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D:\Root\INVIAS SUBDIRECCION ADMINISTRATIVA\20250404 MATRICES DE AUSTERIDAD TRIMESTRES 2024\"/>
    </mc:Choice>
  </mc:AlternateContent>
  <xr:revisionPtr revIDLastSave="0" documentId="13_ncr:1_{74E4E9BE-7D08-482C-8660-B086EA29F445}" xr6:coauthVersionLast="47" xr6:coauthVersionMax="47" xr10:uidLastSave="{00000000-0000-0000-0000-000000000000}"/>
  <bookViews>
    <workbookView xWindow="-120" yWindow="-120" windowWidth="29040" windowHeight="15720" tabRatio="497" xr2:uid="{5D4FAD88-170C-4B37-A0F4-86E9343C6958}"/>
  </bookViews>
  <sheets>
    <sheet name="Matriz informe acumulado-" sheetId="5" r:id="rId1"/>
    <sheet name="Matriz austeridad-vigencia" sheetId="8" r:id="rId2"/>
    <sheet name="Variaciones en Informe" sheetId="3" state="hidden" r:id="rId3"/>
    <sheet name="Matriz austeridad-reserva" sheetId="9" r:id="rId4"/>
    <sheet name="COMPARATIVO GASTO X VIGENCIAS" sheetId="11" state="hidden" r:id="rId5"/>
    <sheet name="Indices de IPC por meses" sheetId="10" r:id="rId6"/>
    <sheet name="Variaciones en Informe Reserva" sheetId="4" state="hidden" r:id="rId7"/>
  </sheets>
  <definedNames>
    <definedName name="_xlnm._FilterDatabase" localSheetId="3" hidden="1">'Matriz austeridad-reserva'!$D$2:$T$29</definedName>
    <definedName name="_xlnm._FilterDatabase" localSheetId="1" hidden="1">'Matriz austeridad-vigencia'!$D$2:$S$29</definedName>
    <definedName name="_xlnm._FilterDatabase" localSheetId="0" hidden="1">'Matriz informe acumulado-'!$D$2:$Q$28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4" i="5" l="1"/>
  <c r="Q4" i="5"/>
  <c r="H4" i="5"/>
  <c r="G5" i="5"/>
  <c r="G6" i="5"/>
  <c r="G7" i="5"/>
  <c r="G8" i="5"/>
  <c r="G9" i="5"/>
  <c r="G10" i="5"/>
  <c r="G11" i="5"/>
  <c r="G12" i="5"/>
  <c r="G13" i="5"/>
  <c r="G14" i="5"/>
  <c r="G15" i="5"/>
  <c r="G16" i="5"/>
  <c r="G17" i="5"/>
  <c r="G18" i="5"/>
  <c r="G19" i="5"/>
  <c r="G20" i="5"/>
  <c r="G21" i="5"/>
  <c r="G22" i="5"/>
  <c r="G23" i="5"/>
  <c r="G24" i="5"/>
  <c r="G25" i="5"/>
  <c r="G26" i="5"/>
  <c r="G27" i="5"/>
  <c r="G28" i="5"/>
  <c r="F4" i="5"/>
  <c r="D4" i="5"/>
  <c r="P5" i="5"/>
  <c r="O5" i="5"/>
  <c r="S4" i="9"/>
  <c r="J9" i="9"/>
  <c r="L17" i="9"/>
  <c r="L18" i="9"/>
  <c r="L16" i="9"/>
  <c r="L15" i="9"/>
  <c r="L14" i="9"/>
  <c r="L13" i="9"/>
  <c r="L4" i="9"/>
  <c r="L5" i="9"/>
  <c r="K14" i="9"/>
  <c r="K13" i="9"/>
  <c r="K12" i="9"/>
  <c r="K11" i="9"/>
  <c r="K10" i="9"/>
  <c r="K9" i="9"/>
  <c r="K8" i="9"/>
  <c r="K6" i="9"/>
  <c r="K5" i="9"/>
  <c r="K4" i="9"/>
  <c r="J5" i="9"/>
  <c r="J6" i="9"/>
  <c r="J7" i="9"/>
  <c r="J8" i="9"/>
  <c r="J10" i="9"/>
  <c r="J11" i="9"/>
  <c r="J12" i="9"/>
  <c r="J13" i="9"/>
  <c r="J14" i="9"/>
  <c r="J15" i="9"/>
  <c r="J16" i="9"/>
  <c r="J17" i="9"/>
  <c r="J18" i="9"/>
  <c r="J19" i="9"/>
  <c r="J20" i="9"/>
  <c r="J21" i="9"/>
  <c r="J22" i="9"/>
  <c r="J23" i="9"/>
  <c r="J24" i="9"/>
  <c r="J25" i="9"/>
  <c r="J26" i="9"/>
  <c r="J27" i="9"/>
  <c r="J28" i="9"/>
  <c r="J4" i="9"/>
  <c r="I5" i="9"/>
  <c r="I29" i="9" s="1"/>
  <c r="I6" i="9"/>
  <c r="I7" i="9"/>
  <c r="I8" i="9"/>
  <c r="I9" i="9"/>
  <c r="I10" i="9"/>
  <c r="I11" i="9"/>
  <c r="I12" i="9"/>
  <c r="I13" i="9"/>
  <c r="I14" i="9"/>
  <c r="I15" i="9"/>
  <c r="I16" i="9"/>
  <c r="I17" i="9"/>
  <c r="I18" i="9"/>
  <c r="I19" i="9"/>
  <c r="I20" i="9"/>
  <c r="I21" i="9"/>
  <c r="I22" i="9"/>
  <c r="I23" i="9"/>
  <c r="I24" i="9"/>
  <c r="I25" i="9"/>
  <c r="I26" i="9"/>
  <c r="I27" i="9"/>
  <c r="I28" i="9"/>
  <c r="I4" i="9"/>
  <c r="H29" i="9"/>
  <c r="G29" i="9"/>
  <c r="F29" i="9"/>
  <c r="E29" i="9"/>
  <c r="D29" i="9"/>
  <c r="H4" i="9"/>
  <c r="H5" i="9"/>
  <c r="H28" i="9"/>
  <c r="H21" i="9"/>
  <c r="H20" i="9"/>
  <c r="H19" i="9"/>
  <c r="H18" i="9"/>
  <c r="H17" i="9"/>
  <c r="H16" i="9"/>
  <c r="H15" i="9"/>
  <c r="H14" i="9"/>
  <c r="H13" i="9"/>
  <c r="H12" i="9"/>
  <c r="H11" i="9"/>
  <c r="H10" i="9"/>
  <c r="H9" i="9"/>
  <c r="H8" i="9"/>
  <c r="H7" i="9"/>
  <c r="H6" i="9"/>
  <c r="H22" i="9"/>
  <c r="H23" i="9"/>
  <c r="H24" i="9"/>
  <c r="H25" i="9"/>
  <c r="H26" i="9"/>
  <c r="H27" i="9"/>
  <c r="E28" i="9" l="1"/>
  <c r="E21" i="9"/>
  <c r="E20" i="9"/>
  <c r="E19" i="9"/>
  <c r="E18" i="9"/>
  <c r="E17" i="9"/>
  <c r="E16" i="9"/>
  <c r="E15" i="9"/>
  <c r="E14" i="9"/>
  <c r="E13" i="9"/>
  <c r="E12" i="9"/>
  <c r="E11" i="9"/>
  <c r="E10" i="9"/>
  <c r="E9" i="9"/>
  <c r="E8" i="9"/>
  <c r="E7" i="9"/>
  <c r="E6" i="9"/>
  <c r="E5" i="9"/>
  <c r="E4" i="9"/>
  <c r="S4" i="8"/>
  <c r="N11" i="8"/>
  <c r="N9" i="8"/>
  <c r="N10" i="8"/>
  <c r="N8" i="8"/>
  <c r="N7" i="8"/>
  <c r="N6" i="8"/>
  <c r="N5" i="8"/>
  <c r="N4" i="8"/>
  <c r="K29" i="8"/>
  <c r="K28" i="8"/>
  <c r="K27" i="8"/>
  <c r="K21" i="8"/>
  <c r="K13" i="8"/>
  <c r="K9" i="8"/>
  <c r="K8" i="8"/>
  <c r="K7" i="8"/>
  <c r="K6" i="8"/>
  <c r="K5" i="8"/>
  <c r="K4" i="8"/>
  <c r="J5" i="8"/>
  <c r="J6" i="8"/>
  <c r="J7" i="8"/>
  <c r="J8" i="8"/>
  <c r="J9" i="8"/>
  <c r="J10" i="8"/>
  <c r="J11" i="8"/>
  <c r="J12" i="8"/>
  <c r="J13" i="8"/>
  <c r="J14" i="8"/>
  <c r="J15" i="8"/>
  <c r="J16" i="8"/>
  <c r="J17" i="8"/>
  <c r="J18" i="8"/>
  <c r="J19" i="8"/>
  <c r="J20" i="8"/>
  <c r="J21" i="8"/>
  <c r="J22" i="8"/>
  <c r="J23" i="8"/>
  <c r="J24" i="8"/>
  <c r="J25" i="8"/>
  <c r="J26" i="8"/>
  <c r="J27" i="8"/>
  <c r="J28" i="8"/>
  <c r="J4" i="8"/>
  <c r="H28" i="8"/>
  <c r="I28" i="8"/>
  <c r="H4" i="8"/>
  <c r="I4" i="8"/>
  <c r="H5" i="8"/>
  <c r="I5" i="8" l="1"/>
  <c r="I6" i="8"/>
  <c r="I7" i="8"/>
  <c r="I8" i="8"/>
  <c r="I9" i="8"/>
  <c r="I10" i="8"/>
  <c r="I11" i="8"/>
  <c r="I12" i="8"/>
  <c r="I13" i="8"/>
  <c r="I14" i="8"/>
  <c r="I15" i="8"/>
  <c r="I16" i="8"/>
  <c r="I17" i="8"/>
  <c r="I18" i="8"/>
  <c r="I19" i="8"/>
  <c r="I20" i="8"/>
  <c r="I21" i="8"/>
  <c r="I22" i="8"/>
  <c r="I23" i="8"/>
  <c r="I24" i="8"/>
  <c r="I25" i="8"/>
  <c r="I26" i="8"/>
  <c r="I27" i="8"/>
  <c r="H6" i="8"/>
  <c r="H7" i="8"/>
  <c r="H8" i="8"/>
  <c r="H9" i="8"/>
  <c r="H10" i="8"/>
  <c r="H11" i="8"/>
  <c r="H12" i="8"/>
  <c r="H13" i="8"/>
  <c r="H14" i="8"/>
  <c r="H15" i="8"/>
  <c r="H16" i="8"/>
  <c r="H17" i="8"/>
  <c r="H18" i="8"/>
  <c r="H19" i="8"/>
  <c r="H20" i="8"/>
  <c r="H21" i="8"/>
  <c r="H22" i="8"/>
  <c r="H23" i="8"/>
  <c r="H24" i="8"/>
  <c r="H25" i="8"/>
  <c r="H26" i="8"/>
  <c r="H27" i="8"/>
  <c r="E5" i="8"/>
  <c r="E6" i="8"/>
  <c r="E7" i="8"/>
  <c r="E8" i="8"/>
  <c r="E9" i="8"/>
  <c r="E10" i="8"/>
  <c r="E11" i="8"/>
  <c r="E12" i="8"/>
  <c r="E13" i="8"/>
  <c r="E14" i="8"/>
  <c r="E15" i="8"/>
  <c r="E16" i="8"/>
  <c r="E17" i="8"/>
  <c r="E18" i="8"/>
  <c r="E19" i="8"/>
  <c r="E20" i="8"/>
  <c r="E21" i="8"/>
  <c r="E22" i="8"/>
  <c r="E23" i="8"/>
  <c r="E24" i="8"/>
  <c r="E25" i="8"/>
  <c r="E26" i="8"/>
  <c r="E27" i="8"/>
  <c r="E28" i="8"/>
  <c r="E4" i="8"/>
  <c r="E29" i="8" l="1"/>
  <c r="D20" i="5"/>
  <c r="D28" i="5"/>
  <c r="AC26" i="10"/>
  <c r="AC18" i="10"/>
  <c r="AC30" i="10"/>
  <c r="AC22" i="10"/>
  <c r="K17" i="9"/>
  <c r="N11" i="9"/>
  <c r="L11" i="9"/>
  <c r="L6" i="9"/>
  <c r="L7" i="9"/>
  <c r="L8" i="9"/>
  <c r="L9" i="9"/>
  <c r="L10" i="9"/>
  <c r="L19" i="9"/>
  <c r="L20" i="9"/>
  <c r="L21" i="9"/>
  <c r="L22" i="9"/>
  <c r="L23" i="9"/>
  <c r="L24" i="9"/>
  <c r="L25" i="9"/>
  <c r="L26" i="9"/>
  <c r="L27" i="9"/>
  <c r="L28" i="9"/>
  <c r="E4" i="5"/>
  <c r="K15" i="9"/>
  <c r="K7" i="9"/>
  <c r="G29" i="8"/>
  <c r="F29" i="8"/>
  <c r="D29" i="8"/>
  <c r="L12" i="9" l="1"/>
  <c r="K12" i="8"/>
  <c r="L14" i="8"/>
  <c r="L17" i="8"/>
  <c r="R5" i="8"/>
  <c r="L11" i="8"/>
  <c r="L18" i="8"/>
  <c r="L19" i="8"/>
  <c r="L26" i="8"/>
  <c r="K11" i="8"/>
  <c r="L13" i="8"/>
  <c r="L15" i="8"/>
  <c r="L16" i="8"/>
  <c r="L22" i="8"/>
  <c r="L23" i="8"/>
  <c r="L24" i="8"/>
  <c r="O22" i="10"/>
  <c r="K14" i="8"/>
  <c r="L27" i="8" l="1"/>
  <c r="L21" i="8"/>
  <c r="L10" i="8"/>
  <c r="K10" i="8"/>
  <c r="L9" i="8"/>
  <c r="I4" i="5"/>
  <c r="L5" i="8"/>
  <c r="S5" i="8"/>
  <c r="L25" i="8"/>
  <c r="L28" i="8"/>
  <c r="L20" i="8"/>
  <c r="L12" i="8"/>
  <c r="K15" i="8"/>
  <c r="O18" i="10" l="1"/>
  <c r="E5" i="5" l="1"/>
  <c r="E26" i="5"/>
  <c r="E25" i="5"/>
  <c r="E24" i="5"/>
  <c r="E23" i="5"/>
  <c r="E22" i="5"/>
  <c r="E20" i="5"/>
  <c r="E19" i="5"/>
  <c r="E18" i="5"/>
  <c r="E16" i="5"/>
  <c r="E15" i="5"/>
  <c r="E14" i="5"/>
  <c r="E13" i="5"/>
  <c r="E10" i="5"/>
  <c r="E9" i="5"/>
  <c r="D26" i="5"/>
  <c r="D25" i="5"/>
  <c r="D24" i="5"/>
  <c r="D23" i="5"/>
  <c r="D22" i="5"/>
  <c r="D21" i="5"/>
  <c r="D19" i="5"/>
  <c r="D18" i="5"/>
  <c r="D16" i="5"/>
  <c r="D15" i="5"/>
  <c r="D14" i="5"/>
  <c r="D13" i="5"/>
  <c r="D10" i="5"/>
  <c r="D8" i="5"/>
  <c r="D6" i="5"/>
  <c r="N28" i="9"/>
  <c r="N27" i="9"/>
  <c r="N26" i="9"/>
  <c r="N25" i="9"/>
  <c r="N24" i="9"/>
  <c r="N23" i="9"/>
  <c r="N22" i="9"/>
  <c r="N21" i="9"/>
  <c r="N20" i="9"/>
  <c r="N19" i="9"/>
  <c r="N18" i="9"/>
  <c r="N17" i="9"/>
  <c r="N16" i="9"/>
  <c r="N15" i="9"/>
  <c r="N14" i="9"/>
  <c r="N13" i="9"/>
  <c r="N12" i="9"/>
  <c r="N10" i="9"/>
  <c r="N9" i="9"/>
  <c r="N8" i="9"/>
  <c r="N7" i="9"/>
  <c r="N6" i="9"/>
  <c r="N5" i="9"/>
  <c r="N4" i="9"/>
  <c r="J29" i="9"/>
  <c r="O26" i="10" l="1"/>
  <c r="O30" i="10"/>
  <c r="T26" i="9"/>
  <c r="T25" i="9"/>
  <c r="T24" i="9"/>
  <c r="T23" i="9"/>
  <c r="T22" i="9"/>
  <c r="T19" i="9"/>
  <c r="T18" i="9"/>
  <c r="T16" i="9"/>
  <c r="T15" i="9"/>
  <c r="T14" i="9"/>
  <c r="T13" i="9"/>
  <c r="T10" i="9"/>
  <c r="T4" i="9"/>
  <c r="S26" i="9"/>
  <c r="S25" i="9"/>
  <c r="S24" i="9"/>
  <c r="S23" i="9"/>
  <c r="S22" i="9"/>
  <c r="S19" i="9"/>
  <c r="S18" i="9"/>
  <c r="S16" i="9"/>
  <c r="S15" i="9"/>
  <c r="S14" i="9"/>
  <c r="S13" i="9"/>
  <c r="S10" i="9"/>
  <c r="K26" i="9" l="1"/>
  <c r="A4" i="11" l="1"/>
  <c r="I31" i="9" l="1"/>
  <c r="L29" i="9"/>
  <c r="F28" i="5"/>
  <c r="F21" i="5"/>
  <c r="F17" i="5"/>
  <c r="F12" i="5"/>
  <c r="F11" i="5"/>
  <c r="F9" i="5"/>
  <c r="F8" i="5"/>
  <c r="F7" i="5"/>
  <c r="F6" i="5"/>
  <c r="E28" i="5"/>
  <c r="E27" i="5"/>
  <c r="E21" i="5"/>
  <c r="E17" i="5"/>
  <c r="E12" i="5"/>
  <c r="E11" i="5"/>
  <c r="E8" i="5"/>
  <c r="I8" i="5" s="1"/>
  <c r="D27" i="5"/>
  <c r="D17" i="5"/>
  <c r="D5" i="5"/>
  <c r="E27" i="9"/>
  <c r="E26" i="9"/>
  <c r="E25" i="9"/>
  <c r="E24" i="9"/>
  <c r="E23" i="9"/>
  <c r="E22" i="9"/>
  <c r="D12" i="5"/>
  <c r="D7" i="5"/>
  <c r="I11" i="5" l="1"/>
  <c r="I12" i="5"/>
  <c r="I17" i="5"/>
  <c r="H9" i="5"/>
  <c r="I9" i="5"/>
  <c r="D9" i="5"/>
  <c r="D29" i="5" s="1"/>
  <c r="D11" i="5"/>
  <c r="F25" i="5"/>
  <c r="N25" i="8"/>
  <c r="O25" i="5"/>
  <c r="S25" i="8"/>
  <c r="R25" i="8"/>
  <c r="F26" i="5"/>
  <c r="O26" i="5"/>
  <c r="R26" i="8"/>
  <c r="S26" i="8"/>
  <c r="N26" i="8"/>
  <c r="F10" i="5"/>
  <c r="I10" i="5" s="1"/>
  <c r="R10" i="8"/>
  <c r="O10" i="5"/>
  <c r="S10" i="8"/>
  <c r="F18" i="5"/>
  <c r="S18" i="8"/>
  <c r="R18" i="8"/>
  <c r="N18" i="8"/>
  <c r="O18" i="5"/>
  <c r="F19" i="5"/>
  <c r="S19" i="8"/>
  <c r="N19" i="8"/>
  <c r="R19" i="8"/>
  <c r="O19" i="5"/>
  <c r="F20" i="5"/>
  <c r="N20" i="8"/>
  <c r="O20" i="5"/>
  <c r="R20" i="8"/>
  <c r="S20" i="8"/>
  <c r="F13" i="5"/>
  <c r="R13" i="8"/>
  <c r="N13" i="8"/>
  <c r="O13" i="5"/>
  <c r="S13" i="8"/>
  <c r="F14" i="5"/>
  <c r="N14" i="8"/>
  <c r="S14" i="8"/>
  <c r="O14" i="5"/>
  <c r="R14" i="8"/>
  <c r="F22" i="5"/>
  <c r="R22" i="8"/>
  <c r="N22" i="8"/>
  <c r="O22" i="5"/>
  <c r="S22" i="8"/>
  <c r="Q9" i="5"/>
  <c r="K9" i="5"/>
  <c r="P9" i="5"/>
  <c r="L4" i="8"/>
  <c r="R4" i="8"/>
  <c r="F15" i="5"/>
  <c r="N15" i="8"/>
  <c r="O15" i="5"/>
  <c r="S15" i="8"/>
  <c r="R15" i="8"/>
  <c r="F23" i="5"/>
  <c r="R23" i="8"/>
  <c r="S23" i="8"/>
  <c r="N23" i="8"/>
  <c r="O23" i="5"/>
  <c r="F16" i="5"/>
  <c r="O16" i="5"/>
  <c r="S16" i="8"/>
  <c r="R16" i="8"/>
  <c r="N16" i="8"/>
  <c r="F24" i="5"/>
  <c r="N24" i="8"/>
  <c r="S24" i="8"/>
  <c r="O24" i="5"/>
  <c r="R24" i="8"/>
  <c r="F5" i="5"/>
  <c r="I5" i="5" s="1"/>
  <c r="I21" i="5"/>
  <c r="K21" i="5"/>
  <c r="Q21" i="5"/>
  <c r="P21" i="5"/>
  <c r="E7" i="5"/>
  <c r="E6" i="5"/>
  <c r="I6" i="5" s="1"/>
  <c r="L6" i="8"/>
  <c r="K11" i="5"/>
  <c r="Q11" i="5"/>
  <c r="P11" i="5"/>
  <c r="K12" i="5"/>
  <c r="Q12" i="5"/>
  <c r="P12" i="5"/>
  <c r="I28" i="5"/>
  <c r="Q28" i="5"/>
  <c r="K28" i="5"/>
  <c r="P28" i="5"/>
  <c r="Q17" i="5"/>
  <c r="K17" i="5"/>
  <c r="P17" i="5"/>
  <c r="Q8" i="5"/>
  <c r="K8" i="5"/>
  <c r="P8" i="5"/>
  <c r="H31" i="9"/>
  <c r="N28" i="8"/>
  <c r="R28" i="8"/>
  <c r="O28" i="5"/>
  <c r="S28" i="8"/>
  <c r="S21" i="8"/>
  <c r="O21" i="5"/>
  <c r="N21" i="8"/>
  <c r="R21" i="8"/>
  <c r="O17" i="5"/>
  <c r="R17" i="8"/>
  <c r="S17" i="8"/>
  <c r="N17" i="8"/>
  <c r="R12" i="8"/>
  <c r="O12" i="5"/>
  <c r="N12" i="8"/>
  <c r="S12" i="8"/>
  <c r="S11" i="8"/>
  <c r="R11" i="8"/>
  <c r="O11" i="5"/>
  <c r="O9" i="5"/>
  <c r="S9" i="8"/>
  <c r="R9" i="8"/>
  <c r="L8" i="8"/>
  <c r="O8" i="5"/>
  <c r="S8" i="8"/>
  <c r="R8" i="8"/>
  <c r="L7" i="8"/>
  <c r="S7" i="8"/>
  <c r="R7" i="8"/>
  <c r="O7" i="5"/>
  <c r="S6" i="8"/>
  <c r="R6" i="8"/>
  <c r="O6" i="5"/>
  <c r="U5" i="8"/>
  <c r="T28" i="9"/>
  <c r="S28" i="9"/>
  <c r="T27" i="9"/>
  <c r="S27" i="9"/>
  <c r="S21" i="9"/>
  <c r="T21" i="9"/>
  <c r="T20" i="9"/>
  <c r="S20" i="9"/>
  <c r="T17" i="9"/>
  <c r="S17" i="9"/>
  <c r="S12" i="9"/>
  <c r="T12" i="9"/>
  <c r="T11" i="9"/>
  <c r="S11" i="9"/>
  <c r="S9" i="9"/>
  <c r="T9" i="9"/>
  <c r="T8" i="9"/>
  <c r="S8" i="9"/>
  <c r="S7" i="9"/>
  <c r="T7" i="9"/>
  <c r="S6" i="9"/>
  <c r="T6" i="9"/>
  <c r="S5" i="9"/>
  <c r="T5" i="9"/>
  <c r="H29" i="8"/>
  <c r="H31" i="8" s="1"/>
  <c r="E31" i="9"/>
  <c r="E31" i="8"/>
  <c r="K7" i="5" l="1"/>
  <c r="I7" i="5"/>
  <c r="K6" i="5"/>
  <c r="E29" i="5"/>
  <c r="Q6" i="5"/>
  <c r="P6" i="5"/>
  <c r="P7" i="5"/>
  <c r="Q7" i="5"/>
  <c r="I15" i="5"/>
  <c r="K15" i="5"/>
  <c r="Q15" i="5"/>
  <c r="P15" i="5"/>
  <c r="I22" i="5"/>
  <c r="K22" i="5"/>
  <c r="Q22" i="5"/>
  <c r="P22" i="5"/>
  <c r="I23" i="5"/>
  <c r="K23" i="5"/>
  <c r="Q23" i="5"/>
  <c r="P23" i="5"/>
  <c r="I20" i="5"/>
  <c r="Q20" i="5"/>
  <c r="K20" i="5"/>
  <c r="P20" i="5"/>
  <c r="I26" i="5"/>
  <c r="K26" i="5"/>
  <c r="Q26" i="5"/>
  <c r="P26" i="5"/>
  <c r="I13" i="5"/>
  <c r="K13" i="5"/>
  <c r="Q13" i="5"/>
  <c r="P13" i="5"/>
  <c r="I16" i="5"/>
  <c r="K16" i="5"/>
  <c r="Q16" i="5"/>
  <c r="P16" i="5"/>
  <c r="K10" i="5"/>
  <c r="Q10" i="5"/>
  <c r="P10" i="5"/>
  <c r="I24" i="5"/>
  <c r="Q24" i="5"/>
  <c r="K24" i="5"/>
  <c r="P24" i="5"/>
  <c r="K4" i="5"/>
  <c r="O4" i="5" s="1"/>
  <c r="P4" i="5"/>
  <c r="I14" i="5"/>
  <c r="Q14" i="5"/>
  <c r="K14" i="5"/>
  <c r="P14" i="5"/>
  <c r="I18" i="5"/>
  <c r="Q18" i="5"/>
  <c r="K18" i="5"/>
  <c r="P18" i="5"/>
  <c r="I19" i="5"/>
  <c r="Q19" i="5"/>
  <c r="K19" i="5"/>
  <c r="P19" i="5"/>
  <c r="I25" i="5"/>
  <c r="K25" i="5"/>
  <c r="Q25" i="5"/>
  <c r="P25" i="5"/>
  <c r="Q5" i="5"/>
  <c r="K5" i="5"/>
  <c r="S29" i="9"/>
  <c r="F27" i="5"/>
  <c r="F29" i="5" s="1"/>
  <c r="H26" i="5"/>
  <c r="I29" i="5" l="1"/>
  <c r="H29" i="5"/>
  <c r="I27" i="5"/>
  <c r="Q27" i="5"/>
  <c r="K27" i="5"/>
  <c r="P27" i="5"/>
  <c r="R27" i="8"/>
  <c r="O27" i="5"/>
  <c r="S27" i="8"/>
  <c r="N27" i="8"/>
  <c r="N29" i="8" s="1"/>
  <c r="I29" i="8"/>
  <c r="I31" i="8" s="1"/>
  <c r="S29" i="8" l="1"/>
  <c r="L29" i="8" l="1"/>
  <c r="R29" i="8"/>
  <c r="K25" i="9" l="1"/>
  <c r="K27" i="9"/>
  <c r="K25" i="8"/>
  <c r="H25" i="5" l="1"/>
  <c r="B4" i="11"/>
  <c r="F4" i="11" l="1"/>
  <c r="C4" i="11"/>
  <c r="G4" i="11" s="1"/>
  <c r="Q29" i="5"/>
  <c r="K29" i="9" l="1"/>
  <c r="K16" i="9"/>
  <c r="K18" i="9"/>
  <c r="K19" i="9"/>
  <c r="K20" i="9"/>
  <c r="K21" i="9"/>
  <c r="K22" i="9"/>
  <c r="K23" i="9"/>
  <c r="K24" i="9"/>
  <c r="K28" i="9"/>
  <c r="K16" i="8"/>
  <c r="K17" i="8"/>
  <c r="K18" i="8"/>
  <c r="K19" i="8"/>
  <c r="K20" i="8"/>
  <c r="K22" i="8"/>
  <c r="K23" i="8"/>
  <c r="K24" i="8"/>
  <c r="K26" i="8"/>
  <c r="J29" i="8" l="1"/>
  <c r="N29" i="9"/>
  <c r="H5" i="5" l="1"/>
  <c r="G16" i="4"/>
  <c r="G15" i="3"/>
  <c r="H14" i="5" l="1"/>
  <c r="H20" i="5"/>
  <c r="H10" i="5"/>
  <c r="H7" i="5"/>
  <c r="H12" i="5"/>
  <c r="H21" i="5"/>
  <c r="H19" i="5"/>
  <c r="H11" i="5"/>
  <c r="D3" i="3"/>
  <c r="H13" i="5"/>
  <c r="H6" i="5"/>
  <c r="H23" i="5"/>
  <c r="H15" i="5"/>
  <c r="H18" i="5"/>
  <c r="H28" i="5"/>
  <c r="H16" i="5"/>
  <c r="H24" i="5"/>
  <c r="H17" i="5"/>
  <c r="H22" i="5"/>
  <c r="H27" i="5"/>
  <c r="H8" i="5"/>
  <c r="G29" i="5" l="1"/>
  <c r="K29" i="5"/>
  <c r="L15" i="4"/>
  <c r="L14" i="4"/>
  <c r="L13" i="4"/>
  <c r="L12" i="4"/>
  <c r="L11" i="4"/>
  <c r="L13" i="3"/>
  <c r="L12" i="3"/>
  <c r="L11" i="3"/>
  <c r="L10" i="3"/>
  <c r="L9" i="3"/>
  <c r="L6" i="3"/>
  <c r="J4" i="3"/>
  <c r="J5" i="3"/>
  <c r="J6" i="3"/>
  <c r="J7" i="3"/>
  <c r="J8" i="3"/>
  <c r="J9" i="3"/>
  <c r="J10" i="3"/>
  <c r="J11" i="3"/>
  <c r="J12" i="3"/>
  <c r="J13" i="3"/>
  <c r="J14" i="3"/>
  <c r="J3" i="3"/>
  <c r="J15" i="3" s="1"/>
  <c r="F4" i="3"/>
  <c r="F5" i="3"/>
  <c r="F6" i="3"/>
  <c r="F7" i="3"/>
  <c r="F8" i="3"/>
  <c r="F9" i="3"/>
  <c r="F10" i="3"/>
  <c r="F11" i="3"/>
  <c r="F12" i="3"/>
  <c r="F13" i="3"/>
  <c r="F14" i="3"/>
  <c r="F3" i="3"/>
  <c r="L14" i="3"/>
  <c r="L8" i="3"/>
  <c r="L7" i="3"/>
  <c r="L5" i="3"/>
  <c r="L4" i="3"/>
  <c r="L3" i="3"/>
  <c r="L4" i="4"/>
  <c r="L5" i="4"/>
  <c r="L6" i="4"/>
  <c r="L7" i="4"/>
  <c r="L8" i="4"/>
  <c r="L9" i="4"/>
  <c r="L10" i="4"/>
  <c r="L3" i="4"/>
  <c r="G4" i="4"/>
  <c r="G5" i="4"/>
  <c r="G6" i="4"/>
  <c r="G7" i="4"/>
  <c r="G8" i="4"/>
  <c r="G9" i="4"/>
  <c r="G10" i="4"/>
  <c r="G11" i="4"/>
  <c r="G12" i="4"/>
  <c r="G13" i="4"/>
  <c r="G14" i="4"/>
  <c r="G15" i="4"/>
  <c r="G3" i="4"/>
  <c r="G4" i="3"/>
  <c r="G5" i="3"/>
  <c r="G6" i="3"/>
  <c r="G7" i="3"/>
  <c r="G8" i="3"/>
  <c r="G9" i="3"/>
  <c r="G10" i="3"/>
  <c r="G11" i="3"/>
  <c r="G12" i="3"/>
  <c r="G13" i="3"/>
  <c r="G14" i="3"/>
  <c r="G3" i="3"/>
</calcChain>
</file>

<file path=xl/sharedStrings.xml><?xml version="1.0" encoding="utf-8"?>
<sst xmlns="http://schemas.openxmlformats.org/spreadsheetml/2006/main" count="579" uniqueCount="312">
  <si>
    <t>DESCRIPCIÓN</t>
  </si>
  <si>
    <t xml:space="preserve">ESTADO </t>
  </si>
  <si>
    <t xml:space="preserve">JUSTIFICACIÓN DE LA VARIACIÓN POR PARTE DE LA ADMINISTRACIÓN </t>
  </si>
  <si>
    <t>AHORRO</t>
  </si>
  <si>
    <t>META DE AHORRO PROPUESTA POR LA ENTIDAD
(%)</t>
  </si>
  <si>
    <t>ARTICULO 3. CONTRATACIÓN DE PERSONAL PARA LA PRESTACIÓN DE SERVICIOS PROFESIONALES Y DE APOYO A LA GESTIÓN.</t>
  </si>
  <si>
    <t>ARTICULO 4. HORAS EXTRAS Y VACACIONES.</t>
  </si>
  <si>
    <t>ARTICULO 4. INDEMNIZACIÓN POR VACACIONES.</t>
  </si>
  <si>
    <t>ARTICULO 5. MANTENIMIENTO DE BIENES INMUEBLES, CAMBIO DE SEDE Y ADQUISICIÓN DE BIENES MUEBLES.</t>
  </si>
  <si>
    <t>ARTICULO 5. BIENES MUEBLES ESPECÍFICOS.</t>
  </si>
  <si>
    <t xml:space="preserve">
La Unidad Nacional de Protección y la Dirección de Protección de la Policía Nacional, con acatamiento al marco legal y reglamentario, deberán en lo posible efectuar una revisión a los esquemas de seguridad de los servidores públicos de las entidades de la Rama Ejecutiva del orden nacional y, procurar, reducir su conformación. Estas actuaciones deberán estar enmarcadas en el respeto a la vida e integridad personal de los servidores.
Las entidades harán monitoreo constante a las horas extras de los esquemas de seguridad.  
SERVICIOS DE INVESTIGACIÓN Y SEGURIDAD: En esta línea por favor reportar el monto correspondiente a lo efectivamente ejecutado en esquemas de seguridad de la Entidad.</t>
  </si>
  <si>
    <t>Queda prohibido el otorgamiento de condecoraciones de cualquier tipo que generen erogación.</t>
  </si>
  <si>
    <t xml:space="preserve">RUBROS PRESUPUESTALES </t>
  </si>
  <si>
    <t>"Las entidades que hacen parte del Presupuesto General de la Nación deberán realizar una revisión previa y rigurosa de las razones que justifiquen la contratación de personal para la prestación de servicios profesionales y de apoyo a la gestión.
De conformidad con lo previsto en el artículo 32 de la Ley 80 de 1993 y el artículo 2.8.4.4.5 y siguientes del Decreto 1068 de 2015, Decreto Único Reglamentario del Sector Hacienda y Crédito Público, sólo se celebraran los contratos que sean estrictamente necesarios para coadyuvar al cumplimiento de las funciones y fines de cada entidad, cuando dichas actividades no puedan realizarse con personal de planta o requieran conocimientos especializados".</t>
  </si>
  <si>
    <t>"Las entidades que hacen parte del Presupuesto General de la Nación deben adelantar acciones que permitan racionalizar el reconocimiento y pago de horas extras, ajustándolas a las estrictamente necesarias.
Por regla general, las vacaciones no deben ser acumuladas ni interrumpidas. Solo por necesidades del servicio o retiro podrán ser compensadas en dinero".</t>
  </si>
  <si>
    <t>ARTICULO 7. SUMINISTRO DE TIQUETES.</t>
  </si>
  <si>
    <t>ARTICULO 8. RECONOCIMIENTO DE VIÁTICOS.</t>
  </si>
  <si>
    <t>ARTICULO 9. DELEGACIONES OFICIALES.</t>
  </si>
  <si>
    <t>ARTICULO 10. AUTORIZACIÓN PREVIA AL TRÁMITE DE COMISIONES AL EXTERIOR.</t>
  </si>
  <si>
    <t>ARTICULO 11. EVENTOS.</t>
  </si>
  <si>
    <t>ARTICULO 12. ESQUEMAS DE SEGURIDAD</t>
  </si>
  <si>
    <t>ARTICULO 12. ESQUEMAS DE SEGURIDAD.</t>
  </si>
  <si>
    <t>ARTICULO 13. VEHÍCULOS OFICIALES.</t>
  </si>
  <si>
    <t>Las entidades que hacen  parte  del Presupuesto General  de la Nación, únicamente podrán adquirir vehículos automotores, cuando automotor presente una obsolescencia mayor a seis (6) años, contados a partir de la matrícula del vehículo y su necesidad esté debidamente justificada y sustentada en estudios que demuestren la conveniencia y el ahorro para la entidad.
Los servidores públicos que tienen asignado el uso de vehículos oficiales propenderán porque los conductores respeten en todo momento las disposiciones de tránsito. Así mismo, los vehículos oficiales asignados a los servidores públicos no podrán estacionarse en sitios prohibidos en la vía  pública y su uso siempre debe ser exclusivo para el cumplimiento sus funciones.
Los vehículos solo podrán ser utilizados de lunes a viernes, y su uso en fines de semana y festivos deberá ser justificado en necesidades del servicio o en razones de seguridad..."</t>
  </si>
  <si>
    <t>ARTICULO 15. PAPELERÍA, ÚTILES DE ESCRITORIO Y OFICINA.</t>
  </si>
  <si>
    <t>ARTICULO 15. TELEFONÍA.</t>
  </si>
  <si>
    <t>Las suscripciones a bases de datos electrónicas, periódicos o revistas especializadas, se efectuarán solamente cuando sea necesario para el cumplimiento del objeto misional de las entidades. Las licencias se adquirirán en las cantidades suficientes para suplir las necesidades del servicio.</t>
  </si>
  <si>
    <t>ARTICULO 19. SOSTENIBILlDAD AMBIENTAL.</t>
  </si>
  <si>
    <t>Las entidades que hacen parte del Presupuesto General de la Nación, en materia ambiental, deberán adoptar las siguientes acciones: a. Implementar sistemas de reciclaje de aguas e instalación de ahorradores. b.  Fomentar una cultura de ahorro de agua y energía en cada entidad, a través del establecimiento de programas pedagógicos. c. Instalar, en cuanto sea posible, sistemas de ahorro de energía, temporizadores y demás tecnologías que ayuden al ahorro de recursos. d. Implementar políticas de reutilización y reciclaje de elementos de oficina, maximización de vida útil de herramientas de trabajo y reciclaje de tecnología. e. Crear programas internos de fomento al uso de vehículos y medios de transporte ambientalmente sostenibles como bicicletas, transporte público, entre otros. f. Diseñar un programa de compra de energía que involucre el suministro de la misma a todas sus dependencias que existan en el territorio nacional.</t>
  </si>
  <si>
    <t>ARTICULO 19. SOSTENIBILlDAD AMBIENTAL - CONSUMO DE ENERGÍA.</t>
  </si>
  <si>
    <t>DIRECTIVA PRESIDENCIAL 05 DE 2021
ARRENDAMIENTO DE BIENES INMUEBLES</t>
  </si>
  <si>
    <t>1.1 Se deberá limitar la suscripción de nuevos contratos de arrendamiento de bienes inmuebles, a aquellos inmuebles que sean indispensables para el funcionamiento del servicio público y la realización de sus actividades.
1.2 Para nuevos contratos o ampliación de plazo de los vigentes, se debe considerar, en el marco de los análisis y condiciones previstas en el ordenamiento jurídico para el arrendamiento de inmuebles, una evaluación que permita determinar la necesidad del contrato o su ampliación, de acuerdo con el funcionamiento y operación de las áreas de cada entidad.
Dicha evaluación debe contar con alternativas técnicas y financieras frente a los costos de arrendamiento y de reubicación, priorizando la reducción de cánones</t>
  </si>
  <si>
    <r>
      <t xml:space="preserve">Las entidades que hacen parte del Presupuesto General de la Nación  deberán propender por reducir las comisiones  de estudio al interior o exterior del país y aplicar las siguientes medidas para el reconocimiento de los viáticos:
a. Cuando la totalidad de los gastos para manutención y alojamiento que genere la comisión de servicios sean asumidos por otro organismo o entidad, no habrá lugar al pago de viáticos.
b. Cuando los gastos por concepto de viáticos que genera la comisión son asumidos de forma parcial por otro organismo o entidad,  únicamente se podrá reconocer la diferencia  en forma proporcional, a criterio de la entidad y con fundamento en la normativa aplicable a la materia.
c. Cuando comisión de servicios no requiera que el servidor público pernocte en el lugar de la comisión, la administración podrá  reconocer un valor menor al cincuenta por ciento (50%) a que hace referencia los decretos salariales, para lo cual tendrán en cuenta los costos del lugar al que se desplaza  el servidor.
</t>
    </r>
    <r>
      <rPr>
        <b/>
        <sz val="8"/>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Esta prelación deberá ser evaluada y sustentada para lo establecido en los artículos 7, 8, 9 y 10 del presente decreto.)</t>
    </r>
    <r>
      <rPr>
        <sz val="8"/>
        <rFont val="Arial"/>
        <family val="2"/>
      </rPr>
      <t xml:space="preserve">
 </t>
    </r>
  </si>
  <si>
    <t xml:space="preserve"> En esta línea por favor reportar el monto correspondiente a lo efectivamente ejecutado  por concepto de consumo de energía</t>
  </si>
  <si>
    <t>VALOR TOTAL 2021</t>
  </si>
  <si>
    <t>VARIACIÓN ABSOLUTA 2022 - 2021</t>
  </si>
  <si>
    <t>VARIACIÓN PORCENTUAL 2022/2021</t>
  </si>
  <si>
    <t>VALOR ACUMULADO A 30 DEJUNIO DE 2022</t>
  </si>
  <si>
    <t>Las entidades que hacen parte del Presupuesto General de la Nación deberán seguir las siguientes directrices para el mantenimiento de bienes inmuebles, cambio de sede o adquisición de bienes inmuebles:  a) Implementar medidas tendientes a reducir los gastos de arrendamiento de instalaciones físicas, considerando su costo, la situación de trabajo en casa, teletrabajo y/o trabajo remoto, a fin de no efectuar renovaciones y proceder a la entrega de los inmuebles, si corresponde, teniendo en cuenta las condiciones propias de cada contrato de arrendamiento.                                                                                                                  b) El mantenimiento de bienes inmuebles de propiedad de las entidades del Estado solo procederá cuando se realice de manera preventiva para garantizar el correcto funcionamiento a fin de no generar un impacto presupuestal a largo plazo; cuando de no realizarse se ponga en riesgo la seguridad y/o se afecten las condiciones de salud ocupacional de las personas, en cuyo caso debe quedar expresa constancia y justificación de su necesidad.                                                                                                               c) El cambio de sede únicamente procederá en uno de los siguientes eventos: i) cuando no genere impacto al presupuesto asignado en la vigencia; ii) cuando la necesidad haga inaplazable la construcción o adquisición de la sede; o iii) cuando el edificio dónde funciona la entidad ponga en riesgo la seguridad del personal o no brinde las condiciones laborales adecuadas de conformidad con las normas establecidas en el Sistema de Gestión de Seguridad y Salud en Trabajo -SGSST.                    d. La adquisición de bienes muebles solo se podrá efectuar cuando sean necesarios para el cumplimiento del objeto misional de las entidades, previa justificación.  
Parágrafo. Las entidades deberán abstenerse de iniciar cualquier tipo de contratación que implique mejoras suntuarias u ostentosas, tales como el embellecimiento, el ornato o la instalación o adecuación de acabados estéticos de bienes inmuebles.</t>
  </si>
  <si>
    <t>CONCEPTO 
 DECRETO 397 de 2022
DIRECTIVA PRESIDENCIAL 05 de 2021</t>
  </si>
  <si>
    <t>VALOR ACUMULADO A 30 DE JUNIO DE 2021</t>
  </si>
  <si>
    <r>
      <t xml:space="preserve">Los viajes aéreos nacionales e internacionales de servidores de  todos los órganos que hacen parte del Presupuesto General de la Nación, deberán hacerse  en clase  económica, o en la tarifa que no supere el costo de esta, salvo los debidamente justificados o siempre y cuando el vuelo tenga una duración de más de ocho (8)  horas.  Para el caso las entidades de la  Rama Ejecutiva del orden nacional, estos deberán justificarse ante Departamento Administrativo de la Presidencia de la República.
Cuando el servidor haga parte de la comitiva que  acompañe al Presidente de la República o Vicepresidenta de la República y se transporte en el avión presidencial o en el medio de transporte que se designe para transportar al Presidente de República o Vicepresidenta la República, no habrá lugar al pago de gastos de transporte.
Los gastos de viaje se autorizarán únicamente si no están cubiertos por la entidad o por las entidades que organizan los eventos.
</t>
    </r>
    <r>
      <rPr>
        <b/>
        <sz val="8"/>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Está prelación deberá ser evaluada y sustentada para lo establecido en los artículos 7, 8, 9 y 10 del presente decreto.)</t>
    </r>
    <r>
      <rPr>
        <sz val="8"/>
        <rFont val="Arial"/>
        <family val="2"/>
      </rPr>
      <t xml:space="preserve">
</t>
    </r>
  </si>
  <si>
    <r>
      <rPr>
        <b/>
        <sz val="8"/>
        <rFont val="Arial"/>
        <family val="2"/>
      </rPr>
      <t>PAPELERÍA:</t>
    </r>
    <r>
      <rPr>
        <sz val="8"/>
        <rFont val="Arial"/>
        <family val="2"/>
      </rPr>
      <t xml:space="preserve"> Para el uso adecuado de papelería..(...), las entidades que hacen parte del Presupuesto General de la Nación deberán:                        a) Utilizar medios digitales, de manera preferente, y evitar impresiones. 
b) Las publicaciones de toda entidad deberán hacerse de manera preferente en su sitio web. c) Reducir el consumo, reutilizar y reciclar implementos de oficina.</t>
    </r>
  </si>
  <si>
    <r>
      <rPr>
        <b/>
        <sz val="8"/>
        <rFont val="Arial"/>
        <family val="2"/>
      </rPr>
      <t>TELEFONÍA:</t>
    </r>
    <r>
      <rPr>
        <sz val="8"/>
        <rFont val="Arial"/>
        <family val="2"/>
      </rPr>
      <t xml:space="preserve"> Para el uso adecuado de ( … ) telefonía, las entidades que hacen parte del Presupuesto General de la Nación deberán:                        d) Racionalizar las llamadas telefónicas internacionales, nacionales y a celulares y privilegiar sistemas basados en protocolo de internet. 
e) Abstenerse de renovar o adquirir teléfonos celulares y planes de telefonía móvil, internet y datos para los servidores públicos de cualquier nivel; debiendo desmontar gradualmente los planes o servicios que tengan actualmente contratados. Se exceptúan aquellos que se destinen para la prestación del servicio de atención al ciudadano y los requeridos como parte de la dotación del personal que garantiza la 
seguridad de beneficiarios de esquemas, de acuerdo con lo establecido en el Decreto 1066 de 2015 o el que haga sus veces. </t>
    </r>
  </si>
  <si>
    <t xml:space="preserve">Tipo Doc Soporte Compromiso: 
CONTRATO DE PRESTACION DE SERVICIOS - PROFESIONALES
CONTRATO DE PRESTACION DE SERVICIOS
Tipo Identificacion:
Cédula de Ciudadanía
y se omite el rubro A-02-02-02-007-002 y C-2499-0600-20-0-2499016-02
</t>
  </si>
  <si>
    <t>A-01-01-01-001-008</t>
  </si>
  <si>
    <t>A-01-01-03-001-002</t>
  </si>
  <si>
    <t>A-02-02-02-005-004
2499-0600-20</t>
  </si>
  <si>
    <t xml:space="preserve"> 02-02-02-006-004</t>
  </si>
  <si>
    <t>A-02-02-02-008-005 /sólo contrato 2499/2020</t>
  </si>
  <si>
    <t>A-02-02-01-003-002</t>
  </si>
  <si>
    <t>A-02-02-02-008-004
C-2409-0600-2-0-2409045-02 Pago #767</t>
  </si>
  <si>
    <t>A-02-02-02-009-004 (Alcantarillado)
A-02-02-02-006-009 (Acueducto, Aseo)</t>
  </si>
  <si>
    <t>A-02-02-02-007-002</t>
  </si>
  <si>
    <t>A-02-02-02-010
CDP 161422 RUBRO C-2402-0600-13-0-2402006-02</t>
  </si>
  <si>
    <t>A-02-02-02-006-009 (Energía)
A-08-01-02-004 (Alumbrado)
C-2401-0600-112-0-2401053-02 (pago alumbrado de Tuneles)</t>
  </si>
  <si>
    <r>
      <rPr>
        <b/>
        <sz val="8"/>
        <rFont val="Arial"/>
        <family val="2"/>
      </rPr>
      <t>PAPELERÍA:</t>
    </r>
    <r>
      <rPr>
        <sz val="8"/>
        <rFont val="Arial"/>
        <family val="2"/>
      </rPr>
      <t xml:space="preserve"> Para el uso adecuado de papelería..(...), las entidades que hacen parte del Presupuesto General de la Nación deberán:                                                                                                                                                                                             a) Utilizar medios digitales, de manera preferente, y evitar impresiones. 
b) Las publicaciones de toda entidad deberán hacerse de manera preferente en su sitio web.                                                     c) Reducir el consumo, reutilizar y reciclar implementos de oficina.</t>
    </r>
  </si>
  <si>
    <t>DIRECTIVA PRESIDENCIAL 05 DE 2021  ARRENDAMIENTO DE BIENES INMUEBLES</t>
  </si>
  <si>
    <t>CUMPLIMIENTO DE METAS DE AHORRO</t>
  </si>
  <si>
    <t>SEGUIMIENTO OFICINA DE CONTROL INTERNO</t>
  </si>
  <si>
    <r>
      <t xml:space="preserve">Los viajes aéreos nacionales e internacionales de servidores de  todos los órganos que hacen parte del Presupuesto General de la Nación, deberán hacerse  en clase  económica, o en la tarifa que no supere el costo de esta, salvo los debidamente justificados o siempre y cuando el vuelo tenga una duración de más de ocho (8)  horas.  Para el caso las entidades de la  Rama Ejecutiva del orden nacional, estos deberán justificarse ante Departamento Administrativo de la Presidencia de la República.
Cuando el servidor haga parte de la comitiva que  acompañe al Presidente de la República o Vicepresidenta de la República y se transporte en el avión presidencial o en el medio de transporte que se designe para transportar al Presidente de República o Vicepresidenta la República, no habrá lugar al pago de gastos de transporte.
Los gastos de viaje se autorizarán únicamente si no están cubiertos por la entidad o por las entidades que organizan los eventos.
</t>
    </r>
    <r>
      <rPr>
        <b/>
        <sz val="8"/>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Está prelación deberá ser evaluada y sustentada para lo establecido en los artículos 7, 8, 9 y 10 del presente decreto.)</t>
    </r>
  </si>
  <si>
    <r>
      <t xml:space="preserve">Las entidades que hacen parte del Presupuesto General de la Nación  deberán propender por reducir las comisiones  de estudio al interior o exterior del país y aplicar las siguientes medidas para el reconocimiento de los viáticos:
a. Cuando la totalidad de los gastos para manutención y alojamiento que genere la comisión de servicios sean asumidos por otro organismo o entidad, no habrá lugar al pago de viáticos.
b. Cuando los gastos por concepto de viáticos que genera la comisión son asumidos de forma parcial por otro organismo o entidad,  únicamente se podrá reconocer la diferencia  en forma proporcional, a criterio de la entidad y con fundamento en la normativa aplicable a la materia.
c. Cuando comisión de servicios no requiera que el servidor público pernocte en el lugar de la comisión, la administración podrá  reconocer un valor menor al cincuenta por ciento (50%) a que hace referencia los decretos salariales, para lo cual tendrán en cuenta los costos del lugar al que se desplaza  el servidor.
</t>
    </r>
    <r>
      <rPr>
        <b/>
        <sz val="8"/>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Esta prelación deberá ser evaluada y sustentada para lo establecido en los artículos 7, 8, 9 y 10 del presente decreto.)</t>
    </r>
  </si>
  <si>
    <t>1.1 Se deberá limitar la suscripción de nuevos contratos de arrendamiento de bienes inmuebles, a aquellos inmuebles que sean indispensables para el funcionamiento del servicio público y la realización de sus actividades.
1.2 Para nuevos contratos o ampliación de plazo de los vigentes, se debe considerar, en el marco de los análisis y condiciones previstas en el ordenamiento jurídico para el arrendamiento de inmuebles, una evaluación que permita determinar la necesidad del contrato o su ampliación, de acuerdo con el funcionamiento y operación de las áreas de cada entidad.
Dicha evaluación debe contar con alternativas técnicas y financieras frente a los costos de arrendamiento y de reubicación, priorizando la reducción de cánones</t>
  </si>
  <si>
    <r>
      <t xml:space="preserve">En los casos de delegaciones oficiales las entidades de la Rama Ejecutiva del orden nacional, deberán conferir comisión de servicios a los servidores públicos cuya participación sea estrictamente necesaria por la relación de las funciones del empleo que desempeñan con el objeto de la misma.
Corresponde a las entidades soportar documentalmente la razonabilidad y necesidad de la asistencia del número plural de sus servidores, individualizando la justificación por cada uno de ellos, según el empleo que desempeña, sus funciones, el objeto de la comisión, y que no se afectará la prestación del servicio.
</t>
    </r>
    <r>
      <rPr>
        <b/>
        <sz val="10"/>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Esta prelación deberá ser evaluada y sustentada para lo establecido en los artículos 7, 8, 9 y 10 del presente decreto.)</t>
    </r>
  </si>
  <si>
    <t>El INVIAS no ha efectuado adquisición de bienes suntuosos, las adquisiciones de bienes muebles que se puedan realizar corresponden a bienes necesarios para el funcionamiento de la entidad.</t>
  </si>
  <si>
    <t>N.A.</t>
  </si>
  <si>
    <t>El Instituto no ha realizado eventos que generen gastos dentro de las dos últimas vigencias</t>
  </si>
  <si>
    <t>INVIAS  no cuenta con esquemas de seguridad para servidores públicos específicos.</t>
  </si>
  <si>
    <t>INVIAS no ha adquirido elementos para propaganda personalizada desde la vigencia 2020.</t>
  </si>
  <si>
    <t>No se tiene suscripción alguna a periódicos, revistas u otras publicaciones</t>
  </si>
  <si>
    <t>No se efectuaron eventos o regalos corporativos que impliquen gastos a la entidad durante lo corrido de esta vigencia</t>
  </si>
  <si>
    <t>No se efectuaron condecoraciones que impliquen gastos a la entidad durante lo corrido de esta vigencia</t>
  </si>
  <si>
    <t>El Instituto realizó un proceso para la adquisición de vehículos automotores híbridos, al finalizar la vigencia  2021, la cual se sustentó en la necesidad de reemplazar parte del parque automotor del Insittuto, por la longevidad de los mismos. Y que, fue obligado durante la vigencia 2022.</t>
  </si>
  <si>
    <t>Se continua con el uso racional de los recursos de papelería, apoyado en el establecimiento de políticas claras sobre el uso racional de las impresoras, priorizando la utilización de los recursos tecnológicos, disminuyendo los puntos de impresión. No obstante, debido a la emergencia sanitaria por Covid-19, que llevó al confinamiento durante gran parte de la vigencia 2020 y parte del 2021, se ahorró insumos de papelería, pero para el 2022, el Insittuto se vió en la necesidad de realizar la compra de insumos.</t>
  </si>
  <si>
    <t>Tipo Doc Soporte Compromiso: 
CONTRATO DE PRESTACION DE SERVICIOS - PROFESIONALES
CONTRATO DE PRESTACION DE SERVICIOS
Tipo Identificacion:
Cédula de Ciudadanía
y se omite el rubro A-02-02-02-007-002 y C-2499-0600-20-0-2499016-02</t>
  </si>
  <si>
    <t>ARTICULO 2. MODIFICACIÓN DE PLANTA DE PERSONAL, ESTRUCTURA ADMINISTRATIVA Y GASTOS DE PERSONAL</t>
  </si>
  <si>
    <t>"La planta de personal y la estructura organizacional de las entidades que hacen parte del Presupuesto General de la Nación y que pertenecen a la rama ejecutiva del poder público del orden nacional, solamente se podrá modificar cuando dicha reforma sea a costo cero o genere ahorros en los gastos de la entidad, lo cual requerirá previo concepto emitido por el Departamento Administrativo de la Presidencia de la República.
De forma excepcional, las entidades que hacen parte del Presupuesto General de la Nación y que pertenecen a la rama ejecutiva del poder público del orden nacional podrán realizar reformas a la planta de personal y a la estructura organizacional que generen gasto, cuando sean consideradas como prioritarias para el cumplimiento de las metas y políticas del Gobierno nacional en concordancia con el Plan Nacional de Desarrollo...."</t>
  </si>
  <si>
    <t>"Las entidades que hacen parte del Presupuesto General de la Nación deberán realizar una revisión previa de las razones que justifiquen la contratación de personal para la prestación de servicios profesionales y de apoyo a la gestión.
De conformidad con lo previsto en el artículo 32 de la Ley 80 de 1993 y el artículo 2.8.4.4.5 y siguientes del Decreto 1068 de 2015, Decreto Único Reglamentario del Sector Hacienda y Crédito Público, solo se celebrarán los contratos que sean estrictamente necesarios para coadyuvar al cumplimiento de las funciones y fines de cada entidad, cuando dichas actividades no puedan realizarse con personal de planta o requieran conocimientos especializados.".</t>
  </si>
  <si>
    <r>
      <t xml:space="preserve">Toda comisión de servicios y de estudios al exterior de servidores públicos de entidades que pertenecen a la Rama Ejecutiva del orden nacional,  deberá justificar la exigencia de la presencia física  y deberá contar con la autorización previa del Departamento Administrativo de la Presidencia de la República.
Toda comisión de servicios otorgada a servidores públicos de los órganos que hacen parte del Presupuesto General de Nación, para cumplir compromisos en representación del Gobierno colombiano con organismos o entidades internacionales de las cuales Colombia haga parte, deberá comunicarse previamente al Ministerio de Relaciones Exteriores, con el fin de actuar coordinadamente en el exterior y mejorar la gestión diplomática del Gobierno nacional.
</t>
    </r>
    <r>
      <rPr>
        <b/>
        <sz val="10"/>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Esta prelación deberá ser evaluada y sustentada para lo establecido en los artículos 7, 8, 9 y 10 del presente decreto.)</t>
    </r>
  </si>
  <si>
    <t>En los eventos oficiales de los organismos que hacen parte del Presupuesto General de la Nación, se deben observar las siguientes medidas de austeridad :
a. Privilegiar la virtualidad en la organización y desarrollo.
b. Cuando, excepcionalmente, el evento sea presencial se deberá dar prioridad al uso de espacios institucionales.
c. Coordinar  su realización y logística, en la medida lo posible, con otras entidades del  Estado que tengan necesidades de capacitación análogas o similares.
d. En los eventos presenciales racionalizar la provisión de refrigerios y almuerzos a los estrictamente necesarios.
e. Priorizar el uso de las tecnologías de información y las comunicaciones de manera que se racionalice la papelería y demás  elementos de apoyo de las capacitaciones.</t>
  </si>
  <si>
    <t xml:space="preserve">La Unidad Nacional de Protección y la Dirección de Protección de la Policía Nacional, con acatamiento al marco legal y reglamentario, deberán en lo posible efectuar una revisión a los esquemas de seguridad de los servidores públicos de las entidades de la Rama Ejecutiva del orden nacional y, procurar, reducir su conformación. Estas actuaciones deberán estar enmarcadas en el respeto a la vida e integridad personal de los servidores.
Las entidades harán monitoreo constante a las horas extras de los esquemas de seguridad.  </t>
  </si>
  <si>
    <t>ARTICULO 14. VEHÍCULOS OFICIALES.</t>
  </si>
  <si>
    <t>ARTICULO 15. AHORRO EN PUBLICIDAD ESTATAL.</t>
  </si>
  <si>
    <t>ARTICULO 16. PAPELERÍA, ÚTILES DE ESCRITORIO Y OFICINA.</t>
  </si>
  <si>
    <r>
      <rPr>
        <b/>
        <sz val="10"/>
        <rFont val="Arial"/>
        <family val="2"/>
      </rPr>
      <t>PAPELERÍA:</t>
    </r>
    <r>
      <rPr>
        <sz val="10"/>
        <rFont val="Arial"/>
        <family val="2"/>
      </rPr>
      <t xml:space="preserve"> Para el uso adecuado de papelería..(...), las entidades que hacen parte del Presupuesto General de la Nación deberán:                                                                                                                      a) Utilizar medios digitales, de manera preferente, y evitar impresiones. 
b) Las publicaciones de toda entidad deberán hacerse de manera preferente en su sitio web.               c) Reducir el consumo, reutilizar y reciclar implementos de oficina.</t>
    </r>
  </si>
  <si>
    <t>ARTICULO 17. SUSCRIPCIÓN A PERIÓDICOS Y REVISTAS, PUBLICACIONES Y BASES DE DATOS.</t>
  </si>
  <si>
    <t>ARTICULO 18. AUSTERIDAD EN EVENTOS Y REGALOS CORPORATIVOS, SOUVENIR O RECUERDOS.</t>
  </si>
  <si>
    <t>Está prohibida la realización de recepciones, fiestas, agasajos o conmemoraciones de las entidades con cargo a los recursos del Presupuesto General de la Nación.                                                             Se exceptúan de la anterior disposición los gastos que efectué el Departamento Administrativo de la Presidencia de la República y los gastos para reuniones protocolarias o internacionales que requieran realizar los Ministerios de Relaciones Exteriores, de Comercio, Industria y Turismo (exclusivamente para actividades encaminadas al fomento del comercio exterior).                                                                       Las entidades deberán abstenerse de adquirir regalos corporativos, souvenirs o recuerdos. No se financiarán regalos corporativos ni artículos promocionales o de mercadeo por parte de las entidades que hacen parte del Presupuesto General de la Nación</t>
  </si>
  <si>
    <t>ARTICULO 19. CONDECORACIONES.</t>
  </si>
  <si>
    <t>ARTICULO 20. RACIONALIZACIÓN EN LA CONTRATACIÓN DE ESTUDIOS</t>
  </si>
  <si>
    <t xml:space="preserve">Antes de contratar estudios y/o diseños, cada entidad verificará si cuenta con otros estudios con el mismo o similar objeto (esto se podrá determinar considerando el alcance y los entregables de los estudios). En estos casos, la respectiva entidad revisará si es posible utilizar, total o parcialmente, los estudios que ya se tienen, para obtener el fin que se propone, o si es necesario actualizar, complementar, el estudio o el diseño que ya se tiene, en cuyo caso se aplicarán los principios de la contratación pública y solo contratará los trabajos adicionales que sean necesarios para actualizar o complementar dichos estudios. </t>
  </si>
  <si>
    <r>
      <t xml:space="preserve">Los viajes aéreos nacionales e internacionales de servidores de todos los órganos que pertenecen al Presupuesto General de la Nación, deberán hacerse en clase económica o en la tarifa que no supere el costo de esta, salvo los debidamente justificados, y en aquellos casos en los cuales los Ministros de Despacho tengan por objeto promover y gestionar el financiamiento de la Nación, o que el vuelo tenga una duración de más de ocho (8) horas. Para el caso de las entidades de la rama ejecutiva del orden nacional, estos deberán justificarse ante el Departamento Administrativo de la Presidencia de la República.
Cuando el servidor haga parte de la comitiva que acompañe al Presidente de la República o Vicepresidenta de la República y se transporte en el avión presidencial o en el medio de transporte que se designe para transportar al Presidente de la República o Vicepresidenta de la República, no habrá lugar al pago de gastos de transporte. 
Los gastos de viaje se autorizarán únicamente si no están cubiertos por la entidad o por las entidades que organizan los eventos.
</t>
    </r>
    <r>
      <rPr>
        <b/>
        <sz val="10"/>
        <rFont val="Arial"/>
        <family val="2"/>
      </rPr>
      <t xml:space="preserve">(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Está prelación deberá ser evaluada y sustentada para lo establecido en los artículos 7, 8, 9 y 10 del presente decreto.)
</t>
    </r>
    <r>
      <rPr>
        <sz val="10"/>
        <rFont val="Arial"/>
        <family val="2"/>
      </rPr>
      <t xml:space="preserve">
</t>
    </r>
    <r>
      <rPr>
        <b/>
        <sz val="10"/>
        <rFont val="Arial"/>
        <family val="2"/>
      </rPr>
      <t>Directiva 08 Numeral 2.2.</t>
    </r>
    <r>
      <rPr>
        <sz val="10"/>
        <rFont val="Arial"/>
        <family val="2"/>
      </rPr>
      <t xml:space="preserve"> Las entidades deberán justificar la necesidad de cada viaje y la razón por la cual no se utilizan los medios virtuales, así como el número de personas que viajarán, indicando la necesidad de su asistencia y el rol que cada una cumplirá, procurando el número estrictamente necesario y cuyas funciones estén directamente relacionadas con el objeto de la comisión.
Las entidades deberán planear, por lo menos trimestralmente, los viajes que sean necesarios para verificar el avance de las obras o los proyectos que se deban visitar, o los demás eventos que se deban atender por fuera de la ciudad donde tengan su sede, especificando las fechas de los viajes requeridos durante el correspondiente trimestre, con el objeto de optimizar el costo de los respectivos tiquetes, teniendo en cuenta que siempre se viajará en clase económica y procurando aprovechar los viajes a una zona determinada, para visitar todos los proyectos o las obras que sea necesario recorrer o verificar en esa zona.
Para los contratos de suministro de tiquetes siempre se utilizará la Subasta Inversa, minimizando los costos por administración o gestión, y si se encuentra vigente, el acuerdo marco de precios.
Para efectos de la liquidación de viáticos, las entidades podrán racionalizar el monto máximo permitido por el Decreto vigente que regula la materia, estableciendo, por ejemplo, el reconocimiento de un 90% por este concepto en las comisiones de servicio.</t>
    </r>
  </si>
  <si>
    <t>Las entidades evaluarán la viabilidad de implementar dispositivos tecnológicos como cámaras, alarmas u otros dispositivos, con el fin de reducir el gasto con este tipo de contratos.</t>
  </si>
  <si>
    <r>
      <rPr>
        <b/>
        <sz val="10"/>
        <rFont val="Arial"/>
        <family val="2"/>
      </rPr>
      <t>TELEFONÍA:</t>
    </r>
    <r>
      <rPr>
        <sz val="10"/>
        <rFont val="Arial"/>
        <family val="2"/>
      </rPr>
      <t xml:space="preserve"> Para el uso adecuado de papelería y telefonía, las entidades que hacen parte del Presupuesto General de la Nación deberán:
d) Racionalizar las llamadas telefónicas internacionales, nacionales y a celulares y privilegiar sistemas basados en protocolo de internet.
e) Abstenerse de renovar o adquirir teléfonos celulares y planes de telefonía móvil, internet y datos para los servidores públicos de cualquier nivel; debiendo desmontar gradualmente los planes o servicios que tengan actualmente contratados. Se exceptúan aquellos que se destinen para la prestación del servicio de atención al ciudadano, la transmisión de datos de condiciones hidrometereológicas, y los requeridos como parte de la dotación del personal que garantiza la seguridad de beneficiarios de esquemas, de acuerdo con lo establecido en el Decreto 1066 de 2015 o el que haga sus veces.
PARÁGRAFO. Se podrán adquirir y asignar teléfonos celulares y planes de telefonía móvil, internet y datos, de manera exclusiva, para el desarrollo de las actividades de inteligencia y contrainteligencia a cargo de los organismos del Estado que ejercen esta función, sin que esta asignación pueda tener un carácter permanente.</t>
    </r>
  </si>
  <si>
    <t>ARTICULO 5.  MANTENIMIENTO DE BIENES INMUEBLES</t>
  </si>
  <si>
    <r>
      <t xml:space="preserve">Las entidades que hacen parte del Presupuesto General de la Nación deberán seguir las siguientes directrices para el arrendamiento y mantenimiento de bienes inmuebles, cambio de sede y adquisición de bienes muebles e inmuebles:
b. El mantenimiento de bienes inmuebles de propiedad de las entidades del Estado solo procederá cuando se realice de manera preventiva para garantizar el correcto funcionamiento a fin de no generar un impacto presupuestal a largo plazo; cuando de no realizarse se ponga en riesgo la seguridad y/o se afecten las condiciones de salud ocupacional de las personas, en cuyo caso debe quedar expresa constancia y justificación de su necesidad. 
</t>
    </r>
    <r>
      <rPr>
        <b/>
        <sz val="10"/>
        <rFont val="Arial"/>
        <family val="2"/>
      </rPr>
      <t>Parágrafo.</t>
    </r>
    <r>
      <rPr>
        <sz val="10"/>
        <rFont val="Arial"/>
        <family val="2"/>
      </rPr>
      <t xml:space="preserve"> Las entidades deberán abstenerse de iniciar cualquier tipo de contratación que implique mejoras suntuarias u ostentosas, tales como el embellecimiento, el ornato, la instalación o adecuación de acabados estéticos de bienes inmuebles.</t>
    </r>
  </si>
  <si>
    <r>
      <t xml:space="preserve">Las entidades que hacen parte del Presupuesto General de la Nación deberán seguir las siguientes directrices para el mantenimiento de bienes inmuebles, cambio de sede o adquisición de bienes inmuebles:  
d) La adquisición de bienes muebles e inmuebles solo se podrá efectuar cuando sean necesarios para el cumplimiento del objeto misional de las entidades, previa justificación. Para el caso de la adquisición de bienes inmuebles, además se requiere la identificación de predios de propiedad de entidades públicas e identificación de opciones para el desarrollo en esos predios para la construcción de sedes propias.  
</t>
    </r>
    <r>
      <rPr>
        <b/>
        <sz val="10"/>
        <rFont val="Arial"/>
        <family val="2"/>
      </rPr>
      <t>Parágrafo.</t>
    </r>
    <r>
      <rPr>
        <sz val="10"/>
        <rFont val="Arial"/>
        <family val="2"/>
      </rPr>
      <t xml:space="preserve"> Las entidades deberán abstenerse de iniciar cualquier tipo de contratación que implique mejoras suntuarias u ostentosas, tales como el embellecimiento, el ornato o la instalación o adecuación de acabados estéticos de bienes inmuebles.</t>
    </r>
  </si>
  <si>
    <t>ARTICULO 5. ARRENDAMIENTO</t>
  </si>
  <si>
    <r>
      <t>Las entidades que hacen parte del Presupuesto General de la Nación deberán seguir las siguientes directrices para el arrendamiento y mantenimiento de bienes inmuebles, cambio de sede y adquisición de bienes muebles e inmuebles:: 
a) Implementar medidas tendientes a reducir los gastos de arrendamiento de instalaciones físicas, considerando su costo, la situación de trabajo en casa, teletrabajo y/o trabajo remoto, a fin de no efectuar renovaciones y proceder a la entrega de los inmuebles, si corresponde, teniendo en cuenta las condiciones propias de cada contrato de arrendamiento. 
c) El cambio de sede únicamente procederá en uno de los siguientes eventos: i) Cuando no genere impacto al presupuesto asignado en la vigencia; ii) cuando la necesidad haga inaplazable la construcción o adquisición de la sede; o iii) cuando el edificio dónde funciona la entidad ponga en riesgo la seguridad del personal o no brinde las condiciones laborales adecuadas de conformidad con las normas establecidas en el Sistema de Gestión de Seguridad y Salud en Trabajo (SGSST) 
d) La adquisición de bienes muebles e inmuebles solo se podrá efectuar cuando sean necesarios para el cumplimiento del objeto misional de las entidades, previa justificación. Para el caso de la adquisición de bienes inmuebles, además se requiere la identificación de predios de propiedad de entidades públicas e identificación de opciones para el desarrollo en esos predios para la construcción de sedes propias.</t>
    </r>
    <r>
      <rPr>
        <b/>
        <sz val="10"/>
        <rFont val="Arial"/>
        <family val="2"/>
      </rPr>
      <t xml:space="preserve">                                                                                                                                         Parágrafo.</t>
    </r>
    <r>
      <rPr>
        <sz val="10"/>
        <rFont val="Arial"/>
        <family val="2"/>
      </rPr>
      <t xml:space="preserve"> Las entidades deberán abstenerse de iniciar cualquier tipo de contratación que implique mejoras suntuarias u ostentosas, tales como el embellecimiento, el ornato, la instalación o adecuación de acabados estéticos de bienes inmuebles.</t>
    </r>
  </si>
  <si>
    <t>Las entidades que hacen parte del Presupuesto General de la Nación  deberán propender por reducir las comisiones  de estudio al interior o exterior del país y aplicar las siguientes medidas para el reconocimiento de los viáticos: a. Cuando la totalidad de los gastos para manutención y alojamiento que genere la comisión de servicios sean asumidos por otro organismo o entidad, no habrá lugar al pago de viáticos. b. Cuando los gastos por concepto de viáticos que genera la comisión son asumidos de forma parcial por otro organismo o entidad,  únicamente se podrá reconocer la diferencia  en forma proporcional, a criterio de la entidad y con fundamento en la normativa aplicable a la materia. c. Cuando comisión de servicios no requiera que el servidor público pernocte en el lugar de la comisión, la administración podrá  reconocer un valor menor al cincuenta por ciento (50%) a que hace referencia los decretos salariales, para lo cual tendrán en cuenta los costos del lugar al que se desplaza  el servidor.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Esta prelación deberá ser evaluada y sustentada para lo establecido en los artículos 7, 8, 9 y 10 del presente decreto.)</t>
  </si>
  <si>
    <t>"Por regla general, las entidades deben contar con un Plan Anual de Vacaciones, y estas no deben ser acumuladas ni interrumpidas. Solo por necesidad del servicio previa disponibilidad presupuestal o retiro podrán ser compensadas en dinero".</t>
  </si>
  <si>
    <t>ARTICULO 13. VIGILANCIA.</t>
  </si>
  <si>
    <t>Las entidades que hacen parte del Presupuesto General de la Nación únicamente podrán adquirir vehículos automotores, cuando el automotor presente una obsolescencia mayor a seis (6) años, contados a partir de la matrícula del vehículo y su necesidad esté debidamente justificada en estudios que demuestren la conveniencia y el ahorro para la entidad.
Los servidores públicos que tienen asignado el uso de vehículos oficiales propenderán porque los conductores respeten en todo momento las disposiciones de tránsito. Asimismo, los vehículos oficiales asignados a los servidores públicos no podrán estacionarse en sitios prohibidos en la vía pública y su uso debe ser exclusivo para el cumplimiento de sus funciones.
Los vehículos sólo podrán ser utilizados de lunes a viernes, y su uso en fines de semana y festivos deberá ser justificado en necesidades del servicio en razones de seguridad.
PARÁGRAFO 2. Para dar cumplimiento a lo previsto en el artículo 8 de la Ley 1964 de 2019 se podrán adquirir vehículos eléctricos o vehículos que funcionen con otras fuentes alternativas de energía siempre y cuando se requieran para el cumplimiento del objeto misional de la entidad debidamente justificada y sustentada.</t>
  </si>
  <si>
    <t>Las Entidades que hacen parte del Presupuesto General de la Nación deberán abstenerse de celebrar contratos de publicidad y/o propaganda personalizada que promocione la gestión del Gobierno nacional, tales como. agendas, almanaques, libretas, pocillos, vasos, esferos, adquirir revistas o similares, imprimir informes, folletos o textos institucionales.
Las entidades deberán seguir los siguientes lineamientos para ahorrar en publicidad estatal: a) Todo gasto de publicidad de las entidades de la rama ejecutiva del orden nacional, incluidos los que se realicen en desarrollo de contratos de
operación logística, así como los efectuados con recursos provenientes de la Banca Multilateral, tendrá que ser informado al Departamento Administrativo de la Presidencia de la República y contar con su visto bueno antes de iniciar los procesos de contratación. b) Todo gasto de publicidad estatal deberá enmarcarse en el uso adecuado y eficiente de los recursos públicos destinados a la contratación, con el fin de evitar el uso excesivo, controlar el gasto público y garantizar la austeridad. c) Todas las entidades que hacen parte del Presupuesto General de la Nación velarán por el adecuado control y vigilancia de los rubros que se destinen en sus presupuestos a la publicidad estatal.</t>
  </si>
  <si>
    <t>MATRIZ INFORME RESERVA</t>
  </si>
  <si>
    <t xml:space="preserve">MATRIZ INFORME VIGENCIA </t>
  </si>
  <si>
    <t>MATRIZ INFORME ACUMULADO (VIGENCIA + RESERVA)</t>
  </si>
  <si>
    <r>
      <t xml:space="preserve">Los viajes aéreos nacionales e internacionales de servidores de todos los órganos que pertenecen al Presupuesto General de la Nación, deberán hacerse en clase económica o en la tarifa que no supere el costo de esta, salvo los debidamente justificados, y en aquellos casos en los cuales los Ministros de Despacho tengan por objeto promover y gestionar el financiamiento de la Nación, o que el vuelo tenga una duración de más de ocho (8) horas. Para el caso de las entidades de la rama ejecutiva del orden nacional, estos deberán justificarse ante el Departamento Administrativo de la Presidencia de la República.
Cuando el servidor haga parte de la comitiva que acompañe al Presidente de la República o Vicepresidenta de la República y se transporte en el avión presidencial o en el medio de transporte que se designe para transportar al Presidente de la República o Vicepresidenta de la República, no habrá lugar al pago de gastos de transporte. 
Los gastos de viaje se autorizarán únicamente si no están cubiertos por la entidad o por las entidades que organizan los eventos.
</t>
    </r>
    <r>
      <rPr>
        <b/>
        <sz val="10"/>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Está prelación deberá ser evaluada y sustentada para lo establecido en los artículos 7, 8, 9 y 10 del presente decreto.)</t>
    </r>
  </si>
  <si>
    <t>Para estas dos vigencias no se han presentado modificaciones en la planta de personal o en la estructura organizacional de la Entidad.</t>
  </si>
  <si>
    <t xml:space="preserve">Se ha generado campañas para optimizar los recursos, se efectuó el cambio de tecnología en telefonía fija, a fin de disminuir costos. En la telefonía celular se ha optimizado costos con el operador, adicional, a haber solicitando la cancelación progresiva de las lineas celulares del Instituto. </t>
  </si>
  <si>
    <t>Se continua con el uso racional de los recursos de papelería, apoyado en el establecimiento de políticas claras sobre el uso racional de las impresoras, priorizando la utilización de los recursos tecnológicos, disminuyendo los puntos de impresión. No obstante, debido a la emergencia sanitaria por Covid-19, que llevó al confinamiento durante gran parte de la vigencia 2020 y parte del 2021, se ahorró insumos de papelería, pero para el 2023, el Insittuto se vió en la necesidad de realizar la compra de insumos de impresoras, cuyo acceso se ha restringido de manera obstencible.</t>
  </si>
  <si>
    <t>La variación se debe al mayor valor pagado con reserva durante la vigencia 2023, que soportó los primeros pagos del contrato.</t>
  </si>
  <si>
    <t>La modificación de la estructura del Instituto en 2021, se realizó a costo cero, de acuerdo con los lineamientos de la Función Pública y del Ministerio de Hacienda y Crédito Público</t>
  </si>
  <si>
    <t>La variación se debe incremento del contrato de vigelancia del Instituto entre una y otra vigencia, siendo el mismo contrato, y teniendo en cuenta el aumento del 10% del SMLV.</t>
  </si>
  <si>
    <t>El uso racional de los recursos de papelería se ha visto beneficiado con el establecimiento de políticas claras sobre el uso racional de las impresoras, priorizando la utilización de los recursos tecnológicos, disminuyendo los puntos de impresión. Además, de las medidas enmarcadas en la emergencia sanitaria por Covid-19, que ha conllevado a modificar procesos, al interior del Insituto, hacia el cero papel.</t>
  </si>
  <si>
    <t>CONCEPTO 
 DECRETO 199 de 2024</t>
  </si>
  <si>
    <t>VARIACIÓN ABSOLUTA 2024 - 2023</t>
  </si>
  <si>
    <t>VARIACIÓN PORCENTUAL 2024/2023</t>
  </si>
  <si>
    <t>VARIACIÓN PORCENTUAL 2024/2023 SIN RESERVA</t>
  </si>
  <si>
    <t>VARIACIÓN PORCENTUAL 2024/2023 CON RESERVA</t>
  </si>
  <si>
    <t>VARIACIÓN 2024/2023 CON RESERVA</t>
  </si>
  <si>
    <t>En concordancia con la Sostenibilidad ambiental la entidad cumplirá con las obligaciones de ahorro:
Las entidades propenderán por adoptar las siguientes acciones medio ambientales y de ahorro:
a) Implementar sistemas de reciclaje de aguas e instalación de ahorradores.
b) Fomentar una cultura de ahorro de energía y agua en cada entidad a través del establecimiento de programas pedagógicos.
c) Instalar en cuanto sea posible, sistemas de ahorro de energía, temporizadores y demás que ayuden al ahorro de recursos.
d) Implementar políticas de reutilización y reciclaje de elementos de oficina, maximización de la vida útil de las herramientas de trabajo y reciclaje de tecnología.
e) Crear programas intermedios de fomento al uso de vehículos y medios de transporte ambientalmente sostenibles, como bicicletas, transporte público entre otros.
f) Campañas de sensibilización de ahorro de servicios públicos</t>
  </si>
  <si>
    <t>ARTICULO 22. SOSTENIBILlDAD AMBIENTAL.</t>
  </si>
  <si>
    <t>COMBUSTIBLE</t>
  </si>
  <si>
    <t xml:space="preserve">"Todas las entidades deben contar con mecanismos de control de consumo en tiempo real y con seguridad, como por ejemplo los llamados tickers." Efectuar un uso eficiente del consumo de combustible, mediante una adecuada programación de recorridos, y un uso eficiente de los vehículos. </t>
  </si>
  <si>
    <t>Cada entidad del Presupuesto General de la Nación deberá especificar en su Plan de Austeridad las medidas adoptadas y el resultado de las mismas, para la reducción en un porcentaje no inferior al cinco por ciento (5%) anual de las transferencias corrientes conforme a lo previsto en el artículo 19 de la Ley 2155 de 2021 .</t>
  </si>
  <si>
    <t>ARTÍCULO 21. REDUCCIÓN DE TRANSFERENCIAS CORRIENTES.</t>
  </si>
  <si>
    <t>VALOR TOTAL 2023</t>
  </si>
  <si>
    <t>https://totoro.banrep.gov.co/analytics/saw.dll?Go&amp;Action=prompt&amp;path=%2Fshared%2FSeries%20Estad%C3%ADsticas_T%2F1.%20IPC%20base%202018%2F1.2.%20Por%20a%C3%B1o%2F1.2.5.IPC_Serie_variaciones&amp;Options=rdf&amp;lang=es&amp;NQUser=publico&amp;NQPassword=publico123</t>
  </si>
  <si>
    <t>Indexacción</t>
  </si>
  <si>
    <t>Indicie mes final</t>
  </si>
  <si>
    <t>Indice mes inicial</t>
  </si>
  <si>
    <t>2022-12</t>
  </si>
  <si>
    <t>2023-12</t>
  </si>
  <si>
    <t>INVIAS no ha adquirido Vehículos</t>
  </si>
  <si>
    <t>Se continúa con las campañas de racionalización de los servicios públicos en las Sedes del Instituto.
En el edificio de la sede central de INVIAS, se ha implementado los sensores de movimiento para el encendido de las luces, encaminado a establecer un mayor ahorro del servicio de energía.
La variación corresponde a que no hubo pago de servicios públcios con recursos de Reserva</t>
  </si>
  <si>
    <t xml:space="preserve">                                                                                                            </t>
  </si>
  <si>
    <t>PLAN DE AUSTERIDAD EN EL GASTO 2024</t>
  </si>
  <si>
    <t>COMPARATIVO DE LA AUSTERIDAD DE GASTO POR VIGENCIA</t>
  </si>
  <si>
    <t>2023*</t>
  </si>
  <si>
    <t>%</t>
  </si>
  <si>
    <t>2024*</t>
  </si>
  <si>
    <t>Variación promedio entre vigencias</t>
  </si>
  <si>
    <t>% Promedio entre vigencias</t>
  </si>
  <si>
    <r>
      <rPr>
        <b/>
        <sz val="11"/>
        <color theme="1"/>
        <rFont val="Calibri"/>
        <family val="2"/>
        <scheme val="minor"/>
      </rPr>
      <t xml:space="preserve">(*) </t>
    </r>
    <r>
      <rPr>
        <sz val="11"/>
        <color theme="1"/>
        <rFont val="Calibri"/>
        <family val="2"/>
        <scheme val="minor"/>
      </rPr>
      <t>Valores a precios del año 2022</t>
    </r>
  </si>
  <si>
    <t>1+</t>
  </si>
  <si>
    <t>Índice</t>
  </si>
  <si>
    <t>Los contratos de apoyo a la gestión han asistido a todas las dependencias, con el objetivo del cumplimiento de las metas misionales de la entidad, este aumento se da, debido a el desbloqueo de los nuevos proyectos de inversión, en el mes de marzo de la vigencia 2024, que facilitó la conformación completa de los equipos de trabajo al interior del Instituto, y que, debido a los mayores retos, en especial, en áreas misionales, se requirió mayor capital humano, con mayor experticia y conocimiento.</t>
  </si>
  <si>
    <t>Con el objetivo del cumplimiento de las metas misionales del Instituto, los funcionarios que por ley, los asiste el derecho de recibir la retribución por hora extra, han sido requeridos en tiempos fuera de los habituales para realizar sus funciones, se ha circularizado por parte de la administración la visión de austeridad de gasto para este item, por cuanto se ha exhortado a los jefes de dependencia a utilizar a este personal en horas no laborales de manera excepcional, para mejorar el indicador.</t>
  </si>
  <si>
    <t>Este concepto corresponde a las solicitudes realizadas por las Direcciones Territoriales y la Sede Central, sobre las adecuaciones o mantenimiento de las sedes del Invias, de acuerdo a las necesidades evidenciadas que requieren atención inmediata para el adecuado funcionamiento de las sedes, para el desarrollo de las actividades de los funcionarios y colaboradores. Para el primer semestre de 2024, se realizó la planificación con las territoriales de las necesidades y asignación de recursos, para su contratación y debida ejecucipion en el segundo semestre de la mayoría de sedes.</t>
  </si>
  <si>
    <t>La variación se debe a que el crecimiento de este tipo de contratos no está sujeto al aumento del IPC, sino al aumento del SMMLV que fue superior, adicional, al aumento en las necesidades de servicio de personal para el 2024, que se incrementaron dada la necesidad de vigilancia, al tener más predios a cargo del Instituto.</t>
  </si>
  <si>
    <t>2024-09</t>
  </si>
  <si>
    <t>2023-09</t>
  </si>
  <si>
    <t>Los contratos de apoyo a la gestión han asistido a las dependencias, con el objetivo del cumplimiento de las metas misionales de la entidad, este aumento se da, debido a el desbloqueo de los nuevos proyectos de inversión, en el mes de marzo de la vigencia 2024, que facilitó la conformación completa de los equipos de trabajo al interior del Instituto, y que, debido a los mayores retos, en especial, en áreas misionales, se requirió mayor capital humano, con mayor experticia y conocimiento.</t>
  </si>
  <si>
    <t>Este aumento obedece a la renuncia de personal de libre nombramiento y remoción, por  cambios de gobierno, y a las solicitudes de vacaciones de los funcionarios, que producto de los encargos y terminacion de los nombramientos en provisionalidad. importante mencionar que para el 2024, se ha establecido un adecuado cronograma de vacaciones para los funcionarios activos con periodicidad semestral, con el fin de establecer el disfrute de las vacaciones de todos los funcionarios durante el año. Además, que la administración ha sensibilizado a los jefes de dependencias la obligatoriedad de que cada funcionario haga el disfrute completo, sin interrupción, y hace las salvedades o excepciones de cuando esto ocurra.</t>
  </si>
  <si>
    <t xml:space="preserve">Tipo Doc Soporte Compromiso: 
CONTRATO DE PRESTACION DE SERVICIOS - PROFESIONALES
CONTRATO DE PRESTACION DE SERVICIOS
Tipo Identificacion:
Cédula de Ciudadanía
</t>
  </si>
  <si>
    <t>El incremento se debe al cambio del canón de arrendamiento por la nueva negociación del contrato de la Sede Central y de las territoriales, adicional, que se aumentó los metros cuadrados requeridos respecto al contrato anterior de la Sede Central, por las necesidades del Programa Caminos Comunitarios para la Paz.</t>
  </si>
  <si>
    <t>El aumento corresponde corresponde a la atencion de las solicitudes de tiquetes aereos para cumplir con la misionalidad de la Entidad en el seguimiento de los programas,  proyectos e infraestructura a cargo de la Entidad, como el Programa Caminos Comunitarios para la Paz.</t>
  </si>
  <si>
    <t>El INVIAS no tiene comisiones de estudio, las comisiones de servicios se efectúan para la supervisión de los proyectos de infraestructura a cargo de la entidad, la verificación y estructuración en terreno de posibles necesidades de infraestructura vial en el país, entre otras actividades. Alineados con la intensión de la reactivación del sector Transporte, los proyectos tuvieron una ejecución más eficiente, que ha generado un numero considerable de viajes por comisión desde el año 2023, no obstante, la Entidad ha pretendido reducir las salidas en la medida que se pueda, sin afectar la ejecución de la infraestructura vial a cargo del INVIAS. ; lo anterior, acompañado a la reducción de recursos de funcionamiento para la vigencia 2024, que limitó la salida de funcionarios durante el primer trimestre del año.</t>
  </si>
  <si>
    <t>Se continua con el uso racional de los recursos de papelería, apoyado en el establecimiento de políticas claras sobre el uso racional de las impresoras, priorizando la utilización de los recursos tecnológicos, disminuyendo los puntos de impresión. No obstante, debido a la emergencia sanitaria por Covid-19, que llevó al confinamiento durante gran parte de la vigencia 2020 y parte del 2021, se ha ahorrado insumos de papelería, insumos de impresoras, cuyo acceso se ha restringido de manera obstencible.</t>
  </si>
  <si>
    <t xml:space="preserve">Se ha generado campañas para optimizar los recursos, se efectuó el cambio de tecnología en telefonía fija, a fin de disminuir costos. En la telefonía celular se ha optimizado costos con el operador, adicional, a haber solicitando la cancelación progresiva de las lineas celulares y de lineas fijas del Instituto. </t>
  </si>
  <si>
    <t>El Instituto no ha autorizado comisiones al exterior.</t>
  </si>
  <si>
    <t>Con los contratos actuales de la vigencia se ha ejecutado los desplazamientos solicitados, de acuerdo a las necesidades del servicio, se tiene el control de la asignacion semanal de combustible y se tiene control de los tanqueos adicionales requeridos.</t>
  </si>
  <si>
    <t xml:space="preserve">A-02-02-01-003-003
</t>
  </si>
  <si>
    <t xml:space="preserve">
A-02-02-02-006-009 (Acueducto) 
A-02-02-02-006-009 (Energía)
</t>
  </si>
  <si>
    <t xml:space="preserve"> 02-02-02-006-004 </t>
  </si>
  <si>
    <t xml:space="preserve">A-02-02-02-010
</t>
  </si>
  <si>
    <t>A-02-02-02-008-005</t>
  </si>
  <si>
    <t xml:space="preserve">A-02-02-02-008-004
</t>
  </si>
  <si>
    <t xml:space="preserve">A-02-02-02-005-004
</t>
  </si>
  <si>
    <t xml:space="preserve">A-02-02-02-007-002
</t>
  </si>
  <si>
    <t>Los contratos de apoyo a la gestión han asistido a todas las dependencias, con el objetivo del cumplimiento de las metas misionales de la entidad. Los contratos de prestación de servicios quedaron obligados durante la vigencia 2023.</t>
  </si>
  <si>
    <t>Con el objetivo del cumplimiento de las metas misionales del Instituto, los funcionarios que por ley, los asiste el derecho de recibir la retribución por hora extra, han sido requeridos en tiempos fuera de los habituales para realizar sus funciones, para este corte , fueron mayores las reservas de la presente vigencia respecto a la vigencia 2023 por este concepto,  se analiza esta situación para mejorar su resultado en los próximos cortes, por parte de la Subdirección de Gestión Humana.</t>
  </si>
  <si>
    <t>El aumento corresponde a que la ultima cuenta de adicion y prorroga de la reserva del contrato 1449/2022, se efectuo en el segundo trimestre de 2024.</t>
  </si>
  <si>
    <t>El INVIAS no tiene comisiones de estudio, las comisiones de servicios se efectúan para la supervisión de los proyectos de infraestructura a cargo de la entidad, la verificación y estructuración en terreno de posibles necesidades de infraestructura vial en el país, entre otras actividades. Alineados con la intensión de la reactivación del sector Transporte, los proyectos tuvieron una ejecución más eficiente, la Entidad pretende reducir las salidas en la medida que se pueda, sin afectar la ejecución de la infraestructura vial a cargo del INVIAS.</t>
  </si>
  <si>
    <t xml:space="preserve">A-02-02-02-008-005
</t>
  </si>
  <si>
    <t xml:space="preserve"> A-02-02-02-006-004  CONTRATOS DE TIQUETES AÉREOS</t>
  </si>
  <si>
    <t>La variación se debe al mayor valor pagado con reserva durante la vigencia 2023, con respecto a los pagos realizados en 2024 con cargo a reserva presupuestal.</t>
  </si>
  <si>
    <t xml:space="preserve">A-02-02-02-009-004 (Alcantarillado)
A-02-02-02-006-009 (Acueducto, Aseo) 
A-02-02-02-006-009 (Energía)
A-08-01-02-004 (Alumbrado)
</t>
  </si>
  <si>
    <t>Disminución se ha generado campañas para optimizar los recursos, se efectuó el cambio de tecnología en telefonía fija, a fin de disminuir costos. En la telefonía celular se ha optimizado costos con el operador, solicitando mejora en calidad de planes a menor costo. Adicional, la disminución sustancial se refleja en la no erogación de los costos relacionados con el funcionamiento del #767.</t>
  </si>
  <si>
    <t>Se continúa con las campañas de racionalización de los servicios públicos en las Sedes del Instituto, el incremento obedece al incremento del valor de los servicios públicos.
En el edificio de la sede central de INVIAS, se ha implementado los sensores de movimiento para el encendido de las luces, encaminado a establecer un mayor ahorro de los servicios de energía y agua, importante mencionar que en la actualidad existen mas usuarios tanto en planta como en territoriales lo que de cierta manera contribuyen a ese variacion, sin embargo se reitera de manera constante en las campañas para racionar el uso de energia y agua en las instalaciones.</t>
  </si>
  <si>
    <t xml:space="preserve">A-02-02-02-006-009 (Energía)
A-08-01-02-004 (Alumbrado)
</t>
  </si>
  <si>
    <t xml:space="preserve">A-02-02-02-006-004
</t>
  </si>
  <si>
    <t>Con el objetivo del cumplimiento de las metas misionales del Instituto, los funcionarios que por ley, los asiste el derecho de recibir la retribución por hora extra, han sido requeridos en tiempos fuera de los habituales para realizar sus funciones, para este corte, fueron mayores las reservas de la presente vigencia respecto a la vigencia 2023 por este concepto,  se analiza esta situación para mejorar su resultado en los próximos cortes, por parte de la Subdirección de Gestión Humana.</t>
  </si>
  <si>
    <t>1.09</t>
  </si>
  <si>
    <t>2022-07</t>
  </si>
  <si>
    <t>120.27</t>
  </si>
  <si>
    <t>10.21</t>
  </si>
  <si>
    <t>0.81</t>
  </si>
  <si>
    <t>7.26</t>
  </si>
  <si>
    <t>2022-08</t>
  </si>
  <si>
    <t>121.50</t>
  </si>
  <si>
    <t>10.84</t>
  </si>
  <si>
    <t>1.02</t>
  </si>
  <si>
    <t>9.06</t>
  </si>
  <si>
    <t>2022-09</t>
  </si>
  <si>
    <t>122.53</t>
  </si>
  <si>
    <t>0.03</t>
  </si>
  <si>
    <t>10.08</t>
  </si>
  <si>
    <t>2022-10</t>
  </si>
  <si>
    <t>122.51</t>
  </si>
  <si>
    <t>0.72</t>
  </si>
  <si>
    <t>10.86</t>
  </si>
  <si>
    <t>2022-11</t>
  </si>
  <si>
    <t>124.46</t>
  </si>
  <si>
    <t>12.52</t>
  </si>
  <si>
    <t>0.77</t>
  </si>
  <si>
    <t>11.72</t>
  </si>
  <si>
    <t>120.03</t>
  </si>
  <si>
    <t>13.12</t>
  </si>
  <si>
    <t>1.21</t>
  </si>
  <si>
    <t>2023-01</t>
  </si>
  <si>
    <t>128.27</t>
  </si>
  <si>
    <t>2023-02</t>
  </si>
  <si>
    <t>121.77</t>
  </si>
  <si>
    <t>4.56</t>
  </si>
  <si>
    <t>2023-04</t>
  </si>
  <si>
    <t>132.80</t>
  </si>
  <si>
    <t>12.82</t>
  </si>
  <si>
    <t>0.78</t>
  </si>
  <si>
    <t>5.38</t>
  </si>
  <si>
    <t>2023-05</t>
  </si>
  <si>
    <t>132.28</t>
  </si>
  <si>
    <t>12.36</t>
  </si>
  <si>
    <t>0.43</t>
  </si>
  <si>
    <t>5.83</t>
  </si>
  <si>
    <t>2023-06</t>
  </si>
  <si>
    <t>132.78</t>
  </si>
  <si>
    <t>0.30</t>
  </si>
  <si>
    <t>6.15</t>
  </si>
  <si>
    <t>2023-07</t>
  </si>
  <si>
    <t>134.45</t>
  </si>
  <si>
    <t>11.78</t>
  </si>
  <si>
    <t>0.50</t>
  </si>
  <si>
    <t>6.38</t>
  </si>
  <si>
    <t>2023-08</t>
  </si>
  <si>
    <t>0.70</t>
  </si>
  <si>
    <t>126.11</t>
  </si>
  <si>
    <t>0.54</t>
  </si>
  <si>
    <t>8.01</t>
  </si>
  <si>
    <t>2023-10</t>
  </si>
  <si>
    <t>130.45</t>
  </si>
  <si>
    <t>0.25</t>
  </si>
  <si>
    <t>2023-11</t>
  </si>
  <si>
    <t>137.02</t>
  </si>
  <si>
    <t>10.15</t>
  </si>
  <si>
    <t>0.45</t>
  </si>
  <si>
    <t>θ.28</t>
  </si>
  <si>
    <t>2024-01</t>
  </si>
  <si>
    <t>138.98</t>
  </si>
  <si>
    <t>0.92</t>
  </si>
  <si>
    <t>0.22</t>
  </si>
  <si>
    <t>2024-02</t>
  </si>
  <si>
    <t>140.4ρ</t>
  </si>
  <si>
    <t>7.74</t>
  </si>
  <si>
    <t>2.01</t>
  </si>
  <si>
    <t>2024-03</t>
  </si>
  <si>
    <t>141.48</t>
  </si>
  <si>
    <t>7.36</t>
  </si>
  <si>
    <t>2.73</t>
  </si>
  <si>
    <t>2024-04</t>
  </si>
  <si>
    <t>142.32</t>
  </si>
  <si>
    <t>0.59</t>
  </si>
  <si>
    <t>3.34</t>
  </si>
  <si>
    <t>2024-05</t>
  </si>
  <si>
    <t>142.22</t>
  </si>
  <si>
    <t>2.78</t>
  </si>
  <si>
    <t>2024-06</t>
  </si>
  <si>
    <t>142.28</t>
  </si>
  <si>
    <t>0.32</t>
  </si>
  <si>
    <t>2024-07</t>
  </si>
  <si>
    <t>142.57</t>
  </si>
  <si>
    <t>6.88</t>
  </si>
  <si>
    <t>0.20</t>
  </si>
  <si>
    <t>4.22</t>
  </si>
  <si>
    <t>2024-08</t>
  </si>
  <si>
    <t>0.00</t>
  </si>
  <si>
    <t>2024-0θ</t>
  </si>
  <si>
    <t>144.02</t>
  </si>
  <si>
    <t>0.24</t>
  </si>
  <si>
    <t>4.58</t>
  </si>
  <si>
    <t>2024-10</t>
  </si>
  <si>
    <t>143.83</t>
  </si>
  <si>
    <t>5.41</t>
  </si>
  <si>
    <t>-0.13</t>
  </si>
  <si>
    <t>4.44</t>
  </si>
  <si>
    <t>2024-11</t>
  </si>
  <si>
    <t>0.27</t>
  </si>
  <si>
    <t>4.72</t>
  </si>
  <si>
    <t>2024-12</t>
  </si>
  <si>
    <t>5.20</t>
  </si>
  <si>
    <t>0.46</t>
  </si>
  <si>
    <t>año/mes</t>
  </si>
  <si>
    <t>índice</t>
  </si>
  <si>
    <t>inflación anual</t>
  </si>
  <si>
    <t>inflación mensual</t>
  </si>
  <si>
    <t>inflación año corrido</t>
  </si>
  <si>
    <t>VALOR ACUMULADO A  31 DICIEMBRE 2024</t>
  </si>
  <si>
    <t>VALOR ACUMULADO A 31 DICIEMBRE 2023</t>
  </si>
  <si>
    <r>
      <t xml:space="preserve">VALOR ACUMULADO A 31 DE DICIEMBRE DE 2024
(deflactado a precios de 2022)
</t>
    </r>
    <r>
      <rPr>
        <b/>
        <sz val="10"/>
        <color rgb="FFFF0000"/>
        <rFont val="Arial"/>
        <family val="2"/>
      </rPr>
      <t>factor (0,869892325)</t>
    </r>
  </si>
  <si>
    <r>
      <t xml:space="preserve">VALOR ACUMULADO A 31 DE DICIEMBRE DE 2023
(deflactado a precios de 2022)
</t>
    </r>
    <r>
      <rPr>
        <b/>
        <sz val="10"/>
        <color rgb="FFFF0000"/>
        <rFont val="Arial"/>
        <family val="2"/>
      </rPr>
      <t>factor (0,91511763)</t>
    </r>
  </si>
  <si>
    <r>
      <t xml:space="preserve">VALOR TOTAL 2023
(deflactado a precios de 2022)                   </t>
    </r>
    <r>
      <rPr>
        <b/>
        <sz val="10"/>
        <color rgb="FFFF0000"/>
        <rFont val="Arial"/>
        <family val="2"/>
      </rPr>
      <t>factor (0,91511763)</t>
    </r>
  </si>
  <si>
    <t>Disminución del 37,26%. Se ha generado campañas para optimizar los recursos, se efectuó el cambio de tecnología en telefonía fija, a fin de disminuir costos. En la telefonía celular se ha optimizado costos con el operador, solicitando mejora en calidad de planes a menor costo. Adicional, la disminución sustancial se refleja en la no erogación de los costos relacionados con el funcionamiento del #767.</t>
  </si>
  <si>
    <t>Disminución del 23,90%; Se continúa con las campañas de racionalización de los servicios públicos (agua, alcantarillado y aseo) y de reciclaje en las sedes del Instituto.</t>
  </si>
  <si>
    <r>
      <t xml:space="preserve">VALOR TOTAL 2023
(deflactado a precios de 2022)
</t>
    </r>
    <r>
      <rPr>
        <b/>
        <sz val="10"/>
        <color rgb="FFFF0000"/>
        <rFont val="Arial"/>
        <family val="2"/>
      </rPr>
      <t>factor (0,91511763)</t>
    </r>
  </si>
  <si>
    <t>VALOR ACUMULADO A 31 DE DICIEMBRE DE 2024</t>
  </si>
  <si>
    <t>VALOR ACUMULADO A 31 DE DICIEMBRE DE 2023</t>
  </si>
  <si>
    <r>
      <t xml:space="preserve">VALOR ACUMULADO A 31 DE DICIEMBRE  DE 2024
(deflactado a precios de 2022)
</t>
    </r>
    <r>
      <rPr>
        <b/>
        <sz val="10"/>
        <color rgb="FFFF0000"/>
        <rFont val="Arial"/>
        <family val="2"/>
      </rPr>
      <t>factor (0,869892325)</t>
    </r>
  </si>
  <si>
    <t>Para el 2024, no quedó comprometido recursos no obligados de la Reserva 2023, por lo que se puede notar una mejoría en el indicador para la vigenvia 2024.</t>
  </si>
  <si>
    <t>El aumento en la reserva corresponde a ultimos pagos de la vigencia 2023 de arrendamiento de la Sede Central, que no fue obligado durante la vigencia 2023, y se pagó en el primer y tercer trimestre del año 2024</t>
  </si>
  <si>
    <t>Este concepto corresponde a que un pago del mantenimiento de la  Territorial Norte de Santander no fue obligado durante la vigencia 2023, y se pagó en el primer trimestre del año 2024</t>
  </si>
  <si>
    <t>El incremento se debe al cambio del canón de arrendamiento por la nueva negociación del contrato de la Sede Central y de las territoriales, adicional, que se aumentó los metros cuadrados requeridos respecto al contrato anterior de la Sede Central, por las necesidades de Caminos para la Paz. Adicional, al pago del último mes de 2023 (diciembre) de arrendamiento de la Sede Central, que no fue obligado durante la vigencia 2023, y se pagó en el primer y tercer trimestre del año 2024 como reserva.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</si>
</sst>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 #,##0_-;\-&quot;$&quot;\ * #,##0_-;_-&quot;$&quot;\ * &quot;-&quot;_-;_-@_-"/>
    <numFmt numFmtId="41" formatCode="_-* #,##0_-;\-* #,##0_-;_-* &quot;-&quot;_-;_-@_-"/>
    <numFmt numFmtId="43" formatCode="_-* #,##0.00_-;\-* #,##0.00_-;_-* &quot;-&quot;??_-;_-@_-"/>
    <numFmt numFmtId="164" formatCode="&quot;$&quot;\ #,##0"/>
    <numFmt numFmtId="165" formatCode="&quot;$&quot;\ #,##0.00_);[Red]\(&quot;$&quot;\ #,##0.00\)"/>
    <numFmt numFmtId="166" formatCode="_-* #,##0_-;\-* #,##0_-;_-* &quot;-&quot;??_-;_-@_-"/>
    <numFmt numFmtId="167" formatCode="0.0000%"/>
  </numFmts>
  <fonts count="17" x14ac:knownFonts="1">
    <font>
      <sz val="11"/>
      <color theme="1"/>
      <name val="Calibri"/>
      <family val="2"/>
      <scheme val="minor"/>
    </font>
    <font>
      <sz val="11"/>
      <color theme="1"/>
      <name val="Calibri"/>
      <family val="2"/>
      <scheme val="minor"/>
    </font>
    <font>
      <b/>
      <sz val="8"/>
      <name val="Arial"/>
      <family val="2"/>
    </font>
    <font>
      <sz val="8"/>
      <name val="Arial"/>
      <family val="2"/>
    </font>
    <font>
      <sz val="8"/>
      <color rgb="FF000000"/>
      <name val="Arial"/>
      <family val="2"/>
    </font>
    <font>
      <b/>
      <sz val="10"/>
      <name val="Arial"/>
      <family val="2"/>
    </font>
    <font>
      <sz val="10"/>
      <name val="Arial"/>
      <family val="2"/>
    </font>
    <font>
      <b/>
      <sz val="11"/>
      <color theme="1"/>
      <name val="Arial"/>
      <family val="2"/>
    </font>
    <font>
      <b/>
      <sz val="11"/>
      <color theme="1"/>
      <name val="Calibri"/>
      <family val="2"/>
      <scheme val="minor"/>
    </font>
    <font>
      <b/>
      <sz val="10"/>
      <color rgb="FFFF0000"/>
      <name val="Arial"/>
      <family val="2"/>
    </font>
    <font>
      <i/>
      <sz val="8"/>
      <color theme="1"/>
      <name val="Calibri"/>
      <family val="2"/>
      <scheme val="minor"/>
    </font>
    <font>
      <b/>
      <sz val="24"/>
      <color theme="1"/>
      <name val="Arial"/>
      <family val="2"/>
    </font>
    <font>
      <b/>
      <sz val="14"/>
      <color theme="0"/>
      <name val="Arial"/>
      <family val="2"/>
    </font>
    <font>
      <b/>
      <sz val="14"/>
      <color theme="1"/>
      <name val="Arial"/>
      <family val="2"/>
    </font>
    <font>
      <sz val="14"/>
      <color theme="1"/>
      <name val="Arial"/>
      <family val="2"/>
    </font>
    <font>
      <u/>
      <sz val="11"/>
      <color theme="10"/>
      <name val="Calibri"/>
      <family val="2"/>
      <scheme val="minor"/>
    </font>
    <font>
      <sz val="10"/>
      <color rgb="FF000000"/>
      <name val="Arial"/>
      <family val="2"/>
    </font>
  </fonts>
  <fills count="9">
    <fill>
      <patternFill patternType="none"/>
    </fill>
    <fill>
      <patternFill patternType="gray125"/>
    </fill>
    <fill>
      <patternFill patternType="solid">
        <fgColor theme="3" tint="0.39997558519241921"/>
        <bgColor indexed="64"/>
      </patternFill>
    </fill>
    <fill>
      <patternFill patternType="solid">
        <fgColor rgb="FFFF0000"/>
        <bgColor indexed="64"/>
      </patternFill>
    </fill>
    <fill>
      <patternFill patternType="solid">
        <fgColor theme="0"/>
        <bgColor indexed="64"/>
      </patternFill>
    </fill>
    <fill>
      <patternFill patternType="solid">
        <fgColor rgb="FF92D050"/>
        <bgColor indexed="64"/>
      </patternFill>
    </fill>
    <fill>
      <patternFill patternType="solid">
        <fgColor rgb="FFFF5050"/>
        <bgColor indexed="64"/>
      </patternFill>
    </fill>
    <fill>
      <patternFill patternType="solid">
        <fgColor theme="0" tint="-4.9989318521683403E-2"/>
        <bgColor indexed="64"/>
      </patternFill>
    </fill>
    <fill>
      <patternFill patternType="solid">
        <fgColor theme="9"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8">
    <xf numFmtId="0" fontId="0" fillId="0" borderId="0"/>
    <xf numFmtId="42" fontId="1" fillId="0" borderId="0" applyFont="0" applyFill="0" applyBorder="0" applyAlignment="0" applyProtection="0"/>
    <xf numFmtId="9"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0" fontId="15" fillId="0" borderId="0" applyNumberFormat="0" applyFill="0" applyBorder="0" applyAlignment="0" applyProtection="0"/>
    <xf numFmtId="41" fontId="1" fillId="0" borderId="0" applyFont="0" applyFill="0" applyBorder="0" applyAlignment="0" applyProtection="0"/>
  </cellStyleXfs>
  <cellXfs count="103">
    <xf numFmtId="0" fontId="0" fillId="0" borderId="0" xfId="0"/>
    <xf numFmtId="0" fontId="3" fillId="0" borderId="0" xfId="0" applyFont="1"/>
    <xf numFmtId="0" fontId="2" fillId="0" borderId="1" xfId="0" applyFont="1" applyBorder="1" applyAlignment="1">
      <alignment horizontal="center" vertical="center" wrapText="1"/>
    </xf>
    <xf numFmtId="164" fontId="3" fillId="0" borderId="1" xfId="1" applyNumberFormat="1" applyFont="1" applyBorder="1" applyAlignment="1">
      <alignment vertical="center" wrapText="1"/>
    </xf>
    <xf numFmtId="0" fontId="3" fillId="0" borderId="1" xfId="0" applyFont="1" applyBorder="1" applyAlignment="1">
      <alignment horizontal="center" vertical="center"/>
    </xf>
    <xf numFmtId="164" fontId="3" fillId="0" borderId="1" xfId="0" applyNumberFormat="1" applyFont="1" applyBorder="1" applyAlignment="1">
      <alignment horizontal="center" vertical="center" wrapText="1"/>
    </xf>
    <xf numFmtId="0" fontId="3" fillId="0" borderId="1" xfId="0" applyFont="1" applyBorder="1" applyAlignment="1">
      <alignment horizontal="justify" vertical="center" wrapText="1"/>
    </xf>
    <xf numFmtId="164" fontId="3" fillId="0" borderId="1" xfId="1" applyNumberFormat="1" applyFont="1" applyFill="1" applyBorder="1" applyAlignment="1">
      <alignment vertical="center" wrapText="1"/>
    </xf>
    <xf numFmtId="165" fontId="3" fillId="4" borderId="1" xfId="0" applyNumberFormat="1" applyFont="1" applyFill="1" applyBorder="1" applyAlignment="1" applyProtection="1">
      <alignment horizontal="justify" vertical="center" wrapText="1"/>
      <protection locked="0"/>
    </xf>
    <xf numFmtId="165" fontId="4" fillId="4" borderId="1" xfId="0" applyNumberFormat="1" applyFont="1" applyFill="1" applyBorder="1" applyAlignment="1" applyProtection="1">
      <alignment vertical="center" wrapText="1"/>
      <protection locked="0"/>
    </xf>
    <xf numFmtId="165" fontId="4" fillId="4" borderId="1" xfId="0" applyNumberFormat="1" applyFont="1" applyFill="1" applyBorder="1" applyAlignment="1" applyProtection="1">
      <alignment horizontal="justify" vertical="center" wrapText="1"/>
      <protection locked="0"/>
    </xf>
    <xf numFmtId="164" fontId="3" fillId="4" borderId="1" xfId="0" applyNumberFormat="1" applyFont="1" applyFill="1" applyBorder="1" applyAlignment="1">
      <alignment horizontal="center" vertical="center" wrapText="1"/>
    </xf>
    <xf numFmtId="0" fontId="2" fillId="0" borderId="0" xfId="0" applyFont="1" applyAlignment="1">
      <alignment wrapText="1"/>
    </xf>
    <xf numFmtId="164" fontId="2" fillId="0" borderId="0" xfId="0" applyNumberFormat="1" applyFont="1" applyAlignment="1">
      <alignment wrapText="1"/>
    </xf>
    <xf numFmtId="0" fontId="3" fillId="0" borderId="1" xfId="0" applyFont="1" applyBorder="1" applyAlignment="1">
      <alignment horizontal="left" vertical="center" wrapText="1"/>
    </xf>
    <xf numFmtId="0" fontId="3" fillId="4" borderId="1" xfId="0" applyFont="1" applyFill="1" applyBorder="1" applyAlignment="1">
      <alignment horizontal="left" vertical="center" wrapText="1"/>
    </xf>
    <xf numFmtId="0" fontId="6" fillId="0" borderId="0" xfId="0" applyFont="1"/>
    <xf numFmtId="0" fontId="6" fillId="0" borderId="0" xfId="0" applyFont="1" applyAlignment="1">
      <alignment horizontal="center"/>
    </xf>
    <xf numFmtId="0" fontId="5" fillId="0" borderId="1" xfId="0" applyFont="1" applyBorder="1" applyAlignment="1">
      <alignment horizontal="center" vertical="center" wrapText="1"/>
    </xf>
    <xf numFmtId="0" fontId="6" fillId="0" borderId="1" xfId="0" applyFont="1" applyBorder="1" applyAlignment="1">
      <alignment horizontal="justify" vertical="center" wrapText="1"/>
    </xf>
    <xf numFmtId="164" fontId="6" fillId="0" borderId="1" xfId="1" applyNumberFormat="1" applyFont="1" applyBorder="1" applyAlignment="1">
      <alignment vertical="center" wrapText="1"/>
    </xf>
    <xf numFmtId="42" fontId="6" fillId="3" borderId="1" xfId="1" applyFont="1" applyFill="1" applyBorder="1" applyAlignment="1">
      <alignment horizontal="center" vertical="center" wrapText="1"/>
    </xf>
    <xf numFmtId="0" fontId="6" fillId="0" borderId="1" xfId="0" applyFont="1" applyBorder="1" applyAlignment="1">
      <alignment horizontal="center" vertical="center"/>
    </xf>
    <xf numFmtId="164" fontId="6" fillId="0" borderId="1" xfId="0" applyNumberFormat="1" applyFont="1" applyBorder="1" applyAlignment="1">
      <alignment horizontal="center" vertical="center" wrapText="1"/>
    </xf>
    <xf numFmtId="0" fontId="6" fillId="0" borderId="1" xfId="0" applyFont="1" applyBorder="1" applyAlignment="1">
      <alignment horizontal="left" vertical="center"/>
    </xf>
    <xf numFmtId="0" fontId="6" fillId="0" borderId="1" xfId="0" applyFont="1" applyBorder="1" applyAlignment="1">
      <alignment horizontal="left" vertical="center" wrapText="1"/>
    </xf>
    <xf numFmtId="0" fontId="6" fillId="4" borderId="1" xfId="0" applyFont="1" applyFill="1" applyBorder="1" applyAlignment="1">
      <alignment horizontal="left" vertical="center" wrapText="1"/>
    </xf>
    <xf numFmtId="0" fontId="6" fillId="4" borderId="0" xfId="0" applyFont="1" applyFill="1"/>
    <xf numFmtId="0" fontId="5" fillId="0" borderId="0" xfId="0" applyFont="1" applyAlignment="1">
      <alignment wrapText="1"/>
    </xf>
    <xf numFmtId="0" fontId="5" fillId="0" borderId="0" xfId="0" applyFont="1"/>
    <xf numFmtId="164" fontId="2" fillId="0" borderId="0" xfId="0" applyNumberFormat="1" applyFont="1" applyAlignment="1">
      <alignment vertical="center" wrapText="1"/>
    </xf>
    <xf numFmtId="10" fontId="2" fillId="0" borderId="0" xfId="2" applyNumberFormat="1" applyFont="1" applyAlignment="1">
      <alignment horizontal="center" vertical="center"/>
    </xf>
    <xf numFmtId="0" fontId="3" fillId="0" borderId="1" xfId="0" applyFont="1" applyBorder="1" applyAlignment="1">
      <alignment horizontal="left" wrapText="1"/>
    </xf>
    <xf numFmtId="9" fontId="3" fillId="0" borderId="1" xfId="0" applyNumberFormat="1" applyFont="1" applyBorder="1" applyAlignment="1">
      <alignment horizontal="center" vertical="center"/>
    </xf>
    <xf numFmtId="10" fontId="3" fillId="4" borderId="1" xfId="2" applyNumberFormat="1" applyFont="1" applyFill="1" applyBorder="1" applyAlignment="1" applyProtection="1">
      <alignment horizontal="center" vertical="center"/>
    </xf>
    <xf numFmtId="9" fontId="3" fillId="0" borderId="1" xfId="0" applyNumberFormat="1" applyFont="1" applyBorder="1" applyAlignment="1">
      <alignment horizontal="center" vertical="center" wrapText="1"/>
    </xf>
    <xf numFmtId="10" fontId="6" fillId="5" borderId="1" xfId="1" applyNumberFormat="1" applyFont="1" applyFill="1" applyBorder="1" applyAlignment="1">
      <alignment horizontal="center" vertical="center" wrapText="1"/>
    </xf>
    <xf numFmtId="10" fontId="3" fillId="6" borderId="1" xfId="2" applyNumberFormat="1" applyFont="1" applyFill="1" applyBorder="1" applyAlignment="1" applyProtection="1">
      <alignment horizontal="center" vertical="center"/>
    </xf>
    <xf numFmtId="10" fontId="3" fillId="5" borderId="1" xfId="2" applyNumberFormat="1" applyFont="1" applyFill="1" applyBorder="1" applyAlignment="1" applyProtection="1">
      <alignment horizontal="center" vertical="center"/>
    </xf>
    <xf numFmtId="165" fontId="4" fillId="4" borderId="1" xfId="0" applyNumberFormat="1" applyFont="1" applyFill="1" applyBorder="1" applyAlignment="1" applyProtection="1">
      <alignment horizontal="justify" vertical="center"/>
      <protection locked="0"/>
    </xf>
    <xf numFmtId="0" fontId="6" fillId="0" borderId="0" xfId="0" applyFont="1" applyAlignment="1">
      <alignment horizontal="center" vertical="center"/>
    </xf>
    <xf numFmtId="10" fontId="6" fillId="4" borderId="4" xfId="2" applyNumberFormat="1" applyFont="1" applyFill="1" applyBorder="1" applyAlignment="1" applyProtection="1">
      <alignment horizontal="center" vertical="center"/>
    </xf>
    <xf numFmtId="10" fontId="6" fillId="0" borderId="1" xfId="0" applyNumberFormat="1" applyFont="1" applyBorder="1" applyAlignment="1">
      <alignment horizontal="center" vertical="center"/>
    </xf>
    <xf numFmtId="0" fontId="6" fillId="0" borderId="1" xfId="0" applyFont="1" applyBorder="1" applyAlignment="1">
      <alignment vertical="center"/>
    </xf>
    <xf numFmtId="164" fontId="5" fillId="0" borderId="1" xfId="0" applyNumberFormat="1" applyFont="1" applyBorder="1" applyAlignment="1">
      <alignment vertical="center" wrapText="1"/>
    </xf>
    <xf numFmtId="10" fontId="5" fillId="0" borderId="1" xfId="2" applyNumberFormat="1" applyFont="1" applyBorder="1" applyAlignment="1">
      <alignment horizontal="center" vertical="center"/>
    </xf>
    <xf numFmtId="0" fontId="7" fillId="0" borderId="1" xfId="0" applyFont="1" applyBorder="1" applyAlignment="1">
      <alignment horizontal="center" vertical="center" wrapText="1"/>
    </xf>
    <xf numFmtId="42" fontId="5" fillId="3" borderId="1" xfId="1" applyFont="1" applyFill="1" applyBorder="1" applyAlignment="1">
      <alignment horizontal="center" vertical="center" wrapText="1"/>
    </xf>
    <xf numFmtId="10" fontId="5" fillId="4" borderId="4" xfId="2" applyNumberFormat="1" applyFont="1" applyFill="1" applyBorder="1" applyAlignment="1" applyProtection="1">
      <alignment horizontal="center" vertical="center"/>
    </xf>
    <xf numFmtId="164" fontId="6" fillId="0" borderId="1" xfId="0" applyNumberFormat="1" applyFont="1" applyBorder="1" applyAlignment="1">
      <alignment horizontal="right" vertical="center" wrapText="1"/>
    </xf>
    <xf numFmtId="166" fontId="5" fillId="0" borderId="0" xfId="5" applyNumberFormat="1" applyFont="1"/>
    <xf numFmtId="10" fontId="6" fillId="0" borderId="0" xfId="0" applyNumberFormat="1" applyFont="1"/>
    <xf numFmtId="164" fontId="6" fillId="0" borderId="0" xfId="0" applyNumberFormat="1" applyFont="1"/>
    <xf numFmtId="10" fontId="6" fillId="0" borderId="1" xfId="2" applyNumberFormat="1" applyFont="1" applyBorder="1" applyAlignment="1">
      <alignment horizontal="center" vertical="center"/>
    </xf>
    <xf numFmtId="10" fontId="5" fillId="0" borderId="1" xfId="0" applyNumberFormat="1" applyFont="1" applyBorder="1" applyAlignment="1">
      <alignment horizontal="center" vertical="center"/>
    </xf>
    <xf numFmtId="164" fontId="6" fillId="7" borderId="1" xfId="1" applyNumberFormat="1" applyFont="1" applyFill="1" applyBorder="1" applyAlignment="1">
      <alignment vertical="center" wrapText="1"/>
    </xf>
    <xf numFmtId="43" fontId="5" fillId="0" borderId="0" xfId="5" applyFont="1"/>
    <xf numFmtId="164" fontId="5" fillId="0" borderId="0" xfId="0" applyNumberFormat="1" applyFont="1"/>
    <xf numFmtId="9" fontId="5" fillId="0" borderId="0" xfId="2" applyFont="1"/>
    <xf numFmtId="43" fontId="5" fillId="0" borderId="0" xfId="0" applyNumberFormat="1" applyFont="1"/>
    <xf numFmtId="0" fontId="10" fillId="0" borderId="0" xfId="0" applyFont="1" applyAlignment="1">
      <alignment horizontal="justify" vertical="center"/>
    </xf>
    <xf numFmtId="0" fontId="11" fillId="0" borderId="1" xfId="0" applyFont="1" applyBorder="1" applyAlignment="1">
      <alignment vertical="center" wrapText="1"/>
    </xf>
    <xf numFmtId="0" fontId="13" fillId="0" borderId="1" xfId="0" applyFont="1" applyBorder="1" applyAlignment="1">
      <alignment horizontal="center" vertical="center" wrapText="1"/>
    </xf>
    <xf numFmtId="0" fontId="14" fillId="0" borderId="1" xfId="0" applyFont="1" applyBorder="1" applyAlignment="1">
      <alignment vertical="center" wrapText="1"/>
    </xf>
    <xf numFmtId="43" fontId="14" fillId="0" borderId="1" xfId="5" applyFont="1" applyBorder="1" applyAlignment="1">
      <alignment vertical="center" wrapText="1"/>
    </xf>
    <xf numFmtId="43" fontId="14" fillId="0" borderId="1" xfId="0" applyNumberFormat="1" applyFont="1" applyBorder="1" applyAlignment="1">
      <alignment vertical="center" wrapText="1"/>
    </xf>
    <xf numFmtId="10" fontId="14" fillId="0" borderId="1" xfId="0" applyNumberFormat="1" applyFont="1" applyBorder="1" applyAlignment="1">
      <alignment horizontal="center" vertical="center" wrapText="1"/>
    </xf>
    <xf numFmtId="10" fontId="14" fillId="0" borderId="1" xfId="2" applyNumberFormat="1" applyFont="1" applyBorder="1" applyAlignment="1">
      <alignment horizontal="center" vertical="center" wrapText="1"/>
    </xf>
    <xf numFmtId="0" fontId="0" fillId="0" borderId="7" xfId="0" applyBorder="1" applyAlignment="1">
      <alignment horizontal="center"/>
    </xf>
    <xf numFmtId="0" fontId="0" fillId="0" borderId="0" xfId="0" applyAlignment="1">
      <alignment horizontal="center"/>
    </xf>
    <xf numFmtId="9" fontId="6" fillId="0" borderId="0" xfId="2" applyFont="1"/>
    <xf numFmtId="43" fontId="6" fillId="0" borderId="0" xfId="5" applyFont="1"/>
    <xf numFmtId="0" fontId="15" fillId="0" borderId="0" xfId="6"/>
    <xf numFmtId="41" fontId="0" fillId="0" borderId="0" xfId="7" applyFont="1"/>
    <xf numFmtId="165" fontId="6" fillId="4" borderId="1" xfId="0" applyNumberFormat="1" applyFont="1" applyFill="1" applyBorder="1" applyAlignment="1" applyProtection="1">
      <alignment horizontal="justify" vertical="center" wrapText="1"/>
      <protection locked="0"/>
    </xf>
    <xf numFmtId="165" fontId="16" fillId="4" borderId="1" xfId="0" applyNumberFormat="1" applyFont="1" applyFill="1" applyBorder="1" applyAlignment="1" applyProtection="1">
      <alignment horizontal="justify" vertical="center" wrapText="1"/>
      <protection locked="0"/>
    </xf>
    <xf numFmtId="165" fontId="16" fillId="4" borderId="1" xfId="0" applyNumberFormat="1" applyFont="1" applyFill="1" applyBorder="1" applyAlignment="1" applyProtection="1">
      <alignment horizontal="justify" vertical="center"/>
      <protection locked="0"/>
    </xf>
    <xf numFmtId="167" fontId="6" fillId="4" borderId="4" xfId="2" applyNumberFormat="1" applyFont="1" applyFill="1" applyBorder="1" applyAlignment="1" applyProtection="1">
      <alignment horizontal="center" vertical="center"/>
    </xf>
    <xf numFmtId="0" fontId="6" fillId="0" borderId="0" xfId="0" applyFont="1" applyAlignment="1">
      <alignment wrapText="1"/>
    </xf>
    <xf numFmtId="0" fontId="6" fillId="0" borderId="1" xfId="0" applyFont="1" applyBorder="1" applyAlignment="1">
      <alignment vertical="center" wrapText="1"/>
    </xf>
    <xf numFmtId="0" fontId="0" fillId="0" borderId="0" xfId="0" applyAlignment="1">
      <alignment horizontal="right"/>
    </xf>
    <xf numFmtId="165" fontId="16" fillId="4" borderId="1" xfId="0" applyNumberFormat="1" applyFont="1" applyFill="1" applyBorder="1" applyAlignment="1" applyProtection="1">
      <alignment vertical="center" wrapText="1"/>
      <protection locked="0"/>
    </xf>
    <xf numFmtId="165" fontId="3" fillId="0" borderId="1" xfId="0" applyNumberFormat="1" applyFont="1" applyBorder="1" applyAlignment="1" applyProtection="1">
      <alignment horizontal="justify" vertical="center" wrapText="1"/>
      <protection locked="0"/>
    </xf>
    <xf numFmtId="165" fontId="4" fillId="0" borderId="1" xfId="0" applyNumberFormat="1" applyFont="1" applyBorder="1" applyAlignment="1" applyProtection="1">
      <alignment horizontal="justify" vertical="center" wrapText="1"/>
      <protection locked="0"/>
    </xf>
    <xf numFmtId="165" fontId="4" fillId="0" borderId="1" xfId="0" applyNumberFormat="1" applyFont="1" applyBorder="1" applyAlignment="1" applyProtection="1">
      <alignment horizontal="justify" vertical="center"/>
      <protection locked="0"/>
    </xf>
    <xf numFmtId="0" fontId="5" fillId="2" borderId="4" xfId="0" applyFont="1" applyFill="1" applyBorder="1" applyAlignment="1" applyProtection="1">
      <alignment horizontal="center" vertical="center" wrapText="1"/>
      <protection locked="0"/>
    </xf>
    <xf numFmtId="0" fontId="5" fillId="2" borderId="5" xfId="0" applyFont="1" applyFill="1" applyBorder="1" applyAlignment="1" applyProtection="1">
      <alignment horizontal="center" vertical="center" wrapText="1"/>
      <protection locked="0"/>
    </xf>
    <xf numFmtId="0" fontId="5" fillId="2" borderId="1" xfId="0" applyFont="1" applyFill="1" applyBorder="1" applyAlignment="1" applyProtection="1">
      <alignment horizontal="center" vertical="center" wrapText="1"/>
      <protection locked="0"/>
    </xf>
    <xf numFmtId="0" fontId="2" fillId="2" borderId="2" xfId="0" applyFont="1" applyFill="1" applyBorder="1" applyAlignment="1" applyProtection="1">
      <alignment horizontal="center" vertical="center" wrapText="1"/>
      <protection locked="0"/>
    </xf>
    <xf numFmtId="0" fontId="2" fillId="2" borderId="3"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0" fontId="0" fillId="0" borderId="3" xfId="0" applyBorder="1" applyAlignment="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2" fillId="8" borderId="4" xfId="0" applyFont="1" applyFill="1" applyBorder="1" applyAlignment="1">
      <alignment horizontal="center" vertical="center" wrapText="1"/>
    </xf>
    <xf numFmtId="0" fontId="12" fillId="8" borderId="5" xfId="0" applyFont="1" applyFill="1" applyBorder="1" applyAlignment="1">
      <alignment horizontal="center" vertical="center" wrapText="1"/>
    </xf>
    <xf numFmtId="0" fontId="12" fillId="8" borderId="6" xfId="0" applyFont="1" applyFill="1" applyBorder="1" applyAlignment="1">
      <alignment horizontal="center" vertical="center" wrapText="1"/>
    </xf>
    <xf numFmtId="164" fontId="6" fillId="0" borderId="1" xfId="1" applyNumberFormat="1" applyFont="1" applyFill="1" applyBorder="1" applyAlignment="1">
      <alignment vertical="center" wrapText="1"/>
    </xf>
    <xf numFmtId="164" fontId="5" fillId="0" borderId="1" xfId="0" applyNumberFormat="1" applyFont="1" applyFill="1" applyBorder="1" applyAlignment="1">
      <alignment vertical="center" wrapText="1"/>
    </xf>
    <xf numFmtId="0" fontId="5" fillId="0" borderId="0" xfId="0" applyFont="1" applyFill="1"/>
    <xf numFmtId="9" fontId="5" fillId="0" borderId="0" xfId="2" applyFont="1" applyFill="1"/>
    <xf numFmtId="164" fontId="5" fillId="0" borderId="0" xfId="0" applyNumberFormat="1" applyFont="1" applyFill="1"/>
  </cellXfs>
  <cellStyles count="8">
    <cellStyle name="Hipervínculo" xfId="6" builtinId="8"/>
    <cellStyle name="Millares" xfId="5" builtinId="3"/>
    <cellStyle name="Millares [0]" xfId="7" builtinId="6"/>
    <cellStyle name="Moneda [0]" xfId="1" builtinId="7"/>
    <cellStyle name="Moneda [0] 2" xfId="3" xr:uid="{32F62314-D55D-4434-9F02-93BE4F40888B}"/>
    <cellStyle name="Moneda [0] 3" xfId="4" xr:uid="{AF43DBFE-10EF-47C7-8453-7EF3C397B139}"/>
    <cellStyle name="Normal" xfId="0" builtinId="0"/>
    <cellStyle name="Porcentaje" xfId="2" builtinId="5"/>
  </cellStyles>
  <dxfs count="42">
    <dxf>
      <font>
        <color theme="0"/>
      </font>
    </dxf>
    <dxf>
      <font>
        <color theme="0"/>
      </font>
    </dxf>
    <dxf>
      <font>
        <color theme="0"/>
      </font>
    </dxf>
    <dxf>
      <font>
        <color theme="0"/>
      </font>
    </dxf>
    <dxf>
      <fill>
        <patternFill>
          <bgColor rgb="FFFF7171"/>
        </patternFill>
      </fill>
    </dxf>
    <dxf>
      <fill>
        <patternFill>
          <bgColor rgb="FFADDB7B"/>
        </patternFill>
      </fill>
    </dxf>
    <dxf>
      <fill>
        <patternFill>
          <bgColor rgb="FFFFFFA7"/>
        </patternFill>
      </fill>
    </dxf>
    <dxf>
      <font>
        <color theme="0"/>
      </font>
    </dxf>
    <dxf>
      <font>
        <color theme="0"/>
      </font>
    </dxf>
    <dxf>
      <fill>
        <patternFill>
          <bgColor rgb="FFFF7171"/>
        </patternFill>
      </fill>
    </dxf>
    <dxf>
      <fill>
        <patternFill>
          <bgColor rgb="FFADDB7B"/>
        </patternFill>
      </fill>
    </dxf>
    <dxf>
      <fill>
        <patternFill>
          <bgColor rgb="FFFFFFA7"/>
        </patternFill>
      </fill>
    </dxf>
    <dxf>
      <font>
        <color theme="0"/>
      </font>
    </dxf>
    <dxf>
      <font>
        <color theme="0"/>
      </font>
    </dxf>
    <dxf>
      <fill>
        <patternFill>
          <bgColor rgb="FFFF7171"/>
        </patternFill>
      </fill>
    </dxf>
    <dxf>
      <fill>
        <patternFill>
          <bgColor rgb="FFADDB7B"/>
        </patternFill>
      </fill>
    </dxf>
    <dxf>
      <fill>
        <patternFill>
          <bgColor rgb="FFFFFFA7"/>
        </patternFill>
      </fill>
    </dxf>
    <dxf>
      <font>
        <color theme="0"/>
      </font>
    </dxf>
    <dxf>
      <font>
        <color theme="0"/>
      </font>
    </dxf>
    <dxf>
      <font>
        <color theme="0"/>
      </font>
    </dxf>
    <dxf>
      <font>
        <color theme="0"/>
      </font>
    </dxf>
    <dxf>
      <fill>
        <patternFill>
          <bgColor rgb="FFFF7171"/>
        </patternFill>
      </fill>
    </dxf>
    <dxf>
      <fill>
        <patternFill>
          <bgColor rgb="FFADDB7B"/>
        </patternFill>
      </fill>
    </dxf>
    <dxf>
      <fill>
        <patternFill>
          <bgColor rgb="FFFFFFA7"/>
        </patternFill>
      </fill>
    </dxf>
    <dxf>
      <font>
        <color theme="0"/>
      </font>
    </dxf>
    <dxf>
      <font>
        <color theme="0"/>
      </font>
    </dxf>
    <dxf>
      <fill>
        <patternFill>
          <bgColor rgb="FFFF7171"/>
        </patternFill>
      </fill>
    </dxf>
    <dxf>
      <fill>
        <patternFill>
          <bgColor rgb="FFADDB7B"/>
        </patternFill>
      </fill>
    </dxf>
    <dxf>
      <fill>
        <patternFill>
          <bgColor rgb="FFFFFFA7"/>
        </patternFill>
      </fill>
    </dxf>
    <dxf>
      <font>
        <color theme="0"/>
      </font>
    </dxf>
    <dxf>
      <font>
        <color theme="0"/>
      </font>
    </dxf>
    <dxf>
      <font>
        <color theme="0"/>
      </font>
    </dxf>
    <dxf>
      <font>
        <color theme="0"/>
      </font>
    </dxf>
    <dxf>
      <font>
        <color theme="0"/>
      </font>
    </dxf>
    <dxf>
      <font>
        <color theme="0"/>
      </font>
    </dxf>
    <dxf>
      <fill>
        <patternFill>
          <bgColor rgb="FFFF7171"/>
        </patternFill>
      </fill>
    </dxf>
    <dxf>
      <fill>
        <patternFill>
          <bgColor rgb="FFADDB7B"/>
        </patternFill>
      </fill>
    </dxf>
    <dxf>
      <fill>
        <patternFill>
          <bgColor rgb="FFFFFFA7"/>
        </patternFill>
      </fill>
    </dxf>
    <dxf>
      <alignment horizontal="right" vertical="bottom" textRotation="0" wrapText="0" indent="0" justifyLastLine="0" shrinkToFit="0" readingOrder="0"/>
    </dxf>
    <dxf>
      <alignment horizontal="right" vertical="bottom" textRotation="0" wrapText="0" indent="0" justifyLastLine="0" shrinkToFit="0" readingOrder="0"/>
    </dxf>
    <dxf>
      <alignment horizontal="right" vertical="bottom" textRotation="0" wrapText="0" indent="0" justifyLastLine="0" shrinkToFit="0" readingOrder="0"/>
    </dxf>
    <dxf>
      <alignment horizontal="right" vertical="bottom" textRotation="0" wrapText="0" indent="0" justifyLastLine="0" shrinkToFit="0" readingOrder="0"/>
    </dxf>
  </dxfs>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6</xdr:col>
      <xdr:colOff>114300</xdr:colOff>
      <xdr:row>0</xdr:row>
      <xdr:rowOff>129355</xdr:rowOff>
    </xdr:from>
    <xdr:to>
      <xdr:col>6</xdr:col>
      <xdr:colOff>1318506</xdr:colOff>
      <xdr:row>0</xdr:row>
      <xdr:rowOff>561974</xdr:rowOff>
    </xdr:to>
    <xdr:pic>
      <xdr:nvPicPr>
        <xdr:cNvPr id="2" name="Imagen 16" descr="Imagen que contiene Logotipo&#10;&#10;Descripción generada automáticamente">
          <a:extLst>
            <a:ext uri="{FF2B5EF4-FFF2-40B4-BE49-F238E27FC236}">
              <a16:creationId xmlns:a16="http://schemas.microsoft.com/office/drawing/2014/main" id="{6AB8AFB0-F9C6-4E04-93BB-0F0B3500921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29775" y="129355"/>
          <a:ext cx="1204206" cy="4326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161926</xdr:colOff>
      <xdr:row>0</xdr:row>
      <xdr:rowOff>123825</xdr:rowOff>
    </xdr:from>
    <xdr:to>
      <xdr:col>0</xdr:col>
      <xdr:colOff>1381126</xdr:colOff>
      <xdr:row>0</xdr:row>
      <xdr:rowOff>583762</xdr:rowOff>
    </xdr:to>
    <xdr:pic>
      <xdr:nvPicPr>
        <xdr:cNvPr id="3" name="Imagen 15" descr="Un dibujo con letras&#10;&#10;Descripción generada automáticamente con confianza media">
          <a:extLst>
            <a:ext uri="{FF2B5EF4-FFF2-40B4-BE49-F238E27FC236}">
              <a16:creationId xmlns:a16="http://schemas.microsoft.com/office/drawing/2014/main" id="{45FBEC04-E0D2-4FC9-9C9F-904154151EC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1926" y="123825"/>
          <a:ext cx="1219200" cy="4599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685800</xdr:colOff>
      <xdr:row>3</xdr:row>
      <xdr:rowOff>19050</xdr:rowOff>
    </xdr:from>
    <xdr:to>
      <xdr:col>11</xdr:col>
      <xdr:colOff>80015</xdr:colOff>
      <xdr:row>42</xdr:row>
      <xdr:rowOff>38100</xdr:rowOff>
    </xdr:to>
    <xdr:pic>
      <xdr:nvPicPr>
        <xdr:cNvPr id="4" name="Imagen 3">
          <a:extLst>
            <a:ext uri="{FF2B5EF4-FFF2-40B4-BE49-F238E27FC236}">
              <a16:creationId xmlns:a16="http://schemas.microsoft.com/office/drawing/2014/main" id="{57819F70-30AF-D4DE-4B57-0E14E349AC39}"/>
            </a:ext>
          </a:extLst>
        </xdr:cNvPr>
        <xdr:cNvPicPr>
          <a:picLocks noChangeAspect="1"/>
        </xdr:cNvPicPr>
      </xdr:nvPicPr>
      <xdr:blipFill rotWithShape="1">
        <a:blip xmlns:r="http://schemas.openxmlformats.org/officeDocument/2006/relationships" r:embed="rId1"/>
        <a:srcRect l="33158"/>
        <a:stretch/>
      </xdr:blipFill>
      <xdr:spPr>
        <a:xfrm>
          <a:off x="685800" y="590550"/>
          <a:ext cx="7450105" cy="7448550"/>
        </a:xfrm>
        <a:prstGeom prst="rect">
          <a:avLst/>
        </a:prstGeom>
      </xdr:spPr>
    </xdr:pic>
    <xdr:clientData/>
  </xdr:twoCellAnchor>
  <xdr:twoCellAnchor editAs="oneCell">
    <xdr:from>
      <xdr:col>16</xdr:col>
      <xdr:colOff>257174</xdr:colOff>
      <xdr:row>4</xdr:row>
      <xdr:rowOff>190499</xdr:rowOff>
    </xdr:from>
    <xdr:to>
      <xdr:col>24</xdr:col>
      <xdr:colOff>219073</xdr:colOff>
      <xdr:row>42</xdr:row>
      <xdr:rowOff>161924</xdr:rowOff>
    </xdr:to>
    <xdr:pic>
      <xdr:nvPicPr>
        <xdr:cNvPr id="2" name="Imagen 1">
          <a:extLst>
            <a:ext uri="{FF2B5EF4-FFF2-40B4-BE49-F238E27FC236}">
              <a16:creationId xmlns:a16="http://schemas.microsoft.com/office/drawing/2014/main" id="{B5D7A862-2508-82F0-A2B0-D57797D962E0}"/>
            </a:ext>
          </a:extLst>
        </xdr:cNvPr>
        <xdr:cNvPicPr>
          <a:picLocks noChangeAspect="1"/>
        </xdr:cNvPicPr>
      </xdr:nvPicPr>
      <xdr:blipFill>
        <a:blip xmlns:r="http://schemas.openxmlformats.org/officeDocument/2006/relationships" r:embed="rId2"/>
        <a:stretch>
          <a:fillRect/>
        </a:stretch>
      </xdr:blipFill>
      <xdr:spPr>
        <a:xfrm>
          <a:off x="11868149" y="952499"/>
          <a:ext cx="6391275" cy="721042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7D4CFC5-EA0C-405B-96DF-A4D37EE3216A}" name="Tabla1" displayName="Tabla1" ref="J57:N89" totalsRowShown="0">
  <autoFilter ref="J57:N89" xr:uid="{47D4CFC5-EA0C-405B-96DF-A4D37EE3216A}"/>
  <tableColumns count="5">
    <tableColumn id="1" xr3:uid="{6A76AA1B-622B-4946-8C71-51E65DDFCAE4}" name="año/mes"/>
    <tableColumn id="2" xr3:uid="{3AFFF92E-5A16-4116-8582-990A123B754F}" name="índice" dataDxfId="41"/>
    <tableColumn id="3" xr3:uid="{13C91231-6675-4E37-B2AF-B04E9D2831F6}" name="inflación anual" dataDxfId="40"/>
    <tableColumn id="4" xr3:uid="{28027FC5-D77C-4377-857E-C172DCA85BD1}" name="inflación mensual" dataDxfId="39"/>
    <tableColumn id="5" xr3:uid="{0E793AEE-82B4-4407-AE54-3B057BADAB0D}" name="inflación año corrido" dataDxfId="38"/>
  </tableColumns>
  <tableStyleInfo name="TableStyleLight9"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hyperlink" Target="https://totoro.banrep.gov.co/analytics/saw.dll?Go&amp;Action=prompt&amp;path=%2Fshared%2FSeries%20Estad%C3%ADsticas_T%2F1.%20IPC%20base%202018%2F1.2.%20Por%20a%C3%B1o%2F1.2.5.IPC_Serie_variaciones&amp;Options=rdf&amp;lang=es&amp;NQUser=publico&amp;NQPassword=publico123"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9EDB1-DDDB-40D8-9D49-6095AB937A83}">
  <sheetPr>
    <tabColor theme="9" tint="0.79998168889431442"/>
  </sheetPr>
  <dimension ref="A1:T33"/>
  <sheetViews>
    <sheetView showGridLines="0" tabSelected="1" topLeftCell="B27" zoomScale="80" zoomScaleNormal="80" workbookViewId="0">
      <selection activeCell="D39" sqref="D39"/>
    </sheetView>
  </sheetViews>
  <sheetFormatPr baseColWidth="10" defaultColWidth="19" defaultRowHeight="12.75" x14ac:dyDescent="0.2"/>
  <cols>
    <col min="1" max="1" width="3.42578125" style="16" bestFit="1" customWidth="1"/>
    <col min="2" max="2" width="42.42578125" style="16" bestFit="1" customWidth="1"/>
    <col min="3" max="3" width="90.28515625" style="29" bestFit="1" customWidth="1"/>
    <col min="4" max="4" width="28.42578125" style="29" customWidth="1"/>
    <col min="5" max="5" width="35.7109375" style="29" customWidth="1"/>
    <col min="6" max="6" width="30.5703125" style="29" bestFit="1" customWidth="1"/>
    <col min="7" max="7" width="27.140625" style="29" bestFit="1" customWidth="1"/>
    <col min="8" max="8" width="19" style="29"/>
    <col min="9" max="9" width="23.28515625" style="16" bestFit="1" customWidth="1"/>
    <col min="10" max="10" width="73.85546875" style="16" customWidth="1"/>
    <col min="11" max="11" width="24.140625" style="29" customWidth="1"/>
    <col min="12" max="12" width="41.85546875" style="16" bestFit="1" customWidth="1"/>
    <col min="13" max="13" width="57.85546875" style="16" customWidth="1"/>
    <col min="14" max="14" width="53.85546875" style="16" customWidth="1"/>
    <col min="15" max="15" width="34" style="16" bestFit="1" customWidth="1"/>
    <col min="16" max="16" width="23.7109375" style="16" bestFit="1" customWidth="1"/>
    <col min="17" max="17" width="18" style="29" bestFit="1" customWidth="1"/>
    <col min="18" max="16384" width="19" style="16"/>
  </cols>
  <sheetData>
    <row r="1" spans="1:19" ht="28.5" customHeight="1" x14ac:dyDescent="0.2">
      <c r="B1" s="85" t="s">
        <v>106</v>
      </c>
      <c r="C1" s="86"/>
      <c r="D1" s="86"/>
      <c r="E1" s="86"/>
      <c r="F1" s="86"/>
      <c r="G1" s="86"/>
      <c r="H1" s="86"/>
      <c r="I1" s="86"/>
      <c r="J1" s="86"/>
      <c r="K1" s="86"/>
      <c r="L1" s="86"/>
      <c r="M1" s="86"/>
      <c r="N1" s="86"/>
      <c r="O1" s="86"/>
      <c r="P1" s="86"/>
      <c r="Q1" s="86"/>
    </row>
    <row r="2" spans="1:19" ht="39" customHeight="1" x14ac:dyDescent="0.2">
      <c r="B2" s="87" t="s">
        <v>115</v>
      </c>
      <c r="C2" s="87" t="s">
        <v>0</v>
      </c>
      <c r="D2" s="87" t="s">
        <v>304</v>
      </c>
      <c r="E2" s="87" t="s">
        <v>307</v>
      </c>
      <c r="F2" s="87" t="s">
        <v>300</v>
      </c>
      <c r="G2" s="87" t="s">
        <v>116</v>
      </c>
      <c r="H2" s="87" t="s">
        <v>1</v>
      </c>
      <c r="I2" s="87" t="s">
        <v>117</v>
      </c>
      <c r="J2" s="87" t="s">
        <v>2</v>
      </c>
      <c r="K2" s="87" t="s">
        <v>3</v>
      </c>
      <c r="L2" s="87" t="s">
        <v>4</v>
      </c>
      <c r="M2" s="87" t="s">
        <v>12</v>
      </c>
      <c r="N2" s="87" t="s">
        <v>59</v>
      </c>
      <c r="O2" s="87" t="s">
        <v>118</v>
      </c>
      <c r="P2" s="87" t="s">
        <v>119</v>
      </c>
      <c r="Q2" s="87" t="s">
        <v>3</v>
      </c>
    </row>
    <row r="3" spans="1:19" s="17" customFormat="1" ht="45.75" customHeight="1" x14ac:dyDescent="0.2">
      <c r="B3" s="87"/>
      <c r="C3" s="87"/>
      <c r="D3" s="87"/>
      <c r="E3" s="87"/>
      <c r="F3" s="87"/>
      <c r="G3" s="87"/>
      <c r="H3" s="87"/>
      <c r="I3" s="87"/>
      <c r="J3" s="87"/>
      <c r="K3" s="87"/>
      <c r="L3" s="87"/>
      <c r="M3" s="87"/>
      <c r="N3" s="87"/>
      <c r="O3" s="87"/>
      <c r="P3" s="87"/>
      <c r="Q3" s="87"/>
    </row>
    <row r="4" spans="1:19" ht="141" customHeight="1" x14ac:dyDescent="0.2">
      <c r="A4" s="40">
        <v>1</v>
      </c>
      <c r="B4" s="18" t="s">
        <v>75</v>
      </c>
      <c r="C4" s="19" t="s">
        <v>76</v>
      </c>
      <c r="D4" s="20">
        <f>+'Matriz austeridad-vigencia'!E4+'Matriz austeridad-reserva'!E4</f>
        <v>0</v>
      </c>
      <c r="E4" s="20">
        <f>+'Matriz austeridad-vigencia'!H4+'Matriz austeridad-reserva'!H4</f>
        <v>0</v>
      </c>
      <c r="F4" s="20">
        <f>+'Matriz austeridad-vigencia'!I4+'Matriz austeridad-reserva'!I4</f>
        <v>0</v>
      </c>
      <c r="G4" s="20">
        <f>F4-E4</f>
        <v>0</v>
      </c>
      <c r="H4" s="21" t="str">
        <f>_xlfn.IFS(E4&gt;F4,"AUMENTÓ GASTO",E4&lt;F4,"DISMINUYÓ GASTO",E4=F4,"SIN VARIACIÓN EN GASTO")</f>
        <v>SIN VARIACIÓN EN GASTO</v>
      </c>
      <c r="I4" s="41" t="e">
        <f t="shared" ref="I4:I10" si="0">(E4/F4)-1</f>
        <v>#DIV/0!</v>
      </c>
      <c r="J4" s="6" t="s">
        <v>112</v>
      </c>
      <c r="K4" s="49">
        <f>F4-E4</f>
        <v>0</v>
      </c>
      <c r="L4" s="22"/>
      <c r="M4" s="24"/>
      <c r="N4" s="6"/>
      <c r="O4" s="41" t="e">
        <f>(K4/L4)-1</f>
        <v>#DIV/0!</v>
      </c>
      <c r="P4" s="41" t="e">
        <f>(E4/F4)-1</f>
        <v>#DIV/0!</v>
      </c>
      <c r="Q4" s="49">
        <f>+F4-E4</f>
        <v>0</v>
      </c>
      <c r="S4" s="51"/>
    </row>
    <row r="5" spans="1:19" ht="120.75" customHeight="1" x14ac:dyDescent="0.2">
      <c r="A5" s="40">
        <v>2</v>
      </c>
      <c r="B5" s="18" t="s">
        <v>5</v>
      </c>
      <c r="C5" s="19" t="s">
        <v>77</v>
      </c>
      <c r="D5" s="20">
        <f>+'Matriz austeridad-vigencia'!E5+'Matriz austeridad-reserva'!E5</f>
        <v>57065992.04701148</v>
      </c>
      <c r="E5" s="20">
        <f>+'Matriz austeridad-vigencia'!H5+'Matriz austeridad-reserva'!H5</f>
        <v>479865771.11489064</v>
      </c>
      <c r="F5" s="20">
        <f>+'Matriz austeridad-vigencia'!I5+'Matriz austeridad-reserva'!I5</f>
        <v>57065992.5051568</v>
      </c>
      <c r="G5" s="20">
        <f t="shared" ref="G5:G28" si="1">F5-E5</f>
        <v>-422799778.60973382</v>
      </c>
      <c r="H5" s="21" t="str">
        <f t="shared" ref="H5:H28" si="2">_xlfn.IFS(E5&gt;F5,"AUMENTÓ GASTO",E5&lt;F5,"DISMINUYÓ GASTO",E5=F5,"SIN VARIACIÓN EN GASTO")</f>
        <v>AUMENTÓ GASTO</v>
      </c>
      <c r="I5" s="41">
        <f t="shared" si="0"/>
        <v>7.4089621515218074</v>
      </c>
      <c r="J5" s="6" t="s">
        <v>147</v>
      </c>
      <c r="K5" s="49">
        <f t="shared" ref="K5:K28" si="3">F5-E5</f>
        <v>-422799778.60973382</v>
      </c>
      <c r="L5" s="22"/>
      <c r="M5" s="25" t="s">
        <v>74</v>
      </c>
      <c r="N5" s="6"/>
      <c r="O5" s="42">
        <f>+('Matriz austeridad-vigencia'!H5/'Matriz austeridad-vigencia'!I5)-1</f>
        <v>12.134847801249949</v>
      </c>
      <c r="P5" s="41">
        <f>(E5/F5)-1</f>
        <v>7.4089621515218074</v>
      </c>
      <c r="Q5" s="49">
        <f>+F5-E5</f>
        <v>-422799778.60973382</v>
      </c>
    </row>
    <row r="6" spans="1:19" ht="108" customHeight="1" x14ac:dyDescent="0.2">
      <c r="A6" s="40">
        <v>3</v>
      </c>
      <c r="B6" s="18" t="s">
        <v>6</v>
      </c>
      <c r="C6" s="19" t="s">
        <v>14</v>
      </c>
      <c r="D6" s="20">
        <f>+'Matriz austeridad-vigencia'!E6+'Matriz austeridad-reserva'!E6</f>
        <v>733019177.19399035</v>
      </c>
      <c r="E6" s="20">
        <f>+'Matriz austeridad-vigencia'!H6+'Matriz austeridad-reserva'!H6</f>
        <v>788102362.3760004</v>
      </c>
      <c r="F6" s="20">
        <f>+'Matriz austeridad-vigencia'!I6+'Matriz austeridad-reserva'!I6</f>
        <v>733019177.19469678</v>
      </c>
      <c r="G6" s="20">
        <f t="shared" si="1"/>
        <v>-55083185.18130362</v>
      </c>
      <c r="H6" s="21" t="str">
        <f t="shared" si="2"/>
        <v>AUMENTÓ GASTO</v>
      </c>
      <c r="I6" s="41">
        <f t="shared" si="0"/>
        <v>7.5145626328781523E-2</v>
      </c>
      <c r="J6" s="6" t="s">
        <v>183</v>
      </c>
      <c r="K6" s="49">
        <f t="shared" si="3"/>
        <v>-55083185.18130362</v>
      </c>
      <c r="L6" s="22"/>
      <c r="M6" s="25" t="s">
        <v>45</v>
      </c>
      <c r="N6" s="6"/>
      <c r="O6" s="42">
        <f>+('Matriz austeridad-vigencia'!H6/'Matriz austeridad-vigencia'!I6)-1</f>
        <v>4.5770006877120739E-2</v>
      </c>
      <c r="P6" s="41">
        <f t="shared" ref="P6:P28" si="4">(E6/F6)-1</f>
        <v>7.5145626328781523E-2</v>
      </c>
      <c r="Q6" s="49">
        <f t="shared" ref="Q6:Q28" si="5">+F6-E6</f>
        <v>-55083185.18130362</v>
      </c>
    </row>
    <row r="7" spans="1:19" ht="97.9" customHeight="1" x14ac:dyDescent="0.2">
      <c r="A7" s="40">
        <v>4</v>
      </c>
      <c r="B7" s="18" t="s">
        <v>6</v>
      </c>
      <c r="C7" s="19" t="s">
        <v>100</v>
      </c>
      <c r="D7" s="20">
        <f>+'Matriz austeridad-vigencia'!E7+'Matriz austeridad-reserva'!E7</f>
        <v>898807187.40562975</v>
      </c>
      <c r="E7" s="20">
        <f>+'Matriz austeridad-vigencia'!H7+'Matriz austeridad-reserva'!H7</f>
        <v>2284972933.1847711</v>
      </c>
      <c r="F7" s="20">
        <f>+'Matriz austeridad-vigencia'!I7+'Matriz austeridad-reserva'!I7</f>
        <v>898807187.40680969</v>
      </c>
      <c r="G7" s="20">
        <f t="shared" si="1"/>
        <v>-1386165745.7779613</v>
      </c>
      <c r="H7" s="21" t="str">
        <f t="shared" si="2"/>
        <v>AUMENTÓ GASTO</v>
      </c>
      <c r="I7" s="41">
        <f t="shared" si="0"/>
        <v>1.5422281499297448</v>
      </c>
      <c r="J7" s="82" t="s">
        <v>154</v>
      </c>
      <c r="K7" s="49">
        <f t="shared" si="3"/>
        <v>-1386165745.7779613</v>
      </c>
      <c r="L7" s="22"/>
      <c r="M7" s="25" t="s">
        <v>46</v>
      </c>
      <c r="N7" s="8"/>
      <c r="O7" s="42">
        <f>+('Matriz austeridad-vigencia'!H7/'Matriz austeridad-vigencia'!I7)-1</f>
        <v>1.6646913557877943</v>
      </c>
      <c r="P7" s="41">
        <f t="shared" si="4"/>
        <v>1.5422281499297448</v>
      </c>
      <c r="Q7" s="49">
        <f t="shared" si="5"/>
        <v>-1386165745.7779613</v>
      </c>
    </row>
    <row r="8" spans="1:19" ht="288" customHeight="1" x14ac:dyDescent="0.2">
      <c r="A8" s="40">
        <v>5</v>
      </c>
      <c r="B8" s="18" t="s">
        <v>97</v>
      </c>
      <c r="C8" s="19" t="s">
        <v>98</v>
      </c>
      <c r="D8" s="20">
        <f>+'Matriz austeridad-vigencia'!E8+'Matriz austeridad-reserva'!E8</f>
        <v>10428936196.727093</v>
      </c>
      <c r="E8" s="20">
        <f>+'Matriz austeridad-vigencia'!H8+'Matriz austeridad-reserva'!H8</f>
        <v>14012284069.079739</v>
      </c>
      <c r="F8" s="20">
        <f>+'Matriz austeridad-vigencia'!I8+'Matriz austeridad-reserva'!I8</f>
        <v>10428936196.324999</v>
      </c>
      <c r="G8" s="20">
        <f t="shared" si="1"/>
        <v>-3583347872.7547398</v>
      </c>
      <c r="H8" s="21" t="str">
        <f t="shared" si="2"/>
        <v>AUMENTÓ GASTO</v>
      </c>
      <c r="I8" s="41">
        <f t="shared" si="0"/>
        <v>0.34359668189526915</v>
      </c>
      <c r="J8" s="10" t="s">
        <v>311</v>
      </c>
      <c r="K8" s="49">
        <f t="shared" si="3"/>
        <v>-3583347872.7547398</v>
      </c>
      <c r="L8" s="22"/>
      <c r="M8" s="25" t="s">
        <v>53</v>
      </c>
      <c r="N8" s="9"/>
      <c r="O8" s="42">
        <f>+('Matriz austeridad-vigencia'!H8/'Matriz austeridad-vigencia'!I8)-1</f>
        <v>0.21081346765857711</v>
      </c>
      <c r="P8" s="41">
        <f t="shared" si="4"/>
        <v>0.34359668189526915</v>
      </c>
      <c r="Q8" s="49">
        <f t="shared" si="5"/>
        <v>-3583347872.7547398</v>
      </c>
    </row>
    <row r="9" spans="1:19" ht="176.25" customHeight="1" x14ac:dyDescent="0.2">
      <c r="A9" s="40">
        <v>5</v>
      </c>
      <c r="B9" s="18" t="s">
        <v>94</v>
      </c>
      <c r="C9" s="19" t="s">
        <v>95</v>
      </c>
      <c r="D9" s="20">
        <f>+'Matriz austeridad-vigencia'!E9+'Matriz austeridad-reserva'!E9</f>
        <v>49082165.703335062</v>
      </c>
      <c r="E9" s="20">
        <f>+'Matriz austeridad-vigencia'!H9+'Matriz austeridad-reserva'!H9</f>
        <v>35596737.401174486</v>
      </c>
      <c r="F9" s="20">
        <f>+'Matriz austeridad-vigencia'!I9+'Matriz austeridad-reserva'!I9</f>
        <v>49082165.703406081</v>
      </c>
      <c r="G9" s="20">
        <f t="shared" si="1"/>
        <v>13485428.302231595</v>
      </c>
      <c r="H9" s="21" t="str">
        <f>_xlfn.IFS(E9&gt;F9,"AUMENTÓ GASTO",E9&lt;F9,"DISMINUYÓ GASTO",E9=F9,"SIN VARIACIÓN EN GASTO")</f>
        <v>DISMINUYÓ GASTO</v>
      </c>
      <c r="I9" s="41">
        <f>(E9/F9)-1</f>
        <v>-0.27475210412925544</v>
      </c>
      <c r="J9" s="83" t="s">
        <v>149</v>
      </c>
      <c r="K9" s="49">
        <f t="shared" si="3"/>
        <v>13485428.302231595</v>
      </c>
      <c r="L9" s="22"/>
      <c r="M9" s="25" t="s">
        <v>47</v>
      </c>
      <c r="N9" s="9"/>
      <c r="O9" s="42">
        <f>+('Matriz austeridad-vigencia'!H9/'Matriz austeridad-vigencia'!I9)-1</f>
        <v>-0.53327910046988403</v>
      </c>
      <c r="P9" s="41">
        <f t="shared" si="4"/>
        <v>-0.27475210412925544</v>
      </c>
      <c r="Q9" s="49">
        <f t="shared" si="5"/>
        <v>13485428.302231595</v>
      </c>
    </row>
    <row r="10" spans="1:19" ht="171.75" customHeight="1" x14ac:dyDescent="0.2">
      <c r="A10" s="40">
        <v>6</v>
      </c>
      <c r="B10" s="18" t="s">
        <v>9</v>
      </c>
      <c r="C10" s="25" t="s">
        <v>96</v>
      </c>
      <c r="D10" s="20">
        <f>+'Matriz austeridad-vigencia'!E10+'Matriz austeridad-reserva'!E10</f>
        <v>196378191.70681047</v>
      </c>
      <c r="E10" s="20">
        <f>+'Matriz austeridad-vigencia'!H10+'Matriz austeridad-reserva'!H10</f>
        <v>0</v>
      </c>
      <c r="F10" s="20">
        <f>+'Matriz austeridad-vigencia'!I10+'Matriz austeridad-reserva'!I10</f>
        <v>196378191.72511283</v>
      </c>
      <c r="G10" s="20">
        <f t="shared" si="1"/>
        <v>196378191.72511283</v>
      </c>
      <c r="H10" s="21" t="str">
        <f t="shared" si="2"/>
        <v>DISMINUYÓ GASTO</v>
      </c>
      <c r="I10" s="41">
        <f t="shared" si="0"/>
        <v>-1</v>
      </c>
      <c r="J10" s="10" t="s">
        <v>64</v>
      </c>
      <c r="K10" s="49">
        <f t="shared" si="3"/>
        <v>196378191.72511283</v>
      </c>
      <c r="L10" s="22"/>
      <c r="M10" s="25"/>
      <c r="N10" s="10"/>
      <c r="O10" s="42">
        <f>+('Matriz austeridad-vigencia'!H10/'Matriz austeridad-vigencia'!I10)-1</f>
        <v>-1</v>
      </c>
      <c r="P10" s="41">
        <f t="shared" si="4"/>
        <v>-1</v>
      </c>
      <c r="Q10" s="49">
        <f t="shared" si="5"/>
        <v>196378191.72511283</v>
      </c>
    </row>
    <row r="11" spans="1:19" ht="276.75" customHeight="1" x14ac:dyDescent="0.2">
      <c r="A11" s="40">
        <v>7</v>
      </c>
      <c r="B11" s="18" t="s">
        <v>15</v>
      </c>
      <c r="C11" s="19" t="s">
        <v>107</v>
      </c>
      <c r="D11" s="20">
        <f>+'Matriz austeridad-vigencia'!E11+'Matriz austeridad-reserva'!E11</f>
        <v>0</v>
      </c>
      <c r="E11" s="20">
        <f>+'Matriz austeridad-vigencia'!H11+'Matriz austeridad-reserva'!H11</f>
        <v>301118097.22527581</v>
      </c>
      <c r="F11" s="20">
        <f>+'Matriz austeridad-vigencia'!I11+'Matriz austeridad-reserva'!I11</f>
        <v>0</v>
      </c>
      <c r="G11" s="20">
        <f t="shared" si="1"/>
        <v>-301118097.22527581</v>
      </c>
      <c r="H11" s="21" t="str">
        <f t="shared" si="2"/>
        <v>AUMENTÓ GASTO</v>
      </c>
      <c r="I11" s="41" t="e">
        <f>(E11/F11)-1</f>
        <v>#DIV/0!</v>
      </c>
      <c r="J11" s="83" t="s">
        <v>157</v>
      </c>
      <c r="K11" s="49">
        <f t="shared" si="3"/>
        <v>-301118097.22527581</v>
      </c>
      <c r="L11" s="22"/>
      <c r="M11" s="25" t="s">
        <v>182</v>
      </c>
      <c r="N11" s="10"/>
      <c r="O11" s="42" t="e">
        <f>+('Matriz austeridad-vigencia'!H11/'Matriz austeridad-vigencia'!I11)-1</f>
        <v>#DIV/0!</v>
      </c>
      <c r="P11" s="41" t="e">
        <f t="shared" si="4"/>
        <v>#DIV/0!</v>
      </c>
      <c r="Q11" s="49">
        <f t="shared" si="5"/>
        <v>-301118097.22527581</v>
      </c>
    </row>
    <row r="12" spans="1:19" ht="230.25" customHeight="1" x14ac:dyDescent="0.2">
      <c r="A12" s="40">
        <v>8</v>
      </c>
      <c r="B12" s="18" t="s">
        <v>16</v>
      </c>
      <c r="C12" s="19" t="s">
        <v>99</v>
      </c>
      <c r="D12" s="20">
        <f>+'Matriz austeridad-vigencia'!E12+'Matriz austeridad-reserva'!E12</f>
        <v>328919619.71295691</v>
      </c>
      <c r="E12" s="20">
        <f>+'Matriz austeridad-vigencia'!H12+'Matriz austeridad-reserva'!H12</f>
        <v>145217863.99819946</v>
      </c>
      <c r="F12" s="20">
        <f>+'Matriz austeridad-vigencia'!I12+'Matriz austeridad-reserva'!I12</f>
        <v>328919620.62833244</v>
      </c>
      <c r="G12" s="20">
        <f t="shared" si="1"/>
        <v>183701756.63013297</v>
      </c>
      <c r="H12" s="21" t="str">
        <f t="shared" si="2"/>
        <v>DISMINUYÓ GASTO</v>
      </c>
      <c r="I12" s="41">
        <f>(E12/F12)-1</f>
        <v>-0.5585004515060823</v>
      </c>
      <c r="J12" s="83" t="s">
        <v>158</v>
      </c>
      <c r="K12" s="49">
        <f t="shared" si="3"/>
        <v>183701756.63013297</v>
      </c>
      <c r="L12" s="10"/>
      <c r="M12" s="25" t="s">
        <v>166</v>
      </c>
      <c r="N12" s="10"/>
      <c r="O12" s="42">
        <f>+('Matriz austeridad-vigencia'!H12/'Matriz austeridad-vigencia'!I12)-1</f>
        <v>-0.54603916109300477</v>
      </c>
      <c r="P12" s="41">
        <f t="shared" si="4"/>
        <v>-0.5585004515060823</v>
      </c>
      <c r="Q12" s="49">
        <f t="shared" si="5"/>
        <v>183701756.63013297</v>
      </c>
    </row>
    <row r="13" spans="1:19" ht="178.5" customHeight="1" x14ac:dyDescent="0.2">
      <c r="A13" s="40">
        <v>9</v>
      </c>
      <c r="B13" s="18" t="s">
        <v>17</v>
      </c>
      <c r="C13" s="19" t="s">
        <v>63</v>
      </c>
      <c r="D13" s="20">
        <f>+'Matriz austeridad-vigencia'!E13+'Matriz austeridad-reserva'!E13</f>
        <v>0</v>
      </c>
      <c r="E13" s="20">
        <f>+'Matriz austeridad-vigencia'!H13+'Matriz austeridad-reserva'!H13</f>
        <v>0</v>
      </c>
      <c r="F13" s="20">
        <f>+'Matriz austeridad-vigencia'!I13+'Matriz austeridad-reserva'!I13</f>
        <v>0</v>
      </c>
      <c r="G13" s="20">
        <f t="shared" si="1"/>
        <v>0</v>
      </c>
      <c r="H13" s="21" t="str">
        <f t="shared" si="2"/>
        <v>SIN VARIACIÓN EN GASTO</v>
      </c>
      <c r="I13" s="41" t="e">
        <f t="shared" ref="I13:I28" si="6">(E13/F13)-1</f>
        <v>#DIV/0!</v>
      </c>
      <c r="J13" s="4" t="s">
        <v>65</v>
      </c>
      <c r="K13" s="49">
        <f t="shared" si="3"/>
        <v>0</v>
      </c>
      <c r="L13" s="22"/>
      <c r="M13" s="25"/>
      <c r="N13" s="4"/>
      <c r="O13" s="42" t="e">
        <f>+('Matriz austeridad-vigencia'!H13/'Matriz austeridad-vigencia'!I13)-1</f>
        <v>#DIV/0!</v>
      </c>
      <c r="P13" s="41" t="e">
        <f t="shared" si="4"/>
        <v>#DIV/0!</v>
      </c>
      <c r="Q13" s="49">
        <f t="shared" si="5"/>
        <v>0</v>
      </c>
    </row>
    <row r="14" spans="1:19" ht="212.25" customHeight="1" x14ac:dyDescent="0.2">
      <c r="A14" s="40">
        <v>10</v>
      </c>
      <c r="B14" s="18" t="s">
        <v>18</v>
      </c>
      <c r="C14" s="19" t="s">
        <v>78</v>
      </c>
      <c r="D14" s="20">
        <f>+'Matriz austeridad-vigencia'!E14+'Matriz austeridad-reserva'!E14</f>
        <v>0</v>
      </c>
      <c r="E14" s="20">
        <f>+'Matriz austeridad-vigencia'!H14+'Matriz austeridad-reserva'!H14</f>
        <v>0</v>
      </c>
      <c r="F14" s="20">
        <f>+'Matriz austeridad-vigencia'!I14+'Matriz austeridad-reserva'!I14</f>
        <v>0</v>
      </c>
      <c r="G14" s="20">
        <f t="shared" si="1"/>
        <v>0</v>
      </c>
      <c r="H14" s="21" t="str">
        <f t="shared" si="2"/>
        <v>SIN VARIACIÓN EN GASTO</v>
      </c>
      <c r="I14" s="41" t="e">
        <f t="shared" si="6"/>
        <v>#DIV/0!</v>
      </c>
      <c r="J14" s="10" t="s">
        <v>66</v>
      </c>
      <c r="K14" s="49">
        <f t="shared" si="3"/>
        <v>0</v>
      </c>
      <c r="L14" s="22"/>
      <c r="M14" s="25"/>
      <c r="N14" s="4"/>
      <c r="O14" s="42" t="e">
        <f>+('Matriz austeridad-vigencia'!H14/'Matriz austeridad-vigencia'!I14)-1</f>
        <v>#DIV/0!</v>
      </c>
      <c r="P14" s="41" t="e">
        <f t="shared" si="4"/>
        <v>#DIV/0!</v>
      </c>
      <c r="Q14" s="49">
        <f t="shared" si="5"/>
        <v>0</v>
      </c>
    </row>
    <row r="15" spans="1:19" ht="152.25" customHeight="1" x14ac:dyDescent="0.2">
      <c r="A15" s="40">
        <v>11</v>
      </c>
      <c r="B15" s="18" t="s">
        <v>19</v>
      </c>
      <c r="C15" s="19" t="s">
        <v>79</v>
      </c>
      <c r="D15" s="20">
        <f>+'Matriz austeridad-vigencia'!E15+'Matriz austeridad-reserva'!E15</f>
        <v>0</v>
      </c>
      <c r="E15" s="20">
        <f>+'Matriz austeridad-vigencia'!H15+'Matriz austeridad-reserva'!H15</f>
        <v>0</v>
      </c>
      <c r="F15" s="20">
        <f>+'Matriz austeridad-vigencia'!I15+'Matriz austeridad-reserva'!I15</f>
        <v>0</v>
      </c>
      <c r="G15" s="20">
        <f t="shared" si="1"/>
        <v>0</v>
      </c>
      <c r="H15" s="21" t="str">
        <f t="shared" si="2"/>
        <v>SIN VARIACIÓN EN GASTO</v>
      </c>
      <c r="I15" s="41" t="e">
        <f t="shared" si="6"/>
        <v>#DIV/0!</v>
      </c>
      <c r="J15" s="10" t="s">
        <v>67</v>
      </c>
      <c r="K15" s="49">
        <f t="shared" si="3"/>
        <v>0</v>
      </c>
      <c r="L15" s="22"/>
      <c r="M15" s="25"/>
      <c r="N15" s="10"/>
      <c r="O15" s="42" t="e">
        <f>+('Matriz austeridad-vigencia'!H15/'Matriz austeridad-vigencia'!I15)-1</f>
        <v>#DIV/0!</v>
      </c>
      <c r="P15" s="41" t="e">
        <f t="shared" si="4"/>
        <v>#DIV/0!</v>
      </c>
      <c r="Q15" s="49">
        <f t="shared" si="5"/>
        <v>0</v>
      </c>
    </row>
    <row r="16" spans="1:19" ht="99.75" customHeight="1" x14ac:dyDescent="0.2">
      <c r="A16" s="40">
        <v>12</v>
      </c>
      <c r="B16" s="18" t="s">
        <v>20</v>
      </c>
      <c r="C16" s="19" t="s">
        <v>80</v>
      </c>
      <c r="D16" s="20">
        <f>+'Matriz austeridad-vigencia'!E16+'Matriz austeridad-reserva'!E16</f>
        <v>0</v>
      </c>
      <c r="E16" s="20">
        <f>+'Matriz austeridad-vigencia'!H16+'Matriz austeridad-reserva'!H16</f>
        <v>0</v>
      </c>
      <c r="F16" s="20">
        <f>+'Matriz austeridad-vigencia'!I16+'Matriz austeridad-reserva'!I16</f>
        <v>0</v>
      </c>
      <c r="G16" s="20">
        <f t="shared" si="1"/>
        <v>0</v>
      </c>
      <c r="H16" s="21" t="str">
        <f t="shared" si="2"/>
        <v>SIN VARIACIÓN EN GASTO</v>
      </c>
      <c r="I16" s="41" t="e">
        <f t="shared" si="6"/>
        <v>#DIV/0!</v>
      </c>
      <c r="J16" s="10" t="s">
        <v>113</v>
      </c>
      <c r="K16" s="49">
        <f t="shared" si="3"/>
        <v>0</v>
      </c>
      <c r="L16" s="22"/>
      <c r="M16" s="25"/>
      <c r="N16" s="10"/>
      <c r="O16" s="42" t="e">
        <f>+('Matriz austeridad-vigencia'!H16/'Matriz austeridad-vigencia'!I16)-1</f>
        <v>#DIV/0!</v>
      </c>
      <c r="P16" s="41" t="e">
        <f t="shared" si="4"/>
        <v>#DIV/0!</v>
      </c>
      <c r="Q16" s="49">
        <f t="shared" si="5"/>
        <v>0</v>
      </c>
    </row>
    <row r="17" spans="1:20" ht="49.5" customHeight="1" x14ac:dyDescent="0.2">
      <c r="A17" s="40">
        <v>13</v>
      </c>
      <c r="B17" s="18" t="s">
        <v>101</v>
      </c>
      <c r="C17" s="19" t="s">
        <v>92</v>
      </c>
      <c r="D17" s="20">
        <f>+'Matriz austeridad-vigencia'!E17+'Matriz austeridad-reserva'!E17</f>
        <v>10388922942.258526</v>
      </c>
      <c r="E17" s="20">
        <f>+'Matriz austeridad-vigencia'!H17+'Matriz austeridad-reserva'!H17</f>
        <v>14045281159.329624</v>
      </c>
      <c r="F17" s="20">
        <f>+'Matriz austeridad-vigencia'!I17+'Matriz austeridad-reserva'!I17</f>
        <v>10388922942.257523</v>
      </c>
      <c r="G17" s="20">
        <f t="shared" si="1"/>
        <v>-3656358217.0721016</v>
      </c>
      <c r="H17" s="21" t="str">
        <f t="shared" si="2"/>
        <v>AUMENTÓ GASTO</v>
      </c>
      <c r="I17" s="41">
        <f>(E17/F17)-1</f>
        <v>0.35194776565332497</v>
      </c>
      <c r="J17" s="10" t="s">
        <v>150</v>
      </c>
      <c r="K17" s="49">
        <f t="shared" si="3"/>
        <v>-3656358217.0721016</v>
      </c>
      <c r="L17" s="22"/>
      <c r="M17" s="25" t="s">
        <v>175</v>
      </c>
      <c r="N17" s="10"/>
      <c r="O17" s="42">
        <f>+('Matriz austeridad-vigencia'!H17/'Matriz austeridad-vigencia'!I17)-1</f>
        <v>0.89393407913852907</v>
      </c>
      <c r="P17" s="41">
        <f t="shared" si="4"/>
        <v>0.35194776565332497</v>
      </c>
      <c r="Q17" s="49">
        <f t="shared" si="5"/>
        <v>-3656358217.0721016</v>
      </c>
    </row>
    <row r="18" spans="1:20" s="27" customFormat="1" ht="197.25" customHeight="1" x14ac:dyDescent="0.2">
      <c r="A18" s="40">
        <v>14</v>
      </c>
      <c r="B18" s="18" t="s">
        <v>81</v>
      </c>
      <c r="C18" s="19" t="s">
        <v>102</v>
      </c>
      <c r="D18" s="20">
        <f>+'Matriz austeridad-vigencia'!E18+'Matriz austeridad-reserva'!E18</f>
        <v>0</v>
      </c>
      <c r="E18" s="20">
        <f>+'Matriz austeridad-vigencia'!H18+'Matriz austeridad-reserva'!H18</f>
        <v>0</v>
      </c>
      <c r="F18" s="20">
        <f>+'Matriz austeridad-vigencia'!I18+'Matriz austeridad-reserva'!I18</f>
        <v>0</v>
      </c>
      <c r="G18" s="20">
        <f t="shared" si="1"/>
        <v>0</v>
      </c>
      <c r="H18" s="21" t="str">
        <f t="shared" si="2"/>
        <v>SIN VARIACIÓN EN GASTO</v>
      </c>
      <c r="I18" s="41" t="e">
        <f t="shared" si="6"/>
        <v>#DIV/0!</v>
      </c>
      <c r="J18" s="10" t="s">
        <v>134</v>
      </c>
      <c r="K18" s="49">
        <f t="shared" si="3"/>
        <v>0</v>
      </c>
      <c r="L18" s="22"/>
      <c r="M18" s="26"/>
      <c r="N18" s="10"/>
      <c r="O18" s="42" t="e">
        <f>+('Matriz austeridad-vigencia'!H18/'Matriz austeridad-vigencia'!I18)-1</f>
        <v>#DIV/0!</v>
      </c>
      <c r="P18" s="41" t="e">
        <f t="shared" si="4"/>
        <v>#DIV/0!</v>
      </c>
      <c r="Q18" s="49">
        <f t="shared" si="5"/>
        <v>0</v>
      </c>
      <c r="T18" s="16"/>
    </row>
    <row r="19" spans="1:20" ht="201.75" customHeight="1" x14ac:dyDescent="0.2">
      <c r="A19" s="40">
        <v>15</v>
      </c>
      <c r="B19" s="18" t="s">
        <v>82</v>
      </c>
      <c r="C19" s="19" t="s">
        <v>103</v>
      </c>
      <c r="D19" s="20">
        <f>+'Matriz austeridad-vigencia'!E19+'Matriz austeridad-reserva'!E19</f>
        <v>0</v>
      </c>
      <c r="E19" s="20">
        <f>+'Matriz austeridad-vigencia'!H19+'Matriz austeridad-reserva'!H19</f>
        <v>0</v>
      </c>
      <c r="F19" s="20">
        <f>+'Matriz austeridad-vigencia'!I19+'Matriz austeridad-reserva'!I19</f>
        <v>0</v>
      </c>
      <c r="G19" s="20">
        <f t="shared" si="1"/>
        <v>0</v>
      </c>
      <c r="H19" s="21" t="str">
        <f t="shared" si="2"/>
        <v>SIN VARIACIÓN EN GASTO</v>
      </c>
      <c r="I19" s="41" t="e">
        <f t="shared" si="6"/>
        <v>#DIV/0!</v>
      </c>
      <c r="J19" s="10" t="s">
        <v>114</v>
      </c>
      <c r="K19" s="49">
        <f t="shared" si="3"/>
        <v>0</v>
      </c>
      <c r="L19" s="22"/>
      <c r="M19" s="25"/>
      <c r="N19" s="10"/>
      <c r="O19" s="42" t="e">
        <f>+('Matriz austeridad-vigencia'!H19/'Matriz austeridad-vigencia'!I19)-1</f>
        <v>#DIV/0!</v>
      </c>
      <c r="P19" s="41" t="e">
        <f t="shared" si="4"/>
        <v>#DIV/0!</v>
      </c>
      <c r="Q19" s="49">
        <f t="shared" si="5"/>
        <v>0</v>
      </c>
    </row>
    <row r="20" spans="1:20" ht="92.25" customHeight="1" x14ac:dyDescent="0.2">
      <c r="A20" s="40">
        <v>16</v>
      </c>
      <c r="B20" s="18" t="s">
        <v>83</v>
      </c>
      <c r="C20" s="19" t="s">
        <v>84</v>
      </c>
      <c r="D20" s="20">
        <f>+'Matriz austeridad-vigencia'!E20+'Matriz austeridad-reserva'!E20</f>
        <v>2947227.8390938137</v>
      </c>
      <c r="E20" s="20">
        <f>+'Matriz austeridad-vigencia'!H20+'Matriz austeridad-reserva'!H20</f>
        <v>0</v>
      </c>
      <c r="F20" s="20">
        <f>+'Matriz austeridad-vigencia'!I20+'Matriz austeridad-reserva'!I20</f>
        <v>2947227.8391780001</v>
      </c>
      <c r="G20" s="20">
        <f t="shared" si="1"/>
        <v>2947227.8391780001</v>
      </c>
      <c r="H20" s="21" t="str">
        <f t="shared" si="2"/>
        <v>DISMINUYÓ GASTO</v>
      </c>
      <c r="I20" s="41">
        <f t="shared" si="6"/>
        <v>-1</v>
      </c>
      <c r="J20" s="83" t="s">
        <v>159</v>
      </c>
      <c r="K20" s="49">
        <f t="shared" si="3"/>
        <v>2947227.8391780001</v>
      </c>
      <c r="L20" s="22"/>
      <c r="M20" s="25" t="s">
        <v>50</v>
      </c>
      <c r="N20" s="10"/>
      <c r="O20" s="42" t="e">
        <f>+('Matriz austeridad-vigencia'!H20/'Matriz austeridad-vigencia'!I20)-1</f>
        <v>#DIV/0!</v>
      </c>
      <c r="P20" s="41">
        <f t="shared" si="4"/>
        <v>-1</v>
      </c>
      <c r="Q20" s="49">
        <f t="shared" si="5"/>
        <v>2947227.8391780001</v>
      </c>
    </row>
    <row r="21" spans="1:20" ht="208.5" customHeight="1" x14ac:dyDescent="0.2">
      <c r="A21" s="40">
        <v>17</v>
      </c>
      <c r="B21" s="18" t="s">
        <v>83</v>
      </c>
      <c r="C21" s="19" t="s">
        <v>93</v>
      </c>
      <c r="D21" s="20">
        <f>+'Matriz austeridad-vigencia'!E21+'Matriz austeridad-reserva'!E21</f>
        <v>373386275.07690948</v>
      </c>
      <c r="E21" s="20">
        <f>+'Matriz austeridad-vigencia'!H21+'Matriz austeridad-reserva'!H21</f>
        <v>232508132.10600606</v>
      </c>
      <c r="F21" s="20">
        <f>+'Matriz austeridad-vigencia'!I21+'Matriz austeridad-reserva'!I21</f>
        <v>373386275.51624507</v>
      </c>
      <c r="G21" s="20">
        <f t="shared" si="1"/>
        <v>140878143.41023901</v>
      </c>
      <c r="H21" s="21" t="str">
        <f t="shared" si="2"/>
        <v>DISMINUYÓ GASTO</v>
      </c>
      <c r="I21" s="41">
        <f t="shared" si="6"/>
        <v>-0.37729866534451606</v>
      </c>
      <c r="J21" s="83" t="s">
        <v>160</v>
      </c>
      <c r="K21" s="49">
        <f t="shared" si="3"/>
        <v>140878143.41023901</v>
      </c>
      <c r="L21" s="22"/>
      <c r="M21" s="25" t="s">
        <v>168</v>
      </c>
      <c r="N21" s="10"/>
      <c r="O21" s="42">
        <f>+('Matriz austeridad-vigencia'!H21/'Matriz austeridad-vigencia'!I21)-1</f>
        <v>-0.37264114093383904</v>
      </c>
      <c r="P21" s="41">
        <f t="shared" si="4"/>
        <v>-0.37729866534451606</v>
      </c>
      <c r="Q21" s="49">
        <f t="shared" si="5"/>
        <v>140878143.41023901</v>
      </c>
    </row>
    <row r="22" spans="1:20" s="27" customFormat="1" ht="71.25" customHeight="1" x14ac:dyDescent="0.2">
      <c r="A22" s="40">
        <v>18</v>
      </c>
      <c r="B22" s="18" t="s">
        <v>85</v>
      </c>
      <c r="C22" s="19" t="s">
        <v>26</v>
      </c>
      <c r="D22" s="20">
        <f>+'Matriz austeridad-vigencia'!E22+'Matriz austeridad-reserva'!E22</f>
        <v>0</v>
      </c>
      <c r="E22" s="20">
        <f>+'Matriz austeridad-vigencia'!H22+'Matriz austeridad-reserva'!H22</f>
        <v>0</v>
      </c>
      <c r="F22" s="20">
        <f>+'Matriz austeridad-vigencia'!I22+'Matriz austeridad-reserva'!I22</f>
        <v>0</v>
      </c>
      <c r="G22" s="20">
        <f t="shared" si="1"/>
        <v>0</v>
      </c>
      <c r="H22" s="21" t="str">
        <f t="shared" si="2"/>
        <v>SIN VARIACIÓN EN GASTO</v>
      </c>
      <c r="I22" s="41" t="e">
        <f t="shared" si="6"/>
        <v>#DIV/0!</v>
      </c>
      <c r="J22" s="39" t="s">
        <v>69</v>
      </c>
      <c r="K22" s="49">
        <f t="shared" si="3"/>
        <v>0</v>
      </c>
      <c r="L22" s="22"/>
      <c r="M22" s="26"/>
      <c r="N22" s="39"/>
      <c r="O22" s="42" t="e">
        <f>+('Matriz austeridad-vigencia'!H22/'Matriz austeridad-vigencia'!I22)-1</f>
        <v>#DIV/0!</v>
      </c>
      <c r="P22" s="41" t="e">
        <f t="shared" si="4"/>
        <v>#DIV/0!</v>
      </c>
      <c r="Q22" s="49">
        <f t="shared" si="5"/>
        <v>0</v>
      </c>
      <c r="T22" s="16"/>
    </row>
    <row r="23" spans="1:20" ht="127.5" customHeight="1" x14ac:dyDescent="0.2">
      <c r="A23" s="40">
        <v>19</v>
      </c>
      <c r="B23" s="18" t="s">
        <v>86</v>
      </c>
      <c r="C23" s="19" t="s">
        <v>87</v>
      </c>
      <c r="D23" s="20">
        <f>+'Matriz austeridad-vigencia'!E23+'Matriz austeridad-reserva'!E23</f>
        <v>0</v>
      </c>
      <c r="E23" s="20">
        <f>+'Matriz austeridad-vigencia'!H23+'Matriz austeridad-reserva'!H23</f>
        <v>0</v>
      </c>
      <c r="F23" s="20">
        <f>+'Matriz austeridad-vigencia'!I23+'Matriz austeridad-reserva'!I23</f>
        <v>0</v>
      </c>
      <c r="G23" s="20">
        <f t="shared" si="1"/>
        <v>0</v>
      </c>
      <c r="H23" s="21" t="str">
        <f t="shared" si="2"/>
        <v>SIN VARIACIÓN EN GASTO</v>
      </c>
      <c r="I23" s="41" t="e">
        <f t="shared" si="6"/>
        <v>#DIV/0!</v>
      </c>
      <c r="J23" s="39" t="s">
        <v>70</v>
      </c>
      <c r="K23" s="49">
        <f t="shared" si="3"/>
        <v>0</v>
      </c>
      <c r="L23" s="22"/>
      <c r="M23" s="25"/>
      <c r="N23" s="39"/>
      <c r="O23" s="42" t="e">
        <f>+('Matriz austeridad-vigencia'!H23/'Matriz austeridad-vigencia'!I23)-1</f>
        <v>#DIV/0!</v>
      </c>
      <c r="P23" s="41" t="e">
        <f t="shared" si="4"/>
        <v>#DIV/0!</v>
      </c>
      <c r="Q23" s="49">
        <f t="shared" si="5"/>
        <v>0</v>
      </c>
    </row>
    <row r="24" spans="1:20" ht="34.5" customHeight="1" x14ac:dyDescent="0.2">
      <c r="A24" s="40">
        <v>20</v>
      </c>
      <c r="B24" s="46" t="s">
        <v>88</v>
      </c>
      <c r="C24" s="19" t="s">
        <v>11</v>
      </c>
      <c r="D24" s="20">
        <f>+'Matriz austeridad-vigencia'!E24+'Matriz austeridad-reserva'!E24</f>
        <v>0</v>
      </c>
      <c r="E24" s="20">
        <f>+'Matriz austeridad-vigencia'!H24+'Matriz austeridad-reserva'!H24</f>
        <v>0</v>
      </c>
      <c r="F24" s="20">
        <f>+'Matriz austeridad-vigencia'!I24+'Matriz austeridad-reserva'!I24</f>
        <v>0</v>
      </c>
      <c r="G24" s="20">
        <f t="shared" si="1"/>
        <v>0</v>
      </c>
      <c r="H24" s="21" t="str">
        <f t="shared" si="2"/>
        <v>SIN VARIACIÓN EN GASTO</v>
      </c>
      <c r="I24" s="41" t="e">
        <f t="shared" si="6"/>
        <v>#DIV/0!</v>
      </c>
      <c r="J24" s="39" t="s">
        <v>71</v>
      </c>
      <c r="K24" s="49">
        <f t="shared" si="3"/>
        <v>0</v>
      </c>
      <c r="L24" s="22"/>
      <c r="M24" s="25"/>
      <c r="N24" s="39"/>
      <c r="O24" s="42" t="e">
        <f>+('Matriz austeridad-vigencia'!H24/'Matriz austeridad-vigencia'!I24)-1</f>
        <v>#DIV/0!</v>
      </c>
      <c r="P24" s="41" t="e">
        <f t="shared" si="4"/>
        <v>#DIV/0!</v>
      </c>
      <c r="Q24" s="49">
        <f t="shared" si="5"/>
        <v>0</v>
      </c>
    </row>
    <row r="25" spans="1:20" ht="111" customHeight="1" x14ac:dyDescent="0.2">
      <c r="A25" s="40">
        <v>21</v>
      </c>
      <c r="B25" s="18" t="s">
        <v>89</v>
      </c>
      <c r="C25" s="19" t="s">
        <v>90</v>
      </c>
      <c r="D25" s="20">
        <f>+'Matriz austeridad-vigencia'!E25+'Matriz austeridad-reserva'!E25</f>
        <v>0</v>
      </c>
      <c r="E25" s="20">
        <f>+'Matriz austeridad-vigencia'!H25+'Matriz austeridad-reserva'!H25</f>
        <v>0</v>
      </c>
      <c r="F25" s="20">
        <f>+'Matriz austeridad-vigencia'!I25+'Matriz austeridad-reserva'!I25</f>
        <v>0</v>
      </c>
      <c r="G25" s="20">
        <f t="shared" si="1"/>
        <v>0</v>
      </c>
      <c r="H25" s="21" t="str">
        <f>_xlfn.IFS(E25&gt;F25,"AUMENTÓ GASTO",E25&lt;F25,"DISMINUYÓ GASTO",E25=F25,"SIN VARIACIÓN EN GASTO")</f>
        <v>SIN VARIACIÓN EN GASTO</v>
      </c>
      <c r="I25" s="41" t="e">
        <f t="shared" si="6"/>
        <v>#DIV/0!</v>
      </c>
      <c r="J25" s="10"/>
      <c r="K25" s="49">
        <f t="shared" si="3"/>
        <v>0</v>
      </c>
      <c r="L25" s="22"/>
      <c r="M25" s="25"/>
      <c r="N25" s="39"/>
      <c r="O25" s="42" t="e">
        <f>+('Matriz austeridad-vigencia'!H25/'Matriz austeridad-vigencia'!I25)-1</f>
        <v>#DIV/0!</v>
      </c>
      <c r="P25" s="41" t="e">
        <f t="shared" si="4"/>
        <v>#DIV/0!</v>
      </c>
      <c r="Q25" s="49">
        <f t="shared" si="5"/>
        <v>0</v>
      </c>
    </row>
    <row r="26" spans="1:20" ht="111" customHeight="1" x14ac:dyDescent="0.2">
      <c r="A26" s="40">
        <v>22</v>
      </c>
      <c r="B26" s="18" t="s">
        <v>126</v>
      </c>
      <c r="C26" s="19" t="s">
        <v>125</v>
      </c>
      <c r="D26" s="20">
        <f>+'Matriz austeridad-vigencia'!E26+'Matriz austeridad-reserva'!E26</f>
        <v>0</v>
      </c>
      <c r="E26" s="20">
        <f>+'Matriz austeridad-vigencia'!H26+'Matriz austeridad-reserva'!H26</f>
        <v>0</v>
      </c>
      <c r="F26" s="20">
        <f>+'Matriz austeridad-vigencia'!I26+'Matriz austeridad-reserva'!I26</f>
        <v>0</v>
      </c>
      <c r="G26" s="20">
        <f t="shared" si="1"/>
        <v>0</v>
      </c>
      <c r="H26" s="21" t="str">
        <f>_xlfn.IFS(E26&gt;F26,"AUMENTÓ GASTO",E26&lt;F26,"DISMINUYÓ GASTO",E26=F26,"SIN VARIACIÓN EN GASTO")</f>
        <v>SIN VARIACIÓN EN GASTO</v>
      </c>
      <c r="I26" s="41" t="e">
        <f t="shared" si="6"/>
        <v>#DIV/0!</v>
      </c>
      <c r="J26" s="39"/>
      <c r="K26" s="49">
        <f t="shared" si="3"/>
        <v>0</v>
      </c>
      <c r="L26" s="22"/>
      <c r="M26" s="25"/>
      <c r="N26" s="39"/>
      <c r="O26" s="42" t="e">
        <f>+('Matriz austeridad-vigencia'!H26/'Matriz austeridad-vigencia'!I26)-1</f>
        <v>#DIV/0!</v>
      </c>
      <c r="P26" s="41" t="e">
        <f t="shared" si="4"/>
        <v>#DIV/0!</v>
      </c>
      <c r="Q26" s="49">
        <f t="shared" si="5"/>
        <v>0</v>
      </c>
    </row>
    <row r="27" spans="1:20" ht="176.25" customHeight="1" x14ac:dyDescent="0.2">
      <c r="A27" s="40">
        <v>23</v>
      </c>
      <c r="B27" s="18" t="s">
        <v>122</v>
      </c>
      <c r="C27" s="19" t="s">
        <v>121</v>
      </c>
      <c r="D27" s="20">
        <f>+'Matriz austeridad-vigencia'!E27+'Matriz austeridad-reserva'!E27</f>
        <v>1442764652.3244469</v>
      </c>
      <c r="E27" s="20">
        <f>+'Matriz austeridad-vigencia'!H27+'Matriz austeridad-reserva'!H27</f>
        <v>1097872639.1958911</v>
      </c>
      <c r="F27" s="20">
        <f>+'Matriz austeridad-vigencia'!I27+'Matriz austeridad-reserva'!I27</f>
        <v>1442764652.7179475</v>
      </c>
      <c r="G27" s="20">
        <f t="shared" si="1"/>
        <v>344892013.52205634</v>
      </c>
      <c r="H27" s="21" t="str">
        <f t="shared" si="2"/>
        <v>DISMINUYÓ GASTO</v>
      </c>
      <c r="I27" s="41">
        <f t="shared" si="6"/>
        <v>-0.23904939234013856</v>
      </c>
      <c r="J27" s="83" t="s">
        <v>180</v>
      </c>
      <c r="K27" s="49">
        <f t="shared" si="3"/>
        <v>344892013.52205634</v>
      </c>
      <c r="L27" s="22"/>
      <c r="M27" s="25" t="s">
        <v>52</v>
      </c>
      <c r="N27" s="39"/>
      <c r="O27" s="42">
        <f>+('Matriz austeridad-vigencia'!H27/'Matriz austeridad-vigencia'!I27)-1</f>
        <v>-0.23904939234013856</v>
      </c>
      <c r="P27" s="41">
        <f t="shared" si="4"/>
        <v>-0.23904939234013856</v>
      </c>
      <c r="Q27" s="49">
        <f t="shared" si="5"/>
        <v>344892013.52205634</v>
      </c>
    </row>
    <row r="28" spans="1:20" ht="64.5" customHeight="1" x14ac:dyDescent="0.2">
      <c r="A28" s="40">
        <v>24</v>
      </c>
      <c r="B28" s="18" t="s">
        <v>123</v>
      </c>
      <c r="C28" s="19" t="s">
        <v>124</v>
      </c>
      <c r="D28" s="20">
        <f>+'Matriz austeridad-vigencia'!E28+'Matriz austeridad-reserva'!E28</f>
        <v>805718005.67959213</v>
      </c>
      <c r="E28" s="20">
        <f>+'Matriz austeridad-vigencia'!H28+'Matriz austeridad-reserva'!H28</f>
        <v>639918423.90757143</v>
      </c>
      <c r="F28" s="20">
        <f>+'Matriz austeridad-vigencia'!I28+'Matriz austeridad-reserva'!I28</f>
        <v>805718006.004004</v>
      </c>
      <c r="G28" s="20">
        <f t="shared" si="1"/>
        <v>165799582.09643257</v>
      </c>
      <c r="H28" s="21" t="str">
        <f t="shared" si="2"/>
        <v>DISMINUYÓ GASTO</v>
      </c>
      <c r="I28" s="41">
        <f t="shared" si="6"/>
        <v>-0.20577867301082586</v>
      </c>
      <c r="J28" s="84" t="s">
        <v>162</v>
      </c>
      <c r="K28" s="49">
        <f t="shared" si="3"/>
        <v>165799582.09643257</v>
      </c>
      <c r="L28" s="22"/>
      <c r="M28" s="25" t="s">
        <v>181</v>
      </c>
      <c r="N28" s="39"/>
      <c r="O28" s="42">
        <f>+('Matriz austeridad-vigencia'!H28/'Matriz austeridad-vigencia'!I28)-1</f>
        <v>-0.10509994382729315</v>
      </c>
      <c r="P28" s="41">
        <f t="shared" si="4"/>
        <v>-0.20577867301082586</v>
      </c>
      <c r="Q28" s="49">
        <f t="shared" si="5"/>
        <v>165799582.09643257</v>
      </c>
    </row>
    <row r="29" spans="1:20" ht="27.75" customHeight="1" x14ac:dyDescent="0.2">
      <c r="C29" s="28"/>
      <c r="D29" s="44">
        <f>SUBTOTAL(9,D4:D28)</f>
        <v>25705947633.675392</v>
      </c>
      <c r="E29" s="44">
        <f>SUBTOTAL(9,E4:E28)</f>
        <v>34062738188.919144</v>
      </c>
      <c r="F29" s="44">
        <f>SUBTOTAL(9,F4:F28)</f>
        <v>25705947635.82341</v>
      </c>
      <c r="G29" s="44">
        <f>SUBTOTAL(9,G4:G28)</f>
        <v>-8356790553.0957327</v>
      </c>
      <c r="H29" s="47" t="str">
        <f>_xlfn.IFS(E29&gt;F29,"AUMENTÓ GASTO",E29&lt;F29,"DISMINUYÓ GASTO",E29=F29,"SIN VARIACIÓN EN GASTO")</f>
        <v>AUMENTÓ GASTO</v>
      </c>
      <c r="I29" s="48">
        <f>(E29/F29)-1</f>
        <v>0.32509171307304152</v>
      </c>
      <c r="J29" s="43"/>
      <c r="K29" s="44">
        <f>SUM(K4:K28)</f>
        <v>-8356790553.0957327</v>
      </c>
      <c r="L29" s="43"/>
      <c r="M29" s="43"/>
      <c r="N29" s="43"/>
      <c r="O29" s="44"/>
      <c r="P29" s="42"/>
      <c r="Q29" s="44">
        <f>SUM(Q4:Q28)</f>
        <v>-8356790553.0957327</v>
      </c>
    </row>
    <row r="31" spans="1:20" x14ac:dyDescent="0.2">
      <c r="D31" s="50"/>
      <c r="E31" s="56"/>
      <c r="F31" s="56"/>
    </row>
    <row r="33" spans="5:6" x14ac:dyDescent="0.2">
      <c r="E33" s="59"/>
      <c r="F33" s="57"/>
    </row>
  </sheetData>
  <autoFilter ref="D2:Q28" xr:uid="{6509EDB1-DDDB-40D8-9D49-6095AB937A83}"/>
  <mergeCells count="17">
    <mergeCell ref="M2:M3"/>
    <mergeCell ref="B1:Q1"/>
    <mergeCell ref="B2:B3"/>
    <mergeCell ref="C2:C3"/>
    <mergeCell ref="D2:D3"/>
    <mergeCell ref="E2:E3"/>
    <mergeCell ref="F2:F3"/>
    <mergeCell ref="O2:O3"/>
    <mergeCell ref="P2:P3"/>
    <mergeCell ref="Q2:Q3"/>
    <mergeCell ref="G2:G3"/>
    <mergeCell ref="N2:N3"/>
    <mergeCell ref="H2:H3"/>
    <mergeCell ref="I2:I3"/>
    <mergeCell ref="J2:J3"/>
    <mergeCell ref="K2:K3"/>
    <mergeCell ref="L2:L3"/>
  </mergeCells>
  <conditionalFormatting sqref="H4:H29">
    <cfRule type="containsText" dxfId="37" priority="7" operator="containsText" text="SIN VARIACIÓN EN GASTO">
      <formula>NOT(ISERROR(SEARCH("SIN VARIACIÓN EN GASTO",H4)))</formula>
    </cfRule>
    <cfRule type="containsText" dxfId="36" priority="8" operator="containsText" text="DISMINUYÓ GASTO">
      <formula>NOT(ISERROR(SEARCH("DISMINUYÓ GASTO",H4)))</formula>
    </cfRule>
    <cfRule type="containsText" dxfId="35" priority="9" operator="containsText" text="AUMENTÓ GASTO">
      <formula>NOT(ISERROR(SEARCH("AUMENTÓ GASTO",H4)))</formula>
    </cfRule>
  </conditionalFormatting>
  <conditionalFormatting sqref="I4:I29">
    <cfRule type="containsErrors" dxfId="34" priority="10">
      <formula>ISERROR(I4)</formula>
    </cfRule>
    <cfRule type="cellIs" dxfId="33" priority="11" operator="equal">
      <formula>0</formula>
    </cfRule>
  </conditionalFormatting>
  <conditionalFormatting sqref="O4">
    <cfRule type="containsErrors" dxfId="32" priority="1">
      <formula>ISERROR(O4)</formula>
    </cfRule>
    <cfRule type="cellIs" dxfId="31" priority="2" operator="equal">
      <formula>0</formula>
    </cfRule>
  </conditionalFormatting>
  <conditionalFormatting sqref="P4:P28">
    <cfRule type="containsErrors" dxfId="30" priority="3">
      <formula>ISERROR(P4)</formula>
    </cfRule>
    <cfRule type="cellIs" dxfId="29" priority="4" operator="equal">
      <formula>0</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5E082-60F0-417B-A40B-700E7C0776C1}">
  <sheetPr>
    <tabColor theme="9" tint="0.79998168889431442"/>
  </sheetPr>
  <dimension ref="A1:X32"/>
  <sheetViews>
    <sheetView showGridLines="0" topLeftCell="B2" zoomScale="70" zoomScaleNormal="70" workbookViewId="0">
      <pane xSplit="3" ySplit="4" topLeftCell="E26" activePane="bottomRight" state="frozen"/>
      <selection activeCell="B2" sqref="B2"/>
      <selection pane="topRight" activeCell="E2" sqref="E2"/>
      <selection pane="bottomLeft" activeCell="B6" sqref="B6"/>
      <selection pane="bottomRight" activeCell="D4" sqref="D4:G28"/>
    </sheetView>
  </sheetViews>
  <sheetFormatPr baseColWidth="10" defaultColWidth="19" defaultRowHeight="12.75" x14ac:dyDescent="0.2"/>
  <cols>
    <col min="1" max="1" width="3.42578125" style="16" bestFit="1" customWidth="1"/>
    <col min="2" max="2" width="42.42578125" style="16" bestFit="1" customWidth="1"/>
    <col min="3" max="3" width="90.28515625" style="29" bestFit="1" customWidth="1"/>
    <col min="4" max="4" width="23.42578125" style="29" bestFit="1" customWidth="1"/>
    <col min="5" max="5" width="43" style="29" customWidth="1"/>
    <col min="6" max="6" width="40.85546875" style="29" customWidth="1"/>
    <col min="7" max="7" width="41" style="29" customWidth="1"/>
    <col min="8" max="8" width="41.5703125" style="29" customWidth="1"/>
    <col min="9" max="9" width="39.42578125" style="29" customWidth="1"/>
    <col min="10" max="10" width="27.140625" style="29" bestFit="1" customWidth="1"/>
    <col min="11" max="11" width="19" style="29"/>
    <col min="12" max="12" width="23.28515625" style="16" bestFit="1" customWidth="1"/>
    <col min="13" max="13" width="73.85546875" style="16" customWidth="1"/>
    <col min="14" max="14" width="24.140625" style="29" customWidth="1"/>
    <col min="15" max="15" width="41.85546875" style="16" bestFit="1" customWidth="1"/>
    <col min="16" max="16" width="57.85546875" style="16" customWidth="1"/>
    <col min="17" max="17" width="83.42578125" style="16" customWidth="1"/>
    <col min="18" max="18" width="34" style="16" bestFit="1" customWidth="1"/>
    <col min="19" max="19" width="21.7109375" style="29" customWidth="1"/>
    <col min="20" max="16384" width="19" style="16"/>
  </cols>
  <sheetData>
    <row r="1" spans="1:24" ht="28.5" hidden="1" customHeight="1" x14ac:dyDescent="0.2">
      <c r="B1" s="85" t="s">
        <v>105</v>
      </c>
      <c r="C1" s="86"/>
      <c r="D1" s="86"/>
      <c r="E1" s="86"/>
      <c r="F1" s="86"/>
      <c r="G1" s="86"/>
      <c r="H1" s="86"/>
      <c r="I1" s="86"/>
      <c r="J1" s="86"/>
      <c r="K1" s="86"/>
      <c r="L1" s="86"/>
      <c r="M1" s="86"/>
      <c r="N1" s="86"/>
      <c r="O1" s="86"/>
      <c r="P1" s="86"/>
      <c r="Q1" s="86"/>
      <c r="R1" s="86"/>
      <c r="S1" s="86"/>
    </row>
    <row r="2" spans="1:24" ht="39" customHeight="1" x14ac:dyDescent="0.2">
      <c r="B2" s="87" t="s">
        <v>115</v>
      </c>
      <c r="C2" s="87" t="s">
        <v>0</v>
      </c>
      <c r="D2" s="87" t="s">
        <v>127</v>
      </c>
      <c r="E2" s="87" t="s">
        <v>301</v>
      </c>
      <c r="F2" s="87" t="s">
        <v>297</v>
      </c>
      <c r="G2" s="87" t="s">
        <v>298</v>
      </c>
      <c r="H2" s="87" t="s">
        <v>299</v>
      </c>
      <c r="I2" s="87" t="s">
        <v>300</v>
      </c>
      <c r="J2" s="87" t="s">
        <v>116</v>
      </c>
      <c r="K2" s="87" t="s">
        <v>1</v>
      </c>
      <c r="L2" s="87" t="s">
        <v>117</v>
      </c>
      <c r="M2" s="87" t="s">
        <v>2</v>
      </c>
      <c r="N2" s="87" t="s">
        <v>3</v>
      </c>
      <c r="O2" s="87" t="s">
        <v>4</v>
      </c>
      <c r="P2" s="87" t="s">
        <v>12</v>
      </c>
      <c r="Q2" s="87" t="s">
        <v>59</v>
      </c>
      <c r="R2" s="87" t="s">
        <v>118</v>
      </c>
      <c r="S2" s="87" t="s">
        <v>3</v>
      </c>
    </row>
    <row r="3" spans="1:24" s="17" customFormat="1" ht="45.75" customHeight="1" x14ac:dyDescent="0.2">
      <c r="B3" s="87"/>
      <c r="C3" s="87"/>
      <c r="D3" s="87"/>
      <c r="E3" s="87"/>
      <c r="F3" s="87"/>
      <c r="G3" s="87"/>
      <c r="H3" s="87"/>
      <c r="I3" s="87"/>
      <c r="J3" s="87"/>
      <c r="K3" s="87"/>
      <c r="L3" s="87"/>
      <c r="M3" s="87"/>
      <c r="N3" s="87"/>
      <c r="O3" s="87"/>
      <c r="P3" s="87"/>
      <c r="Q3" s="87"/>
      <c r="R3" s="87"/>
      <c r="S3" s="87"/>
    </row>
    <row r="4" spans="1:24" ht="141" customHeight="1" x14ac:dyDescent="0.2">
      <c r="A4" s="40">
        <v>1</v>
      </c>
      <c r="B4" s="18" t="s">
        <v>75</v>
      </c>
      <c r="C4" s="19" t="s">
        <v>76</v>
      </c>
      <c r="D4" s="98">
        <v>0</v>
      </c>
      <c r="E4" s="98">
        <f>+D4*0.91511763</f>
        <v>0</v>
      </c>
      <c r="F4" s="98">
        <v>0</v>
      </c>
      <c r="G4" s="98">
        <v>0</v>
      </c>
      <c r="H4" s="55">
        <f>+F4*0.869892325</f>
        <v>0</v>
      </c>
      <c r="I4" s="55">
        <f>+G4*0.91511763</f>
        <v>0</v>
      </c>
      <c r="J4" s="20">
        <f>I4-H4</f>
        <v>0</v>
      </c>
      <c r="K4" s="21" t="str">
        <f t="shared" ref="K4:K9" si="0">_xlfn.IFS(H4&gt;I4,"AUMENTÓ GASTO",H4&lt;I4,"DISMINUYÓ GASTO",H4=I4,"SIN VARIACIÓN EN GASTO")</f>
        <v>SIN VARIACIÓN EN GASTO</v>
      </c>
      <c r="L4" s="41" t="e">
        <f>(H4/I4)-1</f>
        <v>#DIV/0!</v>
      </c>
      <c r="M4" s="19" t="s">
        <v>108</v>
      </c>
      <c r="N4" s="23">
        <f t="shared" ref="N4:N11" si="1">I4-H4</f>
        <v>0</v>
      </c>
      <c r="O4" s="22"/>
      <c r="P4" s="24"/>
      <c r="Q4" s="19"/>
      <c r="R4" s="42" t="e">
        <f>+(H4/I4)-1</f>
        <v>#DIV/0!</v>
      </c>
      <c r="S4" s="23">
        <f>+I4-H4</f>
        <v>0</v>
      </c>
    </row>
    <row r="5" spans="1:24" ht="120.75" customHeight="1" x14ac:dyDescent="0.25">
      <c r="A5" s="40">
        <v>2</v>
      </c>
      <c r="B5" s="18" t="s">
        <v>5</v>
      </c>
      <c r="C5" s="19" t="s">
        <v>77</v>
      </c>
      <c r="D5" s="98">
        <v>39922506.5</v>
      </c>
      <c r="E5" s="98">
        <f t="shared" ref="E5:E28" si="2">+D5*0.91511763</f>
        <v>36533789.531939596</v>
      </c>
      <c r="F5" s="98">
        <v>551638125</v>
      </c>
      <c r="G5" s="98">
        <v>39922507</v>
      </c>
      <c r="H5" s="55">
        <f>+F5*0.869892325</f>
        <v>479865771.11489064</v>
      </c>
      <c r="I5" s="55">
        <f t="shared" ref="I5:I27" si="3">+G5*0.91511763</f>
        <v>36533789.989498414</v>
      </c>
      <c r="J5" s="20">
        <f t="shared" ref="J5:J28" si="4">I5-H5</f>
        <v>-443331981.1253922</v>
      </c>
      <c r="K5" s="21" t="str">
        <f t="shared" si="0"/>
        <v>AUMENTÓ GASTO</v>
      </c>
      <c r="L5" s="41">
        <f>(H5/I5)-1</f>
        <v>12.134847801249949</v>
      </c>
      <c r="M5" s="19" t="s">
        <v>153</v>
      </c>
      <c r="N5" s="23">
        <f t="shared" si="1"/>
        <v>-443331981.1253922</v>
      </c>
      <c r="O5" s="22"/>
      <c r="P5" s="25" t="s">
        <v>155</v>
      </c>
      <c r="Q5" s="19"/>
      <c r="R5" s="42">
        <f>+(H5/I5)-1</f>
        <v>12.134847801249949</v>
      </c>
      <c r="S5" s="23">
        <f>+I5-H5</f>
        <v>-443331981.1253922</v>
      </c>
      <c r="T5" s="70"/>
      <c r="U5" s="71">
        <f>+I5*L5</f>
        <v>443331981.1253922</v>
      </c>
      <c r="W5" s="51" t="s">
        <v>145</v>
      </c>
      <c r="X5" s="73">
        <v>131495000</v>
      </c>
    </row>
    <row r="6" spans="1:24" ht="111" customHeight="1" x14ac:dyDescent="0.2">
      <c r="A6" s="40">
        <v>3</v>
      </c>
      <c r="B6" s="18" t="s">
        <v>6</v>
      </c>
      <c r="C6" s="19" t="s">
        <v>14</v>
      </c>
      <c r="D6" s="98">
        <v>773985501</v>
      </c>
      <c r="E6" s="98">
        <f t="shared" si="2"/>
        <v>708287777.32948267</v>
      </c>
      <c r="F6" s="98">
        <v>851491722</v>
      </c>
      <c r="G6" s="98">
        <v>773985501</v>
      </c>
      <c r="H6" s="55">
        <f t="shared" ref="H6:H27" si="5">+F6*0.869892325</f>
        <v>740706113.76883364</v>
      </c>
      <c r="I6" s="55">
        <f t="shared" si="3"/>
        <v>708287777.32948267</v>
      </c>
      <c r="J6" s="20">
        <f t="shared" si="4"/>
        <v>-32418336.439350963</v>
      </c>
      <c r="K6" s="21" t="str">
        <f t="shared" si="0"/>
        <v>AUMENTÓ GASTO</v>
      </c>
      <c r="L6" s="41">
        <f>(H6/I6)-1</f>
        <v>4.5770006877120739E-2</v>
      </c>
      <c r="M6" s="19" t="s">
        <v>148</v>
      </c>
      <c r="N6" s="23">
        <f t="shared" si="1"/>
        <v>-32418336.439350963</v>
      </c>
      <c r="O6" s="22"/>
      <c r="P6" s="25" t="s">
        <v>45</v>
      </c>
      <c r="Q6" s="19"/>
      <c r="R6" s="42">
        <f t="shared" ref="R6:R28" si="6">+(H6/I6)-1</f>
        <v>4.5770006877120739E-2</v>
      </c>
      <c r="S6" s="23">
        <f t="shared" ref="S6:S28" si="7">+I6-H6</f>
        <v>-32418336.439350963</v>
      </c>
      <c r="W6" s="16">
        <v>3</v>
      </c>
    </row>
    <row r="7" spans="1:24" ht="147" customHeight="1" x14ac:dyDescent="0.2">
      <c r="A7" s="40">
        <v>4</v>
      </c>
      <c r="B7" s="18" t="s">
        <v>6</v>
      </c>
      <c r="C7" s="19" t="s">
        <v>100</v>
      </c>
      <c r="D7" s="98">
        <v>937038046</v>
      </c>
      <c r="E7" s="98">
        <f t="shared" si="2"/>
        <v>857500035.87535095</v>
      </c>
      <c r="F7" s="98">
        <v>2626730766</v>
      </c>
      <c r="G7" s="98">
        <v>937038046</v>
      </c>
      <c r="H7" s="55">
        <f t="shared" si="5"/>
        <v>2284972933.1847711</v>
      </c>
      <c r="I7" s="55">
        <f t="shared" si="3"/>
        <v>857500035.87535095</v>
      </c>
      <c r="J7" s="20">
        <f t="shared" si="4"/>
        <v>-1427472897.3094201</v>
      </c>
      <c r="K7" s="21" t="str">
        <f t="shared" si="0"/>
        <v>AUMENTÓ GASTO</v>
      </c>
      <c r="L7" s="41">
        <f t="shared" ref="L7:L28" si="8">(H7/I7)-1</f>
        <v>1.6646913557877943</v>
      </c>
      <c r="M7" s="74" t="s">
        <v>154</v>
      </c>
      <c r="N7" s="23">
        <f t="shared" si="1"/>
        <v>-1427472897.3094201</v>
      </c>
      <c r="O7" s="22"/>
      <c r="P7" s="25" t="s">
        <v>46</v>
      </c>
      <c r="Q7" s="74"/>
      <c r="R7" s="42">
        <f t="shared" si="6"/>
        <v>1.6646913557877943</v>
      </c>
      <c r="S7" s="23">
        <f t="shared" si="7"/>
        <v>-1427472897.3094201</v>
      </c>
    </row>
    <row r="8" spans="1:24" ht="274.5" customHeight="1" x14ac:dyDescent="0.2">
      <c r="A8" s="40">
        <v>5</v>
      </c>
      <c r="B8" s="18" t="s">
        <v>97</v>
      </c>
      <c r="C8" s="19" t="s">
        <v>98</v>
      </c>
      <c r="D8" s="98">
        <v>11375055985.439997</v>
      </c>
      <c r="E8" s="98">
        <f t="shared" si="2"/>
        <v>10409514274.513165</v>
      </c>
      <c r="F8" s="98">
        <v>14489126657</v>
      </c>
      <c r="G8" s="98">
        <v>11375055985</v>
      </c>
      <c r="H8" s="55">
        <f t="shared" si="5"/>
        <v>12603980074.877209</v>
      </c>
      <c r="I8" s="55">
        <f t="shared" si="3"/>
        <v>10409514274.110516</v>
      </c>
      <c r="J8" s="20">
        <f t="shared" si="4"/>
        <v>-2194465800.7666931</v>
      </c>
      <c r="K8" s="21" t="str">
        <f t="shared" si="0"/>
        <v>AUMENTÓ GASTO</v>
      </c>
      <c r="L8" s="41">
        <f t="shared" si="8"/>
        <v>0.21081346765857711</v>
      </c>
      <c r="M8" s="75" t="s">
        <v>156</v>
      </c>
      <c r="N8" s="23">
        <f t="shared" si="1"/>
        <v>-2194465800.7666931</v>
      </c>
      <c r="O8" s="22"/>
      <c r="P8" s="25" t="s">
        <v>170</v>
      </c>
      <c r="Q8" s="81"/>
      <c r="R8" s="42">
        <f t="shared" si="6"/>
        <v>0.21081346765857711</v>
      </c>
      <c r="S8" s="23">
        <f t="shared" si="7"/>
        <v>-2194465800.7666931</v>
      </c>
    </row>
    <row r="9" spans="1:24" ht="175.5" customHeight="1" x14ac:dyDescent="0.2">
      <c r="A9" s="40">
        <v>6</v>
      </c>
      <c r="B9" s="18" t="s">
        <v>94</v>
      </c>
      <c r="C9" s="19" t="s">
        <v>95</v>
      </c>
      <c r="D9" s="98">
        <v>50918000</v>
      </c>
      <c r="E9" s="98">
        <f t="shared" si="2"/>
        <v>46595959.484339997</v>
      </c>
      <c r="F9" s="98">
        <v>25000000</v>
      </c>
      <c r="G9" s="98">
        <v>50918000</v>
      </c>
      <c r="H9" s="55">
        <f t="shared" si="5"/>
        <v>21747308.125</v>
      </c>
      <c r="I9" s="55">
        <f t="shared" si="3"/>
        <v>46595959.484339997</v>
      </c>
      <c r="J9" s="20">
        <f t="shared" si="4"/>
        <v>24848651.359339997</v>
      </c>
      <c r="K9" s="21" t="str">
        <f t="shared" si="0"/>
        <v>DISMINUYÓ GASTO</v>
      </c>
      <c r="L9" s="41">
        <f>(H9/I9)-1</f>
        <v>-0.53327910046988403</v>
      </c>
      <c r="M9" s="75" t="s">
        <v>149</v>
      </c>
      <c r="N9" s="23">
        <f t="shared" si="1"/>
        <v>24848651.359339997</v>
      </c>
      <c r="O9" s="22"/>
      <c r="P9" s="25" t="s">
        <v>169</v>
      </c>
      <c r="Q9" s="81"/>
      <c r="R9" s="42">
        <f t="shared" si="6"/>
        <v>-0.53327910046988403</v>
      </c>
      <c r="S9" s="23">
        <f t="shared" si="7"/>
        <v>24848651.359339997</v>
      </c>
    </row>
    <row r="10" spans="1:24" ht="159.75" customHeight="1" x14ac:dyDescent="0.2">
      <c r="A10" s="40">
        <v>7</v>
      </c>
      <c r="B10" s="18" t="s">
        <v>9</v>
      </c>
      <c r="C10" s="25" t="s">
        <v>96</v>
      </c>
      <c r="D10" s="98">
        <v>214593386.98000002</v>
      </c>
      <c r="E10" s="98">
        <f t="shared" si="2"/>
        <v>196378191.70681047</v>
      </c>
      <c r="F10" s="98">
        <v>0</v>
      </c>
      <c r="G10" s="98">
        <v>214593387</v>
      </c>
      <c r="H10" s="55">
        <f t="shared" si="5"/>
        <v>0</v>
      </c>
      <c r="I10" s="55">
        <f t="shared" si="3"/>
        <v>196378191.72511283</v>
      </c>
      <c r="J10" s="20">
        <f t="shared" si="4"/>
        <v>196378191.72511283</v>
      </c>
      <c r="K10" s="21" t="str">
        <f t="shared" ref="K10:K15" si="9">_xlfn.IFS(H10&gt;I10,"AUMENTÓ GASTO",H10&lt;I10,"DISMINUYÓ GASTO",H10=I10,"SIN VARIACIÓN EN GASTO")</f>
        <v>DISMINUYÓ GASTO</v>
      </c>
      <c r="L10" s="41">
        <f>(H10/I10)-1</f>
        <v>-1</v>
      </c>
      <c r="M10" s="75" t="s">
        <v>64</v>
      </c>
      <c r="N10" s="23">
        <f t="shared" si="1"/>
        <v>196378191.72511283</v>
      </c>
      <c r="O10" s="22"/>
      <c r="P10" s="25"/>
      <c r="Q10" s="75"/>
      <c r="R10" s="42">
        <f t="shared" si="6"/>
        <v>-1</v>
      </c>
      <c r="S10" s="23">
        <f t="shared" si="7"/>
        <v>196378191.72511283</v>
      </c>
    </row>
    <row r="11" spans="1:24" ht="294" customHeight="1" x14ac:dyDescent="0.2">
      <c r="A11" s="40">
        <v>8</v>
      </c>
      <c r="B11" s="18" t="s">
        <v>15</v>
      </c>
      <c r="C11" s="19" t="s">
        <v>107</v>
      </c>
      <c r="D11" s="98">
        <v>0</v>
      </c>
      <c r="E11" s="98">
        <f t="shared" si="2"/>
        <v>0</v>
      </c>
      <c r="F11" s="98">
        <v>50000000</v>
      </c>
      <c r="G11" s="98">
        <v>0</v>
      </c>
      <c r="H11" s="55">
        <f t="shared" si="5"/>
        <v>43494616.25</v>
      </c>
      <c r="I11" s="55">
        <f t="shared" si="3"/>
        <v>0</v>
      </c>
      <c r="J11" s="20">
        <f t="shared" si="4"/>
        <v>-43494616.25</v>
      </c>
      <c r="K11" s="21" t="str">
        <f t="shared" si="9"/>
        <v>AUMENTÓ GASTO</v>
      </c>
      <c r="L11" s="41" t="e">
        <f>(H11/I11)-1</f>
        <v>#DIV/0!</v>
      </c>
      <c r="M11" s="75" t="s">
        <v>157</v>
      </c>
      <c r="N11" s="23">
        <f t="shared" si="1"/>
        <v>-43494616.25</v>
      </c>
      <c r="O11" s="22"/>
      <c r="P11" s="25" t="s">
        <v>165</v>
      </c>
      <c r="Q11" s="75"/>
      <c r="R11" s="42" t="e">
        <f t="shared" si="6"/>
        <v>#DIV/0!</v>
      </c>
      <c r="S11" s="23">
        <f t="shared" si="7"/>
        <v>-43494616.25</v>
      </c>
    </row>
    <row r="12" spans="1:24" ht="230.25" customHeight="1" x14ac:dyDescent="0.2">
      <c r="A12" s="40">
        <v>9</v>
      </c>
      <c r="B12" s="18" t="s">
        <v>16</v>
      </c>
      <c r="C12" s="19" t="s">
        <v>99</v>
      </c>
      <c r="D12" s="98">
        <v>349562415.5</v>
      </c>
      <c r="E12" s="98">
        <f t="shared" si="2"/>
        <v>319890729.20943528</v>
      </c>
      <c r="F12" s="98">
        <v>166937746</v>
      </c>
      <c r="G12" s="98">
        <v>349562416</v>
      </c>
      <c r="H12" s="55">
        <f t="shared" si="5"/>
        <v>145217863.99819946</v>
      </c>
      <c r="I12" s="55">
        <f t="shared" si="3"/>
        <v>319890729.66699409</v>
      </c>
      <c r="J12" s="20">
        <f t="shared" si="4"/>
        <v>174672865.66879463</v>
      </c>
      <c r="K12" s="21" t="str">
        <f t="shared" si="9"/>
        <v>DISMINUYÓ GASTO</v>
      </c>
      <c r="L12" s="41">
        <f t="shared" si="8"/>
        <v>-0.54603916109300477</v>
      </c>
      <c r="M12" s="75" t="s">
        <v>158</v>
      </c>
      <c r="N12" s="23">
        <f t="shared" ref="N12:N28" si="10">I12-H12</f>
        <v>174672865.66879463</v>
      </c>
      <c r="O12" s="10"/>
      <c r="P12" s="25" t="s">
        <v>166</v>
      </c>
      <c r="Q12" s="75"/>
      <c r="R12" s="42">
        <f t="shared" si="6"/>
        <v>-0.54603916109300477</v>
      </c>
      <c r="S12" s="23">
        <f t="shared" si="7"/>
        <v>174672865.66879463</v>
      </c>
    </row>
    <row r="13" spans="1:24" ht="178.5" customHeight="1" x14ac:dyDescent="0.2">
      <c r="A13" s="40">
        <v>10</v>
      </c>
      <c r="B13" s="18" t="s">
        <v>17</v>
      </c>
      <c r="C13" s="19" t="s">
        <v>63</v>
      </c>
      <c r="D13" s="98">
        <v>0</v>
      </c>
      <c r="E13" s="98">
        <f t="shared" si="2"/>
        <v>0</v>
      </c>
      <c r="F13" s="98">
        <v>0</v>
      </c>
      <c r="G13" s="98">
        <v>0</v>
      </c>
      <c r="H13" s="55">
        <f t="shared" si="5"/>
        <v>0</v>
      </c>
      <c r="I13" s="55">
        <f t="shared" si="3"/>
        <v>0</v>
      </c>
      <c r="J13" s="20">
        <f t="shared" si="4"/>
        <v>0</v>
      </c>
      <c r="K13" s="21" t="str">
        <f>_xlfn.IFS(H13&gt;I13,"AUMENTÓ GASTO",H13&lt;I13,"DISMINUYÓ GASTO",H13=I13,"SIN VARIACIÓN EN GASTO")</f>
        <v>SIN VARIACIÓN EN GASTO</v>
      </c>
      <c r="L13" s="41" t="e">
        <f t="shared" si="8"/>
        <v>#DIV/0!</v>
      </c>
      <c r="M13" s="22" t="s">
        <v>65</v>
      </c>
      <c r="N13" s="23">
        <f t="shared" si="10"/>
        <v>0</v>
      </c>
      <c r="O13" s="22"/>
      <c r="P13" s="25"/>
      <c r="Q13" s="22"/>
      <c r="R13" s="42" t="e">
        <f t="shared" si="6"/>
        <v>#DIV/0!</v>
      </c>
      <c r="S13" s="23">
        <f t="shared" si="7"/>
        <v>0</v>
      </c>
    </row>
    <row r="14" spans="1:24" ht="212.25" customHeight="1" x14ac:dyDescent="0.2">
      <c r="A14" s="40">
        <v>11</v>
      </c>
      <c r="B14" s="18" t="s">
        <v>18</v>
      </c>
      <c r="C14" s="19" t="s">
        <v>78</v>
      </c>
      <c r="D14" s="98">
        <v>0</v>
      </c>
      <c r="E14" s="98">
        <f t="shared" si="2"/>
        <v>0</v>
      </c>
      <c r="F14" s="98">
        <v>0</v>
      </c>
      <c r="G14" s="98">
        <v>0</v>
      </c>
      <c r="H14" s="55">
        <f t="shared" si="5"/>
        <v>0</v>
      </c>
      <c r="I14" s="55">
        <f t="shared" si="3"/>
        <v>0</v>
      </c>
      <c r="J14" s="20">
        <f t="shared" si="4"/>
        <v>0</v>
      </c>
      <c r="K14" s="21" t="str">
        <f t="shared" si="9"/>
        <v>SIN VARIACIÓN EN GASTO</v>
      </c>
      <c r="L14" s="41" t="e">
        <f t="shared" si="8"/>
        <v>#DIV/0!</v>
      </c>
      <c r="M14" s="24" t="s">
        <v>161</v>
      </c>
      <c r="N14" s="23">
        <f t="shared" si="10"/>
        <v>0</v>
      </c>
      <c r="O14" s="22"/>
      <c r="P14" s="25"/>
      <c r="Q14" s="22"/>
      <c r="R14" s="42" t="e">
        <f t="shared" si="6"/>
        <v>#DIV/0!</v>
      </c>
      <c r="S14" s="23">
        <f t="shared" si="7"/>
        <v>0</v>
      </c>
    </row>
    <row r="15" spans="1:24" ht="152.25" customHeight="1" x14ac:dyDescent="0.2">
      <c r="A15" s="40">
        <v>12</v>
      </c>
      <c r="B15" s="18" t="s">
        <v>19</v>
      </c>
      <c r="C15" s="19" t="s">
        <v>79</v>
      </c>
      <c r="D15" s="98">
        <v>0</v>
      </c>
      <c r="E15" s="98">
        <f t="shared" si="2"/>
        <v>0</v>
      </c>
      <c r="F15" s="98">
        <v>0</v>
      </c>
      <c r="G15" s="98">
        <v>0</v>
      </c>
      <c r="H15" s="55">
        <f t="shared" si="5"/>
        <v>0</v>
      </c>
      <c r="I15" s="55">
        <f t="shared" si="3"/>
        <v>0</v>
      </c>
      <c r="J15" s="20">
        <f t="shared" si="4"/>
        <v>0</v>
      </c>
      <c r="K15" s="21" t="str">
        <f t="shared" si="9"/>
        <v>SIN VARIACIÓN EN GASTO</v>
      </c>
      <c r="L15" s="41" t="e">
        <f t="shared" si="8"/>
        <v>#DIV/0!</v>
      </c>
      <c r="M15" s="75" t="s">
        <v>66</v>
      </c>
      <c r="N15" s="23">
        <f t="shared" si="10"/>
        <v>0</v>
      </c>
      <c r="O15" s="22"/>
      <c r="P15" s="25"/>
      <c r="Q15" s="75"/>
      <c r="R15" s="42" t="e">
        <f t="shared" si="6"/>
        <v>#DIV/0!</v>
      </c>
      <c r="S15" s="23">
        <f t="shared" si="7"/>
        <v>0</v>
      </c>
    </row>
    <row r="16" spans="1:24" ht="99.75" customHeight="1" x14ac:dyDescent="0.2">
      <c r="A16" s="40">
        <v>13</v>
      </c>
      <c r="B16" s="18" t="s">
        <v>20</v>
      </c>
      <c r="C16" s="19" t="s">
        <v>80</v>
      </c>
      <c r="D16" s="98">
        <v>0</v>
      </c>
      <c r="E16" s="98">
        <f t="shared" si="2"/>
        <v>0</v>
      </c>
      <c r="F16" s="98">
        <v>0</v>
      </c>
      <c r="G16" s="98">
        <v>0</v>
      </c>
      <c r="H16" s="55">
        <f t="shared" si="5"/>
        <v>0</v>
      </c>
      <c r="I16" s="55">
        <f t="shared" si="3"/>
        <v>0</v>
      </c>
      <c r="J16" s="20">
        <f t="shared" si="4"/>
        <v>0</v>
      </c>
      <c r="K16" s="21" t="str">
        <f t="shared" ref="K16:K26" si="11">_xlfn.IFS(H16&gt;I16,"AUMENTÓ GASTO",H16&lt;I16,"DISMINUYÓ GASTO",H16=I16,"SIN VARIACIÓN EN GASTO")</f>
        <v>SIN VARIACIÓN EN GASTO</v>
      </c>
      <c r="L16" s="41" t="e">
        <f t="shared" si="8"/>
        <v>#DIV/0!</v>
      </c>
      <c r="M16" s="75" t="s">
        <v>67</v>
      </c>
      <c r="N16" s="23">
        <f t="shared" si="10"/>
        <v>0</v>
      </c>
      <c r="O16" s="22"/>
      <c r="P16" s="25"/>
      <c r="Q16" s="75"/>
      <c r="R16" s="42" t="e">
        <f t="shared" si="6"/>
        <v>#DIV/0!</v>
      </c>
      <c r="S16" s="23">
        <f t="shared" si="7"/>
        <v>0</v>
      </c>
    </row>
    <row r="17" spans="1:19" ht="117" customHeight="1" x14ac:dyDescent="0.2">
      <c r="A17" s="40">
        <v>14</v>
      </c>
      <c r="B17" s="18" t="s">
        <v>101</v>
      </c>
      <c r="C17" s="19" t="s">
        <v>92</v>
      </c>
      <c r="D17" s="98">
        <v>7540032627.1099997</v>
      </c>
      <c r="E17" s="98">
        <f t="shared" si="2"/>
        <v>6900016787.8435764</v>
      </c>
      <c r="F17" s="98">
        <v>15022752317</v>
      </c>
      <c r="G17" s="98">
        <v>7540032627</v>
      </c>
      <c r="H17" s="55">
        <f t="shared" si="5"/>
        <v>13068176940.934267</v>
      </c>
      <c r="I17" s="55">
        <f t="shared" si="3"/>
        <v>6900016787.7429142</v>
      </c>
      <c r="J17" s="20">
        <f t="shared" si="4"/>
        <v>-6168160153.1913528</v>
      </c>
      <c r="K17" s="21" t="str">
        <f t="shared" si="11"/>
        <v>AUMENTÓ GASTO</v>
      </c>
      <c r="L17" s="41">
        <f t="shared" si="8"/>
        <v>0.89393407913852907</v>
      </c>
      <c r="M17" s="75" t="s">
        <v>150</v>
      </c>
      <c r="N17" s="23">
        <f t="shared" si="10"/>
        <v>-6168160153.1913528</v>
      </c>
      <c r="O17" s="22"/>
      <c r="P17" s="25" t="s">
        <v>167</v>
      </c>
      <c r="Q17" s="75"/>
      <c r="R17" s="42">
        <f t="shared" si="6"/>
        <v>0.89393407913852907</v>
      </c>
      <c r="S17" s="23">
        <f t="shared" si="7"/>
        <v>-6168160153.1913528</v>
      </c>
    </row>
    <row r="18" spans="1:19" s="27" customFormat="1" ht="197.25" customHeight="1" x14ac:dyDescent="0.2">
      <c r="A18" s="40">
        <v>15</v>
      </c>
      <c r="B18" s="18" t="s">
        <v>81</v>
      </c>
      <c r="C18" s="19" t="s">
        <v>102</v>
      </c>
      <c r="D18" s="98">
        <v>0</v>
      </c>
      <c r="E18" s="98">
        <f t="shared" si="2"/>
        <v>0</v>
      </c>
      <c r="F18" s="98">
        <v>0</v>
      </c>
      <c r="G18" s="98">
        <v>0</v>
      </c>
      <c r="H18" s="55">
        <f t="shared" si="5"/>
        <v>0</v>
      </c>
      <c r="I18" s="55">
        <f t="shared" si="3"/>
        <v>0</v>
      </c>
      <c r="J18" s="20">
        <f t="shared" si="4"/>
        <v>0</v>
      </c>
      <c r="K18" s="21" t="str">
        <f t="shared" si="11"/>
        <v>SIN VARIACIÓN EN GASTO</v>
      </c>
      <c r="L18" s="41" t="e">
        <f t="shared" si="8"/>
        <v>#DIV/0!</v>
      </c>
      <c r="M18" s="75" t="s">
        <v>134</v>
      </c>
      <c r="N18" s="23">
        <f t="shared" si="10"/>
        <v>0</v>
      </c>
      <c r="O18" s="22"/>
      <c r="P18" s="26"/>
      <c r="Q18" s="75" t="s">
        <v>72</v>
      </c>
      <c r="R18" s="42" t="e">
        <f t="shared" si="6"/>
        <v>#DIV/0!</v>
      </c>
      <c r="S18" s="23">
        <f t="shared" si="7"/>
        <v>0</v>
      </c>
    </row>
    <row r="19" spans="1:19" ht="201.75" customHeight="1" x14ac:dyDescent="0.2">
      <c r="A19" s="40">
        <v>16</v>
      </c>
      <c r="B19" s="18" t="s">
        <v>82</v>
      </c>
      <c r="C19" s="19" t="s">
        <v>103</v>
      </c>
      <c r="D19" s="98">
        <v>0</v>
      </c>
      <c r="E19" s="98">
        <f t="shared" si="2"/>
        <v>0</v>
      </c>
      <c r="F19" s="98">
        <v>0</v>
      </c>
      <c r="G19" s="98">
        <v>0</v>
      </c>
      <c r="H19" s="55">
        <f t="shared" si="5"/>
        <v>0</v>
      </c>
      <c r="I19" s="55">
        <f t="shared" si="3"/>
        <v>0</v>
      </c>
      <c r="J19" s="20">
        <f t="shared" si="4"/>
        <v>0</v>
      </c>
      <c r="K19" s="21" t="str">
        <f t="shared" si="11"/>
        <v>SIN VARIACIÓN EN GASTO</v>
      </c>
      <c r="L19" s="41" t="e">
        <f t="shared" si="8"/>
        <v>#DIV/0!</v>
      </c>
      <c r="M19" s="75" t="s">
        <v>68</v>
      </c>
      <c r="N19" s="23">
        <f t="shared" si="10"/>
        <v>0</v>
      </c>
      <c r="O19" s="22"/>
      <c r="P19" s="25"/>
      <c r="Q19" s="75" t="s">
        <v>68</v>
      </c>
      <c r="R19" s="42" t="e">
        <f t="shared" si="6"/>
        <v>#DIV/0!</v>
      </c>
      <c r="S19" s="23">
        <f t="shared" si="7"/>
        <v>0</v>
      </c>
    </row>
    <row r="20" spans="1:19" ht="92.25" customHeight="1" x14ac:dyDescent="0.2">
      <c r="A20" s="40">
        <v>17</v>
      </c>
      <c r="B20" s="18" t="s">
        <v>83</v>
      </c>
      <c r="C20" s="19" t="s">
        <v>84</v>
      </c>
      <c r="D20" s="98">
        <v>0</v>
      </c>
      <c r="E20" s="98">
        <f t="shared" si="2"/>
        <v>0</v>
      </c>
      <c r="F20" s="98">
        <v>0</v>
      </c>
      <c r="G20" s="98">
        <v>0</v>
      </c>
      <c r="H20" s="55">
        <f t="shared" si="5"/>
        <v>0</v>
      </c>
      <c r="I20" s="55">
        <f t="shared" si="3"/>
        <v>0</v>
      </c>
      <c r="J20" s="20">
        <f t="shared" si="4"/>
        <v>0</v>
      </c>
      <c r="K20" s="21" t="str">
        <f t="shared" si="11"/>
        <v>SIN VARIACIÓN EN GASTO</v>
      </c>
      <c r="L20" s="41" t="e">
        <f t="shared" si="8"/>
        <v>#DIV/0!</v>
      </c>
      <c r="M20" s="75" t="s">
        <v>159</v>
      </c>
      <c r="N20" s="23">
        <f t="shared" si="10"/>
        <v>0</v>
      </c>
      <c r="O20" s="22"/>
      <c r="P20" s="25" t="s">
        <v>50</v>
      </c>
      <c r="Q20" s="75" t="s">
        <v>73</v>
      </c>
      <c r="R20" s="42" t="e">
        <f t="shared" si="6"/>
        <v>#DIV/0!</v>
      </c>
      <c r="S20" s="23">
        <f t="shared" si="7"/>
        <v>0</v>
      </c>
    </row>
    <row r="21" spans="1:19" ht="208.5" customHeight="1" x14ac:dyDescent="0.2">
      <c r="A21" s="40">
        <v>18</v>
      </c>
      <c r="B21" s="18" t="s">
        <v>83</v>
      </c>
      <c r="C21" s="19" t="s">
        <v>93</v>
      </c>
      <c r="D21" s="98">
        <v>404990829.52000004</v>
      </c>
      <c r="E21" s="98">
        <f t="shared" si="2"/>
        <v>370614248.08207649</v>
      </c>
      <c r="F21" s="98">
        <v>267283806.77000001</v>
      </c>
      <c r="G21" s="98">
        <v>404990830</v>
      </c>
      <c r="H21" s="55">
        <f t="shared" si="5"/>
        <v>232508132.10600606</v>
      </c>
      <c r="I21" s="55">
        <f t="shared" si="3"/>
        <v>370614248.52133292</v>
      </c>
      <c r="J21" s="20">
        <f t="shared" si="4"/>
        <v>138106116.41532686</v>
      </c>
      <c r="K21" s="21" t="str">
        <f>_xlfn.IFS(H21&gt;I21,"AUMENTÓ GASTO",H21&lt;I21,"DISMINUYÓ GASTO",H21=I21,"SIN VARIACIÓN EN GASTO")</f>
        <v>DISMINUYÓ GASTO</v>
      </c>
      <c r="L21" s="41">
        <f t="shared" si="8"/>
        <v>-0.37264114093383904</v>
      </c>
      <c r="M21" s="75" t="s">
        <v>160</v>
      </c>
      <c r="N21" s="23">
        <f t="shared" si="10"/>
        <v>138106116.41532686</v>
      </c>
      <c r="O21" s="22"/>
      <c r="P21" s="25" t="s">
        <v>168</v>
      </c>
      <c r="Q21" s="75" t="s">
        <v>302</v>
      </c>
      <c r="R21" s="42">
        <f t="shared" si="6"/>
        <v>-0.37264114093383904</v>
      </c>
      <c r="S21" s="23">
        <f t="shared" si="7"/>
        <v>138106116.41532686</v>
      </c>
    </row>
    <row r="22" spans="1:19" s="27" customFormat="1" ht="71.25" customHeight="1" x14ac:dyDescent="0.2">
      <c r="A22" s="40">
        <v>19</v>
      </c>
      <c r="B22" s="18" t="s">
        <v>85</v>
      </c>
      <c r="C22" s="19" t="s">
        <v>26</v>
      </c>
      <c r="D22" s="98">
        <v>0</v>
      </c>
      <c r="E22" s="98">
        <f t="shared" si="2"/>
        <v>0</v>
      </c>
      <c r="F22" s="98">
        <v>0</v>
      </c>
      <c r="G22" s="98">
        <v>0</v>
      </c>
      <c r="H22" s="55">
        <f t="shared" si="5"/>
        <v>0</v>
      </c>
      <c r="I22" s="55">
        <f t="shared" si="3"/>
        <v>0</v>
      </c>
      <c r="J22" s="20">
        <f t="shared" si="4"/>
        <v>0</v>
      </c>
      <c r="K22" s="21" t="str">
        <f t="shared" si="11"/>
        <v>SIN VARIACIÓN EN GASTO</v>
      </c>
      <c r="L22" s="41" t="e">
        <f t="shared" si="8"/>
        <v>#DIV/0!</v>
      </c>
      <c r="M22" s="76" t="s">
        <v>69</v>
      </c>
      <c r="N22" s="23">
        <f t="shared" si="10"/>
        <v>0</v>
      </c>
      <c r="O22" s="22"/>
      <c r="P22" s="26"/>
      <c r="Q22" s="76" t="s">
        <v>69</v>
      </c>
      <c r="R22" s="42" t="e">
        <f t="shared" si="6"/>
        <v>#DIV/0!</v>
      </c>
      <c r="S22" s="23">
        <f t="shared" si="7"/>
        <v>0</v>
      </c>
    </row>
    <row r="23" spans="1:19" ht="127.5" customHeight="1" x14ac:dyDescent="0.2">
      <c r="A23" s="40">
        <v>20</v>
      </c>
      <c r="B23" s="18" t="s">
        <v>86</v>
      </c>
      <c r="C23" s="19" t="s">
        <v>87</v>
      </c>
      <c r="D23" s="98">
        <v>0</v>
      </c>
      <c r="E23" s="98">
        <f t="shared" si="2"/>
        <v>0</v>
      </c>
      <c r="F23" s="98">
        <v>0</v>
      </c>
      <c r="G23" s="98">
        <v>0</v>
      </c>
      <c r="H23" s="55">
        <f t="shared" si="5"/>
        <v>0</v>
      </c>
      <c r="I23" s="55">
        <f t="shared" si="3"/>
        <v>0</v>
      </c>
      <c r="J23" s="20">
        <f t="shared" si="4"/>
        <v>0</v>
      </c>
      <c r="K23" s="21" t="str">
        <f t="shared" si="11"/>
        <v>SIN VARIACIÓN EN GASTO</v>
      </c>
      <c r="L23" s="41" t="e">
        <f t="shared" si="8"/>
        <v>#DIV/0!</v>
      </c>
      <c r="M23" s="76" t="s">
        <v>70</v>
      </c>
      <c r="N23" s="23">
        <f t="shared" si="10"/>
        <v>0</v>
      </c>
      <c r="O23" s="22"/>
      <c r="P23" s="25"/>
      <c r="Q23" s="76" t="s">
        <v>70</v>
      </c>
      <c r="R23" s="42" t="e">
        <f t="shared" si="6"/>
        <v>#DIV/0!</v>
      </c>
      <c r="S23" s="23">
        <f t="shared" si="7"/>
        <v>0</v>
      </c>
    </row>
    <row r="24" spans="1:19" ht="34.5" customHeight="1" x14ac:dyDescent="0.2">
      <c r="A24" s="40">
        <v>21</v>
      </c>
      <c r="B24" s="46" t="s">
        <v>88</v>
      </c>
      <c r="C24" s="19" t="s">
        <v>11</v>
      </c>
      <c r="D24" s="98">
        <v>0</v>
      </c>
      <c r="E24" s="98">
        <f t="shared" si="2"/>
        <v>0</v>
      </c>
      <c r="F24" s="98">
        <v>0</v>
      </c>
      <c r="G24" s="98">
        <v>0</v>
      </c>
      <c r="H24" s="55">
        <f t="shared" si="5"/>
        <v>0</v>
      </c>
      <c r="I24" s="55">
        <f t="shared" si="3"/>
        <v>0</v>
      </c>
      <c r="J24" s="20">
        <f t="shared" si="4"/>
        <v>0</v>
      </c>
      <c r="K24" s="21" t="str">
        <f t="shared" si="11"/>
        <v>SIN VARIACIÓN EN GASTO</v>
      </c>
      <c r="L24" s="41" t="e">
        <f t="shared" si="8"/>
        <v>#DIV/0!</v>
      </c>
      <c r="M24" s="76" t="s">
        <v>71</v>
      </c>
      <c r="N24" s="23">
        <f t="shared" si="10"/>
        <v>0</v>
      </c>
      <c r="O24" s="22"/>
      <c r="P24" s="25"/>
      <c r="Q24" s="76" t="s">
        <v>71</v>
      </c>
      <c r="R24" s="42" t="e">
        <f t="shared" si="6"/>
        <v>#DIV/0!</v>
      </c>
      <c r="S24" s="23">
        <f t="shared" si="7"/>
        <v>0</v>
      </c>
    </row>
    <row r="25" spans="1:19" ht="111" customHeight="1" x14ac:dyDescent="0.2">
      <c r="A25" s="40">
        <v>22</v>
      </c>
      <c r="B25" s="18" t="s">
        <v>89</v>
      </c>
      <c r="C25" s="19" t="s">
        <v>90</v>
      </c>
      <c r="D25" s="98">
        <v>0</v>
      </c>
      <c r="E25" s="98">
        <f t="shared" si="2"/>
        <v>0</v>
      </c>
      <c r="F25" s="98">
        <v>0</v>
      </c>
      <c r="G25" s="98">
        <v>0</v>
      </c>
      <c r="H25" s="55">
        <f t="shared" si="5"/>
        <v>0</v>
      </c>
      <c r="I25" s="55">
        <f t="shared" si="3"/>
        <v>0</v>
      </c>
      <c r="J25" s="20">
        <f t="shared" si="4"/>
        <v>0</v>
      </c>
      <c r="K25" s="21" t="str">
        <f t="shared" ref="K25" si="12">_xlfn.IFS(H25&gt;I25,"AUMENTÓ GASTO",H25&lt;I25,"DISMINUYÓ GASTO",H25=I25,"SIN VARIACIÓN EN GASTO")</f>
        <v>SIN VARIACIÓN EN GASTO</v>
      </c>
      <c r="L25" s="41" t="e">
        <f t="shared" si="8"/>
        <v>#DIV/0!</v>
      </c>
      <c r="M25" s="76"/>
      <c r="N25" s="23">
        <f t="shared" si="10"/>
        <v>0</v>
      </c>
      <c r="O25" s="22"/>
      <c r="P25" s="25"/>
      <c r="Q25" s="76"/>
      <c r="R25" s="42" t="e">
        <f t="shared" si="6"/>
        <v>#DIV/0!</v>
      </c>
      <c r="S25" s="23">
        <f t="shared" si="7"/>
        <v>0</v>
      </c>
    </row>
    <row r="26" spans="1:19" ht="74.25" customHeight="1" x14ac:dyDescent="0.2">
      <c r="A26" s="40">
        <v>23</v>
      </c>
      <c r="B26" s="18" t="s">
        <v>126</v>
      </c>
      <c r="C26" s="19" t="s">
        <v>125</v>
      </c>
      <c r="D26" s="98">
        <v>0</v>
      </c>
      <c r="E26" s="98">
        <f t="shared" si="2"/>
        <v>0</v>
      </c>
      <c r="F26" s="98">
        <v>0</v>
      </c>
      <c r="G26" s="98">
        <v>0</v>
      </c>
      <c r="H26" s="55">
        <f t="shared" si="5"/>
        <v>0</v>
      </c>
      <c r="I26" s="55">
        <f t="shared" si="3"/>
        <v>0</v>
      </c>
      <c r="J26" s="20">
        <f t="shared" si="4"/>
        <v>0</v>
      </c>
      <c r="K26" s="21" t="str">
        <f t="shared" si="11"/>
        <v>SIN VARIACIÓN EN GASTO</v>
      </c>
      <c r="L26" s="41" t="e">
        <f t="shared" si="8"/>
        <v>#DIV/0!</v>
      </c>
      <c r="M26" s="76"/>
      <c r="N26" s="23">
        <f t="shared" si="10"/>
        <v>0</v>
      </c>
      <c r="O26" s="22"/>
      <c r="P26" s="25"/>
      <c r="Q26" s="76"/>
      <c r="R26" s="42" t="e">
        <f t="shared" si="6"/>
        <v>#DIV/0!</v>
      </c>
      <c r="S26" s="23">
        <f t="shared" si="7"/>
        <v>0</v>
      </c>
    </row>
    <row r="27" spans="1:19" ht="174.75" customHeight="1" x14ac:dyDescent="0.2">
      <c r="A27" s="40">
        <v>24</v>
      </c>
      <c r="B27" s="18" t="s">
        <v>122</v>
      </c>
      <c r="C27" s="19" t="s">
        <v>121</v>
      </c>
      <c r="D27" s="98">
        <v>1576589287.5699999</v>
      </c>
      <c r="E27" s="98">
        <f t="shared" si="2"/>
        <v>1442764652.3244469</v>
      </c>
      <c r="F27" s="98">
        <v>1262078774.1699998</v>
      </c>
      <c r="G27" s="98">
        <v>1576589288</v>
      </c>
      <c r="H27" s="55">
        <f t="shared" si="5"/>
        <v>1097872639.1958911</v>
      </c>
      <c r="I27" s="55">
        <f t="shared" si="3"/>
        <v>1442764652.7179475</v>
      </c>
      <c r="J27" s="20">
        <f t="shared" si="4"/>
        <v>344892013.52205634</v>
      </c>
      <c r="K27" s="21" t="str">
        <f>_xlfn.IFS(H27&gt;I27,"AUMENTÓ GASTO",H27&lt;I27,"DISMINUYÓ GASTO",H27=I27,"SIN VARIACIÓN EN GASTO")</f>
        <v>DISMINUYÓ GASTO</v>
      </c>
      <c r="L27" s="41">
        <f t="shared" si="8"/>
        <v>-0.23904939234013856</v>
      </c>
      <c r="M27" s="75" t="s">
        <v>180</v>
      </c>
      <c r="N27" s="23">
        <f t="shared" si="10"/>
        <v>344892013.52205634</v>
      </c>
      <c r="O27" s="22"/>
      <c r="P27" s="25" t="s">
        <v>164</v>
      </c>
      <c r="Q27" s="76" t="s">
        <v>303</v>
      </c>
      <c r="R27" s="42">
        <f t="shared" si="6"/>
        <v>-0.23904939234013856</v>
      </c>
      <c r="S27" s="23">
        <f t="shared" si="7"/>
        <v>344892013.52205634</v>
      </c>
    </row>
    <row r="28" spans="1:19" ht="97.5" customHeight="1" x14ac:dyDescent="0.2">
      <c r="A28" s="40">
        <v>25</v>
      </c>
      <c r="B28" s="18" t="s">
        <v>123</v>
      </c>
      <c r="C28" s="19" t="s">
        <v>124</v>
      </c>
      <c r="D28" s="98">
        <v>722817304.64999998</v>
      </c>
      <c r="E28" s="98">
        <f t="shared" si="2"/>
        <v>661462858.75429595</v>
      </c>
      <c r="F28" s="98">
        <v>680478644</v>
      </c>
      <c r="G28" s="98">
        <v>722817305</v>
      </c>
      <c r="H28" s="55">
        <f>+F28*0.869892325</f>
        <v>591943149.74200726</v>
      </c>
      <c r="I28" s="55">
        <f>+G28*0.91511763</f>
        <v>661462859.07458711</v>
      </c>
      <c r="J28" s="20">
        <f t="shared" si="4"/>
        <v>69519709.332579851</v>
      </c>
      <c r="K28" s="21" t="str">
        <f>_xlfn.IFS(H28&gt;I28,"AUMENTÓ GASTO",H28&lt;I28,"DISMINUYÓ GASTO",H28=I28,"SIN VARIACIÓN EN GASTO")</f>
        <v>DISMINUYÓ GASTO</v>
      </c>
      <c r="L28" s="41">
        <f t="shared" si="8"/>
        <v>-0.10509994382729315</v>
      </c>
      <c r="M28" s="76" t="s">
        <v>162</v>
      </c>
      <c r="N28" s="23">
        <f t="shared" si="10"/>
        <v>69519709.332579851</v>
      </c>
      <c r="O28" s="22"/>
      <c r="P28" s="25" t="s">
        <v>163</v>
      </c>
      <c r="Q28" s="76"/>
      <c r="R28" s="42">
        <f t="shared" si="6"/>
        <v>-0.10509994382729315</v>
      </c>
      <c r="S28" s="23">
        <f t="shared" si="7"/>
        <v>69519709.332579851</v>
      </c>
    </row>
    <row r="29" spans="1:19" ht="27.75" customHeight="1" x14ac:dyDescent="0.2">
      <c r="C29" s="28"/>
      <c r="D29" s="44">
        <f>SUBTOTAL(9,D4:D28)</f>
        <v>23985505890.269997</v>
      </c>
      <c r="E29" s="44">
        <f>SUBTOTAL(9,E4:E28)</f>
        <v>21949559304.654919</v>
      </c>
      <c r="F29" s="44">
        <f>SUBTOTAL(9,F4:F28)</f>
        <v>35993518557.940002</v>
      </c>
      <c r="G29" s="44">
        <f>SUBTOTAL(9,G4:G28)</f>
        <v>23985505892</v>
      </c>
      <c r="H29" s="44">
        <f t="shared" ref="H29:J29" si="13">SUBTOTAL(9,H4:H28)</f>
        <v>31310485543.297077</v>
      </c>
      <c r="I29" s="44">
        <f t="shared" si="13"/>
        <v>21949559306.238079</v>
      </c>
      <c r="J29" s="44">
        <f t="shared" si="13"/>
        <v>-9360926237.0589962</v>
      </c>
      <c r="K29" s="21" t="str">
        <f>_xlfn.IFS(H29&gt;I29,"AUMENTÓ GASTO",H29&lt;I29,"DISMINUYÓ GASTO",H29=I29,"SIN VARIACIÓN EN GASTO")</f>
        <v>AUMENTÓ GASTO</v>
      </c>
      <c r="L29" s="48">
        <f>(H29/I29)-1</f>
        <v>0.42647445019083441</v>
      </c>
      <c r="M29" s="43"/>
      <c r="N29" s="44">
        <f t="shared" ref="N29" si="14">SUBTOTAL(9,N4:N27)</f>
        <v>-9430445946.3915768</v>
      </c>
      <c r="O29" s="43"/>
      <c r="P29" s="43"/>
      <c r="Q29" s="43"/>
      <c r="R29" s="54">
        <f t="shared" ref="R29" si="15">+(H29/I29)-1</f>
        <v>0.42647445019083441</v>
      </c>
      <c r="S29" s="44">
        <f t="shared" ref="S29" si="16">SUBTOTAL(9,S4:S27)</f>
        <v>-9430445946.3915768</v>
      </c>
    </row>
    <row r="31" spans="1:19" x14ac:dyDescent="0.2">
      <c r="E31" s="58">
        <f>+E29/D29</f>
        <v>0.91511763000000002</v>
      </c>
      <c r="H31" s="58">
        <f>+H29/F29</f>
        <v>0.86989232500000002</v>
      </c>
      <c r="I31" s="58">
        <f>+I29/G29</f>
        <v>0.91511763000000013</v>
      </c>
    </row>
    <row r="32" spans="1:19" x14ac:dyDescent="0.2">
      <c r="G32" s="57"/>
    </row>
  </sheetData>
  <autoFilter ref="D2:S29" xr:uid="{6509EDB1-DDDB-40D8-9D49-6095AB937A83}"/>
  <mergeCells count="19">
    <mergeCell ref="P2:P3"/>
    <mergeCell ref="Q2:Q3"/>
    <mergeCell ref="R2:R3"/>
    <mergeCell ref="E2:E3"/>
    <mergeCell ref="F2:F3"/>
    <mergeCell ref="G2:G3"/>
    <mergeCell ref="B1:S1"/>
    <mergeCell ref="B2:B3"/>
    <mergeCell ref="C2:C3"/>
    <mergeCell ref="D2:D3"/>
    <mergeCell ref="H2:H3"/>
    <mergeCell ref="I2:I3"/>
    <mergeCell ref="J2:J3"/>
    <mergeCell ref="K2:K3"/>
    <mergeCell ref="L2:L3"/>
    <mergeCell ref="M2:M3"/>
    <mergeCell ref="S2:S3"/>
    <mergeCell ref="N2:N3"/>
    <mergeCell ref="O2:O3"/>
  </mergeCells>
  <conditionalFormatting sqref="K4:K29">
    <cfRule type="containsText" dxfId="28" priority="1" operator="containsText" text="SIN VARIACIÓN EN GASTO">
      <formula>NOT(ISERROR(SEARCH("SIN VARIACIÓN EN GASTO",K4)))</formula>
    </cfRule>
    <cfRule type="containsText" dxfId="27" priority="2" operator="containsText" text="DISMINUYÓ GASTO">
      <formula>NOT(ISERROR(SEARCH("DISMINUYÓ GASTO",K4)))</formula>
    </cfRule>
    <cfRule type="containsText" dxfId="26" priority="3" operator="containsText" text="AUMENTÓ GASTO">
      <formula>NOT(ISERROR(SEARCH("AUMENTÓ GASTO",K4)))</formula>
    </cfRule>
  </conditionalFormatting>
  <conditionalFormatting sqref="L4:L29">
    <cfRule type="containsErrors" dxfId="25" priority="4">
      <formula>ISERROR(L4)</formula>
    </cfRule>
    <cfRule type="cellIs" dxfId="24" priority="5" operator="equal">
      <formula>0</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4BDCA-8CB3-40FA-B1AA-AA94BD9063EC}">
  <dimension ref="A1:M15"/>
  <sheetViews>
    <sheetView workbookViewId="0">
      <selection activeCell="D3" sqref="D3"/>
    </sheetView>
  </sheetViews>
  <sheetFormatPr baseColWidth="10" defaultColWidth="56.28515625" defaultRowHeight="15" x14ac:dyDescent="0.25"/>
  <cols>
    <col min="1" max="1" width="55.28515625" bestFit="1" customWidth="1"/>
    <col min="2" max="2" width="63" customWidth="1"/>
    <col min="3" max="3" width="16.140625" bestFit="1" customWidth="1"/>
    <col min="4" max="4" width="18" customWidth="1"/>
    <col min="5" max="5" width="18.5703125" customWidth="1"/>
    <col min="6" max="6" width="15" customWidth="1"/>
    <col min="7" max="7" width="14.7109375" customWidth="1"/>
    <col min="8" max="9" width="16.42578125" customWidth="1"/>
    <col min="10" max="10" width="12.7109375" bestFit="1" customWidth="1"/>
    <col min="11" max="11" width="17.42578125" customWidth="1"/>
    <col min="12" max="12" width="11.28515625" customWidth="1"/>
    <col min="13" max="13" width="31.140625" customWidth="1"/>
  </cols>
  <sheetData>
    <row r="1" spans="1:13" ht="24" customHeight="1" x14ac:dyDescent="0.25">
      <c r="A1" s="90" t="s">
        <v>39</v>
      </c>
      <c r="B1" s="90" t="s">
        <v>0</v>
      </c>
      <c r="C1" s="90" t="s">
        <v>34</v>
      </c>
      <c r="D1" s="90" t="s">
        <v>37</v>
      </c>
      <c r="E1" s="90" t="s">
        <v>40</v>
      </c>
      <c r="F1" s="90" t="s">
        <v>35</v>
      </c>
      <c r="G1" s="90" t="s">
        <v>1</v>
      </c>
      <c r="H1" s="90" t="s">
        <v>36</v>
      </c>
      <c r="I1" s="90" t="s">
        <v>2</v>
      </c>
      <c r="J1" s="90" t="s">
        <v>3</v>
      </c>
      <c r="K1" s="88" t="s">
        <v>4</v>
      </c>
      <c r="L1" s="88" t="s">
        <v>58</v>
      </c>
      <c r="M1" s="88" t="s">
        <v>12</v>
      </c>
    </row>
    <row r="2" spans="1:13" ht="24" customHeight="1" x14ac:dyDescent="0.25">
      <c r="A2" s="90"/>
      <c r="B2" s="90"/>
      <c r="C2" s="90"/>
      <c r="D2" s="90"/>
      <c r="E2" s="90"/>
      <c r="F2" s="90"/>
      <c r="G2" s="90"/>
      <c r="H2" s="90"/>
      <c r="I2" s="90"/>
      <c r="J2" s="90"/>
      <c r="K2" s="89"/>
      <c r="L2" s="91"/>
      <c r="M2" s="89"/>
    </row>
    <row r="3" spans="1:13" ht="119.25" customHeight="1" x14ac:dyDescent="0.25">
      <c r="A3" s="2" t="s">
        <v>5</v>
      </c>
      <c r="B3" s="6" t="s">
        <v>13</v>
      </c>
      <c r="C3" s="3">
        <v>63068288362.070007</v>
      </c>
      <c r="D3" s="3">
        <f>'Matriz informe acumulado-'!E4+'Variaciones en Informe Reserva'!D3</f>
        <v>28932830363.540001</v>
      </c>
      <c r="E3" s="3">
        <v>21109763650</v>
      </c>
      <c r="F3" s="7">
        <f>D3-E3</f>
        <v>7823066713.5400009</v>
      </c>
      <c r="G3" s="21" t="str">
        <f t="shared" ref="G3:G14" si="0">_xlfn.IFS(D3&gt;E3,"AUMENTÓ GASTO",D3&lt;E3,"DISMINUYÓ GASTO",D3=E3,"SIN VARIACIÓN EN GASTO")</f>
        <v>AUMENTÓ GASTO</v>
      </c>
      <c r="H3" s="34">
        <v>0.36575245461547334</v>
      </c>
      <c r="I3" s="6"/>
      <c r="J3" s="5">
        <f>E3-D3</f>
        <v>-7823066713.5400009</v>
      </c>
      <c r="K3" s="33">
        <v>0.1</v>
      </c>
      <c r="L3" s="37">
        <f>(H3-K3)*1</f>
        <v>0.26575245461547337</v>
      </c>
      <c r="M3" s="14" t="s">
        <v>44</v>
      </c>
    </row>
    <row r="4" spans="1:13" ht="64.5" customHeight="1" x14ac:dyDescent="0.25">
      <c r="A4" s="2" t="s">
        <v>6</v>
      </c>
      <c r="B4" s="6" t="s">
        <v>14</v>
      </c>
      <c r="C4" s="3">
        <v>532807659</v>
      </c>
      <c r="D4" s="3">
        <v>232890303</v>
      </c>
      <c r="E4" s="3">
        <v>190597174</v>
      </c>
      <c r="F4" s="7">
        <f t="shared" ref="F4:F14" si="1">D4-E4</f>
        <v>42293129</v>
      </c>
      <c r="G4" s="21" t="str">
        <f t="shared" si="0"/>
        <v>AUMENTÓ GASTO</v>
      </c>
      <c r="H4" s="34">
        <v>0.22189798574872888</v>
      </c>
      <c r="I4" s="6"/>
      <c r="J4" s="5">
        <f t="shared" ref="J4:J14" si="2">E4-D4</f>
        <v>-42293129</v>
      </c>
      <c r="K4" s="33">
        <v>0.05</v>
      </c>
      <c r="L4" s="37">
        <f>(H4-K4)*1</f>
        <v>0.17189798574872889</v>
      </c>
      <c r="M4" s="14" t="s">
        <v>45</v>
      </c>
    </row>
    <row r="5" spans="1:13" ht="65.25" customHeight="1" x14ac:dyDescent="0.25">
      <c r="A5" s="2" t="s">
        <v>7</v>
      </c>
      <c r="B5" s="6" t="s">
        <v>14</v>
      </c>
      <c r="C5" s="3">
        <v>504279949</v>
      </c>
      <c r="D5" s="3">
        <v>290693513</v>
      </c>
      <c r="E5" s="3">
        <v>182189820</v>
      </c>
      <c r="F5" s="7">
        <f t="shared" si="1"/>
        <v>108503693</v>
      </c>
      <c r="G5" s="21" t="str">
        <f t="shared" si="0"/>
        <v>AUMENTÓ GASTO</v>
      </c>
      <c r="H5" s="34">
        <v>0.59555299522223581</v>
      </c>
      <c r="I5" s="8"/>
      <c r="J5" s="5">
        <f t="shared" si="2"/>
        <v>-108503693</v>
      </c>
      <c r="K5" s="33">
        <v>0.05</v>
      </c>
      <c r="L5" s="37">
        <f>(H5-K5)*1</f>
        <v>0.54555299522223577</v>
      </c>
      <c r="M5" s="14" t="s">
        <v>46</v>
      </c>
    </row>
    <row r="6" spans="1:13" ht="205.5" customHeight="1" x14ac:dyDescent="0.25">
      <c r="A6" s="2" t="s">
        <v>8</v>
      </c>
      <c r="B6" s="6" t="s">
        <v>38</v>
      </c>
      <c r="C6" s="3">
        <v>1311435220.25</v>
      </c>
      <c r="D6" s="3">
        <v>24109946.800000004</v>
      </c>
      <c r="E6" s="3">
        <v>29003157</v>
      </c>
      <c r="F6" s="7">
        <f t="shared" si="1"/>
        <v>-4893210.1999999955</v>
      </c>
      <c r="G6" s="21" t="str">
        <f t="shared" si="0"/>
        <v>DISMINUYÓ GASTO</v>
      </c>
      <c r="H6" s="34">
        <v>-0.16871301975850406</v>
      </c>
      <c r="I6" s="9"/>
      <c r="J6" s="5">
        <f t="shared" si="2"/>
        <v>4893210.1999999955</v>
      </c>
      <c r="K6" s="33">
        <v>0.05</v>
      </c>
      <c r="L6" s="36">
        <f>(-H6-K6)*1</f>
        <v>0.11871301975850405</v>
      </c>
      <c r="M6" s="14" t="s">
        <v>47</v>
      </c>
    </row>
    <row r="7" spans="1:13" ht="213.75" x14ac:dyDescent="0.25">
      <c r="A7" s="2" t="s">
        <v>15</v>
      </c>
      <c r="B7" s="6" t="s">
        <v>60</v>
      </c>
      <c r="C7" s="3">
        <v>1635067323</v>
      </c>
      <c r="D7" s="3">
        <v>944029237.01999998</v>
      </c>
      <c r="E7" s="3">
        <v>432158085</v>
      </c>
      <c r="F7" s="7">
        <f t="shared" si="1"/>
        <v>511871152.01999998</v>
      </c>
      <c r="G7" s="21" t="str">
        <f t="shared" si="0"/>
        <v>AUMENTÓ GASTO</v>
      </c>
      <c r="H7" s="34">
        <v>1.1844534900232166</v>
      </c>
      <c r="I7" s="10"/>
      <c r="J7" s="5">
        <f t="shared" si="2"/>
        <v>-511871152.01999998</v>
      </c>
      <c r="K7" s="33">
        <v>0.05</v>
      </c>
      <c r="L7" s="37">
        <f>(H7-K7)*1</f>
        <v>1.1344534900232166</v>
      </c>
      <c r="M7" s="14" t="s">
        <v>48</v>
      </c>
    </row>
    <row r="8" spans="1:13" ht="247.5" x14ac:dyDescent="0.25">
      <c r="A8" s="2" t="s">
        <v>16</v>
      </c>
      <c r="B8" s="6" t="s">
        <v>61</v>
      </c>
      <c r="C8" s="3">
        <v>1485166982</v>
      </c>
      <c r="D8" s="3">
        <v>920689262.51999998</v>
      </c>
      <c r="E8" s="3">
        <v>377900878</v>
      </c>
      <c r="F8" s="7">
        <f t="shared" si="1"/>
        <v>542788384.51999998</v>
      </c>
      <c r="G8" s="21" t="str">
        <f t="shared" si="0"/>
        <v>AUMENTÓ GASTO</v>
      </c>
      <c r="H8" s="34">
        <v>1.4363247510634256</v>
      </c>
      <c r="I8" s="10"/>
      <c r="J8" s="5">
        <f t="shared" si="2"/>
        <v>-542788384.51999998</v>
      </c>
      <c r="K8" s="33">
        <v>0.1</v>
      </c>
      <c r="L8" s="37">
        <f>(H8-K8)*1</f>
        <v>1.3363247510634255</v>
      </c>
      <c r="M8" s="14" t="s">
        <v>54</v>
      </c>
    </row>
    <row r="9" spans="1:13" ht="99.75" customHeight="1" x14ac:dyDescent="0.25">
      <c r="A9" s="2" t="s">
        <v>21</v>
      </c>
      <c r="B9" s="6" t="s">
        <v>10</v>
      </c>
      <c r="C9" s="3">
        <v>11498147436</v>
      </c>
      <c r="D9" s="3">
        <v>5272788689.3199997</v>
      </c>
      <c r="E9" s="3">
        <v>5654044030</v>
      </c>
      <c r="F9" s="7">
        <f t="shared" si="1"/>
        <v>-381255340.68000031</v>
      </c>
      <c r="G9" s="21" t="str">
        <f t="shared" si="0"/>
        <v>DISMINUYÓ GASTO</v>
      </c>
      <c r="H9" s="34">
        <v>-6.7430557430590121E-2</v>
      </c>
      <c r="I9" s="10"/>
      <c r="J9" s="5">
        <f t="shared" si="2"/>
        <v>381255340.68000031</v>
      </c>
      <c r="K9" s="33">
        <v>0.05</v>
      </c>
      <c r="L9" s="38">
        <f>(-H9-K9)*1</f>
        <v>1.7430557430590118E-2</v>
      </c>
      <c r="M9" s="14" t="s">
        <v>49</v>
      </c>
    </row>
    <row r="10" spans="1:13" ht="56.25" x14ac:dyDescent="0.25">
      <c r="A10" s="2" t="s">
        <v>24</v>
      </c>
      <c r="B10" s="6" t="s">
        <v>42</v>
      </c>
      <c r="C10" s="3">
        <v>19273389</v>
      </c>
      <c r="D10" s="3">
        <v>0</v>
      </c>
      <c r="E10" s="3">
        <v>1200000</v>
      </c>
      <c r="F10" s="7">
        <f t="shared" si="1"/>
        <v>-1200000</v>
      </c>
      <c r="G10" s="21" t="str">
        <f t="shared" si="0"/>
        <v>DISMINUYÓ GASTO</v>
      </c>
      <c r="H10" s="34">
        <v>-1</v>
      </c>
      <c r="I10" s="10"/>
      <c r="J10" s="5">
        <f t="shared" si="2"/>
        <v>1200000</v>
      </c>
      <c r="K10" s="33">
        <v>0.05</v>
      </c>
      <c r="L10" s="38">
        <f>(-H10-K10)*1</f>
        <v>0.95</v>
      </c>
      <c r="M10" s="14" t="s">
        <v>50</v>
      </c>
    </row>
    <row r="11" spans="1:13" ht="123.75" x14ac:dyDescent="0.25">
      <c r="A11" s="2" t="s">
        <v>25</v>
      </c>
      <c r="B11" s="6" t="s">
        <v>43</v>
      </c>
      <c r="C11" s="3">
        <v>1527771291.3199999</v>
      </c>
      <c r="D11" s="3">
        <v>202895666.85000002</v>
      </c>
      <c r="E11" s="3">
        <v>1301737324</v>
      </c>
      <c r="F11" s="7">
        <f t="shared" si="1"/>
        <v>-1098841657.1500001</v>
      </c>
      <c r="G11" s="21" t="str">
        <f t="shared" si="0"/>
        <v>DISMINUYÓ GASTO</v>
      </c>
      <c r="H11" s="34">
        <v>-0.84413470896990273</v>
      </c>
      <c r="I11" s="10"/>
      <c r="J11" s="5">
        <f t="shared" si="2"/>
        <v>1098841657.1500001</v>
      </c>
      <c r="K11" s="35">
        <v>0.05</v>
      </c>
      <c r="L11" s="38">
        <f>(-H11-K11)*1</f>
        <v>0.79413470896990268</v>
      </c>
      <c r="M11" s="14" t="s">
        <v>51</v>
      </c>
    </row>
    <row r="12" spans="1:13" ht="110.25" customHeight="1" x14ac:dyDescent="0.25">
      <c r="A12" s="2" t="s">
        <v>27</v>
      </c>
      <c r="B12" s="6" t="s">
        <v>28</v>
      </c>
      <c r="C12" s="3">
        <v>90882215.969999969</v>
      </c>
      <c r="D12" s="3">
        <v>41980130.370000005</v>
      </c>
      <c r="E12" s="3">
        <v>52627134</v>
      </c>
      <c r="F12" s="7">
        <f t="shared" si="1"/>
        <v>-10647003.629999995</v>
      </c>
      <c r="G12" s="21" t="str">
        <f t="shared" si="0"/>
        <v>DISMINUYÓ GASTO</v>
      </c>
      <c r="H12" s="34">
        <v>-0.20231015487181947</v>
      </c>
      <c r="I12" s="4"/>
      <c r="J12" s="5">
        <f t="shared" si="2"/>
        <v>10647003.629999995</v>
      </c>
      <c r="K12" s="33">
        <v>0.05</v>
      </c>
      <c r="L12" s="38">
        <f>(-H12-K12)*1</f>
        <v>0.15231015487181948</v>
      </c>
      <c r="M12" s="14" t="s">
        <v>52</v>
      </c>
    </row>
    <row r="13" spans="1:13" ht="45" x14ac:dyDescent="0.25">
      <c r="A13" s="2" t="s">
        <v>29</v>
      </c>
      <c r="B13" s="6" t="s">
        <v>33</v>
      </c>
      <c r="C13" s="3">
        <v>1283802820.73</v>
      </c>
      <c r="D13" s="3">
        <v>759723104.8499999</v>
      </c>
      <c r="E13" s="3">
        <v>774286479</v>
      </c>
      <c r="F13" s="7">
        <f t="shared" si="1"/>
        <v>-14563374.150000095</v>
      </c>
      <c r="G13" s="21" t="str">
        <f t="shared" si="0"/>
        <v>DISMINUYÓ GASTO</v>
      </c>
      <c r="H13" s="34">
        <v>-1.8808767226322853E-2</v>
      </c>
      <c r="I13" s="4"/>
      <c r="J13" s="5">
        <f t="shared" si="2"/>
        <v>14563374.150000095</v>
      </c>
      <c r="K13" s="33">
        <v>0.05</v>
      </c>
      <c r="L13" s="38">
        <f>(-H13-K13)*1</f>
        <v>-3.1191232773677149E-2</v>
      </c>
      <c r="M13" s="14" t="s">
        <v>55</v>
      </c>
    </row>
    <row r="14" spans="1:13" ht="112.5" x14ac:dyDescent="0.25">
      <c r="A14" s="2" t="s">
        <v>30</v>
      </c>
      <c r="B14" s="6" t="s">
        <v>62</v>
      </c>
      <c r="C14" s="3">
        <v>10571076001.559999</v>
      </c>
      <c r="D14" s="3">
        <v>5071605097.7600002</v>
      </c>
      <c r="E14" s="3">
        <v>2680439507.4099998</v>
      </c>
      <c r="F14" s="7">
        <f t="shared" si="1"/>
        <v>2391165590.3500004</v>
      </c>
      <c r="G14" s="21" t="str">
        <f t="shared" si="0"/>
        <v>AUMENTÓ GASTO</v>
      </c>
      <c r="H14" s="34">
        <v>0.89207966967345853</v>
      </c>
      <c r="I14" s="10"/>
      <c r="J14" s="5">
        <f t="shared" si="2"/>
        <v>-2391165590.3500004</v>
      </c>
      <c r="K14" s="33"/>
      <c r="L14" s="37">
        <f>(H14-K14)*1</f>
        <v>0.89207966967345853</v>
      </c>
      <c r="M14" s="14" t="s">
        <v>53</v>
      </c>
    </row>
    <row r="15" spans="1:13" ht="25.5" x14ac:dyDescent="0.25">
      <c r="A15" s="1"/>
      <c r="B15" s="12"/>
      <c r="C15" s="30">
        <v>93527998649.900009</v>
      </c>
      <c r="D15" s="30">
        <v>42592116472.829994</v>
      </c>
      <c r="E15" s="30">
        <v>32785947238.41</v>
      </c>
      <c r="F15" s="30">
        <v>-9806169234.4199905</v>
      </c>
      <c r="G15" s="21" t="str">
        <f>_xlfn.IFS(D15&gt;E15,"AUMENTÓ GASTO",D15&lt;E15,"DISMINUYÓ GASTO",D15=E15,"SIN VARIACIÓN EN GASTO")</f>
        <v>AUMENTÓ GASTO</v>
      </c>
      <c r="H15" s="31">
        <v>0.45539428927869535</v>
      </c>
      <c r="I15" s="1"/>
      <c r="J15" s="30">
        <f>SUM(J3:J14)</f>
        <v>-9908288076.6200008</v>
      </c>
      <c r="K15" s="1"/>
      <c r="L15" s="1"/>
      <c r="M15" s="1"/>
    </row>
  </sheetData>
  <mergeCells count="13">
    <mergeCell ref="M1:M2"/>
    <mergeCell ref="A1:A2"/>
    <mergeCell ref="B1:B2"/>
    <mergeCell ref="C1:C2"/>
    <mergeCell ref="D1:D2"/>
    <mergeCell ref="E1:E2"/>
    <mergeCell ref="F1:F2"/>
    <mergeCell ref="L1:L2"/>
    <mergeCell ref="G1:G2"/>
    <mergeCell ref="H1:H2"/>
    <mergeCell ref="I1:I2"/>
    <mergeCell ref="J1:J2"/>
    <mergeCell ref="K1:K2"/>
  </mergeCells>
  <conditionalFormatting sqref="G3:G15">
    <cfRule type="containsText" dxfId="23" priority="13" operator="containsText" text="SIN VARIACIÓN EN GASTO">
      <formula>NOT(ISERROR(SEARCH("SIN VARIACIÓN EN GASTO",G3)))</formula>
    </cfRule>
    <cfRule type="containsText" dxfId="22" priority="14" operator="containsText" text="DISMINUYÓ GASTO">
      <formula>NOT(ISERROR(SEARCH("DISMINUYÓ GASTO",G3)))</formula>
    </cfRule>
    <cfRule type="containsText" dxfId="21" priority="15" operator="containsText" text="AUMENTÓ GASTO">
      <formula>NOT(ISERROR(SEARCH("AUMENTÓ GASTO",G3)))</formula>
    </cfRule>
  </conditionalFormatting>
  <conditionalFormatting sqref="H3:H14">
    <cfRule type="containsErrors" dxfId="20" priority="19">
      <formula>ISERROR(H3)</formula>
    </cfRule>
    <cfRule type="cellIs" dxfId="19" priority="20" operator="equal">
      <formula>0</formula>
    </cfRule>
  </conditionalFormatting>
  <conditionalFormatting sqref="L3:L5">
    <cfRule type="containsErrors" dxfId="18" priority="3">
      <formula>ISERROR(L3)</formula>
    </cfRule>
    <cfRule type="cellIs" dxfId="17" priority="4" operator="equal">
      <formula>0</formula>
    </cfRule>
  </conditionalFormatting>
  <conditionalFormatting sqref="L6">
    <cfRule type="containsText" dxfId="16" priority="5" operator="containsText" text="SIN VARIACIÓN EN GASTO">
      <formula>NOT(ISERROR(SEARCH("SIN VARIACIÓN EN GASTO",L6)))</formula>
    </cfRule>
    <cfRule type="containsText" dxfId="15" priority="6" operator="containsText" text="DISMINUYÓ GASTO">
      <formula>NOT(ISERROR(SEARCH("DISMINUYÓ GASTO",L6)))</formula>
    </cfRule>
    <cfRule type="containsText" dxfId="14" priority="7" operator="containsText" text="AUMENTÓ GASTO">
      <formula>NOT(ISERROR(SEARCH("AUMENTÓ GASTO",L6)))</formula>
    </cfRule>
  </conditionalFormatting>
  <conditionalFormatting sqref="L7:L14">
    <cfRule type="containsErrors" dxfId="13" priority="1">
      <formula>ISERROR(L7)</formula>
    </cfRule>
    <cfRule type="cellIs" dxfId="12" priority="2" operator="equal">
      <formula>0</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FC0D7-1A05-4FA0-B5CB-808EF18A7684}">
  <sheetPr>
    <tabColor theme="9" tint="0.79998168889431442"/>
  </sheetPr>
  <dimension ref="A1:W31"/>
  <sheetViews>
    <sheetView showGridLines="0" zoomScale="80" zoomScaleNormal="80" workbookViewId="0">
      <selection activeCell="C25" sqref="C25"/>
    </sheetView>
  </sheetViews>
  <sheetFormatPr baseColWidth="10" defaultColWidth="19" defaultRowHeight="12.75" x14ac:dyDescent="0.2"/>
  <cols>
    <col min="1" max="1" width="3.42578125" style="16" bestFit="1" customWidth="1"/>
    <col min="2" max="2" width="42.42578125" style="16" bestFit="1" customWidth="1"/>
    <col min="3" max="3" width="90.28515625" style="29" bestFit="1" customWidth="1"/>
    <col min="4" max="4" width="23.42578125" style="100" bestFit="1" customWidth="1"/>
    <col min="5" max="5" width="27.5703125" style="100" customWidth="1"/>
    <col min="6" max="6" width="41" style="100" customWidth="1"/>
    <col min="7" max="7" width="35" style="100" customWidth="1"/>
    <col min="8" max="8" width="35.140625" style="29" customWidth="1"/>
    <col min="9" max="9" width="29.5703125" style="29" customWidth="1"/>
    <col min="10" max="10" width="27.140625" style="29" bestFit="1" customWidth="1"/>
    <col min="11" max="11" width="19" style="29"/>
    <col min="12" max="12" width="23.28515625" style="16" bestFit="1" customWidth="1"/>
    <col min="13" max="13" width="73.85546875" style="16" customWidth="1"/>
    <col min="14" max="14" width="24.140625" style="29" customWidth="1"/>
    <col min="15" max="15" width="41.85546875" style="16" bestFit="1" customWidth="1"/>
    <col min="16" max="16" width="57.85546875" style="16" customWidth="1"/>
    <col min="17" max="17" width="53.85546875" style="16" customWidth="1"/>
    <col min="18" max="18" width="34" style="16" bestFit="1" customWidth="1"/>
    <col min="19" max="19" width="23.7109375" style="16" bestFit="1" customWidth="1"/>
    <col min="20" max="20" width="18" style="29" bestFit="1" customWidth="1"/>
    <col min="21" max="16384" width="19" style="16"/>
  </cols>
  <sheetData>
    <row r="1" spans="1:22" ht="28.5" customHeight="1" x14ac:dyDescent="0.2">
      <c r="B1" s="85" t="s">
        <v>104</v>
      </c>
      <c r="C1" s="86"/>
      <c r="D1" s="86"/>
      <c r="E1" s="86"/>
      <c r="F1" s="86"/>
      <c r="G1" s="86"/>
      <c r="H1" s="86"/>
      <c r="I1" s="86"/>
      <c r="J1" s="86"/>
      <c r="K1" s="86"/>
      <c r="L1" s="86"/>
      <c r="M1" s="86"/>
      <c r="N1" s="86"/>
      <c r="O1" s="86"/>
      <c r="P1" s="86"/>
      <c r="Q1" s="86"/>
      <c r="R1" s="86"/>
      <c r="S1" s="86"/>
      <c r="T1" s="86"/>
    </row>
    <row r="2" spans="1:22" ht="39" customHeight="1" x14ac:dyDescent="0.2">
      <c r="B2" s="87" t="s">
        <v>115</v>
      </c>
      <c r="C2" s="87" t="s">
        <v>0</v>
      </c>
      <c r="D2" s="87" t="s">
        <v>127</v>
      </c>
      <c r="E2" s="87" t="s">
        <v>304</v>
      </c>
      <c r="F2" s="87" t="s">
        <v>305</v>
      </c>
      <c r="G2" s="87" t="s">
        <v>306</v>
      </c>
      <c r="H2" s="87" t="s">
        <v>307</v>
      </c>
      <c r="I2" s="87" t="s">
        <v>300</v>
      </c>
      <c r="J2" s="87" t="s">
        <v>116</v>
      </c>
      <c r="K2" s="87" t="s">
        <v>1</v>
      </c>
      <c r="L2" s="87" t="s">
        <v>117</v>
      </c>
      <c r="M2" s="87" t="s">
        <v>2</v>
      </c>
      <c r="N2" s="87" t="s">
        <v>3</v>
      </c>
      <c r="O2" s="87" t="s">
        <v>4</v>
      </c>
      <c r="P2" s="87" t="s">
        <v>12</v>
      </c>
      <c r="Q2" s="87" t="s">
        <v>59</v>
      </c>
      <c r="R2" s="87" t="s">
        <v>118</v>
      </c>
      <c r="S2" s="87" t="s">
        <v>120</v>
      </c>
      <c r="T2" s="87" t="s">
        <v>3</v>
      </c>
    </row>
    <row r="3" spans="1:22" s="17" customFormat="1" ht="45.75" customHeight="1" x14ac:dyDescent="0.2">
      <c r="B3" s="87"/>
      <c r="C3" s="87"/>
      <c r="D3" s="87"/>
      <c r="E3" s="87"/>
      <c r="F3" s="87"/>
      <c r="G3" s="87"/>
      <c r="H3" s="87"/>
      <c r="I3" s="87"/>
      <c r="J3" s="87"/>
      <c r="K3" s="87"/>
      <c r="L3" s="87"/>
      <c r="M3" s="87"/>
      <c r="N3" s="87"/>
      <c r="O3" s="87"/>
      <c r="P3" s="87"/>
      <c r="Q3" s="87"/>
      <c r="R3" s="87"/>
      <c r="S3" s="87"/>
      <c r="T3" s="87"/>
    </row>
    <row r="4" spans="1:22" ht="141" customHeight="1" x14ac:dyDescent="0.2">
      <c r="A4" s="40">
        <v>1</v>
      </c>
      <c r="B4" s="18" t="s">
        <v>75</v>
      </c>
      <c r="C4" s="19" t="s">
        <v>76</v>
      </c>
      <c r="D4" s="98">
        <v>0</v>
      </c>
      <c r="E4" s="98">
        <f t="shared" ref="E4:E21" si="0">+D4*0.91511762997386</f>
        <v>0</v>
      </c>
      <c r="F4" s="98">
        <v>0</v>
      </c>
      <c r="G4" s="98">
        <v>0</v>
      </c>
      <c r="H4" s="55">
        <f t="shared" ref="H4:H21" si="1">+F4*0.869892325</f>
        <v>0</v>
      </c>
      <c r="I4" s="55">
        <f>+G4*0.91511763</f>
        <v>0</v>
      </c>
      <c r="J4" s="20">
        <f>+H4-I4</f>
        <v>0</v>
      </c>
      <c r="K4" s="21" t="str">
        <f>_xlfn.IFS(F4&gt;G4,"AUMENTÓ GASTO",F4&lt;G4,"DISMINUYÓ GASTO",F4=G4,"SIN VARIACIÓN EN GASTO")</f>
        <v>SIN VARIACIÓN EN GASTO</v>
      </c>
      <c r="L4" s="41" t="e">
        <f>(H4/I4)-1</f>
        <v>#DIV/0!</v>
      </c>
      <c r="M4" s="6" t="s">
        <v>108</v>
      </c>
      <c r="N4" s="23">
        <f>I4-H4</f>
        <v>0</v>
      </c>
      <c r="O4" s="22"/>
      <c r="P4" s="24"/>
      <c r="Q4" s="6"/>
      <c r="R4" s="53"/>
      <c r="S4" s="53" t="e">
        <f>+(H4/I4)-1</f>
        <v>#DIV/0!</v>
      </c>
      <c r="T4" s="23">
        <f>I4-H4</f>
        <v>0</v>
      </c>
      <c r="V4" s="52"/>
    </row>
    <row r="5" spans="1:22" ht="120.75" customHeight="1" x14ac:dyDescent="0.2">
      <c r="A5" s="40">
        <v>2</v>
      </c>
      <c r="B5" s="18" t="s">
        <v>5</v>
      </c>
      <c r="C5" s="19" t="s">
        <v>77</v>
      </c>
      <c r="D5" s="98">
        <v>22436681.190000001</v>
      </c>
      <c r="E5" s="98">
        <f t="shared" si="0"/>
        <v>20532202.515071888</v>
      </c>
      <c r="F5" s="98">
        <v>0</v>
      </c>
      <c r="G5" s="98">
        <v>22436681.190000001</v>
      </c>
      <c r="H5" s="55">
        <f t="shared" si="1"/>
        <v>0</v>
      </c>
      <c r="I5" s="55">
        <f t="shared" ref="I5:I28" si="2">+G5*0.91511763</f>
        <v>20532202.515658382</v>
      </c>
      <c r="J5" s="20">
        <f t="shared" ref="J5:J28" si="3">+H5-I5</f>
        <v>-20532202.515658382</v>
      </c>
      <c r="K5" s="21" t="str">
        <f>_xlfn.IFS(F5&gt;G5,"AUMENTÓ GASTO",F5&lt;G5,"DISMINUYÓ GASTO",F5=G5,"SIN VARIACIÓN EN GASTO")</f>
        <v>DISMINUYÓ GASTO</v>
      </c>
      <c r="L5" s="41">
        <f>(H5/I5)-1</f>
        <v>-1</v>
      </c>
      <c r="M5" s="6" t="s">
        <v>171</v>
      </c>
      <c r="N5" s="23">
        <f>I5-H5</f>
        <v>20532202.515658382</v>
      </c>
      <c r="O5" s="22"/>
      <c r="P5" s="25" t="s">
        <v>155</v>
      </c>
      <c r="Q5" s="6"/>
      <c r="R5" s="53"/>
      <c r="S5" s="53">
        <f t="shared" ref="S5:S29" si="4">+(H5/I5)-1</f>
        <v>-1</v>
      </c>
      <c r="T5" s="23">
        <f t="shared" ref="T5:T28" si="5">I5-H5</f>
        <v>20532202.515658382</v>
      </c>
      <c r="V5" s="52"/>
    </row>
    <row r="6" spans="1:22" ht="80.25" customHeight="1" x14ac:dyDescent="0.2">
      <c r="A6" s="40">
        <v>3</v>
      </c>
      <c r="B6" s="18" t="s">
        <v>6</v>
      </c>
      <c r="C6" s="19" t="s">
        <v>14</v>
      </c>
      <c r="D6" s="98">
        <v>27025378</v>
      </c>
      <c r="E6" s="98">
        <f t="shared" si="0"/>
        <v>24731399.864507698</v>
      </c>
      <c r="F6" s="98">
        <v>54485190</v>
      </c>
      <c r="G6" s="98">
        <v>27025378</v>
      </c>
      <c r="H6" s="55">
        <f t="shared" si="1"/>
        <v>47396248.607166752</v>
      </c>
      <c r="I6" s="55">
        <f t="shared" si="2"/>
        <v>24731399.865214139</v>
      </c>
      <c r="J6" s="20">
        <f t="shared" si="3"/>
        <v>22664848.741952613</v>
      </c>
      <c r="K6" s="21" t="str">
        <f>_xlfn.IFS(F6&gt;G6,"AUMENTÓ GASTO",F6&lt;G6,"DISMINUYÓ GASTO",F6=G6,"SIN VARIACIÓN EN GASTO")</f>
        <v>AUMENTÓ GASTO</v>
      </c>
      <c r="L6" s="41">
        <f t="shared" ref="L6:L28" si="6">(H6/I6)-1</f>
        <v>0.91644018799889171</v>
      </c>
      <c r="M6" s="6" t="s">
        <v>172</v>
      </c>
      <c r="N6" s="23">
        <f t="shared" ref="N6:N28" si="7">I6-H6</f>
        <v>-22664848.741952613</v>
      </c>
      <c r="O6" s="22"/>
      <c r="P6" s="25" t="s">
        <v>45</v>
      </c>
      <c r="Q6" s="6"/>
      <c r="R6" s="53"/>
      <c r="S6" s="53">
        <f t="shared" si="4"/>
        <v>0.91644018799889171</v>
      </c>
      <c r="T6" s="23">
        <f t="shared" si="5"/>
        <v>-22664848.741952613</v>
      </c>
      <c r="V6" s="52"/>
    </row>
    <row r="7" spans="1:22" ht="48.75" customHeight="1" x14ac:dyDescent="0.2">
      <c r="A7" s="40">
        <v>4</v>
      </c>
      <c r="B7" s="18" t="s">
        <v>6</v>
      </c>
      <c r="C7" s="19" t="s">
        <v>100</v>
      </c>
      <c r="D7" s="98">
        <v>45138625</v>
      </c>
      <c r="E7" s="98">
        <f t="shared" si="0"/>
        <v>41307151.530278824</v>
      </c>
      <c r="F7" s="98">
        <v>0</v>
      </c>
      <c r="G7" s="98">
        <v>45138625</v>
      </c>
      <c r="H7" s="55">
        <f t="shared" si="1"/>
        <v>0</v>
      </c>
      <c r="I7" s="55">
        <f t="shared" si="2"/>
        <v>41307151.53145875</v>
      </c>
      <c r="J7" s="20">
        <f t="shared" si="3"/>
        <v>-41307151.53145875</v>
      </c>
      <c r="K7" s="21" t="str">
        <f t="shared" ref="K7" si="8">_xlfn.IFS(F7&gt;G7,"AUMENTÓ GASTO",F7&lt;G7,"DISMINUYÓ GASTO",F7=G7,"SIN VARIACIÓN EN GASTO")</f>
        <v>DISMINUYÓ GASTO</v>
      </c>
      <c r="L7" s="41">
        <f t="shared" si="6"/>
        <v>-1</v>
      </c>
      <c r="M7" s="8" t="s">
        <v>308</v>
      </c>
      <c r="N7" s="23">
        <f t="shared" si="7"/>
        <v>41307151.53145875</v>
      </c>
      <c r="O7" s="22"/>
      <c r="P7" s="25" t="s">
        <v>46</v>
      </c>
      <c r="Q7" s="8"/>
      <c r="R7" s="53"/>
      <c r="S7" s="53">
        <f t="shared" si="4"/>
        <v>-1</v>
      </c>
      <c r="T7" s="23">
        <f t="shared" si="5"/>
        <v>41307151.53145875</v>
      </c>
      <c r="V7" s="52"/>
    </row>
    <row r="8" spans="1:22" ht="273" customHeight="1" x14ac:dyDescent="0.2">
      <c r="A8" s="40">
        <v>5</v>
      </c>
      <c r="B8" s="18" t="s">
        <v>97</v>
      </c>
      <c r="C8" s="19" t="s">
        <v>98</v>
      </c>
      <c r="D8" s="98">
        <v>21223416.07</v>
      </c>
      <c r="E8" s="98">
        <f t="shared" si="0"/>
        <v>19421922.213927533</v>
      </c>
      <c r="F8" s="98">
        <v>1618940590.3800001</v>
      </c>
      <c r="G8" s="98">
        <v>21223416.07</v>
      </c>
      <c r="H8" s="55">
        <f t="shared" si="1"/>
        <v>1408303994.2025309</v>
      </c>
      <c r="I8" s="55">
        <f t="shared" si="2"/>
        <v>19421922.214482315</v>
      </c>
      <c r="J8" s="20">
        <f t="shared" si="3"/>
        <v>1388882071.9880486</v>
      </c>
      <c r="K8" s="21" t="str">
        <f t="shared" ref="K8:K15" si="9">_xlfn.IFS(F8&gt;G8,"AUMENTÓ GASTO",F8&lt;G8,"DISMINUYÓ GASTO",F8=G8,"SIN VARIACIÓN EN GASTO")</f>
        <v>AUMENTÓ GASTO</v>
      </c>
      <c r="L8" s="41">
        <f t="shared" si="6"/>
        <v>71.511051102470333</v>
      </c>
      <c r="M8" s="10" t="s">
        <v>309</v>
      </c>
      <c r="N8" s="23">
        <f t="shared" si="7"/>
        <v>-1388882071.9880486</v>
      </c>
      <c r="O8" s="22"/>
      <c r="P8" s="25" t="s">
        <v>169</v>
      </c>
      <c r="Q8" s="9"/>
      <c r="R8" s="53"/>
      <c r="S8" s="53">
        <f t="shared" si="4"/>
        <v>71.511051102470333</v>
      </c>
      <c r="T8" s="23">
        <f t="shared" si="5"/>
        <v>-1388882071.9880486</v>
      </c>
      <c r="V8" s="52"/>
    </row>
    <row r="9" spans="1:22" ht="171" customHeight="1" x14ac:dyDescent="0.2">
      <c r="A9" s="40">
        <v>6</v>
      </c>
      <c r="B9" s="18" t="s">
        <v>94</v>
      </c>
      <c r="C9" s="19" t="s">
        <v>95</v>
      </c>
      <c r="D9" s="98">
        <v>2716816</v>
      </c>
      <c r="E9" s="98">
        <f t="shared" si="0"/>
        <v>2486206.2189950626</v>
      </c>
      <c r="F9" s="98">
        <v>15920854.66</v>
      </c>
      <c r="G9" s="98">
        <v>2716816</v>
      </c>
      <c r="H9" s="55">
        <f t="shared" si="1"/>
        <v>13849429.276174486</v>
      </c>
      <c r="I9" s="55">
        <f t="shared" si="2"/>
        <v>2486206.2190660802</v>
      </c>
      <c r="J9" s="20">
        <f>+H9-I9</f>
        <v>11363223.057108406</v>
      </c>
      <c r="K9" s="21" t="str">
        <f t="shared" si="9"/>
        <v>AUMENTÓ GASTO</v>
      </c>
      <c r="L9" s="41">
        <f t="shared" si="6"/>
        <v>4.5705070520565636</v>
      </c>
      <c r="M9" s="10" t="s">
        <v>310</v>
      </c>
      <c r="N9" s="23">
        <f t="shared" si="7"/>
        <v>-11363223.057108406</v>
      </c>
      <c r="O9" s="22"/>
      <c r="P9" s="25" t="s">
        <v>169</v>
      </c>
      <c r="Q9" s="9"/>
      <c r="R9" s="53"/>
      <c r="S9" s="53">
        <f t="shared" si="4"/>
        <v>4.5705070520565636</v>
      </c>
      <c r="T9" s="23">
        <f t="shared" si="5"/>
        <v>-11363223.057108406</v>
      </c>
      <c r="V9" s="52"/>
    </row>
    <row r="10" spans="1:22" ht="165" customHeight="1" x14ac:dyDescent="0.2">
      <c r="A10" s="40">
        <v>7</v>
      </c>
      <c r="B10" s="18" t="s">
        <v>9</v>
      </c>
      <c r="C10" s="25" t="s">
        <v>96</v>
      </c>
      <c r="D10" s="98">
        <v>0</v>
      </c>
      <c r="E10" s="98">
        <f t="shared" si="0"/>
        <v>0</v>
      </c>
      <c r="F10" s="98">
        <v>0</v>
      </c>
      <c r="G10" s="98">
        <v>0</v>
      </c>
      <c r="H10" s="55">
        <f t="shared" si="1"/>
        <v>0</v>
      </c>
      <c r="I10" s="55">
        <f t="shared" si="2"/>
        <v>0</v>
      </c>
      <c r="J10" s="20">
        <f t="shared" si="3"/>
        <v>0</v>
      </c>
      <c r="K10" s="21" t="str">
        <f t="shared" si="9"/>
        <v>SIN VARIACIÓN EN GASTO</v>
      </c>
      <c r="L10" s="41" t="e">
        <f t="shared" si="6"/>
        <v>#DIV/0!</v>
      </c>
      <c r="M10" s="10" t="s">
        <v>64</v>
      </c>
      <c r="N10" s="23">
        <f t="shared" si="7"/>
        <v>0</v>
      </c>
      <c r="O10" s="22"/>
      <c r="P10" s="25"/>
      <c r="Q10" s="10"/>
      <c r="R10" s="53"/>
      <c r="S10" s="53" t="e">
        <f t="shared" si="4"/>
        <v>#DIV/0!</v>
      </c>
      <c r="T10" s="23">
        <f t="shared" si="5"/>
        <v>0</v>
      </c>
      <c r="V10" s="52"/>
    </row>
    <row r="11" spans="1:22" ht="262.5" customHeight="1" x14ac:dyDescent="0.2">
      <c r="A11" s="40">
        <v>8</v>
      </c>
      <c r="B11" s="18" t="s">
        <v>15</v>
      </c>
      <c r="C11" s="19" t="s">
        <v>91</v>
      </c>
      <c r="D11" s="98">
        <v>0</v>
      </c>
      <c r="E11" s="98">
        <f t="shared" si="0"/>
        <v>0</v>
      </c>
      <c r="F11" s="98">
        <v>296155597.16000003</v>
      </c>
      <c r="G11" s="98">
        <v>0</v>
      </c>
      <c r="H11" s="55">
        <f t="shared" si="1"/>
        <v>257623480.97527581</v>
      </c>
      <c r="I11" s="55">
        <f t="shared" si="2"/>
        <v>0</v>
      </c>
      <c r="J11" s="20">
        <f t="shared" si="3"/>
        <v>257623480.97527581</v>
      </c>
      <c r="K11" s="21" t="str">
        <f t="shared" si="9"/>
        <v>AUMENTÓ GASTO</v>
      </c>
      <c r="L11" s="77" t="e">
        <f>(H11/I11)-1</f>
        <v>#DIV/0!</v>
      </c>
      <c r="M11" s="10" t="s">
        <v>173</v>
      </c>
      <c r="N11" s="23">
        <f>I11-H11</f>
        <v>-257623480.97527581</v>
      </c>
      <c r="O11" s="22"/>
      <c r="P11" s="25" t="s">
        <v>176</v>
      </c>
      <c r="Q11" s="10"/>
      <c r="R11" s="53"/>
      <c r="S11" s="53" t="e">
        <f t="shared" si="4"/>
        <v>#DIV/0!</v>
      </c>
      <c r="T11" s="23">
        <f t="shared" si="5"/>
        <v>-257623480.97527581</v>
      </c>
      <c r="V11" s="52"/>
    </row>
    <row r="12" spans="1:22" ht="230.25" customHeight="1" x14ac:dyDescent="0.2">
      <c r="A12" s="40">
        <v>9</v>
      </c>
      <c r="B12" s="18" t="s">
        <v>16</v>
      </c>
      <c r="C12" s="19" t="s">
        <v>99</v>
      </c>
      <c r="D12" s="98">
        <v>9866371.5</v>
      </c>
      <c r="E12" s="98">
        <f t="shared" si="0"/>
        <v>9028890.503521638</v>
      </c>
      <c r="F12" s="98">
        <v>0</v>
      </c>
      <c r="G12" s="98">
        <v>9866372</v>
      </c>
      <c r="H12" s="55">
        <f t="shared" si="1"/>
        <v>0</v>
      </c>
      <c r="I12" s="55">
        <f t="shared" si="2"/>
        <v>9028890.9613383599</v>
      </c>
      <c r="J12" s="20">
        <f t="shared" si="3"/>
        <v>-9028890.9613383599</v>
      </c>
      <c r="K12" s="21" t="str">
        <f t="shared" si="9"/>
        <v>DISMINUYÓ GASTO</v>
      </c>
      <c r="L12" s="41">
        <f t="shared" si="6"/>
        <v>-1</v>
      </c>
      <c r="M12" s="10" t="s">
        <v>174</v>
      </c>
      <c r="N12" s="23">
        <f t="shared" si="7"/>
        <v>9028890.9613383599</v>
      </c>
      <c r="O12" s="10"/>
      <c r="P12" s="25" t="s">
        <v>166</v>
      </c>
      <c r="Q12" s="10"/>
      <c r="R12" s="53"/>
      <c r="S12" s="53">
        <f t="shared" si="4"/>
        <v>-1</v>
      </c>
      <c r="T12" s="23">
        <f t="shared" si="5"/>
        <v>9028890.9613383599</v>
      </c>
      <c r="V12" s="52"/>
    </row>
    <row r="13" spans="1:22" ht="178.5" customHeight="1" x14ac:dyDescent="0.2">
      <c r="A13" s="40">
        <v>10</v>
      </c>
      <c r="B13" s="18" t="s">
        <v>17</v>
      </c>
      <c r="C13" s="19" t="s">
        <v>63</v>
      </c>
      <c r="D13" s="98">
        <v>0</v>
      </c>
      <c r="E13" s="98">
        <f t="shared" si="0"/>
        <v>0</v>
      </c>
      <c r="F13" s="98">
        <v>0</v>
      </c>
      <c r="G13" s="98">
        <v>0</v>
      </c>
      <c r="H13" s="55">
        <f t="shared" si="1"/>
        <v>0</v>
      </c>
      <c r="I13" s="55">
        <f t="shared" si="2"/>
        <v>0</v>
      </c>
      <c r="J13" s="20">
        <f t="shared" si="3"/>
        <v>0</v>
      </c>
      <c r="K13" s="21" t="str">
        <f t="shared" si="9"/>
        <v>SIN VARIACIÓN EN GASTO</v>
      </c>
      <c r="L13" s="41" t="e">
        <f t="shared" ref="L13:L18" si="10">(H13/I13)-1</f>
        <v>#DIV/0!</v>
      </c>
      <c r="M13" s="4" t="s">
        <v>65</v>
      </c>
      <c r="N13" s="23">
        <f t="shared" si="7"/>
        <v>0</v>
      </c>
      <c r="O13" s="22"/>
      <c r="P13" s="25"/>
      <c r="Q13" s="4"/>
      <c r="R13" s="53"/>
      <c r="S13" s="53" t="e">
        <f t="shared" si="4"/>
        <v>#DIV/0!</v>
      </c>
      <c r="T13" s="23">
        <f t="shared" si="5"/>
        <v>0</v>
      </c>
      <c r="V13" s="52"/>
    </row>
    <row r="14" spans="1:22" ht="212.25" customHeight="1" x14ac:dyDescent="0.2">
      <c r="A14" s="40">
        <v>11</v>
      </c>
      <c r="B14" s="18" t="s">
        <v>18</v>
      </c>
      <c r="C14" s="19" t="s">
        <v>78</v>
      </c>
      <c r="D14" s="98">
        <v>0</v>
      </c>
      <c r="E14" s="98">
        <f t="shared" si="0"/>
        <v>0</v>
      </c>
      <c r="F14" s="98">
        <v>0</v>
      </c>
      <c r="G14" s="98">
        <v>0</v>
      </c>
      <c r="H14" s="55">
        <f t="shared" si="1"/>
        <v>0</v>
      </c>
      <c r="I14" s="55">
        <f t="shared" si="2"/>
        <v>0</v>
      </c>
      <c r="J14" s="20">
        <f t="shared" si="3"/>
        <v>0</v>
      </c>
      <c r="K14" s="21" t="str">
        <f t="shared" si="9"/>
        <v>SIN VARIACIÓN EN GASTO</v>
      </c>
      <c r="L14" s="41" t="e">
        <f t="shared" si="10"/>
        <v>#DIV/0!</v>
      </c>
      <c r="M14" s="4" t="s">
        <v>65</v>
      </c>
      <c r="N14" s="23">
        <f t="shared" si="7"/>
        <v>0</v>
      </c>
      <c r="O14" s="22"/>
      <c r="P14" s="25"/>
      <c r="Q14" s="4"/>
      <c r="R14" s="53"/>
      <c r="S14" s="53" t="e">
        <f t="shared" si="4"/>
        <v>#DIV/0!</v>
      </c>
      <c r="T14" s="23">
        <f t="shared" si="5"/>
        <v>0</v>
      </c>
      <c r="V14" s="52"/>
    </row>
    <row r="15" spans="1:22" ht="152.25" customHeight="1" x14ac:dyDescent="0.2">
      <c r="A15" s="40">
        <v>12</v>
      </c>
      <c r="B15" s="18" t="s">
        <v>19</v>
      </c>
      <c r="C15" s="19" t="s">
        <v>79</v>
      </c>
      <c r="D15" s="98">
        <v>0</v>
      </c>
      <c r="E15" s="98">
        <f t="shared" si="0"/>
        <v>0</v>
      </c>
      <c r="F15" s="98">
        <v>0</v>
      </c>
      <c r="G15" s="98">
        <v>0</v>
      </c>
      <c r="H15" s="55">
        <f t="shared" si="1"/>
        <v>0</v>
      </c>
      <c r="I15" s="55">
        <f t="shared" si="2"/>
        <v>0</v>
      </c>
      <c r="J15" s="20">
        <f t="shared" si="3"/>
        <v>0</v>
      </c>
      <c r="K15" s="21" t="str">
        <f t="shared" si="9"/>
        <v>SIN VARIACIÓN EN GASTO</v>
      </c>
      <c r="L15" s="41" t="e">
        <f t="shared" si="10"/>
        <v>#DIV/0!</v>
      </c>
      <c r="M15" s="10" t="s">
        <v>66</v>
      </c>
      <c r="N15" s="23">
        <f t="shared" si="7"/>
        <v>0</v>
      </c>
      <c r="O15" s="22"/>
      <c r="P15" s="25"/>
      <c r="Q15" s="10"/>
      <c r="R15" s="53"/>
      <c r="S15" s="53" t="e">
        <f t="shared" si="4"/>
        <v>#DIV/0!</v>
      </c>
      <c r="T15" s="23">
        <f t="shared" si="5"/>
        <v>0</v>
      </c>
      <c r="V15" s="52"/>
    </row>
    <row r="16" spans="1:22" ht="99.75" customHeight="1" x14ac:dyDescent="0.2">
      <c r="A16" s="40">
        <v>13</v>
      </c>
      <c r="B16" s="18" t="s">
        <v>20</v>
      </c>
      <c r="C16" s="19" t="s">
        <v>80</v>
      </c>
      <c r="D16" s="98">
        <v>0</v>
      </c>
      <c r="E16" s="98">
        <f t="shared" si="0"/>
        <v>0</v>
      </c>
      <c r="F16" s="98">
        <v>0</v>
      </c>
      <c r="G16" s="98">
        <v>0</v>
      </c>
      <c r="H16" s="55">
        <f t="shared" si="1"/>
        <v>0</v>
      </c>
      <c r="I16" s="55">
        <f t="shared" si="2"/>
        <v>0</v>
      </c>
      <c r="J16" s="20">
        <f t="shared" si="3"/>
        <v>0</v>
      </c>
      <c r="K16" s="21" t="str">
        <f t="shared" ref="K16:K28" si="11">_xlfn.IFS(F16&gt;G16,"AUMENTÓ GASTO",F16&lt;G16,"DISMINUYÓ GASTO",F16=G16,"SIN VARIACIÓN EN GASTO")</f>
        <v>SIN VARIACIÓN EN GASTO</v>
      </c>
      <c r="L16" s="41" t="e">
        <f t="shared" si="10"/>
        <v>#DIV/0!</v>
      </c>
      <c r="M16" s="10" t="s">
        <v>67</v>
      </c>
      <c r="N16" s="23">
        <f t="shared" si="7"/>
        <v>0</v>
      </c>
      <c r="O16" s="22"/>
      <c r="P16" s="25"/>
      <c r="Q16" s="10"/>
      <c r="R16" s="53"/>
      <c r="S16" s="53" t="e">
        <f t="shared" si="4"/>
        <v>#DIV/0!</v>
      </c>
      <c r="T16" s="23">
        <f t="shared" si="5"/>
        <v>0</v>
      </c>
      <c r="V16" s="52"/>
    </row>
    <row r="17" spans="1:23" ht="49.5" customHeight="1" x14ac:dyDescent="0.2">
      <c r="A17" s="40">
        <v>14</v>
      </c>
      <c r="B17" s="18" t="s">
        <v>101</v>
      </c>
      <c r="C17" s="19" t="s">
        <v>92</v>
      </c>
      <c r="D17" s="98">
        <v>3812522062.8899999</v>
      </c>
      <c r="E17" s="98">
        <f t="shared" si="0"/>
        <v>3488906154.4149485</v>
      </c>
      <c r="F17" s="98">
        <v>1123247315</v>
      </c>
      <c r="G17" s="98">
        <v>3812522062.8899999</v>
      </c>
      <c r="H17" s="55">
        <f t="shared" si="1"/>
        <v>977104218.39535737</v>
      </c>
      <c r="I17" s="55">
        <f t="shared" si="2"/>
        <v>3488906154.5146079</v>
      </c>
      <c r="J17" s="20">
        <f t="shared" si="3"/>
        <v>-2511801936.1192503</v>
      </c>
      <c r="K17" s="21" t="str">
        <f>_xlfn.IFS(F17&gt;G17,"AUMENTÓ GASTO",F17&lt;G17,"DISMINUYÓ GASTO",F17=G17,"SIN VARIACIÓN EN GASTO")</f>
        <v>DISMINUYÓ GASTO</v>
      </c>
      <c r="L17" s="41">
        <f t="shared" si="10"/>
        <v>-0.71993966729916337</v>
      </c>
      <c r="M17" s="10" t="s">
        <v>111</v>
      </c>
      <c r="N17" s="23">
        <f t="shared" si="7"/>
        <v>2511801936.1192503</v>
      </c>
      <c r="O17" s="22"/>
      <c r="P17" s="25" t="s">
        <v>175</v>
      </c>
      <c r="Q17" s="10"/>
      <c r="R17" s="53"/>
      <c r="S17" s="53">
        <f t="shared" si="4"/>
        <v>-0.71993966729916337</v>
      </c>
      <c r="T17" s="23">
        <f t="shared" si="5"/>
        <v>2511801936.1192503</v>
      </c>
      <c r="V17" s="52"/>
    </row>
    <row r="18" spans="1:23" s="27" customFormat="1" ht="197.25" customHeight="1" x14ac:dyDescent="0.2">
      <c r="A18" s="40">
        <v>15</v>
      </c>
      <c r="B18" s="18" t="s">
        <v>81</v>
      </c>
      <c r="C18" s="19" t="s">
        <v>102</v>
      </c>
      <c r="D18" s="98">
        <v>0</v>
      </c>
      <c r="E18" s="98">
        <f t="shared" si="0"/>
        <v>0</v>
      </c>
      <c r="F18" s="98">
        <v>0</v>
      </c>
      <c r="G18" s="98">
        <v>0</v>
      </c>
      <c r="H18" s="55">
        <f t="shared" si="1"/>
        <v>0</v>
      </c>
      <c r="I18" s="55">
        <f t="shared" si="2"/>
        <v>0</v>
      </c>
      <c r="J18" s="20">
        <f t="shared" si="3"/>
        <v>0</v>
      </c>
      <c r="K18" s="21" t="str">
        <f t="shared" si="11"/>
        <v>SIN VARIACIÓN EN GASTO</v>
      </c>
      <c r="L18" s="41" t="e">
        <f t="shared" si="10"/>
        <v>#DIV/0!</v>
      </c>
      <c r="M18" s="10" t="s">
        <v>134</v>
      </c>
      <c r="N18" s="23">
        <f t="shared" si="7"/>
        <v>0</v>
      </c>
      <c r="O18" s="22"/>
      <c r="P18" s="26"/>
      <c r="Q18" s="10" t="s">
        <v>72</v>
      </c>
      <c r="R18" s="53"/>
      <c r="S18" s="53" t="e">
        <f t="shared" si="4"/>
        <v>#DIV/0!</v>
      </c>
      <c r="T18" s="23">
        <f t="shared" si="5"/>
        <v>0</v>
      </c>
      <c r="V18" s="52"/>
      <c r="W18" s="16"/>
    </row>
    <row r="19" spans="1:23" ht="201.75" customHeight="1" x14ac:dyDescent="0.2">
      <c r="A19" s="40">
        <v>16</v>
      </c>
      <c r="B19" s="18" t="s">
        <v>82</v>
      </c>
      <c r="C19" s="19" t="s">
        <v>103</v>
      </c>
      <c r="D19" s="98">
        <v>0</v>
      </c>
      <c r="E19" s="98">
        <f t="shared" si="0"/>
        <v>0</v>
      </c>
      <c r="F19" s="98">
        <v>0</v>
      </c>
      <c r="G19" s="98">
        <v>0</v>
      </c>
      <c r="H19" s="55">
        <f t="shared" si="1"/>
        <v>0</v>
      </c>
      <c r="I19" s="55">
        <f t="shared" si="2"/>
        <v>0</v>
      </c>
      <c r="J19" s="20">
        <f t="shared" si="3"/>
        <v>0</v>
      </c>
      <c r="K19" s="21" t="str">
        <f t="shared" si="11"/>
        <v>SIN VARIACIÓN EN GASTO</v>
      </c>
      <c r="L19" s="41" t="e">
        <f t="shared" si="6"/>
        <v>#DIV/0!</v>
      </c>
      <c r="M19" s="10" t="s">
        <v>68</v>
      </c>
      <c r="N19" s="23">
        <f t="shared" si="7"/>
        <v>0</v>
      </c>
      <c r="O19" s="22"/>
      <c r="P19" s="25"/>
      <c r="Q19" s="10" t="s">
        <v>68</v>
      </c>
      <c r="R19" s="53"/>
      <c r="S19" s="53" t="e">
        <f t="shared" si="4"/>
        <v>#DIV/0!</v>
      </c>
      <c r="T19" s="23">
        <f t="shared" si="5"/>
        <v>0</v>
      </c>
      <c r="V19" s="52"/>
    </row>
    <row r="20" spans="1:23" ht="92.25" customHeight="1" x14ac:dyDescent="0.2">
      <c r="A20" s="40">
        <v>17</v>
      </c>
      <c r="B20" s="18" t="s">
        <v>83</v>
      </c>
      <c r="C20" s="19" t="s">
        <v>84</v>
      </c>
      <c r="D20" s="98">
        <v>3220600</v>
      </c>
      <c r="E20" s="98">
        <f t="shared" si="0"/>
        <v>2947227.8390938137</v>
      </c>
      <c r="F20" s="98">
        <v>0</v>
      </c>
      <c r="G20" s="98">
        <v>3220600</v>
      </c>
      <c r="H20" s="55">
        <f t="shared" si="1"/>
        <v>0</v>
      </c>
      <c r="I20" s="55">
        <f t="shared" si="2"/>
        <v>2947227.8391780001</v>
      </c>
      <c r="J20" s="20">
        <f t="shared" si="3"/>
        <v>-2947227.8391780001</v>
      </c>
      <c r="K20" s="21" t="str">
        <f t="shared" si="11"/>
        <v>DISMINUYÓ GASTO</v>
      </c>
      <c r="L20" s="41">
        <f t="shared" si="6"/>
        <v>-1</v>
      </c>
      <c r="M20" s="10" t="s">
        <v>110</v>
      </c>
      <c r="N20" s="23">
        <f t="shared" si="7"/>
        <v>2947227.8391780001</v>
      </c>
      <c r="O20" s="22"/>
      <c r="P20" s="25" t="s">
        <v>50</v>
      </c>
      <c r="Q20" s="10" t="s">
        <v>73</v>
      </c>
      <c r="R20" s="53"/>
      <c r="S20" s="53">
        <f t="shared" si="4"/>
        <v>-1</v>
      </c>
      <c r="T20" s="23">
        <f t="shared" si="5"/>
        <v>2947227.8391780001</v>
      </c>
      <c r="V20" s="52"/>
    </row>
    <row r="21" spans="1:23" ht="208.5" customHeight="1" x14ac:dyDescent="0.2">
      <c r="A21" s="40">
        <v>18</v>
      </c>
      <c r="B21" s="18" t="s">
        <v>83</v>
      </c>
      <c r="C21" s="19" t="s">
        <v>93</v>
      </c>
      <c r="D21" s="98">
        <v>3029148.28</v>
      </c>
      <c r="E21" s="98">
        <f t="shared" si="0"/>
        <v>2772026.9948329944</v>
      </c>
      <c r="F21" s="98">
        <v>0</v>
      </c>
      <c r="G21" s="98">
        <v>3029148.28</v>
      </c>
      <c r="H21" s="55">
        <f t="shared" si="1"/>
        <v>0</v>
      </c>
      <c r="I21" s="55">
        <f t="shared" si="2"/>
        <v>2772026.9949121764</v>
      </c>
      <c r="J21" s="20">
        <f t="shared" si="3"/>
        <v>-2772026.9949121764</v>
      </c>
      <c r="K21" s="21" t="str">
        <f t="shared" si="11"/>
        <v>DISMINUYÓ GASTO</v>
      </c>
      <c r="L21" s="41">
        <f t="shared" si="6"/>
        <v>-1</v>
      </c>
      <c r="M21" s="10" t="s">
        <v>109</v>
      </c>
      <c r="N21" s="23">
        <f t="shared" si="7"/>
        <v>2772026.9949121764</v>
      </c>
      <c r="O21" s="22"/>
      <c r="P21" s="25" t="s">
        <v>168</v>
      </c>
      <c r="Q21" s="10" t="s">
        <v>179</v>
      </c>
      <c r="R21" s="53"/>
      <c r="S21" s="53">
        <f t="shared" si="4"/>
        <v>-1</v>
      </c>
      <c r="T21" s="23">
        <f t="shared" si="5"/>
        <v>2772026.9949121764</v>
      </c>
      <c r="V21" s="52"/>
    </row>
    <row r="22" spans="1:23" s="27" customFormat="1" ht="71.25" customHeight="1" x14ac:dyDescent="0.2">
      <c r="A22" s="40">
        <v>19</v>
      </c>
      <c r="B22" s="18" t="s">
        <v>85</v>
      </c>
      <c r="C22" s="19" t="s">
        <v>26</v>
      </c>
      <c r="D22" s="98">
        <v>0</v>
      </c>
      <c r="E22" s="98">
        <f t="shared" ref="E22:E27" si="12">+D22*0.91511762997386</f>
        <v>0</v>
      </c>
      <c r="F22" s="98">
        <v>0</v>
      </c>
      <c r="G22" s="98">
        <v>0</v>
      </c>
      <c r="H22" s="55">
        <f t="shared" ref="H22:H27" si="13">+F22*0.869892325</f>
        <v>0</v>
      </c>
      <c r="I22" s="55">
        <f t="shared" si="2"/>
        <v>0</v>
      </c>
      <c r="J22" s="20">
        <f t="shared" si="3"/>
        <v>0</v>
      </c>
      <c r="K22" s="21" t="str">
        <f t="shared" si="11"/>
        <v>SIN VARIACIÓN EN GASTO</v>
      </c>
      <c r="L22" s="41" t="e">
        <f t="shared" si="6"/>
        <v>#DIV/0!</v>
      </c>
      <c r="M22" s="39" t="s">
        <v>69</v>
      </c>
      <c r="N22" s="23">
        <f t="shared" si="7"/>
        <v>0</v>
      </c>
      <c r="O22" s="22"/>
      <c r="P22" s="26"/>
      <c r="Q22" s="39" t="s">
        <v>69</v>
      </c>
      <c r="R22" s="53"/>
      <c r="S22" s="53" t="e">
        <f t="shared" si="4"/>
        <v>#DIV/0!</v>
      </c>
      <c r="T22" s="23">
        <f t="shared" si="5"/>
        <v>0</v>
      </c>
      <c r="V22" s="52"/>
      <c r="W22" s="16"/>
    </row>
    <row r="23" spans="1:23" ht="127.5" customHeight="1" x14ac:dyDescent="0.2">
      <c r="A23" s="40">
        <v>20</v>
      </c>
      <c r="B23" s="18" t="s">
        <v>86</v>
      </c>
      <c r="C23" s="19" t="s">
        <v>87</v>
      </c>
      <c r="D23" s="98">
        <v>0</v>
      </c>
      <c r="E23" s="98">
        <f t="shared" si="12"/>
        <v>0</v>
      </c>
      <c r="F23" s="98">
        <v>0</v>
      </c>
      <c r="G23" s="98">
        <v>0</v>
      </c>
      <c r="H23" s="55">
        <f t="shared" si="13"/>
        <v>0</v>
      </c>
      <c r="I23" s="55">
        <f t="shared" si="2"/>
        <v>0</v>
      </c>
      <c r="J23" s="20">
        <f t="shared" si="3"/>
        <v>0</v>
      </c>
      <c r="K23" s="21" t="str">
        <f t="shared" si="11"/>
        <v>SIN VARIACIÓN EN GASTO</v>
      </c>
      <c r="L23" s="41" t="e">
        <f t="shared" si="6"/>
        <v>#DIV/0!</v>
      </c>
      <c r="M23" s="39" t="s">
        <v>70</v>
      </c>
      <c r="N23" s="23">
        <f t="shared" si="7"/>
        <v>0</v>
      </c>
      <c r="O23" s="22"/>
      <c r="P23" s="25"/>
      <c r="Q23" s="39" t="s">
        <v>70</v>
      </c>
      <c r="R23" s="53"/>
      <c r="S23" s="53" t="e">
        <f t="shared" si="4"/>
        <v>#DIV/0!</v>
      </c>
      <c r="T23" s="23">
        <f t="shared" si="5"/>
        <v>0</v>
      </c>
      <c r="V23" s="52"/>
    </row>
    <row r="24" spans="1:23" ht="34.5" customHeight="1" x14ac:dyDescent="0.2">
      <c r="A24" s="40">
        <v>21</v>
      </c>
      <c r="B24" s="46" t="s">
        <v>88</v>
      </c>
      <c r="C24" s="19" t="s">
        <v>11</v>
      </c>
      <c r="D24" s="98">
        <v>0</v>
      </c>
      <c r="E24" s="98">
        <f t="shared" si="12"/>
        <v>0</v>
      </c>
      <c r="F24" s="98">
        <v>0</v>
      </c>
      <c r="G24" s="98">
        <v>0</v>
      </c>
      <c r="H24" s="55">
        <f t="shared" si="13"/>
        <v>0</v>
      </c>
      <c r="I24" s="55">
        <f t="shared" si="2"/>
        <v>0</v>
      </c>
      <c r="J24" s="20">
        <f t="shared" si="3"/>
        <v>0</v>
      </c>
      <c r="K24" s="21" t="str">
        <f t="shared" si="11"/>
        <v>SIN VARIACIÓN EN GASTO</v>
      </c>
      <c r="L24" s="41" t="e">
        <f t="shared" si="6"/>
        <v>#DIV/0!</v>
      </c>
      <c r="M24" s="39" t="s">
        <v>71</v>
      </c>
      <c r="N24" s="23">
        <f t="shared" si="7"/>
        <v>0</v>
      </c>
      <c r="O24" s="22"/>
      <c r="P24" s="25"/>
      <c r="Q24" s="39" t="s">
        <v>71</v>
      </c>
      <c r="R24" s="53"/>
      <c r="S24" s="53" t="e">
        <f t="shared" si="4"/>
        <v>#DIV/0!</v>
      </c>
      <c r="T24" s="23">
        <f t="shared" si="5"/>
        <v>0</v>
      </c>
      <c r="V24" s="52"/>
    </row>
    <row r="25" spans="1:23" ht="111" customHeight="1" x14ac:dyDescent="0.2">
      <c r="A25" s="40">
        <v>22</v>
      </c>
      <c r="B25" s="18" t="s">
        <v>89</v>
      </c>
      <c r="C25" s="19" t="s">
        <v>90</v>
      </c>
      <c r="D25" s="98">
        <v>0</v>
      </c>
      <c r="E25" s="98">
        <f t="shared" si="12"/>
        <v>0</v>
      </c>
      <c r="F25" s="98">
        <v>0</v>
      </c>
      <c r="G25" s="98">
        <v>0</v>
      </c>
      <c r="H25" s="55">
        <f t="shared" si="13"/>
        <v>0</v>
      </c>
      <c r="I25" s="55">
        <f t="shared" si="2"/>
        <v>0</v>
      </c>
      <c r="J25" s="20">
        <f t="shared" si="3"/>
        <v>0</v>
      </c>
      <c r="K25" s="21" t="str">
        <f t="shared" ref="K25:K26" si="14">_xlfn.IFS(F25&gt;G25,"AUMENTÓ GASTO",F25&lt;G25,"DISMINUYÓ GASTO",F25=G25,"SIN VARIACIÓN EN GASTO")</f>
        <v>SIN VARIACIÓN EN GASTO</v>
      </c>
      <c r="L25" s="41" t="e">
        <f t="shared" si="6"/>
        <v>#DIV/0!</v>
      </c>
      <c r="M25" s="39"/>
      <c r="N25" s="23">
        <f t="shared" si="7"/>
        <v>0</v>
      </c>
      <c r="O25" s="22"/>
      <c r="P25" s="25"/>
      <c r="Q25" s="39"/>
      <c r="R25" s="53"/>
      <c r="S25" s="53" t="e">
        <f t="shared" si="4"/>
        <v>#DIV/0!</v>
      </c>
      <c r="T25" s="23">
        <f t="shared" si="5"/>
        <v>0</v>
      </c>
      <c r="V25" s="52"/>
    </row>
    <row r="26" spans="1:23" ht="73.5" customHeight="1" x14ac:dyDescent="0.2">
      <c r="A26" s="40">
        <v>23</v>
      </c>
      <c r="B26" s="18" t="s">
        <v>126</v>
      </c>
      <c r="C26" s="19" t="s">
        <v>125</v>
      </c>
      <c r="D26" s="98">
        <v>0</v>
      </c>
      <c r="E26" s="98">
        <f t="shared" si="12"/>
        <v>0</v>
      </c>
      <c r="F26" s="98">
        <v>0</v>
      </c>
      <c r="G26" s="98">
        <v>0</v>
      </c>
      <c r="H26" s="55">
        <f t="shared" si="13"/>
        <v>0</v>
      </c>
      <c r="I26" s="55">
        <f t="shared" si="2"/>
        <v>0</v>
      </c>
      <c r="J26" s="20">
        <f t="shared" si="3"/>
        <v>0</v>
      </c>
      <c r="K26" s="21" t="str">
        <f t="shared" si="14"/>
        <v>SIN VARIACIÓN EN GASTO</v>
      </c>
      <c r="L26" s="41" t="e">
        <f t="shared" si="6"/>
        <v>#DIV/0!</v>
      </c>
      <c r="M26" s="39"/>
      <c r="N26" s="23">
        <f t="shared" si="7"/>
        <v>0</v>
      </c>
      <c r="O26" s="22"/>
      <c r="P26" s="25"/>
      <c r="Q26" s="39"/>
      <c r="R26" s="53"/>
      <c r="S26" s="53" t="e">
        <f t="shared" si="4"/>
        <v>#DIV/0!</v>
      </c>
      <c r="T26" s="23">
        <f t="shared" si="5"/>
        <v>0</v>
      </c>
      <c r="V26" s="52"/>
    </row>
    <row r="27" spans="1:23" ht="170.25" customHeight="1" x14ac:dyDescent="0.2">
      <c r="A27" s="40">
        <v>24</v>
      </c>
      <c r="B27" s="18" t="s">
        <v>122</v>
      </c>
      <c r="C27" s="19" t="s">
        <v>121</v>
      </c>
      <c r="D27" s="98">
        <v>0</v>
      </c>
      <c r="E27" s="98">
        <f t="shared" si="12"/>
        <v>0</v>
      </c>
      <c r="F27" s="98">
        <v>0</v>
      </c>
      <c r="G27" s="98">
        <v>0</v>
      </c>
      <c r="H27" s="55">
        <f t="shared" si="13"/>
        <v>0</v>
      </c>
      <c r="I27" s="55">
        <f t="shared" si="2"/>
        <v>0</v>
      </c>
      <c r="J27" s="20">
        <f t="shared" si="3"/>
        <v>0</v>
      </c>
      <c r="K27" s="21" t="str">
        <f t="shared" si="11"/>
        <v>SIN VARIACIÓN EN GASTO</v>
      </c>
      <c r="L27" s="41" t="e">
        <f t="shared" si="6"/>
        <v>#DIV/0!</v>
      </c>
      <c r="M27" s="10" t="s">
        <v>135</v>
      </c>
      <c r="N27" s="23">
        <f t="shared" si="7"/>
        <v>0</v>
      </c>
      <c r="O27" s="22"/>
      <c r="P27" s="25" t="s">
        <v>178</v>
      </c>
      <c r="Q27" s="39"/>
      <c r="R27" s="53"/>
      <c r="S27" s="53" t="e">
        <f t="shared" si="4"/>
        <v>#DIV/0!</v>
      </c>
      <c r="T27" s="23">
        <f t="shared" si="5"/>
        <v>0</v>
      </c>
      <c r="V27" s="52"/>
    </row>
    <row r="28" spans="1:23" ht="105.75" customHeight="1" x14ac:dyDescent="0.2">
      <c r="A28" s="40">
        <v>25</v>
      </c>
      <c r="B28" s="18" t="s">
        <v>123</v>
      </c>
      <c r="C28" s="19" t="s">
        <v>124</v>
      </c>
      <c r="D28" s="98">
        <v>157635633.06</v>
      </c>
      <c r="E28" s="98">
        <f>+D28*0.91511762997386</f>
        <v>144255146.92529625</v>
      </c>
      <c r="F28" s="98">
        <v>55150819</v>
      </c>
      <c r="G28" s="98">
        <v>157635633.06</v>
      </c>
      <c r="H28" s="55">
        <f>+F28*0.869892325</f>
        <v>47975274.165564179</v>
      </c>
      <c r="I28" s="55">
        <f t="shared" si="2"/>
        <v>144255146.92941687</v>
      </c>
      <c r="J28" s="20">
        <f t="shared" si="3"/>
        <v>-96279872.763852686</v>
      </c>
      <c r="K28" s="21" t="str">
        <f t="shared" si="11"/>
        <v>DISMINUYÓ GASTO</v>
      </c>
      <c r="L28" s="41">
        <f t="shared" si="6"/>
        <v>-0.66742764340298943</v>
      </c>
      <c r="M28" s="79" t="s">
        <v>177</v>
      </c>
      <c r="N28" s="23">
        <f t="shared" si="7"/>
        <v>96279872.763852686</v>
      </c>
      <c r="O28" s="22"/>
      <c r="P28" s="25" t="s">
        <v>163</v>
      </c>
      <c r="Q28" s="39"/>
      <c r="R28" s="53"/>
      <c r="S28" s="53">
        <f t="shared" si="4"/>
        <v>-0.66742764340298943</v>
      </c>
      <c r="T28" s="23">
        <f t="shared" si="5"/>
        <v>96279872.763852686</v>
      </c>
      <c r="V28" s="52"/>
    </row>
    <row r="29" spans="1:23" ht="27.75" customHeight="1" x14ac:dyDescent="0.2">
      <c r="C29" s="28"/>
      <c r="D29" s="99">
        <f t="shared" ref="D29:J29" si="15">+SUBTOTAL(9,D2:D28)</f>
        <v>4104814731.9899998</v>
      </c>
      <c r="E29" s="99">
        <f t="shared" si="15"/>
        <v>3756388329.020474</v>
      </c>
      <c r="F29" s="99">
        <f t="shared" si="15"/>
        <v>3163900366.2000003</v>
      </c>
      <c r="G29" s="99">
        <f t="shared" si="15"/>
        <v>4104814732.4899998</v>
      </c>
      <c r="H29" s="44">
        <f t="shared" si="15"/>
        <v>2752252645.6220694</v>
      </c>
      <c r="I29" s="44">
        <f t="shared" si="15"/>
        <v>3756388329.5853329</v>
      </c>
      <c r="J29" s="44">
        <f t="shared" si="15"/>
        <v>-1004135683.9632633</v>
      </c>
      <c r="K29" s="21" t="str">
        <f>_xlfn.IFS(F29&gt;G29,"AUMENTÓ GASTO",F29&lt;G29,"DISMINUYÓ GASTO",F29=G29,"SIN VARIACIÓN EN GASTO")</f>
        <v>DISMINUYÓ GASTO</v>
      </c>
      <c r="L29" s="45">
        <f>(F29/G29)-1</f>
        <v>-0.22922212757681182</v>
      </c>
      <c r="M29" s="43"/>
      <c r="N29" s="44">
        <f>SUM(N4:N28)</f>
        <v>1004135683.9632633</v>
      </c>
      <c r="O29" s="43"/>
      <c r="P29" s="43"/>
      <c r="Q29" s="43"/>
      <c r="R29" s="53"/>
      <c r="S29" s="53">
        <f t="shared" si="4"/>
        <v>-0.26731413151688443</v>
      </c>
      <c r="T29" s="44"/>
      <c r="V29" s="52"/>
    </row>
    <row r="31" spans="1:23" x14ac:dyDescent="0.2">
      <c r="E31" s="101">
        <f>+E29/D29</f>
        <v>0.91511762997386004</v>
      </c>
      <c r="G31" s="102"/>
      <c r="H31" s="58">
        <f>+H29/F29</f>
        <v>0.86989232499999991</v>
      </c>
      <c r="I31" s="58">
        <f>+I29/G29</f>
        <v>0.91511763000000002</v>
      </c>
      <c r="M31" s="78"/>
    </row>
  </sheetData>
  <autoFilter ref="D2:T29" xr:uid="{6509EDB1-DDDB-40D8-9D49-6095AB937A83}"/>
  <mergeCells count="20">
    <mergeCell ref="O2:O3"/>
    <mergeCell ref="P2:P3"/>
    <mergeCell ref="Q2:Q3"/>
    <mergeCell ref="R2:R3"/>
    <mergeCell ref="S2:S3"/>
    <mergeCell ref="E2:E3"/>
    <mergeCell ref="H2:H3"/>
    <mergeCell ref="I2:I3"/>
    <mergeCell ref="B1:T1"/>
    <mergeCell ref="B2:B3"/>
    <mergeCell ref="C2:C3"/>
    <mergeCell ref="D2:D3"/>
    <mergeCell ref="F2:F3"/>
    <mergeCell ref="G2:G3"/>
    <mergeCell ref="J2:J3"/>
    <mergeCell ref="K2:K3"/>
    <mergeCell ref="L2:L3"/>
    <mergeCell ref="M2:M3"/>
    <mergeCell ref="T2:T3"/>
    <mergeCell ref="N2:N3"/>
  </mergeCells>
  <conditionalFormatting sqref="K4:K29">
    <cfRule type="containsText" dxfId="11" priority="1" operator="containsText" text="SIN VARIACIÓN EN GASTO">
      <formula>NOT(ISERROR(SEARCH("SIN VARIACIÓN EN GASTO",K4)))</formula>
    </cfRule>
    <cfRule type="containsText" dxfId="10" priority="2" operator="containsText" text="DISMINUYÓ GASTO">
      <formula>NOT(ISERROR(SEARCH("DISMINUYÓ GASTO",K4)))</formula>
    </cfRule>
    <cfRule type="containsText" dxfId="9" priority="3" operator="containsText" text="AUMENTÓ GASTO">
      <formula>NOT(ISERROR(SEARCH("AUMENTÓ GASTO",K4)))</formula>
    </cfRule>
  </conditionalFormatting>
  <conditionalFormatting sqref="L4:L28">
    <cfRule type="containsErrors" dxfId="8" priority="4">
      <formula>ISERROR(L4)</formula>
    </cfRule>
    <cfRule type="cellIs" dxfId="7" priority="5" operator="equal">
      <formula>0</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F1285-77AE-4DDA-8BAD-A00971B3E16B}">
  <sheetPr>
    <tabColor theme="8" tint="0.79998168889431442"/>
  </sheetPr>
  <dimension ref="A1:G5"/>
  <sheetViews>
    <sheetView workbookViewId="0">
      <selection activeCell="A4" sqref="A4"/>
    </sheetView>
  </sheetViews>
  <sheetFormatPr baseColWidth="10" defaultRowHeight="15" x14ac:dyDescent="0.25"/>
  <cols>
    <col min="1" max="1" width="28.7109375" customWidth="1"/>
    <col min="2" max="2" width="28.5703125" customWidth="1"/>
    <col min="3" max="3" width="14.42578125" customWidth="1"/>
    <col min="4" max="4" width="28.28515625" customWidth="1"/>
    <col min="5" max="5" width="14.42578125" customWidth="1"/>
    <col min="6" max="6" width="28.28515625" customWidth="1"/>
    <col min="7" max="7" width="21.85546875" bestFit="1" customWidth="1"/>
  </cols>
  <sheetData>
    <row r="1" spans="1:7" ht="54" customHeight="1" x14ac:dyDescent="0.25">
      <c r="A1" s="60" t="s">
        <v>136</v>
      </c>
      <c r="B1" s="92" t="s">
        <v>137</v>
      </c>
      <c r="C1" s="93"/>
      <c r="D1" s="93"/>
      <c r="E1" s="93"/>
      <c r="F1" s="94"/>
      <c r="G1" s="61"/>
    </row>
    <row r="2" spans="1:7" ht="54" customHeight="1" x14ac:dyDescent="0.25">
      <c r="A2" s="95" t="s">
        <v>138</v>
      </c>
      <c r="B2" s="96"/>
      <c r="C2" s="96"/>
      <c r="D2" s="96"/>
      <c r="E2" s="96"/>
      <c r="F2" s="96"/>
      <c r="G2" s="97"/>
    </row>
    <row r="3" spans="1:7" ht="36" x14ac:dyDescent="0.25">
      <c r="A3" s="62">
        <v>2022</v>
      </c>
      <c r="B3" s="62" t="s">
        <v>139</v>
      </c>
      <c r="C3" s="62" t="s">
        <v>140</v>
      </c>
      <c r="D3" s="62" t="s">
        <v>141</v>
      </c>
      <c r="E3" s="62" t="s">
        <v>140</v>
      </c>
      <c r="F3" s="62" t="s">
        <v>142</v>
      </c>
      <c r="G3" s="62" t="s">
        <v>143</v>
      </c>
    </row>
    <row r="4" spans="1:7" ht="26.25" customHeight="1" x14ac:dyDescent="0.25">
      <c r="A4" s="64">
        <f>113604444165.93+10383889847.45</f>
        <v>123988334013.37999</v>
      </c>
      <c r="B4" s="64">
        <f>+'Matriz informe acumulado-'!D29</f>
        <v>25705947633.675392</v>
      </c>
      <c r="C4" s="67">
        <f>+(A4/B4)-1</f>
        <v>3.8233325524616095</v>
      </c>
      <c r="D4" s="64"/>
      <c r="E4" s="63"/>
      <c r="F4" s="65">
        <f>+B4-A4</f>
        <v>-98282386379.70459</v>
      </c>
      <c r="G4" s="66">
        <f>+C4</f>
        <v>3.8233325524616095</v>
      </c>
    </row>
    <row r="5" spans="1:7" x14ac:dyDescent="0.25">
      <c r="A5" t="s">
        <v>144</v>
      </c>
    </row>
  </sheetData>
  <mergeCells count="2">
    <mergeCell ref="B1:F1"/>
    <mergeCell ref="A2:G2"/>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493A5-D9E4-47F1-BD6B-B8504EED2D1F}">
  <dimension ref="A2:AE89"/>
  <sheetViews>
    <sheetView topLeftCell="I6" zoomScale="90" zoomScaleNormal="90" workbookViewId="0">
      <selection activeCell="AE26" sqref="AE26"/>
    </sheetView>
  </sheetViews>
  <sheetFormatPr baseColWidth="10" defaultRowHeight="15" x14ac:dyDescent="0.25"/>
  <cols>
    <col min="10" max="10" width="10.140625" customWidth="1"/>
    <col min="11" max="11" width="7.7109375" bestFit="1" customWidth="1"/>
    <col min="12" max="12" width="14.85546875" customWidth="1"/>
    <col min="13" max="13" width="7.42578125" customWidth="1"/>
    <col min="14" max="14" width="20" customWidth="1"/>
    <col min="17" max="17" width="16.42578125" bestFit="1" customWidth="1"/>
    <col min="27" max="27" width="6.28515625" customWidth="1"/>
    <col min="29" max="29" width="16.28515625" customWidth="1"/>
    <col min="31" max="31" width="13.28515625" bestFit="1" customWidth="1"/>
  </cols>
  <sheetData>
    <row r="2" spans="12:15" x14ac:dyDescent="0.25">
      <c r="L2" t="s">
        <v>129</v>
      </c>
      <c r="N2" t="s">
        <v>131</v>
      </c>
    </row>
    <row r="3" spans="12:15" x14ac:dyDescent="0.25">
      <c r="N3" t="s">
        <v>130</v>
      </c>
    </row>
    <row r="5" spans="12:15" x14ac:dyDescent="0.25">
      <c r="O5" s="69" t="s">
        <v>146</v>
      </c>
    </row>
    <row r="18" spans="12:31" x14ac:dyDescent="0.25">
      <c r="L18" s="68" t="s">
        <v>132</v>
      </c>
      <c r="N18" s="68">
        <v>126.03</v>
      </c>
      <c r="O18">
        <f>+N18/N19</f>
        <v>0.87508679350090257</v>
      </c>
      <c r="P18">
        <v>0.87508679350090302</v>
      </c>
      <c r="Z18" s="68" t="s">
        <v>132</v>
      </c>
      <c r="AB18" s="68">
        <v>126.03</v>
      </c>
      <c r="AC18">
        <f>+AB18/AB19</f>
        <v>0.86989232468249589</v>
      </c>
      <c r="AE18">
        <v>0.86989232500000002</v>
      </c>
    </row>
    <row r="19" spans="12:31" x14ac:dyDescent="0.25">
      <c r="L19" s="69" t="s">
        <v>151</v>
      </c>
      <c r="N19" s="69">
        <v>144.02000000000001</v>
      </c>
      <c r="Z19" s="69" t="s">
        <v>289</v>
      </c>
      <c r="AB19" s="69">
        <v>144.88</v>
      </c>
    </row>
    <row r="22" spans="12:31" x14ac:dyDescent="0.25">
      <c r="L22" s="68" t="s">
        <v>132</v>
      </c>
      <c r="N22" s="68">
        <v>126.03</v>
      </c>
      <c r="O22">
        <f>+N22/N23</f>
        <v>0.87508679350090257</v>
      </c>
      <c r="P22">
        <v>0.87508679350090302</v>
      </c>
      <c r="Z22" s="68" t="s">
        <v>132</v>
      </c>
      <c r="AB22" s="68">
        <v>126.03</v>
      </c>
      <c r="AC22">
        <f>+AB22/AB23</f>
        <v>0.86989232468249589</v>
      </c>
      <c r="AE22">
        <v>0.86989232500000002</v>
      </c>
    </row>
    <row r="23" spans="12:31" x14ac:dyDescent="0.25">
      <c r="L23" s="69" t="s">
        <v>151</v>
      </c>
      <c r="N23" s="69">
        <v>144.02000000000001</v>
      </c>
      <c r="Z23" s="69" t="s">
        <v>289</v>
      </c>
      <c r="AB23" s="69">
        <v>144.88</v>
      </c>
    </row>
    <row r="24" spans="12:31" x14ac:dyDescent="0.25">
      <c r="L24" s="69"/>
      <c r="N24" s="69"/>
      <c r="Z24" s="69"/>
      <c r="AB24" s="69"/>
    </row>
    <row r="25" spans="12:31" x14ac:dyDescent="0.25">
      <c r="L25" s="69"/>
      <c r="N25" s="69"/>
      <c r="Z25" s="69"/>
      <c r="AB25" s="69"/>
    </row>
    <row r="26" spans="12:31" x14ac:dyDescent="0.25">
      <c r="L26" s="68" t="s">
        <v>132</v>
      </c>
      <c r="N26" s="68">
        <v>126.03</v>
      </c>
      <c r="O26">
        <f>+N26/N27</f>
        <v>0.92594225258981699</v>
      </c>
      <c r="P26">
        <v>0.92594225258981699</v>
      </c>
      <c r="Z26" s="68" t="s">
        <v>132</v>
      </c>
      <c r="AB26" s="68">
        <v>126.03</v>
      </c>
      <c r="AC26">
        <f>+AB26/AB27</f>
        <v>0.91511762997386004</v>
      </c>
      <c r="AE26">
        <v>0.91511763000000002</v>
      </c>
    </row>
    <row r="27" spans="12:31" x14ac:dyDescent="0.25">
      <c r="L27" s="69" t="s">
        <v>152</v>
      </c>
      <c r="N27" s="69">
        <v>136.11000000000001</v>
      </c>
      <c r="Z27" s="69" t="s">
        <v>133</v>
      </c>
      <c r="AB27" s="69">
        <v>137.72</v>
      </c>
    </row>
    <row r="28" spans="12:31" x14ac:dyDescent="0.25">
      <c r="L28" s="69"/>
      <c r="N28" s="69"/>
      <c r="Z28" s="69"/>
      <c r="AB28" s="69"/>
    </row>
    <row r="29" spans="12:31" x14ac:dyDescent="0.25">
      <c r="L29" s="69"/>
      <c r="N29" s="69"/>
      <c r="Z29" s="69"/>
      <c r="AB29" s="69"/>
    </row>
    <row r="30" spans="12:31" x14ac:dyDescent="0.25">
      <c r="L30" s="68" t="s">
        <v>132</v>
      </c>
      <c r="N30" s="68">
        <v>126.03</v>
      </c>
      <c r="O30">
        <f>+N30/N31</f>
        <v>0.91511762997386004</v>
      </c>
      <c r="P30">
        <v>0.91511762997386004</v>
      </c>
      <c r="Z30" s="68" t="s">
        <v>132</v>
      </c>
      <c r="AB30" s="68">
        <v>126.03</v>
      </c>
      <c r="AC30">
        <f>+AB30/AB31</f>
        <v>0.91511762997386004</v>
      </c>
      <c r="AE30">
        <v>0.91511762997386004</v>
      </c>
    </row>
    <row r="31" spans="12:31" x14ac:dyDescent="0.25">
      <c r="L31" s="69" t="s">
        <v>133</v>
      </c>
      <c r="N31" s="69">
        <v>137.72</v>
      </c>
      <c r="Z31" s="69" t="s">
        <v>133</v>
      </c>
      <c r="AB31" s="69">
        <v>137.72</v>
      </c>
    </row>
    <row r="55" spans="1:14" x14ac:dyDescent="0.25">
      <c r="A55" s="72" t="s">
        <v>128</v>
      </c>
    </row>
    <row r="57" spans="1:14" x14ac:dyDescent="0.25">
      <c r="J57" t="s">
        <v>292</v>
      </c>
      <c r="K57" t="s">
        <v>293</v>
      </c>
      <c r="L57" t="s">
        <v>294</v>
      </c>
      <c r="M57" t="s">
        <v>295</v>
      </c>
      <c r="N57" t="s">
        <v>296</v>
      </c>
    </row>
    <row r="58" spans="1:14" x14ac:dyDescent="0.25">
      <c r="J58" t="s">
        <v>185</v>
      </c>
      <c r="K58" s="80" t="s">
        <v>186</v>
      </c>
      <c r="L58" s="80" t="s">
        <v>187</v>
      </c>
      <c r="M58" s="80" t="s">
        <v>188</v>
      </c>
      <c r="N58" s="80" t="s">
        <v>189</v>
      </c>
    </row>
    <row r="59" spans="1:14" x14ac:dyDescent="0.25">
      <c r="J59" t="s">
        <v>190</v>
      </c>
      <c r="K59" s="80" t="s">
        <v>191</v>
      </c>
      <c r="L59" s="80" t="s">
        <v>192</v>
      </c>
      <c r="M59" s="80" t="s">
        <v>193</v>
      </c>
      <c r="N59" s="80" t="s">
        <v>194</v>
      </c>
    </row>
    <row r="60" spans="1:14" x14ac:dyDescent="0.25">
      <c r="J60" t="s">
        <v>195</v>
      </c>
      <c r="K60" s="80" t="s">
        <v>196</v>
      </c>
      <c r="L60" s="80">
        <v>11.44</v>
      </c>
      <c r="M60" s="80" t="s">
        <v>197</v>
      </c>
      <c r="N60" s="80" t="s">
        <v>198</v>
      </c>
    </row>
    <row r="61" spans="1:14" x14ac:dyDescent="0.25">
      <c r="J61" t="s">
        <v>199</v>
      </c>
      <c r="K61" s="80" t="s">
        <v>200</v>
      </c>
      <c r="L61" s="80">
        <v>12.22</v>
      </c>
      <c r="M61" s="80" t="s">
        <v>201</v>
      </c>
      <c r="N61" s="80" t="s">
        <v>202</v>
      </c>
    </row>
    <row r="62" spans="1:14" x14ac:dyDescent="0.25">
      <c r="J62" t="s">
        <v>203</v>
      </c>
      <c r="K62" s="80" t="s">
        <v>204</v>
      </c>
      <c r="L62" s="80" t="s">
        <v>205</v>
      </c>
      <c r="M62" s="80" t="s">
        <v>206</v>
      </c>
      <c r="N62" s="80" t="s">
        <v>207</v>
      </c>
    </row>
    <row r="63" spans="1:14" x14ac:dyDescent="0.25">
      <c r="J63" t="s">
        <v>132</v>
      </c>
      <c r="K63" s="80" t="s">
        <v>208</v>
      </c>
      <c r="L63" s="80" t="s">
        <v>209</v>
      </c>
      <c r="M63" s="80" t="s">
        <v>210</v>
      </c>
      <c r="N63" s="80" t="s">
        <v>209</v>
      </c>
    </row>
    <row r="64" spans="1:14" x14ac:dyDescent="0.25">
      <c r="J64" t="s">
        <v>211</v>
      </c>
      <c r="K64" s="80" t="s">
        <v>212</v>
      </c>
      <c r="L64" s="80">
        <v>13.25</v>
      </c>
      <c r="M64" s="80">
        <v>1.78</v>
      </c>
      <c r="N64" s="80">
        <v>1.78</v>
      </c>
    </row>
    <row r="65" spans="10:14" x14ac:dyDescent="0.25">
      <c r="J65" t="s">
        <v>213</v>
      </c>
      <c r="K65" s="80">
        <v>130.4</v>
      </c>
      <c r="L65" s="80">
        <v>13.28</v>
      </c>
      <c r="M65" s="80">
        <v>1.66</v>
      </c>
      <c r="N65" s="80">
        <v>3.47</v>
      </c>
    </row>
    <row r="66" spans="10:14" x14ac:dyDescent="0.25">
      <c r="J66" t="s">
        <v>213</v>
      </c>
      <c r="K66" s="80" t="s">
        <v>214</v>
      </c>
      <c r="L66" s="80">
        <v>13.34</v>
      </c>
      <c r="M66" s="80">
        <v>1.05</v>
      </c>
      <c r="N66" s="80" t="s">
        <v>215</v>
      </c>
    </row>
    <row r="67" spans="10:14" x14ac:dyDescent="0.25">
      <c r="J67" t="s">
        <v>216</v>
      </c>
      <c r="K67" s="80" t="s">
        <v>217</v>
      </c>
      <c r="L67" s="80" t="s">
        <v>218</v>
      </c>
      <c r="M67" s="80" t="s">
        <v>219</v>
      </c>
      <c r="N67" s="80" t="s">
        <v>220</v>
      </c>
    </row>
    <row r="68" spans="10:14" x14ac:dyDescent="0.25">
      <c r="J68" t="s">
        <v>221</v>
      </c>
      <c r="K68" s="80" t="s">
        <v>222</v>
      </c>
      <c r="L68" s="80" t="s">
        <v>223</v>
      </c>
      <c r="M68" s="80" t="s">
        <v>224</v>
      </c>
      <c r="N68" s="80" t="s">
        <v>225</v>
      </c>
    </row>
    <row r="69" spans="10:14" x14ac:dyDescent="0.25">
      <c r="J69" t="s">
        <v>226</v>
      </c>
      <c r="K69" s="80" t="s">
        <v>227</v>
      </c>
      <c r="L69" s="80">
        <v>12.13</v>
      </c>
      <c r="M69" s="80" t="s">
        <v>228</v>
      </c>
      <c r="N69" s="80" t="s">
        <v>229</v>
      </c>
    </row>
    <row r="70" spans="10:14" x14ac:dyDescent="0.25">
      <c r="J70" t="s">
        <v>230</v>
      </c>
      <c r="K70" s="80" t="s">
        <v>231</v>
      </c>
      <c r="L70" s="80" t="s">
        <v>232</v>
      </c>
      <c r="M70" s="80" t="s">
        <v>233</v>
      </c>
      <c r="N70" s="80" t="s">
        <v>234</v>
      </c>
    </row>
    <row r="71" spans="10:14" x14ac:dyDescent="0.25">
      <c r="J71" t="s">
        <v>235</v>
      </c>
      <c r="K71" s="80">
        <v>135.29</v>
      </c>
      <c r="L71" s="80">
        <v>11.43</v>
      </c>
      <c r="M71" s="80" t="s">
        <v>236</v>
      </c>
      <c r="N71" s="80">
        <v>7.43</v>
      </c>
    </row>
    <row r="72" spans="10:14" x14ac:dyDescent="0.25">
      <c r="J72" t="s">
        <v>152</v>
      </c>
      <c r="K72" s="80" t="s">
        <v>237</v>
      </c>
      <c r="L72" s="80">
        <v>10.09</v>
      </c>
      <c r="M72" s="80" t="s">
        <v>238</v>
      </c>
      <c r="N72" s="80" t="s">
        <v>239</v>
      </c>
    </row>
    <row r="73" spans="10:14" x14ac:dyDescent="0.25">
      <c r="J73" t="s">
        <v>240</v>
      </c>
      <c r="K73" s="80" t="s">
        <v>241</v>
      </c>
      <c r="L73" s="80">
        <v>10.48</v>
      </c>
      <c r="M73" s="80" t="s">
        <v>242</v>
      </c>
      <c r="N73" s="80">
        <v>8.27</v>
      </c>
    </row>
    <row r="74" spans="10:14" x14ac:dyDescent="0.25">
      <c r="J74" t="s">
        <v>243</v>
      </c>
      <c r="K74" s="80" t="s">
        <v>244</v>
      </c>
      <c r="L74" s="80" t="s">
        <v>245</v>
      </c>
      <c r="M74" s="80">
        <v>0.47</v>
      </c>
      <c r="N74" s="80">
        <v>8.7799999999999994</v>
      </c>
    </row>
    <row r="75" spans="10:14" x14ac:dyDescent="0.25">
      <c r="J75" t="s">
        <v>133</v>
      </c>
      <c r="K75" s="80">
        <v>137.72</v>
      </c>
      <c r="L75" s="80">
        <v>9.2799999999999994</v>
      </c>
      <c r="M75" s="80" t="s">
        <v>246</v>
      </c>
      <c r="N75" s="80" t="s">
        <v>247</v>
      </c>
    </row>
    <row r="76" spans="10:14" x14ac:dyDescent="0.25">
      <c r="J76" t="s">
        <v>248</v>
      </c>
      <c r="K76" s="80" t="s">
        <v>249</v>
      </c>
      <c r="L76" s="80">
        <v>8.35</v>
      </c>
      <c r="M76" s="80" t="s">
        <v>250</v>
      </c>
      <c r="N76" s="80" t="s">
        <v>251</v>
      </c>
    </row>
    <row r="77" spans="10:14" x14ac:dyDescent="0.25">
      <c r="J77" t="s">
        <v>252</v>
      </c>
      <c r="K77" s="80" t="s">
        <v>253</v>
      </c>
      <c r="L77" s="80" t="s">
        <v>254</v>
      </c>
      <c r="M77" s="80" t="s">
        <v>184</v>
      </c>
      <c r="N77" s="80" t="s">
        <v>255</v>
      </c>
    </row>
    <row r="78" spans="10:14" x14ac:dyDescent="0.25">
      <c r="J78" t="s">
        <v>256</v>
      </c>
      <c r="K78" s="80" t="s">
        <v>257</v>
      </c>
      <c r="L78" s="80" t="s">
        <v>258</v>
      </c>
      <c r="M78" s="80" t="s">
        <v>236</v>
      </c>
      <c r="N78" s="80" t="s">
        <v>259</v>
      </c>
    </row>
    <row r="79" spans="10:14" x14ac:dyDescent="0.25">
      <c r="J79" t="s">
        <v>260</v>
      </c>
      <c r="K79" s="80" t="s">
        <v>261</v>
      </c>
      <c r="L79" s="80">
        <v>7.16</v>
      </c>
      <c r="M79" s="80" t="s">
        <v>262</v>
      </c>
      <c r="N79" s="80" t="s">
        <v>263</v>
      </c>
    </row>
    <row r="80" spans="10:14" x14ac:dyDescent="0.25">
      <c r="J80" t="s">
        <v>264</v>
      </c>
      <c r="K80" s="80" t="s">
        <v>265</v>
      </c>
      <c r="L80" s="80">
        <v>7.16</v>
      </c>
      <c r="M80" s="80" t="s">
        <v>224</v>
      </c>
      <c r="N80" s="80" t="s">
        <v>266</v>
      </c>
    </row>
    <row r="81" spans="10:14" x14ac:dyDescent="0.25">
      <c r="J81" t="s">
        <v>267</v>
      </c>
      <c r="K81" s="80" t="s">
        <v>268</v>
      </c>
      <c r="L81" s="80">
        <v>7.18</v>
      </c>
      <c r="M81" s="80" t="s">
        <v>269</v>
      </c>
      <c r="N81" s="80">
        <v>4.12</v>
      </c>
    </row>
    <row r="82" spans="10:14" x14ac:dyDescent="0.25">
      <c r="J82" t="s">
        <v>270</v>
      </c>
      <c r="K82" s="80" t="s">
        <v>271</v>
      </c>
      <c r="L82" s="80" t="s">
        <v>272</v>
      </c>
      <c r="M82" s="80" t="s">
        <v>273</v>
      </c>
      <c r="N82" s="80" t="s">
        <v>274</v>
      </c>
    </row>
    <row r="83" spans="10:14" x14ac:dyDescent="0.25">
      <c r="J83" t="s">
        <v>275</v>
      </c>
      <c r="K83" s="80">
        <v>142.66999999999999</v>
      </c>
      <c r="L83" s="80">
        <v>1.1200000000000001</v>
      </c>
      <c r="M83" s="80" t="s">
        <v>276</v>
      </c>
      <c r="N83" s="80">
        <v>4.2300000000000004</v>
      </c>
    </row>
    <row r="84" spans="10:14" x14ac:dyDescent="0.25">
      <c r="J84" t="s">
        <v>277</v>
      </c>
      <c r="K84" s="80" t="s">
        <v>278</v>
      </c>
      <c r="L84" s="80">
        <v>5.81</v>
      </c>
      <c r="M84" s="80" t="s">
        <v>279</v>
      </c>
      <c r="N84" s="80" t="s">
        <v>280</v>
      </c>
    </row>
    <row r="85" spans="10:14" x14ac:dyDescent="0.25">
      <c r="J85" t="s">
        <v>281</v>
      </c>
      <c r="K85" s="80" t="s">
        <v>282</v>
      </c>
      <c r="L85" s="80" t="s">
        <v>283</v>
      </c>
      <c r="M85" s="80" t="s">
        <v>284</v>
      </c>
      <c r="N85" s="80" t="s">
        <v>285</v>
      </c>
    </row>
    <row r="86" spans="10:14" x14ac:dyDescent="0.25">
      <c r="J86" t="s">
        <v>286</v>
      </c>
      <c r="K86" s="80">
        <v>144.22</v>
      </c>
      <c r="L86" s="80">
        <v>5.2</v>
      </c>
      <c r="M86" s="80" t="s">
        <v>287</v>
      </c>
      <c r="N86" s="80" t="s">
        <v>288</v>
      </c>
    </row>
    <row r="87" spans="10:14" x14ac:dyDescent="0.25">
      <c r="J87" t="s">
        <v>289</v>
      </c>
      <c r="K87" s="80">
        <v>14488</v>
      </c>
      <c r="L87" s="80" t="s">
        <v>290</v>
      </c>
      <c r="M87" s="80" t="s">
        <v>291</v>
      </c>
      <c r="N87" s="80" t="s">
        <v>290</v>
      </c>
    </row>
    <row r="88" spans="10:14" x14ac:dyDescent="0.25">
      <c r="K88" s="80"/>
      <c r="L88" s="80"/>
      <c r="M88" s="80"/>
      <c r="N88" s="80"/>
    </row>
    <row r="89" spans="10:14" x14ac:dyDescent="0.25">
      <c r="K89" s="80"/>
      <c r="L89" s="80"/>
      <c r="M89" s="80"/>
      <c r="N89" s="80"/>
    </row>
  </sheetData>
  <hyperlinks>
    <hyperlink ref="A55" r:id="rId1" xr:uid="{D380420A-722F-4367-8053-36BC84FDA152}"/>
  </hyperlinks>
  <pageMargins left="0.7" right="0.7" top="0.75" bottom="0.75" header="0.3" footer="0.3"/>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AB969-07CA-4979-A1A5-E1055E494213}">
  <dimension ref="A1:M16"/>
  <sheetViews>
    <sheetView workbookViewId="0">
      <selection activeCell="G15" sqref="G15:G16"/>
    </sheetView>
  </sheetViews>
  <sheetFormatPr baseColWidth="10" defaultRowHeight="15" x14ac:dyDescent="0.25"/>
  <cols>
    <col min="1" max="1" width="31.5703125" customWidth="1"/>
    <col min="2" max="2" width="88.85546875" hidden="1" customWidth="1"/>
    <col min="3" max="3" width="13.7109375" hidden="1" customWidth="1"/>
    <col min="4" max="6" width="13.7109375" customWidth="1"/>
    <col min="7" max="7" width="14.42578125" customWidth="1"/>
    <col min="9" max="9" width="22.42578125" customWidth="1"/>
    <col min="10" max="10" width="14" customWidth="1"/>
    <col min="11" max="12" width="23.7109375" customWidth="1"/>
    <col min="13" max="13" width="40.5703125" customWidth="1"/>
  </cols>
  <sheetData>
    <row r="1" spans="1:13" ht="26.25" customHeight="1" x14ac:dyDescent="0.25">
      <c r="A1" s="90" t="s">
        <v>39</v>
      </c>
      <c r="B1" s="90" t="s">
        <v>0</v>
      </c>
      <c r="C1" s="90" t="s">
        <v>34</v>
      </c>
      <c r="D1" s="90" t="s">
        <v>37</v>
      </c>
      <c r="E1" s="90" t="s">
        <v>40</v>
      </c>
      <c r="F1" s="90" t="s">
        <v>35</v>
      </c>
      <c r="G1" s="90" t="s">
        <v>1</v>
      </c>
      <c r="H1" s="90" t="s">
        <v>36</v>
      </c>
      <c r="I1" s="90" t="s">
        <v>2</v>
      </c>
      <c r="J1" s="90" t="s">
        <v>3</v>
      </c>
      <c r="K1" s="88" t="s">
        <v>4</v>
      </c>
      <c r="L1" s="88" t="s">
        <v>58</v>
      </c>
      <c r="M1" s="88" t="s">
        <v>12</v>
      </c>
    </row>
    <row r="2" spans="1:13" ht="26.25" customHeight="1" x14ac:dyDescent="0.25">
      <c r="A2" s="90"/>
      <c r="B2" s="90"/>
      <c r="C2" s="90"/>
      <c r="D2" s="90"/>
      <c r="E2" s="90"/>
      <c r="F2" s="90"/>
      <c r="G2" s="90"/>
      <c r="H2" s="90"/>
      <c r="I2" s="90"/>
      <c r="J2" s="90"/>
      <c r="K2" s="89"/>
      <c r="L2" s="91"/>
      <c r="M2" s="89"/>
    </row>
    <row r="3" spans="1:13" ht="101.25" customHeight="1" x14ac:dyDescent="0.25">
      <c r="A3" s="2" t="s">
        <v>5</v>
      </c>
      <c r="B3" s="6" t="s">
        <v>13</v>
      </c>
      <c r="C3" s="3">
        <v>63068288362.070007</v>
      </c>
      <c r="D3" s="3">
        <v>28932830363.540001</v>
      </c>
      <c r="E3" s="3">
        <v>21109763650</v>
      </c>
      <c r="F3" s="3">
        <v>7823066713.5400009</v>
      </c>
      <c r="G3" s="21" t="str">
        <f>_xlfn.IFS(D3&gt;E3,"AUMENTÓ GASTO",D3&lt;E3,"DISMINUYÓ GASTO",D3=E3,"SIN VARIACIÓN EN GASTO")</f>
        <v>AUMENTÓ GASTO</v>
      </c>
      <c r="H3" s="34">
        <v>0.37058997169492236</v>
      </c>
      <c r="I3" s="6"/>
      <c r="J3" s="5">
        <v>7823066713.5400009</v>
      </c>
      <c r="K3" s="34">
        <v>0.1</v>
      </c>
      <c r="L3" s="34">
        <f>(H3-K3)*1</f>
        <v>0.27058997169492238</v>
      </c>
      <c r="M3" s="32" t="s">
        <v>44</v>
      </c>
    </row>
    <row r="4" spans="1:13" ht="27.75" customHeight="1" x14ac:dyDescent="0.25">
      <c r="A4" s="2" t="s">
        <v>6</v>
      </c>
      <c r="B4" s="6" t="s">
        <v>14</v>
      </c>
      <c r="C4" s="3">
        <v>0</v>
      </c>
      <c r="D4" s="3">
        <v>253397793</v>
      </c>
      <c r="E4" s="3">
        <v>190597174</v>
      </c>
      <c r="F4" s="3">
        <v>62800619</v>
      </c>
      <c r="G4" s="21" t="str">
        <f t="shared" ref="G4:G16" si="0">_xlfn.IFS(D4&gt;E4,"AUMENTÓ GASTO",D4&lt;E4,"DISMINUYÓ GASTO",D4=E4,"SIN VARIACIÓN EN GASTO")</f>
        <v>AUMENTÓ GASTO</v>
      </c>
      <c r="H4" s="34">
        <v>0.32949396720855884</v>
      </c>
      <c r="I4" s="6"/>
      <c r="J4" s="5">
        <v>62800619</v>
      </c>
      <c r="K4" s="34">
        <v>0.05</v>
      </c>
      <c r="L4" s="34">
        <f>(H4-K4)*1</f>
        <v>0.27949396720855885</v>
      </c>
      <c r="M4" s="14" t="s">
        <v>45</v>
      </c>
    </row>
    <row r="5" spans="1:13" ht="32.25" customHeight="1" x14ac:dyDescent="0.25">
      <c r="A5" s="2" t="s">
        <v>7</v>
      </c>
      <c r="B5" s="6" t="s">
        <v>14</v>
      </c>
      <c r="C5" s="3">
        <v>504279949</v>
      </c>
      <c r="D5" s="3">
        <v>290693513</v>
      </c>
      <c r="E5" s="3">
        <v>182189820</v>
      </c>
      <c r="F5" s="3">
        <v>108503693</v>
      </c>
      <c r="G5" s="21" t="str">
        <f t="shared" si="0"/>
        <v>AUMENTÓ GASTO</v>
      </c>
      <c r="H5" s="34">
        <v>0.59555299522223581</v>
      </c>
      <c r="I5" s="8"/>
      <c r="J5" s="5">
        <v>108503693</v>
      </c>
      <c r="K5" s="34">
        <v>0.05</v>
      </c>
      <c r="L5" s="34">
        <f t="shared" ref="L5:L10" si="1">(H5-K5)*1</f>
        <v>0.54555299522223577</v>
      </c>
      <c r="M5" s="14" t="s">
        <v>46</v>
      </c>
    </row>
    <row r="6" spans="1:13" ht="36" customHeight="1" x14ac:dyDescent="0.25">
      <c r="A6" s="2" t="s">
        <v>8</v>
      </c>
      <c r="B6" s="6" t="s">
        <v>38</v>
      </c>
      <c r="C6" s="3">
        <v>1311435220.25</v>
      </c>
      <c r="D6" s="3">
        <v>55508628.799999997</v>
      </c>
      <c r="E6" s="3">
        <v>29003157</v>
      </c>
      <c r="F6" s="3">
        <v>26505471.799999997</v>
      </c>
      <c r="G6" s="21" t="str">
        <f t="shared" si="0"/>
        <v>AUMENTÓ GASTO</v>
      </c>
      <c r="H6" s="34">
        <v>0.91388229908902674</v>
      </c>
      <c r="I6" s="9"/>
      <c r="J6" s="5">
        <v>26505471.799999997</v>
      </c>
      <c r="K6" s="34">
        <v>0.05</v>
      </c>
      <c r="L6" s="34">
        <f t="shared" si="1"/>
        <v>0.8638822990890267</v>
      </c>
      <c r="M6" s="14" t="s">
        <v>47</v>
      </c>
    </row>
    <row r="7" spans="1:13" ht="27" customHeight="1" x14ac:dyDescent="0.25">
      <c r="A7" s="2" t="s">
        <v>15</v>
      </c>
      <c r="B7" s="6" t="s">
        <v>41</v>
      </c>
      <c r="C7" s="3">
        <v>1635067323</v>
      </c>
      <c r="D7" s="3">
        <v>1025448810.02</v>
      </c>
      <c r="E7" s="3">
        <v>432158085</v>
      </c>
      <c r="F7" s="3">
        <v>593290725.01999998</v>
      </c>
      <c r="G7" s="21" t="str">
        <f t="shared" si="0"/>
        <v>AUMENTÓ GASTO</v>
      </c>
      <c r="H7" s="34">
        <v>1.3728557803563941</v>
      </c>
      <c r="I7" s="10"/>
      <c r="J7" s="5">
        <v>593290725.01999998</v>
      </c>
      <c r="K7" s="34">
        <v>0.05</v>
      </c>
      <c r="L7" s="34">
        <f t="shared" si="1"/>
        <v>1.3228557803563941</v>
      </c>
      <c r="M7" s="14" t="s">
        <v>48</v>
      </c>
    </row>
    <row r="8" spans="1:13" ht="35.25" customHeight="1" x14ac:dyDescent="0.25">
      <c r="A8" s="2" t="s">
        <v>16</v>
      </c>
      <c r="B8" s="6" t="s">
        <v>32</v>
      </c>
      <c r="C8" s="3">
        <v>1485166982</v>
      </c>
      <c r="D8" s="3">
        <v>955644777.51999998</v>
      </c>
      <c r="E8" s="3">
        <v>377900878</v>
      </c>
      <c r="F8" s="3">
        <v>577743899.51999998</v>
      </c>
      <c r="G8" s="21" t="str">
        <f t="shared" si="0"/>
        <v>AUMENTÓ GASTO</v>
      </c>
      <c r="H8" s="34">
        <v>1.5288239142963831</v>
      </c>
      <c r="I8" s="10"/>
      <c r="J8" s="5">
        <v>577743899.51999998</v>
      </c>
      <c r="K8" s="34">
        <v>0.1</v>
      </c>
      <c r="L8" s="34">
        <f t="shared" si="1"/>
        <v>1.428823914296383</v>
      </c>
      <c r="M8" s="14" t="s">
        <v>54</v>
      </c>
    </row>
    <row r="9" spans="1:13" ht="40.5" customHeight="1" x14ac:dyDescent="0.25">
      <c r="A9" s="2" t="s">
        <v>21</v>
      </c>
      <c r="B9" s="6" t="s">
        <v>10</v>
      </c>
      <c r="C9" s="3">
        <v>11498147436</v>
      </c>
      <c r="D9" s="3">
        <v>6205548637</v>
      </c>
      <c r="E9" s="3">
        <v>5654044030</v>
      </c>
      <c r="F9" s="3">
        <v>551504607</v>
      </c>
      <c r="G9" s="21" t="str">
        <f t="shared" si="0"/>
        <v>AUMENTÓ GASTO</v>
      </c>
      <c r="H9" s="34">
        <v>9.7541618719937606E-2</v>
      </c>
      <c r="I9" s="10"/>
      <c r="J9" s="5">
        <v>551504607</v>
      </c>
      <c r="K9" s="34">
        <v>0.05</v>
      </c>
      <c r="L9" s="34">
        <f t="shared" si="1"/>
        <v>4.7541618719937603E-2</v>
      </c>
      <c r="M9" s="14" t="s">
        <v>49</v>
      </c>
    </row>
    <row r="10" spans="1:13" ht="24.75" customHeight="1" x14ac:dyDescent="0.25">
      <c r="A10" s="2" t="s">
        <v>22</v>
      </c>
      <c r="B10" s="6" t="s">
        <v>23</v>
      </c>
      <c r="C10" s="3">
        <v>0</v>
      </c>
      <c r="D10" s="3">
        <v>1191637993</v>
      </c>
      <c r="E10" s="3">
        <v>0</v>
      </c>
      <c r="F10" s="3">
        <v>1191637993</v>
      </c>
      <c r="G10" s="21" t="str">
        <f t="shared" si="0"/>
        <v>AUMENTÓ GASTO</v>
      </c>
      <c r="H10" s="34" t="e">
        <v>#DIV/0!</v>
      </c>
      <c r="I10" s="10"/>
      <c r="J10" s="11">
        <v>1191637993</v>
      </c>
      <c r="K10" s="34">
        <v>0.05</v>
      </c>
      <c r="L10" s="34" t="e">
        <f t="shared" si="1"/>
        <v>#DIV/0!</v>
      </c>
      <c r="M10" s="15"/>
    </row>
    <row r="11" spans="1:13" ht="28.5" customHeight="1" x14ac:dyDescent="0.25">
      <c r="A11" s="2" t="s">
        <v>24</v>
      </c>
      <c r="B11" s="6" t="s">
        <v>56</v>
      </c>
      <c r="C11" s="3">
        <v>19273389</v>
      </c>
      <c r="D11" s="3">
        <v>0</v>
      </c>
      <c r="E11" s="3">
        <v>1200000</v>
      </c>
      <c r="F11" s="3">
        <v>-1200000</v>
      </c>
      <c r="G11" s="21" t="str">
        <f t="shared" si="0"/>
        <v>DISMINUYÓ GASTO</v>
      </c>
      <c r="H11" s="34">
        <v>-1</v>
      </c>
      <c r="I11" s="10"/>
      <c r="J11" s="5">
        <v>-1200000</v>
      </c>
      <c r="K11" s="34">
        <v>0.05</v>
      </c>
      <c r="L11" s="34">
        <f>(-H11-K11)*1</f>
        <v>0.95</v>
      </c>
      <c r="M11" s="14" t="s">
        <v>50</v>
      </c>
    </row>
    <row r="12" spans="1:13" ht="25.5" customHeight="1" x14ac:dyDescent="0.25">
      <c r="A12" s="2" t="s">
        <v>25</v>
      </c>
      <c r="B12" s="6" t="s">
        <v>43</v>
      </c>
      <c r="C12" s="3">
        <v>1527771291.3199999</v>
      </c>
      <c r="D12" s="3">
        <v>202895666.85000002</v>
      </c>
      <c r="E12" s="3">
        <v>1301737324</v>
      </c>
      <c r="F12" s="3">
        <v>-1098841657.1500001</v>
      </c>
      <c r="G12" s="21" t="str">
        <f t="shared" si="0"/>
        <v>DISMINUYÓ GASTO</v>
      </c>
      <c r="H12" s="34">
        <v>-0.84413470896990273</v>
      </c>
      <c r="I12" s="10"/>
      <c r="J12" s="5">
        <v>-1098841657.1500001</v>
      </c>
      <c r="K12" s="34">
        <v>0.05</v>
      </c>
      <c r="L12" s="34">
        <f>(-H12-K12)*1</f>
        <v>0.79413470896990268</v>
      </c>
      <c r="M12" s="14" t="s">
        <v>51</v>
      </c>
    </row>
    <row r="13" spans="1:13" ht="23.25" customHeight="1" x14ac:dyDescent="0.25">
      <c r="A13" s="2" t="s">
        <v>27</v>
      </c>
      <c r="B13" s="6" t="s">
        <v>28</v>
      </c>
      <c r="C13" s="3">
        <v>90882215.969999969</v>
      </c>
      <c r="D13" s="3">
        <v>41980130.370000005</v>
      </c>
      <c r="E13" s="3">
        <v>52627134</v>
      </c>
      <c r="F13" s="3">
        <v>-10647003.629999995</v>
      </c>
      <c r="G13" s="21" t="str">
        <f t="shared" si="0"/>
        <v>DISMINUYÓ GASTO</v>
      </c>
      <c r="H13" s="34">
        <v>-0.20231015487181947</v>
      </c>
      <c r="I13" s="4"/>
      <c r="J13" s="5">
        <v>-10647003.629999995</v>
      </c>
      <c r="K13" s="34">
        <v>0.05</v>
      </c>
      <c r="L13" s="34">
        <f>(-H13-K13)*1</f>
        <v>0.15231015487181948</v>
      </c>
      <c r="M13" s="14" t="s">
        <v>52</v>
      </c>
    </row>
    <row r="14" spans="1:13" ht="47.25" customHeight="1" x14ac:dyDescent="0.25">
      <c r="A14" s="2" t="s">
        <v>29</v>
      </c>
      <c r="B14" s="6" t="s">
        <v>33</v>
      </c>
      <c r="C14" s="3">
        <v>1283802820.73</v>
      </c>
      <c r="D14" s="3">
        <v>759748176.85000002</v>
      </c>
      <c r="E14" s="3">
        <v>774286479</v>
      </c>
      <c r="F14" s="3">
        <v>-14538302.149999976</v>
      </c>
      <c r="G14" s="21" t="str">
        <f t="shared" si="0"/>
        <v>DISMINUYÓ GASTO</v>
      </c>
      <c r="H14" s="34">
        <v>-1.8776386446495041E-2</v>
      </c>
      <c r="I14" s="4"/>
      <c r="J14" s="5">
        <v>-14538302.149999976</v>
      </c>
      <c r="K14" s="34">
        <v>0.05</v>
      </c>
      <c r="L14" s="34">
        <f>(-H14-K14)*1</f>
        <v>-3.1223613553504961E-2</v>
      </c>
      <c r="M14" s="14" t="s">
        <v>55</v>
      </c>
    </row>
    <row r="15" spans="1:13" ht="36.75" customHeight="1" x14ac:dyDescent="0.25">
      <c r="A15" s="2" t="s">
        <v>57</v>
      </c>
      <c r="B15" s="6" t="s">
        <v>31</v>
      </c>
      <c r="C15" s="3">
        <v>10571076001.559999</v>
      </c>
      <c r="D15" s="3">
        <v>5453576297.0799999</v>
      </c>
      <c r="E15" s="3">
        <v>2680439507.4099998</v>
      </c>
      <c r="F15" s="3">
        <v>2773136789.6700001</v>
      </c>
      <c r="G15" s="21" t="str">
        <f t="shared" si="0"/>
        <v>AUMENTÓ GASTO</v>
      </c>
      <c r="H15" s="34">
        <v>1.0345828667290351</v>
      </c>
      <c r="I15" s="10"/>
      <c r="J15" s="5">
        <v>2773136789.6700001</v>
      </c>
      <c r="K15" s="34">
        <v>0</v>
      </c>
      <c r="L15" s="34">
        <f>(H15-K15)*1</f>
        <v>1.0345828667290351</v>
      </c>
      <c r="M15" s="14" t="s">
        <v>53</v>
      </c>
    </row>
    <row r="16" spans="1:13" ht="25.5" x14ac:dyDescent="0.25">
      <c r="A16" s="1"/>
      <c r="B16" s="12"/>
      <c r="C16" s="13">
        <v>92995190990.900009</v>
      </c>
      <c r="D16" s="13">
        <v>45368910787.030006</v>
      </c>
      <c r="E16" s="13">
        <v>32785947238.41</v>
      </c>
      <c r="F16" s="13">
        <v>12582963548.620007</v>
      </c>
      <c r="G16" s="21" t="str">
        <f t="shared" si="0"/>
        <v>AUMENTÓ GASTO</v>
      </c>
      <c r="H16" s="34">
        <v>1.0345828667290351</v>
      </c>
      <c r="I16" s="1"/>
      <c r="J16" s="12"/>
      <c r="K16" s="1"/>
      <c r="L16" s="1"/>
      <c r="M16" s="1"/>
    </row>
  </sheetData>
  <mergeCells count="13">
    <mergeCell ref="M1:M2"/>
    <mergeCell ref="A1:A2"/>
    <mergeCell ref="B1:B2"/>
    <mergeCell ref="C1:C2"/>
    <mergeCell ref="D1:D2"/>
    <mergeCell ref="E1:E2"/>
    <mergeCell ref="F1:F2"/>
    <mergeCell ref="L1:L2"/>
    <mergeCell ref="G1:G2"/>
    <mergeCell ref="H1:H2"/>
    <mergeCell ref="I1:I2"/>
    <mergeCell ref="J1:J2"/>
    <mergeCell ref="K1:K2"/>
  </mergeCells>
  <conditionalFormatting sqref="G3:G16">
    <cfRule type="containsText" dxfId="6" priority="7" operator="containsText" text="SIN VARIACIÓN EN GASTO">
      <formula>NOT(ISERROR(SEARCH("SIN VARIACIÓN EN GASTO",G3)))</formula>
    </cfRule>
    <cfRule type="containsText" dxfId="5" priority="8" operator="containsText" text="DISMINUYÓ GASTO">
      <formula>NOT(ISERROR(SEARCH("DISMINUYÓ GASTO",G3)))</formula>
    </cfRule>
    <cfRule type="containsText" dxfId="4" priority="9" operator="containsText" text="AUMENTÓ GASTO">
      <formula>NOT(ISERROR(SEARCH("AUMENTÓ GASTO",G3)))</formula>
    </cfRule>
  </conditionalFormatting>
  <conditionalFormatting sqref="H3:H16">
    <cfRule type="containsErrors" dxfId="3" priority="13">
      <formula>ISERROR(H3)</formula>
    </cfRule>
    <cfRule type="cellIs" dxfId="2" priority="14" operator="equal">
      <formula>0</formula>
    </cfRule>
  </conditionalFormatting>
  <conditionalFormatting sqref="K3:L15">
    <cfRule type="containsErrors" dxfId="1" priority="1">
      <formula>ISERROR(K3)</formula>
    </cfRule>
    <cfRule type="cellIs" dxfId="0" priority="2" operator="equal">
      <formula>0</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Matriz informe acumulado-</vt:lpstr>
      <vt:lpstr>Matriz austeridad-vigencia</vt:lpstr>
      <vt:lpstr>Variaciones en Informe</vt:lpstr>
      <vt:lpstr>Matriz austeridad-reserva</vt:lpstr>
      <vt:lpstr>COMPARATIVO GASTO X VIGENCIAS</vt:lpstr>
      <vt:lpstr>Indices de IPC por meses</vt:lpstr>
      <vt:lpstr>Variaciones en Informe Reserva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 Patricia Herrera Rodriguez</dc:creator>
  <cp:lastModifiedBy>Roger Raul Orozco Rhenals</cp:lastModifiedBy>
  <dcterms:created xsi:type="dcterms:W3CDTF">2021-07-06T22:25:45Z</dcterms:created>
  <dcterms:modified xsi:type="dcterms:W3CDTF">2025-04-04T15:45:18Z</dcterms:modified>
</cp:coreProperties>
</file>