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Root\INVIAS SUBDIRECCION ADMINISTRATIVA\20250404 MATRICES DE AUSTERIDAD TRIMESTRES 2024\"/>
    </mc:Choice>
  </mc:AlternateContent>
  <xr:revisionPtr revIDLastSave="0" documentId="13_ncr:1_{82F79EDF-7F6F-4A69-AEFC-076359ACE17C}" xr6:coauthVersionLast="47" xr6:coauthVersionMax="47" xr10:uidLastSave="{00000000-0000-0000-0000-000000000000}"/>
  <bookViews>
    <workbookView xWindow="-120" yWindow="-120" windowWidth="29040" windowHeight="15720" tabRatio="937" activeTab="3" xr2:uid="{5D4FAD88-170C-4B37-A0F4-86E9343C6958}"/>
  </bookViews>
  <sheets>
    <sheet name="Matriz informe acumulado-" sheetId="5" r:id="rId1"/>
    <sheet name="Matriz austeridad-vigencia" sheetId="8" r:id="rId2"/>
    <sheet name="Variaciones en Informe" sheetId="3" state="hidden" r:id="rId3"/>
    <sheet name="Matriz austeridad-reserva" sheetId="9" r:id="rId4"/>
    <sheet name="COMPARATIVO GASTO X VIGENCIAS" sheetId="11" state="hidden" r:id="rId5"/>
    <sheet name="indeces de IPC por meses" sheetId="10" r:id="rId6"/>
    <sheet name="Variaciones en Informe Reserva" sheetId="4" state="hidden" r:id="rId7"/>
  </sheets>
  <definedNames>
    <definedName name="_xlnm._FilterDatabase" localSheetId="3" hidden="1">'Matriz austeridad-reserva'!$D$2:$T$29</definedName>
    <definedName name="_xlnm._FilterDatabase" localSheetId="1" hidden="1">'Matriz austeridad-vigencia'!$D$2:$S$29</definedName>
    <definedName name="_xlnm._FilterDatabase" localSheetId="0" hidden="1">'Matriz informe acumulado-'!$D$2:$Q$28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1" l="1"/>
  <c r="H4" i="8"/>
  <c r="I19" i="5"/>
  <c r="I29" i="5"/>
  <c r="I28" i="5"/>
  <c r="I27" i="5"/>
  <c r="I26" i="5"/>
  <c r="I25" i="5"/>
  <c r="I24" i="5"/>
  <c r="I23" i="5"/>
  <c r="I22" i="5"/>
  <c r="I21" i="5"/>
  <c r="I20" i="5"/>
  <c r="I18" i="5"/>
  <c r="I17" i="5"/>
  <c r="I16" i="5"/>
  <c r="I15" i="5"/>
  <c r="I14" i="5"/>
  <c r="I13" i="5"/>
  <c r="I12" i="5"/>
  <c r="I11" i="5"/>
  <c r="I10" i="5"/>
  <c r="I9" i="5"/>
  <c r="I8" i="5"/>
  <c r="I7" i="5"/>
  <c r="I6" i="5"/>
  <c r="I5" i="5"/>
  <c r="F28" i="5"/>
  <c r="F27" i="5"/>
  <c r="F26" i="5"/>
  <c r="F25" i="5"/>
  <c r="F24" i="5"/>
  <c r="F23" i="5"/>
  <c r="F22" i="5"/>
  <c r="F21" i="5"/>
  <c r="F20" i="5"/>
  <c r="F19" i="5"/>
  <c r="F18" i="5"/>
  <c r="F17" i="5"/>
  <c r="F16" i="5"/>
  <c r="F15" i="5"/>
  <c r="F14" i="5"/>
  <c r="F13" i="5"/>
  <c r="F12" i="5"/>
  <c r="F11" i="5"/>
  <c r="F10" i="5"/>
  <c r="F9" i="5"/>
  <c r="F8" i="5"/>
  <c r="F7" i="5"/>
  <c r="F6" i="5"/>
  <c r="F5" i="5"/>
  <c r="F4" i="5"/>
  <c r="E28" i="5"/>
  <c r="E27" i="5"/>
  <c r="E26" i="5"/>
  <c r="E25" i="5"/>
  <c r="E24" i="5"/>
  <c r="E23" i="5"/>
  <c r="E22" i="5"/>
  <c r="E21" i="5"/>
  <c r="E20" i="5"/>
  <c r="E19" i="5"/>
  <c r="E18" i="5"/>
  <c r="E17" i="5"/>
  <c r="E16" i="5"/>
  <c r="E15" i="5"/>
  <c r="E14" i="5"/>
  <c r="E13" i="5"/>
  <c r="E12" i="5"/>
  <c r="E11" i="5"/>
  <c r="E10" i="5"/>
  <c r="E9" i="5"/>
  <c r="E8" i="5"/>
  <c r="E7" i="5"/>
  <c r="E6" i="5"/>
  <c r="E5" i="5"/>
  <c r="E4" i="5"/>
  <c r="D28" i="5"/>
  <c r="D27" i="5"/>
  <c r="D26" i="5"/>
  <c r="D25" i="5"/>
  <c r="D24" i="5"/>
  <c r="D23" i="5"/>
  <c r="D22" i="5"/>
  <c r="D21" i="5"/>
  <c r="D20" i="5"/>
  <c r="D19" i="5"/>
  <c r="D18" i="5"/>
  <c r="D17" i="5"/>
  <c r="D16" i="5"/>
  <c r="D15" i="5"/>
  <c r="D14" i="5"/>
  <c r="D13" i="5"/>
  <c r="D12" i="5"/>
  <c r="D11" i="5"/>
  <c r="D10" i="5"/>
  <c r="D9" i="5"/>
  <c r="D8" i="5"/>
  <c r="D7" i="5"/>
  <c r="D6" i="5"/>
  <c r="D5" i="5"/>
  <c r="D4" i="5"/>
  <c r="N28" i="9"/>
  <c r="N27" i="9"/>
  <c r="N26" i="9"/>
  <c r="N25" i="9"/>
  <c r="N24" i="9"/>
  <c r="N23" i="9"/>
  <c r="N22" i="9"/>
  <c r="N21" i="9"/>
  <c r="N20" i="9"/>
  <c r="N19" i="9"/>
  <c r="N18" i="9"/>
  <c r="N17" i="9"/>
  <c r="N16" i="9"/>
  <c r="N15" i="9"/>
  <c r="N14" i="9"/>
  <c r="N13" i="9"/>
  <c r="N12" i="9"/>
  <c r="N11" i="9"/>
  <c r="N10" i="9"/>
  <c r="N9" i="9"/>
  <c r="N8" i="9"/>
  <c r="N7" i="9"/>
  <c r="N6" i="9"/>
  <c r="N5" i="9"/>
  <c r="N4" i="9"/>
  <c r="J28" i="9"/>
  <c r="J27" i="9"/>
  <c r="J26" i="9"/>
  <c r="J25" i="9"/>
  <c r="J24" i="9"/>
  <c r="J23" i="9"/>
  <c r="J22" i="9"/>
  <c r="J21" i="9"/>
  <c r="J20" i="9"/>
  <c r="J19" i="9"/>
  <c r="J18" i="9"/>
  <c r="J17" i="9"/>
  <c r="J16" i="9"/>
  <c r="J15" i="9"/>
  <c r="J14" i="9"/>
  <c r="J13" i="9"/>
  <c r="J12" i="9"/>
  <c r="J11" i="9"/>
  <c r="J10" i="9"/>
  <c r="J9" i="9"/>
  <c r="J8" i="9"/>
  <c r="J7" i="9"/>
  <c r="J6" i="9"/>
  <c r="J5" i="9"/>
  <c r="J4" i="9"/>
  <c r="H31" i="9"/>
  <c r="I31" i="9"/>
  <c r="H11" i="9"/>
  <c r="I11" i="9"/>
  <c r="H28" i="9"/>
  <c r="H27" i="9"/>
  <c r="H26" i="9"/>
  <c r="H25" i="9"/>
  <c r="H24" i="9"/>
  <c r="H23" i="9"/>
  <c r="H22" i="9"/>
  <c r="H21" i="9"/>
  <c r="H20" i="9"/>
  <c r="H19" i="9"/>
  <c r="H18" i="9"/>
  <c r="H17" i="9"/>
  <c r="H16" i="9"/>
  <c r="H15" i="9"/>
  <c r="H14" i="9"/>
  <c r="H13" i="9"/>
  <c r="H12" i="9"/>
  <c r="H10" i="9"/>
  <c r="H9" i="9"/>
  <c r="H8" i="9"/>
  <c r="H7" i="9"/>
  <c r="H6" i="9"/>
  <c r="H5" i="9"/>
  <c r="H4" i="9"/>
  <c r="I29" i="9"/>
  <c r="I28" i="9"/>
  <c r="I27" i="9"/>
  <c r="I26" i="9"/>
  <c r="I25" i="9"/>
  <c r="I24" i="9"/>
  <c r="I23" i="9"/>
  <c r="I22" i="9"/>
  <c r="I21" i="9"/>
  <c r="I20" i="9"/>
  <c r="I19" i="9"/>
  <c r="I18" i="9"/>
  <c r="I17" i="9"/>
  <c r="I16" i="9"/>
  <c r="I15" i="9"/>
  <c r="I14" i="9"/>
  <c r="I13" i="9"/>
  <c r="I12" i="9"/>
  <c r="I10" i="9"/>
  <c r="I9" i="9"/>
  <c r="I8" i="9"/>
  <c r="I7" i="9"/>
  <c r="I6" i="9"/>
  <c r="I5" i="9"/>
  <c r="I4" i="9"/>
  <c r="O10" i="10" l="1"/>
  <c r="O14" i="10"/>
  <c r="O6" i="10"/>
  <c r="Q28" i="5"/>
  <c r="Q27" i="5"/>
  <c r="Q26" i="5"/>
  <c r="Q25" i="5"/>
  <c r="Q24" i="5"/>
  <c r="Q23" i="5"/>
  <c r="Q22" i="5"/>
  <c r="Q21" i="5"/>
  <c r="Q20" i="5"/>
  <c r="Q19" i="5"/>
  <c r="Q18" i="5"/>
  <c r="Q17" i="5"/>
  <c r="Q16" i="5"/>
  <c r="Q15" i="5"/>
  <c r="Q14" i="5"/>
  <c r="Q13" i="5"/>
  <c r="Q12" i="5"/>
  <c r="Q11" i="5"/>
  <c r="Q10" i="5"/>
  <c r="Q9" i="5"/>
  <c r="Q8" i="5"/>
  <c r="Q7" i="5"/>
  <c r="Q6" i="5"/>
  <c r="Q4" i="5"/>
  <c r="Q5" i="5"/>
  <c r="N4" i="8"/>
  <c r="T26" i="9"/>
  <c r="T25" i="9"/>
  <c r="T24" i="9"/>
  <c r="T23" i="9"/>
  <c r="T22" i="9"/>
  <c r="T19" i="9"/>
  <c r="T18" i="9"/>
  <c r="T16" i="9"/>
  <c r="T15" i="9"/>
  <c r="T14" i="9"/>
  <c r="T13" i="9"/>
  <c r="T10" i="9"/>
  <c r="T4" i="9"/>
  <c r="P5" i="5"/>
  <c r="O26" i="5"/>
  <c r="O25" i="5"/>
  <c r="O24" i="5"/>
  <c r="O23" i="5"/>
  <c r="O22" i="5"/>
  <c r="O20" i="5"/>
  <c r="O19" i="5"/>
  <c r="O18" i="5"/>
  <c r="O16" i="5"/>
  <c r="O15" i="5"/>
  <c r="O14" i="5"/>
  <c r="O13" i="5"/>
  <c r="O10" i="5"/>
  <c r="R26" i="8"/>
  <c r="R25" i="8"/>
  <c r="R24" i="8"/>
  <c r="R23" i="8"/>
  <c r="R22" i="8"/>
  <c r="R20" i="8"/>
  <c r="R19" i="8"/>
  <c r="R18" i="8"/>
  <c r="R16" i="8"/>
  <c r="R15" i="8"/>
  <c r="R14" i="8"/>
  <c r="R13" i="8"/>
  <c r="R10" i="8"/>
  <c r="R4" i="8"/>
  <c r="L26" i="8"/>
  <c r="L25" i="8"/>
  <c r="L24" i="8"/>
  <c r="L23" i="8"/>
  <c r="L22" i="8"/>
  <c r="L20" i="8"/>
  <c r="L19" i="8"/>
  <c r="L18" i="8"/>
  <c r="L16" i="8"/>
  <c r="L15" i="8"/>
  <c r="L14" i="8"/>
  <c r="L13" i="8"/>
  <c r="L10" i="8"/>
  <c r="K28" i="5"/>
  <c r="K27" i="5"/>
  <c r="K26" i="5"/>
  <c r="K25" i="5"/>
  <c r="K24" i="5"/>
  <c r="K23" i="5"/>
  <c r="K22" i="5"/>
  <c r="K21" i="5"/>
  <c r="K20" i="5"/>
  <c r="K19" i="5"/>
  <c r="K18" i="5"/>
  <c r="K17" i="5"/>
  <c r="K16" i="5"/>
  <c r="K15" i="5"/>
  <c r="K14" i="5"/>
  <c r="K13" i="5"/>
  <c r="K12" i="5"/>
  <c r="K11" i="5"/>
  <c r="K10" i="5"/>
  <c r="K9" i="5"/>
  <c r="K8" i="5"/>
  <c r="K7" i="5"/>
  <c r="K6" i="5"/>
  <c r="K5" i="5"/>
  <c r="K4" i="5"/>
  <c r="O4" i="5" s="1"/>
  <c r="N26" i="8"/>
  <c r="N25" i="8"/>
  <c r="N24" i="8"/>
  <c r="N23" i="8"/>
  <c r="N22" i="8"/>
  <c r="N20" i="8"/>
  <c r="N19" i="8"/>
  <c r="N18" i="8"/>
  <c r="N16" i="8"/>
  <c r="N15" i="8"/>
  <c r="N14" i="8"/>
  <c r="N13" i="8"/>
  <c r="N10" i="8"/>
  <c r="L26" i="9"/>
  <c r="L25" i="9"/>
  <c r="L24" i="9"/>
  <c r="L23" i="9"/>
  <c r="L22" i="9"/>
  <c r="L19" i="9"/>
  <c r="L18" i="9"/>
  <c r="L16" i="9"/>
  <c r="L15" i="9"/>
  <c r="L14" i="9"/>
  <c r="L13" i="9"/>
  <c r="L10" i="9"/>
  <c r="L4" i="9"/>
  <c r="S4" i="9"/>
  <c r="S26" i="8"/>
  <c r="S25" i="8"/>
  <c r="S24" i="8"/>
  <c r="S23" i="8"/>
  <c r="S22" i="8"/>
  <c r="S20" i="8"/>
  <c r="S19" i="8"/>
  <c r="S18" i="8"/>
  <c r="S16" i="8"/>
  <c r="S15" i="8"/>
  <c r="S14" i="8"/>
  <c r="S13" i="8"/>
  <c r="S10" i="8"/>
  <c r="S4" i="8"/>
  <c r="I4" i="5"/>
  <c r="L4" i="8"/>
  <c r="J4" i="8"/>
  <c r="S26" i="9"/>
  <c r="S25" i="9"/>
  <c r="S24" i="9"/>
  <c r="S23" i="9"/>
  <c r="S22" i="9"/>
  <c r="S19" i="9"/>
  <c r="S18" i="9"/>
  <c r="S16" i="9"/>
  <c r="S15" i="9"/>
  <c r="S14" i="9"/>
  <c r="S13" i="9"/>
  <c r="S10" i="9"/>
  <c r="K26" i="9" l="1"/>
  <c r="P28" i="5" l="1"/>
  <c r="P27" i="5"/>
  <c r="P26" i="5"/>
  <c r="P25" i="5"/>
  <c r="P24" i="5"/>
  <c r="P23" i="5"/>
  <c r="P22" i="5"/>
  <c r="P21" i="5"/>
  <c r="P20" i="5"/>
  <c r="P19" i="5"/>
  <c r="P18" i="5"/>
  <c r="P17" i="5"/>
  <c r="P16" i="5"/>
  <c r="P15" i="5"/>
  <c r="P14" i="5"/>
  <c r="P13" i="5"/>
  <c r="P12" i="5"/>
  <c r="P11" i="5"/>
  <c r="P10" i="5"/>
  <c r="P9" i="5"/>
  <c r="P8" i="5"/>
  <c r="P7" i="5"/>
  <c r="P6" i="5"/>
  <c r="P4" i="5"/>
  <c r="G28" i="5" l="1"/>
  <c r="G29" i="9" l="1"/>
  <c r="F29" i="9"/>
  <c r="D29" i="9"/>
  <c r="D29" i="8"/>
  <c r="F29" i="8"/>
  <c r="F29" i="5"/>
  <c r="E29" i="5"/>
  <c r="I28" i="8"/>
  <c r="I26" i="8"/>
  <c r="I25" i="8"/>
  <c r="I24" i="8"/>
  <c r="I23" i="8"/>
  <c r="I22" i="8"/>
  <c r="I21" i="8"/>
  <c r="I20" i="8"/>
  <c r="I19" i="8"/>
  <c r="I18" i="8"/>
  <c r="I17" i="8"/>
  <c r="I16" i="8"/>
  <c r="I15" i="8"/>
  <c r="I14" i="8"/>
  <c r="I13" i="8"/>
  <c r="I12" i="8"/>
  <c r="I11" i="8"/>
  <c r="I10" i="8"/>
  <c r="I9" i="8"/>
  <c r="I8" i="8"/>
  <c r="I7" i="8"/>
  <c r="I6" i="8"/>
  <c r="I5" i="8"/>
  <c r="I4" i="8"/>
  <c r="H28" i="8"/>
  <c r="H27" i="8"/>
  <c r="H26" i="8"/>
  <c r="H25" i="8"/>
  <c r="H24" i="8"/>
  <c r="H23" i="8"/>
  <c r="H22" i="8"/>
  <c r="H21" i="8"/>
  <c r="H20" i="8"/>
  <c r="H19" i="8"/>
  <c r="H18" i="8"/>
  <c r="H17" i="8"/>
  <c r="H16" i="8"/>
  <c r="H15" i="8"/>
  <c r="H14" i="8"/>
  <c r="H13" i="8"/>
  <c r="H12" i="8"/>
  <c r="H11" i="8"/>
  <c r="H10" i="8"/>
  <c r="H9" i="8"/>
  <c r="H8" i="8"/>
  <c r="H7" i="8"/>
  <c r="H6" i="8"/>
  <c r="H5" i="8"/>
  <c r="E28" i="8"/>
  <c r="E27" i="8"/>
  <c r="E26" i="8"/>
  <c r="E25" i="8"/>
  <c r="E24" i="8"/>
  <c r="E23" i="8"/>
  <c r="E22" i="8"/>
  <c r="E21" i="8"/>
  <c r="E20" i="8"/>
  <c r="E19" i="8"/>
  <c r="E18" i="8"/>
  <c r="E17" i="8"/>
  <c r="E16" i="8"/>
  <c r="E15" i="8"/>
  <c r="E14" i="8"/>
  <c r="E13" i="8"/>
  <c r="E12" i="8"/>
  <c r="E11" i="8"/>
  <c r="E10" i="8"/>
  <c r="E9" i="8"/>
  <c r="E8" i="8"/>
  <c r="E7" i="8"/>
  <c r="E6" i="8"/>
  <c r="E5" i="8"/>
  <c r="E4" i="8"/>
  <c r="H29" i="9"/>
  <c r="E28" i="9"/>
  <c r="E27" i="9"/>
  <c r="E26" i="9"/>
  <c r="E25" i="9"/>
  <c r="E24" i="9"/>
  <c r="E23" i="9"/>
  <c r="E22" i="9"/>
  <c r="E21" i="9"/>
  <c r="E20" i="9"/>
  <c r="E19" i="9"/>
  <c r="E18" i="9"/>
  <c r="E17" i="9"/>
  <c r="E16" i="9"/>
  <c r="E15" i="9"/>
  <c r="E14" i="9"/>
  <c r="E13" i="9"/>
  <c r="E12" i="9"/>
  <c r="E11" i="9"/>
  <c r="E10" i="9"/>
  <c r="E9" i="9"/>
  <c r="E8" i="9"/>
  <c r="E7" i="9"/>
  <c r="E6" i="9"/>
  <c r="E5" i="9"/>
  <c r="E4" i="9"/>
  <c r="N28" i="8" l="1"/>
  <c r="L28" i="8"/>
  <c r="R28" i="8"/>
  <c r="O28" i="5"/>
  <c r="S28" i="8"/>
  <c r="S21" i="8"/>
  <c r="L21" i="8"/>
  <c r="O21" i="5"/>
  <c r="N21" i="8"/>
  <c r="R21" i="8"/>
  <c r="O17" i="5"/>
  <c r="R17" i="8"/>
  <c r="S17" i="8"/>
  <c r="N17" i="8"/>
  <c r="L17" i="8"/>
  <c r="R12" i="8"/>
  <c r="O12" i="5"/>
  <c r="L12" i="8"/>
  <c r="N12" i="8"/>
  <c r="S12" i="8"/>
  <c r="S11" i="8"/>
  <c r="N11" i="8"/>
  <c r="R11" i="8"/>
  <c r="L11" i="8"/>
  <c r="O11" i="5"/>
  <c r="O9" i="5"/>
  <c r="S9" i="8"/>
  <c r="L9" i="8"/>
  <c r="R9" i="8"/>
  <c r="N9" i="8"/>
  <c r="L8" i="8"/>
  <c r="O8" i="5"/>
  <c r="N8" i="8"/>
  <c r="S8" i="8"/>
  <c r="R8" i="8"/>
  <c r="L7" i="8"/>
  <c r="S7" i="8"/>
  <c r="R7" i="8"/>
  <c r="N7" i="8"/>
  <c r="O7" i="5"/>
  <c r="S6" i="8"/>
  <c r="R6" i="8"/>
  <c r="N6" i="8"/>
  <c r="O6" i="5"/>
  <c r="L6" i="8"/>
  <c r="N5" i="8"/>
  <c r="O5" i="5"/>
  <c r="S5" i="8"/>
  <c r="L5" i="8"/>
  <c r="R5" i="8"/>
  <c r="T28" i="9"/>
  <c r="S28" i="9"/>
  <c r="L28" i="9"/>
  <c r="T27" i="9"/>
  <c r="L27" i="9"/>
  <c r="S27" i="9"/>
  <c r="S21" i="9"/>
  <c r="L21" i="9"/>
  <c r="T21" i="9"/>
  <c r="T20" i="9"/>
  <c r="L20" i="9"/>
  <c r="S20" i="9"/>
  <c r="L17" i="9"/>
  <c r="T17" i="9"/>
  <c r="S17" i="9"/>
  <c r="S12" i="9"/>
  <c r="L12" i="9"/>
  <c r="T12" i="9"/>
  <c r="T11" i="9"/>
  <c r="L11" i="9"/>
  <c r="S11" i="9"/>
  <c r="S9" i="9"/>
  <c r="T9" i="9"/>
  <c r="L9" i="9"/>
  <c r="T8" i="9"/>
  <c r="L8" i="9"/>
  <c r="S8" i="9"/>
  <c r="S7" i="9"/>
  <c r="T7" i="9"/>
  <c r="L7" i="9"/>
  <c r="S6" i="9"/>
  <c r="L6" i="9"/>
  <c r="T6" i="9"/>
  <c r="L5" i="9"/>
  <c r="S5" i="9"/>
  <c r="T5" i="9"/>
  <c r="H29" i="8"/>
  <c r="H31" i="8" s="1"/>
  <c r="E29" i="9"/>
  <c r="E31" i="9" s="1"/>
  <c r="E29" i="8"/>
  <c r="E31" i="8" s="1"/>
  <c r="K28" i="8"/>
  <c r="J28" i="8"/>
  <c r="S29" i="9" l="1"/>
  <c r="G29" i="8"/>
  <c r="I27" i="8"/>
  <c r="J29" i="9"/>
  <c r="H26" i="5"/>
  <c r="G4" i="5"/>
  <c r="G26" i="5"/>
  <c r="R27" i="8" l="1"/>
  <c r="O27" i="5"/>
  <c r="S27" i="8"/>
  <c r="L27" i="8"/>
  <c r="N27" i="8"/>
  <c r="N29" i="8" s="1"/>
  <c r="J27" i="8"/>
  <c r="K27" i="8"/>
  <c r="I29" i="8"/>
  <c r="I31" i="8" s="1"/>
  <c r="S29" i="8" l="1"/>
  <c r="L29" i="9" l="1"/>
  <c r="L29" i="8"/>
  <c r="R29" i="8"/>
  <c r="K25" i="9" l="1"/>
  <c r="K27" i="9"/>
  <c r="K25" i="8"/>
  <c r="J25" i="8"/>
  <c r="G25" i="5" l="1"/>
  <c r="H25" i="5"/>
  <c r="D29" i="5"/>
  <c r="B4" i="11" s="1"/>
  <c r="F4" i="11" l="1"/>
  <c r="C4" i="11"/>
  <c r="G4" i="11" s="1"/>
  <c r="Q29" i="5"/>
  <c r="H29" i="5"/>
  <c r="K7" i="9"/>
  <c r="K5" i="9"/>
  <c r="J19" i="8"/>
  <c r="K11" i="8"/>
  <c r="K9" i="8"/>
  <c r="K7" i="8"/>
  <c r="K5" i="8"/>
  <c r="K9" i="9" l="1"/>
  <c r="K11" i="9"/>
  <c r="K13" i="9"/>
  <c r="K4" i="9"/>
  <c r="K6" i="9"/>
  <c r="K8" i="9"/>
  <c r="K10" i="9"/>
  <c r="K12" i="9"/>
  <c r="K14" i="9"/>
  <c r="K29" i="9"/>
  <c r="K15" i="9"/>
  <c r="K16" i="9"/>
  <c r="K17" i="9"/>
  <c r="K18" i="9"/>
  <c r="K19" i="9"/>
  <c r="K20" i="9"/>
  <c r="K21" i="9"/>
  <c r="K22" i="9"/>
  <c r="K23" i="9"/>
  <c r="K24" i="9"/>
  <c r="K28" i="9"/>
  <c r="J6" i="8"/>
  <c r="J8" i="8"/>
  <c r="J10" i="8"/>
  <c r="J12" i="8"/>
  <c r="J14" i="8"/>
  <c r="K13" i="8"/>
  <c r="J16" i="8"/>
  <c r="J5" i="8"/>
  <c r="J7" i="8"/>
  <c r="J9" i="8"/>
  <c r="J11" i="8"/>
  <c r="J13" i="8"/>
  <c r="K4" i="8"/>
  <c r="K6" i="8"/>
  <c r="K8" i="8"/>
  <c r="K10" i="8"/>
  <c r="K12" i="8"/>
  <c r="K14" i="8"/>
  <c r="J15" i="8"/>
  <c r="J17" i="8"/>
  <c r="J18" i="8"/>
  <c r="J20" i="8"/>
  <c r="J21" i="8"/>
  <c r="J22" i="8"/>
  <c r="J23" i="8"/>
  <c r="J24" i="8"/>
  <c r="K15" i="8"/>
  <c r="K16" i="8"/>
  <c r="K17" i="8"/>
  <c r="K18" i="8"/>
  <c r="K19" i="8"/>
  <c r="K20" i="8"/>
  <c r="K21" i="8"/>
  <c r="K22" i="8"/>
  <c r="K23" i="8"/>
  <c r="K24" i="8"/>
  <c r="K26" i="8"/>
  <c r="J29" i="8" l="1"/>
  <c r="N29" i="9"/>
  <c r="K29" i="8"/>
  <c r="H9" i="5" l="1"/>
  <c r="G9" i="5"/>
  <c r="G5" i="5" l="1"/>
  <c r="H5" i="5"/>
  <c r="G16" i="4"/>
  <c r="G15" i="3"/>
  <c r="H14" i="5" l="1"/>
  <c r="G11" i="5"/>
  <c r="H20" i="5"/>
  <c r="H10" i="5"/>
  <c r="H7" i="5"/>
  <c r="H12" i="5"/>
  <c r="H21" i="5"/>
  <c r="H19" i="5"/>
  <c r="H11" i="5"/>
  <c r="D3" i="3"/>
  <c r="H13" i="5"/>
  <c r="G15" i="5"/>
  <c r="G13" i="5"/>
  <c r="G8" i="5"/>
  <c r="H6" i="5"/>
  <c r="H23" i="5"/>
  <c r="G7" i="5"/>
  <c r="H15" i="5"/>
  <c r="G14" i="5"/>
  <c r="G10" i="5"/>
  <c r="H18" i="5"/>
  <c r="H28" i="5"/>
  <c r="G24" i="5"/>
  <c r="G22" i="5"/>
  <c r="G20" i="5"/>
  <c r="G18" i="5"/>
  <c r="G16" i="5"/>
  <c r="H16" i="5"/>
  <c r="H24" i="5"/>
  <c r="G27" i="5"/>
  <c r="G23" i="5"/>
  <c r="G21" i="5"/>
  <c r="G19" i="5"/>
  <c r="G17" i="5"/>
  <c r="H17" i="5"/>
  <c r="H22" i="5"/>
  <c r="H27" i="5"/>
  <c r="G12" i="5"/>
  <c r="H8" i="5"/>
  <c r="G6" i="5"/>
  <c r="H4" i="5"/>
  <c r="K29" i="5" l="1"/>
  <c r="G29" i="5"/>
  <c r="L15" i="4"/>
  <c r="L14" i="4"/>
  <c r="L13" i="4"/>
  <c r="L12" i="4"/>
  <c r="L11" i="4"/>
  <c r="L13" i="3"/>
  <c r="L12" i="3"/>
  <c r="L11" i="3"/>
  <c r="L10" i="3"/>
  <c r="L9" i="3"/>
  <c r="L6" i="3"/>
  <c r="J4" i="3"/>
  <c r="J5" i="3"/>
  <c r="J6" i="3"/>
  <c r="J7" i="3"/>
  <c r="J8" i="3"/>
  <c r="J9" i="3"/>
  <c r="J10" i="3"/>
  <c r="J11" i="3"/>
  <c r="J12" i="3"/>
  <c r="J13" i="3"/>
  <c r="J14" i="3"/>
  <c r="J3" i="3"/>
  <c r="J15" i="3" s="1"/>
  <c r="F4" i="3"/>
  <c r="F5" i="3"/>
  <c r="F6" i="3"/>
  <c r="F7" i="3"/>
  <c r="F8" i="3"/>
  <c r="F9" i="3"/>
  <c r="F10" i="3"/>
  <c r="F11" i="3"/>
  <c r="F12" i="3"/>
  <c r="F13" i="3"/>
  <c r="F14" i="3"/>
  <c r="F3" i="3"/>
  <c r="L14" i="3"/>
  <c r="L8" i="3"/>
  <c r="L7" i="3"/>
  <c r="L5" i="3"/>
  <c r="L4" i="3"/>
  <c r="L3" i="3"/>
  <c r="L4" i="4"/>
  <c r="L5" i="4"/>
  <c r="L6" i="4"/>
  <c r="L7" i="4"/>
  <c r="L8" i="4"/>
  <c r="L9" i="4"/>
  <c r="L10" i="4"/>
  <c r="L3" i="4"/>
  <c r="G4" i="4"/>
  <c r="G5" i="4"/>
  <c r="G6" i="4"/>
  <c r="G7" i="4"/>
  <c r="G8" i="4"/>
  <c r="G9" i="4"/>
  <c r="G10" i="4"/>
  <c r="G11" i="4"/>
  <c r="G12" i="4"/>
  <c r="G13" i="4"/>
  <c r="G14" i="4"/>
  <c r="G15" i="4"/>
  <c r="G3" i="4"/>
  <c r="G4" i="3"/>
  <c r="G5" i="3"/>
  <c r="G6" i="3"/>
  <c r="G7" i="3"/>
  <c r="G8" i="3"/>
  <c r="G9" i="3"/>
  <c r="G10" i="3"/>
  <c r="G11" i="3"/>
  <c r="G12" i="3"/>
  <c r="G13" i="3"/>
  <c r="G14" i="3"/>
  <c r="G3" i="3"/>
</calcChain>
</file>

<file path=xl/sharedStrings.xml><?xml version="1.0" encoding="utf-8"?>
<sst xmlns="http://schemas.openxmlformats.org/spreadsheetml/2006/main" count="449" uniqueCount="190">
  <si>
    <t>MATRIZ INFORME ACUMULADO (VIGENCIA + RESERVA)</t>
  </si>
  <si>
    <t>CONCEPTO 
 DECRETO 199 de 2024</t>
  </si>
  <si>
    <t>DESCRIPCIÓN</t>
  </si>
  <si>
    <r>
      <t xml:space="preserve">VALOR TOTAL 2023
(deflactado a precios de 2022)
</t>
    </r>
    <r>
      <rPr>
        <b/>
        <sz val="10"/>
        <color rgb="FFFF0000"/>
        <rFont val="Arial"/>
        <family val="2"/>
      </rPr>
      <t>factor (0,9151)</t>
    </r>
  </si>
  <si>
    <r>
      <t xml:space="preserve">VALOR ACUMULADO A 30 DE JUNIO DE 2024
(deflactado a precios de 2022)
</t>
    </r>
    <r>
      <rPr>
        <b/>
        <sz val="10"/>
        <color rgb="FFFF0000"/>
        <rFont val="Arial"/>
        <family val="2"/>
      </rPr>
      <t>factor (0,8789)</t>
    </r>
  </si>
  <si>
    <r>
      <t xml:space="preserve">VALOR ACUMULADO A 30 DE JUNIO DE 2023
(deflactado a precios de 2022)
</t>
    </r>
    <r>
      <rPr>
        <b/>
        <sz val="10"/>
        <color rgb="FFFF0000"/>
        <rFont val="Arial"/>
        <family val="2"/>
      </rPr>
      <t>factor (0,9420)</t>
    </r>
  </si>
  <si>
    <t>VARIACIÓN ABSOLUTA 2024 - 2023</t>
  </si>
  <si>
    <t xml:space="preserve">ESTADO </t>
  </si>
  <si>
    <t>VARIACIÓN PORCENTUAL 2024/2023</t>
  </si>
  <si>
    <t xml:space="preserve">JUSTIFICACIÓN DE LA VARIACIÓN POR PARTE DE LA ADMINISTRACIÓN </t>
  </si>
  <si>
    <t>AHORRO</t>
  </si>
  <si>
    <t>META DE AHORRO PROPUESTA POR LA ENTIDAD
(%)</t>
  </si>
  <si>
    <t xml:space="preserve">RUBROS PRESUPUESTALES </t>
  </si>
  <si>
    <t>SEGUIMIENTO OFICINA DE CONTROL INTERNO</t>
  </si>
  <si>
    <t>VARIACIÓN PORCENTUAL 2024/2023 SIN RESERVA</t>
  </si>
  <si>
    <t>VARIACIÓN PORCENTUAL 2024/2023 CON RESERVA</t>
  </si>
  <si>
    <t>ARTICULO 2. MODIFICACIÓN DE PLANTA DE PERSONAL, ESTRUCTURA ADMINISTRATIVA Y GASTOS DE PERSONAL</t>
  </si>
  <si>
    <t>"La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lo cual requerirá previo concepto emitido por el Departamento Administrativo de la Presidencia de la República.
De forma excepcional, las entidades que hacen parte del Presupuesto General de la Nación y que pertenecen a la rama ejecutiva del poder público del orden nacional podrán realizar reformas a la planta de personal y a la estructura organizacional que generen gasto, cuando sean consideradas como prioritarias para el cumplimiento de las metas y políticas del Gobierno nacional en concordancia con el Plan Nacional de Desarrollo...."</t>
  </si>
  <si>
    <t>La modificación de la estructura del Instituto en 2021, se realizó a costo cero, de acuerdo con los lineamientos de la Función Pública y del Ministerio de Hacienda y Crédito Público</t>
  </si>
  <si>
    <t>ARTICULO 3. CONTRATACIÓN DE PERSONAL PARA LA PRESTACIÓN DE SERVICIOS PROFESIONALES Y DE APOYO A LA GESTIÓN.</t>
  </si>
  <si>
    <t>"Las entidades que hacen parte del Presupuesto General de la Nación deberán realizar una revisión previa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solo se celebrarán los contratos que sean estrictamente necesarios para coadyuvar al cumplimiento de las funciones y fines de cada entidad, cuando dichas actividades no puedan realizarse con personal de planta o requieran conocimientos especializados.".</t>
  </si>
  <si>
    <t>Los contratos de apoyo a la gestión han asistido a todas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</si>
  <si>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Tipo Doc Soporte Compromiso: 
CONTRATO DE PRESTACION DE SERVICIOS - PROFESIONALES
CONTRATO DE PRESTACION DE SERVICIOS
Tipo Identificacion:
Cédula de Ciudadanía
y se omite el rubro A-02-02-02-007-002 y C-2499-0600-20-0-2499016-02</t>
  </si>
  <si>
    <t>ARTICULO 4. HORAS EXTRAS Y VACACIONES.</t>
  </si>
  <si>
    <t>"Las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</si>
  <si>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Con el objetivo del cumplimiento de las metas misionales del Instituto, los funcionarios que por ley, los asiste el derecho de recibir la retribución por hora extra, han sido requeridos en tiempos fuera de los habituales para realizar sus funciones, para este corte, fueron mayores las reservas de la presente vigencia respecto a la vigencia 2023 por este concepto,  se analiza esta situación para mejorar su resultado en los próximos cortes, por parte de la subdirección de gestión humana. Por otra parte, en lo que respecta al gasto de la vigencia se ha notado una leve disminución 4,73% de recursos de la vigencia,  entre otras, porque se ha circularizado por parte de la administración la visión de austeridad de gasto para este item, por cuanto se ha exhortado a los jefes de dependencia a utilizar a este personal en horas no laborales de manera excepcional, para mejorar el indicador, aunque se observa un aumento consolidado del 2,32% por el peso de los pagos de reserva de las horas extras de 2023.</t>
  </si>
  <si>
    <t>A-01-01-01-001-008</t>
  </si>
  <si>
    <t>"Por regla general, las entidades deben contar con un Plan Anual de Vacaciones, y estas no deben ser acumuladas ni interrumpidas. Solo por necesidad del servicio previa disponibilidad presupuestal o retiro podrán ser compensadas en dinero".</t>
  </si>
  <si>
    <t>Esta disminución obedece a la renuncia de personal de libre nombramiento y remoción, por el cambio de gobierno, y a las solicitudes de vacaciones de los funcionarios, que producto de los encargos y nombramientos en provisionalidad, fueron mayores durante la vigencia 2023. Para el 2024, se estableció un adecuado cronograma de vacaciones para los funcionarios con periodicidad semestral, con el fin de establecer el disfrute de las vacaciones de todos los funcionarios durante el año. Además, que la administración ha sensibilizado a los jefes de dependencias la obligatoriedad de que cada funcionario haga el disfrute completo, sin interrupción, y hace las salvedades o excepciones de cuando esto ocurra.</t>
  </si>
  <si>
    <t>A-01-01-03-001-002</t>
  </si>
  <si>
    <t>ARTICULO 5. ARRENDAMIENTO</t>
  </si>
  <si>
    <r>
      <t>Las entidades que hacen parte del Presupuesto General de la Nación deberán seguir las siguientes directrices para el arrendamiento y mantenimiento de bienes inmuebles, cambio de sede y adquisición de bienes muebles e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t>
    </r>
    <r>
      <rPr>
        <b/>
        <sz val="10"/>
        <rFont val="Arial"/>
        <family val="2"/>
      </rPr>
      <t xml:space="preserve">                                                                                                                                         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</si>
  <si>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Además, al pago del último mes de 2023 (diciembre) de arrendamiento de la Sede Central, que no fue obligado durante la vigencia 2023, y se pagó en el primer trimestre del año 2024 como reserva.</t>
  </si>
  <si>
    <t>A-02-02-02-007-002</t>
  </si>
  <si>
    <t>ARTICULO 5.  MANTENIMIENTO DE BIENES INMUEBLES</t>
  </si>
  <si>
    <r>
      <t xml:space="preserve">Las entidades que hacen parte del Presupuesto General de la Nación deberán seguir las siguientes directrices para el arrendamiento y mantenimiento de bienes inmuebles, cambio de sede y adquisición de bienes muebles e inmuebles: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</si>
  <si>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 este aumento se debe al 38,85% que aumentó la reserva de 2024 respecto a la de 2023.</t>
  </si>
  <si>
    <t>A-02-02-02-005-004
2499-0600-20</t>
  </si>
  <si>
    <t>ARTICULO 5. BIENES MUEBLES ESPECÍFICOS.</t>
  </si>
  <si>
    <r>
      <t xml:space="preserve">Las entidades que hacen parte del Presupuesto General de la Nación deberán seguir las siguientes directrices para el mantenimiento de bienes inmuebles, cambio de sede o adquisición de bienes inmuebles: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o la instalación o adecuación de acabados estéticos de bienes inmuebles.</t>
    </r>
  </si>
  <si>
    <t>El INVIAS no ha efectuado adquisición de bienes suntuosos, las adquisiciones de bienes muebles que se puedan realizar corresponden a bienes necesarios para el funcionamiento de la entidad.</t>
  </si>
  <si>
    <t>ARTICULO 7. SUMINISTRO DE TIQUETES.</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</si>
  <si>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</si>
  <si>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Los recursos del contrato de tiquetes vigente durante el primer semestre del año fueron reducidos, toda vez que correspodía a una adición del contrato de la vigencia anterior, lo que generó una mayor limitación para los tiquetes. Adicional, al no pago de la reserva constitutída durante ese semestre en 2023.</t>
  </si>
  <si>
    <t xml:space="preserve"> 02-02-02-006-004
PROYECTOS DE INVERSIÓN
Contratos de tiquetes
</t>
  </si>
  <si>
    <t>ARTICULO 8. RECONOCIMIENTO DE VIÁTICOS.</t>
  </si>
  <si>
    <t>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</si>
  <si>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
Además, la desfinanciación de algunos rubros presupuestales de funcionamiento, reatrasó algunas salidas en comisión, toda vez que se generó la necesidad de financiarlos con recursos de proyectos de Inversión.</t>
  </si>
  <si>
    <t>A-02-02-02-010
CDP 28824 PROYECTOS DE INVERSIÓN
CDP 56423 PROYECTOS DE INVERSIÓN</t>
  </si>
  <si>
    <t>ARTICULO 9. DELEGACIONES OFICIALES.</t>
  </si>
  <si>
    <r>
      <t xml:space="preserve">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la misma.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</si>
  <si>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N.A.</t>
  </si>
  <si>
    <t>ARTICULO 10. AUTORIZACIÓN PREVIA AL TRÁMITE DE COMISIONES AL EXTERIOR.</t>
  </si>
  <si>
    <r>
      <t xml:space="preserve">Toda comisión de servicios y de estudios al exterior de servidores públicos de entidades que pertenecen a la Rama Ejecutiva del orden nacional,  deberá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</si>
  <si>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El Instituto no ha realizado eventos que generen gastos dentro de las dos últimas vigencias</t>
  </si>
  <si>
    <t>ARTICULO 11. EVENTOS.</t>
  </si>
  <si>
    <t>En los eventos oficiales de los organismos que hacen parte del Presupuesto General de la Nación, se deben observar las siguientes medidas de austeridad :
a. Privilegiar la virtualidad en la organización y desarrollo.
b. Cuando, excepcionalmente, el evento sea presencial se deberá dar prioridad al uso de espacios institucionales.
c. Coordinar  su realización y logística, en la medida lo posible, con otras entidades del  Estado que tengan necesidades de capacitación análogas o similares.
d. En los eventos presenciales racionalizar la provisión de refrigerios y almuerzos a los estrictamente necesarios.
e. Priorizar el uso de las tecnologías de información y las comunicaciones de manera que se racionalice la papelería y demás  elementos de apoyo de las capacitaciones.</t>
  </si>
  <si>
    <t>INVIAS  no cuenta con esquemas de seguridad para servidores públicos específicos.</t>
  </si>
  <si>
    <t>ARTICULO 12. ESQUEMAS DE SEGURIDAD</t>
  </si>
  <si>
    <t xml:space="preserve">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t>
  </si>
  <si>
    <t>La variación se debe incremento del contrato de vigelancia del Instituto entre una y otra vigencia, siendo el mismo contrato, y teniendo en cuenta el aumento del 10% del SMLV.</t>
  </si>
  <si>
    <t>ARTICULO 13. VIGILANCIA.</t>
  </si>
  <si>
    <t>Las entidades evaluarán la viabilidad de implementar dispositivos tecnológicos como cámaras, alarmas u otros dispositivos, con el fin de reducir el gasto con este tipo de contratos.</t>
  </si>
  <si>
    <t>La variación se debe a que el crecimiento de este tipo de contratos no está sujeto al aumento del IPC, sino al aumento del SMMLV que fue superior, adicional, al aumento en las necesidades de servicio de personal para el 2024, que se incrementaron dada la necesidad de vigilancia, al tener más predios a cargo del Instituto.</t>
  </si>
  <si>
    <t>A-02-02-02-008-005
PROYECTOS DE INVERSIÓN
CONTRATOS  2781/2023 Y 5091/2023</t>
  </si>
  <si>
    <t>ARTICULO 14. VEHÍCULOS OFICIALES.</t>
  </si>
  <si>
    <t>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propenderán porque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en razones de seguridad.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justificada y sustentada.</t>
  </si>
  <si>
    <t>INVIAS no ha adquirido Vehículos</t>
  </si>
  <si>
    <t>ARTICULO 15. AHORRO EN PUBLICIDAD ESTATAL.</t>
  </si>
  <si>
    <t>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</si>
  <si>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No se ha presentado erogación por este concepto</t>
  </si>
  <si>
    <t>ARTICULO 16. PAPELERÍA, ÚTILES DE ESCRITORIO Y OFICINA.</t>
  </si>
  <si>
    <r>
      <rPr>
        <b/>
        <sz val="10"/>
        <rFont val="Arial"/>
        <family val="2"/>
      </rPr>
      <t>PAPELERÍA:</t>
    </r>
    <r>
      <rPr>
        <sz val="10"/>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</si>
  <si>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El uso racional de los recursos de papelería se ha visto beneficiado con el establecimiento de políticas claras sobre el uso racional de las impresoras, priorizando la utilización de los recursos tecnológicos, disminuyendo los puntos de impresión. Además, de las medidas enmarcadas en la emergencia sanitaria por Covid-19, que ha conllevado a modificar procesos, al interior del Insituto, hacia el cero papel.</t>
  </si>
  <si>
    <t>A-02-02-01-003-002</t>
  </si>
  <si>
    <r>
      <rPr>
        <b/>
        <sz val="10"/>
        <rFont val="Arial"/>
        <family val="2"/>
      </rPr>
      <t>TELEFONÍA:</t>
    </r>
    <r>
      <rPr>
        <sz val="10"/>
        <rFont val="Arial"/>
        <family val="2"/>
      </rPr>
      <t xml:space="preserve"> Para el uso adecuado de papelería y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la transmisión de datos de condiciones hidrometereológicas, y los requeridos como parte de la dotación del personal que garantiza la seguridad de beneficiarios de esquemas, de acuerdo con lo establecido en el Decreto 1066 de 2015 o el que haga sus veces.
PARÁGRAFO. Se podrán adquirir y asignar teléfonos celulares y planes de telefonía móvil, internet y datos, de manera exclusiva, para el desarrollo de las actividades de inteligencia y contrainteligencia a cargo de los organismos del Estado que ejercen esta función, sin que esta asignación pueda tener un carácter permanente.</t>
    </r>
  </si>
  <si>
    <t>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cstos relacionados con el funcionamiento del #767.</t>
  </si>
  <si>
    <t>A-02-02-02-008-004
C-2409-0600-2-0-2409045-02 Pago #767</t>
  </si>
  <si>
    <t>ARTICULO 17. SUSCRIPCIÓN A PERIÓDICOS Y REVISTAS, PUBLICACIONES Y BASES DE DATOS.</t>
  </si>
  <si>
    <t>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</si>
  <si>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No se tiene suscripción alguna a periódicos, revistas u otras publicaciones</t>
  </si>
  <si>
    <t>ARTICULO 18. AUSTERIDAD EN EVENTOS Y REGALOS CORPORATIVOS, SOUVENIR O RECUERDOS.</t>
  </si>
  <si>
    <t>Está prohibida la realización de recepciones, fiestas, agasajos o conmemoraciones de las entidades con cargo a los recursos del Presupuesto General de la Nación.                                                             Se exceptúan de la anterior disposición los gastos que efectué el Departamento Administrativo de la Presidencia de la República y los gastos para reuniones protocolarias o internacionales que requieran realizar los Ministerios de Relaciones Exteriores, de Comercio, Industria y Turismo (exclusivamente para actividades encaminadas al fomento del comercio exterior).                                                                       Las entidades deberán abstenerse de adquirir regalos corporativos, souvenirs o recuerdos. No se financiarán regalos corporativos ni artículos promocionales o de mercadeo por parte de las entidades que hacen parte del Presupuesto General de la Nación</t>
  </si>
  <si>
    <t>No se efectuaron eventos o regalos corporativos que impliquen gastos a la entidad durante lo corrido de esta vigencia</t>
  </si>
  <si>
    <t>ARTICULO 19. CONDECORACIONES.</t>
  </si>
  <si>
    <t>Queda prohibido el otorgamiento de condecoraciones de cualquier tipo que generen erogación.</t>
  </si>
  <si>
    <t>No se efectuaron condecoraciones que impliquen gastos a la entidad durante lo corrido de esta vigencia</t>
  </si>
  <si>
    <t>ARTICULO 20. RACIONALIZACIÓN EN LA CONTRATACIÓN DE ESTUDIOS</t>
  </si>
  <si>
    <t xml:space="preserve">Antes de contratar estudios y/o diseños, cada entidad verificará si cuenta con otros estudios con el mismo o similar objeto (esto se podrá determinar considerando el alcance y los entregables de los estudios). En estos casos, la respectiva entidad revisará si es posible utilizar, total o parcialmente, los estudios que ya se tienen, para obtener el fin que se propone, o si es necesario actualizar, complementar, el estudio o el diseño que ya se tiene, en cuyo caso se aplicarán los principios de la contratación pública y solo contratará los trabajos adicionales que sean necesarios para actualizar o complementar dichos estudios. </t>
  </si>
  <si>
    <t>ARTÍCULO 21. REDUCCIÓN DE TRANSFERENCIAS CORRIENTES.</t>
  </si>
  <si>
    <t>Cada entidad del Presupuesto General de la Nación deberá especificar en su Plan de Austeridad las medidas adoptadas y el resultado de las mismas, para la reducción en un porcentaje no inferior al cinco por ciento (5%) anual de las transferencias corrientes conforme a lo previsto en el artículo 19 de la Ley 2155 de 2021 .</t>
  </si>
  <si>
    <t>ARTICULO 22. SOSTENIBILlDAD AMBIENTAL.</t>
  </si>
  <si>
    <t>En concordancia con la Sostenibilidad ambiental la entidad cumplirá con las obligaciones de ahorro: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Campañas de sensibilización de ahorro de servicios públicos</t>
  </si>
  <si>
    <t>Se continúa con las campañas de racionalización de los servicios públicos en las Sedes del Instituto.
En el edificio de la sede central de INVIAS, se ha implementado los sensores de movimiento para el encendido de las luces, encaminado a establecer un mayor ahorro del servicio de energía.
La variación corresponde a que no hubo pago de servicios públcios con recursos de Reserva</t>
  </si>
  <si>
    <t>A-02-02-02-009-004 (Alcantarillado)
A-02-02-02-006-009 (Acueducto, Aseo)</t>
  </si>
  <si>
    <t>COMBUSTIBLE</t>
  </si>
  <si>
    <t xml:space="preserve">"Todas las entidades deben contar con mecanismos de control de consumo en tiempo real y con seguridad, como por ejemplo los llamados tickers." Efectuar un uso eficiente del consumo de combustible, mediante una adecuada programación de recorridos, y un uso eficiente de los vehículos. </t>
  </si>
  <si>
    <t>Con los contratos actuales de la vigencia se ha ejecutado mayores recursos, de acuerdo a las necesidades del servicios y al aumento del precio del combustible que se generó durante el 2023 y parte del 2024.</t>
  </si>
  <si>
    <t>A-02-02-02-006-009 (Energía)
A-08-01-02-004 (Alumbrado)
C-2401-0600-112-0-2401053-02 (pago alumbrado de Tuneles)</t>
  </si>
  <si>
    <t xml:space="preserve">MATRIZ INFORME VIGENCIA </t>
  </si>
  <si>
    <t>VALOR TOTAL 2023</t>
  </si>
  <si>
    <t>VALOR ACUMULADO A 30 DE JUNIO DE 2024</t>
  </si>
  <si>
    <t>VALOR ACUMULADO A 30 DE JUNIO DE 2023</t>
  </si>
  <si>
    <t>Para estas dos vigencias no se han presentado modificaciones en la planta de personal o en la estructura organizacional de la Entidad.</t>
  </si>
  <si>
    <t>Con el objetivo del cumplimiento de las metas misionales del Instituto, los funcionarios que por ley, los asiste el derecho de recibir la retribución por hora extra, han sido requeridos en tiempos fuera de los habituales para realizar sus funciones, se ha circularizado por parte de la administración la visión de austeridad de gasto para este item, por cuanto se ha exhortado a los jefes de dependencia a utilizar a este personal en horas no laborales de manera excepcional, para mejorar el indicador.</t>
  </si>
  <si>
    <t xml:space="preserve">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t>
  </si>
  <si>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t>
  </si>
  <si>
    <t>La disminución corresponde al no pago del contrato 1449/2022 durante el primer semestre de la vigencia 2023.</t>
  </si>
  <si>
    <t xml:space="preserve"> 02-02-02-006-004 Y PROYECTOS DE INVERSIÓN -CONTRATOS DE TIQUETES AÉREOS</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</si>
  <si>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 ; lo anterior, acompañado a la reducción de recursos de funcionamiento para la vigencia 2024, que limitó la salida de funcionarios durante el primer trimestre del año.</t>
  </si>
  <si>
    <t>A-02-02-02-010
CDP 28824 PROYECTOS DE INVERSIÓN</t>
  </si>
  <si>
    <t>El Instituto realizó un proceso para la adquisición de vehículos automotores híbridos, al finalizar la vigencia  2021, la cual se sustentó en la necesidad de reemplazar parte del parque automotor del Insittuto, por la longevidad de los mismos. Y que, fue obligado durante la vigencia 2022.</t>
  </si>
  <si>
    <t>INVIAS no ha adquirido elementos para propaganda personalizada desde la vigencia 2020.</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</si>
  <si>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2023, el Insittuto se vió en la necesidad de realizar la compra de insumos de impresoras, cuyo acceso se ha restringido de manera obstencible.</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</si>
  <si>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2022, el Insittuto se vió en la necesidad de realizar la compra de insumos.</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</si>
  <si>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t>
  </si>
  <si>
    <t>Disminución del 73%.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</si>
  <si>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Se continúa con las campañas de racionalización de los servicios públicos en las Sedes del Instituto, el incremento obedece al incremento del valor de los servicios públicos..
En el edificio de la sede central de INVIAS, se ha implementado los sensores de movimiento para el encendido de las luces, encaminado a establecer un mayor ahorro del servicio de energía.</t>
  </si>
  <si>
    <t>A-02-02-02-009-004 (Alcantarillado)
A-02-02-02-006-009 (Acueducto, Aseo) 
A-02-02-02-006-009 (Energía)
A-08-01-02-004 (Alumbrado)
C-2401-0600-112-51102D-2401053-02 (pago alumbrado de Tuneles)</t>
  </si>
  <si>
    <t>Disminución del 12,81%; Se continúa con las campañas de racionalización de los servicios públicos (agua, alcantarillado y aseo) y de reciclaje en las sedes del Instituto.</t>
  </si>
  <si>
    <t>A-02-02-01-003-003
C-2409-0600-2-0-2409044-02</t>
  </si>
  <si>
    <t>CONCEPTO 
 DECRETO 397 de 2022
DIRECTIVA PRESIDENCIAL 05 de 2021</t>
  </si>
  <si>
    <t>VALOR TOTAL 2021</t>
  </si>
  <si>
    <t>VALOR ACUMULADO A 30 DEJUNIO DE 2022</t>
  </si>
  <si>
    <t>VALOR ACUMULADO A 30 DE JUNIO DE 2021</t>
  </si>
  <si>
    <t>VARIACIÓN ABSOLUTA 2022 - 2021</t>
  </si>
  <si>
    <t>VARIACIÓN PORCENTUAL 2022/2021</t>
  </si>
  <si>
    <t>CUMPLIMIENTO DE METAS DE AHORRO</t>
  </si>
  <si>
    <t>"Las entidades que hacen parte del Presupuesto General de la Nación deberán realizar una revisión previa y rigurosa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sólo se celebraran los contratos que sean estrictamente necesarios para coadyuvar al cumplimiento de las funciones y fines de cada entidad, cuando dichas actividades no puedan realizarse con personal de planta o requieran conocimientos especializados".</t>
  </si>
  <si>
    <t xml:space="preserve">Tipo Doc Soporte Compromiso: 
CONTRATO DE PRESTACION DE SERVICIOS - PROFESIONALES
CONTRATO DE PRESTACION DE SERVICIOS
Tipo Identificacion:
Cédula de Ciudadanía
y se omite el rubro A-02-02-02-007-002 y C-2499-0600-20-0-2499016-02
</t>
  </si>
  <si>
    <t>ARTICULO 4. INDEMNIZACIÓN POR VACACIONES.</t>
  </si>
  <si>
    <t>ARTICULO 5. MANTENIMIENTO DE BIENES INMUEBLES, CAMBIO DE SEDE Y ADQUISICIÓN DE BIENES MUEBLES.</t>
  </si>
  <si>
    <t>Las entidades que hacen parte del Presupuesto General de la Nación deberán seguir las siguientes directrices para el mantenimiento de bienes inmuebles, cambio de sede o adquisición de bienes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solo se podrá efectuar cuando sean necesarios para el cumplimiento del objeto misional de las entidades, previa justificación.  
Parágrafo. Las entidades deberán abstenerse de iniciar cualquier tipo de contratación que implique mejoras suntuarias u ostentosas, tales como el embellecimiento, el ornato o la instalación o adecuación de acabados estéticos de bienes inmuebles.</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</si>
  <si>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</si>
  <si>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 xml:space="preserve"> 02-02-02-006-004</t>
  </si>
  <si>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</si>
  <si>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A-02-02-02-010
CDP 161422 RUBRO C-2402-0600-13-0-2402006-02</t>
  </si>
  <si>
    <t>ARTICULO 12. ESQUEMAS DE SEGURIDAD.</t>
  </si>
  <si>
    <t xml:space="preserve">
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SERVICIOS DE INVESTIGACIÓN Y SEGURIDAD: En esta línea por favor reportar el monto correspondiente a lo efectivamente ejecutado en esquemas de seguridad de la Entidad.</t>
  </si>
  <si>
    <t>A-02-02-02-008-005 /sólo contrato 2499/2020</t>
  </si>
  <si>
    <t>ARTICULO 15. PAPELERÍA, ÚTILES DE ESCRITORIO Y OFICINA.</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</si>
  <si>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</si>
  <si>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ARTICULO 15. TELEFONÍA.</t>
  </si>
  <si>
    <r>
      <rPr>
        <b/>
        <sz val="8"/>
        <rFont val="Arial"/>
        <family val="2"/>
      </rPr>
      <t>TELEFONÍA:</t>
    </r>
    <r>
      <rPr>
        <sz val="8"/>
        <rFont val="Arial"/>
        <family val="2"/>
      </rPr>
      <t xml:space="preserve"> Para el uso adecuado de ( … )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y los requeridos como parte de la dotación del personal que garantiza la 
seguridad de beneficiarios de esquemas, de acuerdo con lo establecido en el Decreto 1066 de 2015 o el que haga sus veces. </t>
    </r>
  </si>
  <si>
    <t>ARTICULO 19. SOSTENIBILlDAD AMBIENTAL.</t>
  </si>
  <si>
    <t>Las entidades que hacen parte del Presupuesto General de la Nación, en materia ambiental, deberán adoptar las siguientes acciones: a. Implementar sistemas de reciclaje de aguas e instalación de ahorradores. b.  Fomentar una cultura de ahorro de agua y energía en cada entidad, a través del establecimiento de programas pedagógicos. c. Instalar, en cuanto sea posible, sistemas de ahorro de energía, temporizadores y demás tecnologías que ayuden al ahorro de recursos. d. Implementar políticas de reutilización y reciclaje de elementos de oficina, maximización de vida útil de herramientas de trabajo y reciclaje de tecnología. e. Crear programas internos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t>
  </si>
  <si>
    <t>ARTICULO 19. SOSTENIBILlDAD AMBIENTAL - CONSUMO DE ENERGÍA.</t>
  </si>
  <si>
    <t xml:space="preserve"> En esta línea por favor reportar el monto correspondiente a lo efectivamente ejecutado  por concepto de consumo de energía</t>
  </si>
  <si>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</si>
  <si>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</si>
  <si>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t>MATRIZ INFORME RESERVA</t>
  </si>
  <si>
    <t>VARIACIÓN 2024/2023 CON RESERVA</t>
  </si>
  <si>
    <t>Los contratos de apoyo a la gestión han asistido a todas las dependencias, con el objetivo del cumplimiento de las metas misionales de la entidad. Una mayor cantidad de contratos de prestación de servicios quedaron sin obligar durante la vigencia 2024, que para la vigencia 2023 (42/36), por lo que en el primer semestre la reserva obligada fue mayor. Es de anotar, que estos contratos, en su mayoría, han sido financiados por los proyectos de inversión, dado que se generaron para optimizar la ejecución del los proyectos y obras del Instituto.</t>
  </si>
  <si>
    <t>Con el objetivo del cumplimiento de las metas misionales del Instituto, los funcionarios que por ley, los asiste el derecho de recibir la retribución por hora extra, han sido requeridos en tiempos fuera de los habituales para realizar sus funciones, para este corte , fueron mayores las reservas de la presente vigencia respecto a la vigencia 2023 por este concepto,  se analiza esta situación para mejorar su resultado en los próximos cortes, por parte de la subdirección de gestión humana.</t>
  </si>
  <si>
    <t>Para el 2024, no quedó comprometido recursos no obligados de la Reserva 2023, por lo que se puede notar una mejoría en el indicador para la vigenvia 2024..</t>
  </si>
  <si>
    <t>El aumento en la reserva corresponde al pago del último mes (dic 2023) de arrendamiento de la Sede Central, que no fue obligado durante la vigencia 2023, y se pagó en el primer trimestre del año 2024</t>
  </si>
  <si>
    <t>Este concepto corresponde a las solicitudes realizadas por las Direcciones Territoriales y la Sede Central, sobre las adecuaciones o mantenimiento de las sedes del Invias, de acuerdo a las necesidades evidenciadas que requieren atención inmediata para el buen y adecuado funcionamiento de las sedes, para el desarrollo de las actividades de los funcionarios y colaboradores.</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</si>
  <si>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xml:space="preserve">(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
</t>
    </r>
    <r>
      <rPr>
        <sz val="10"/>
        <rFont val="Arial"/>
        <family val="2"/>
      </rPr>
      <t xml:space="preserve">
</t>
    </r>
    <r>
      <rPr>
        <b/>
        <sz val="10"/>
        <rFont val="Arial"/>
        <family val="2"/>
      </rPr>
      <t>Directiva 08 Numeral 2.2.</t>
    </r>
    <r>
      <rPr>
        <sz val="10"/>
        <rFont val="Arial"/>
        <family val="2"/>
      </rPr>
      <t xml:space="preserve"> Las entidades deberán justificar la necesidad de cada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
Las entidades deberán planear, por lo menos trimestralmente, los viajes que sean necesarios para verificar el avance de las obras o los proyectos que se deban visitar, o los demás eventos que se deban atender por fuera de la ciudad donde tengan su sede, especificando las fechas de los viajes requeridos durante el correspondiente trimestre, con el objeto de optimizar el costo de los respectivos tiquetes, teniendo en cuenta que siempre se viajará en clase económica y procurando aprovechar los viajes a una zona determinada, para visitar todos los proyectos o las obras que sea necesario recorrer o verificar en esa zona.
Para los contratos de suministro de tiquetes siempre se utilizará la Subasta Inversa, minimizando los costos por administración o gestión, y si se encuentra vigente, el acuerdo marco de precios.
Para efectos de la liquidación de viáticos, las entidades podrán racionalizar el monto máximo permitido por el Decreto vigente que regula la materia, estableciendo, por ejemplo, el reconocimiento de un 90% por este concepto en las comisiones de servicio.</t>
    </r>
  </si>
  <si>
    <t>La disminución corresponde a que no se pagó durante este primer semestre del año 2023, la reserva del contrato 1449/2022.</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</si>
  <si>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t>
  </si>
  <si>
    <t>A-02-02-02-010
CDP 56423 PROYECTOS DE INVERSIÓN</t>
  </si>
  <si>
    <t>La variación se debe al mayor valor pagado con reserva durante la vigencia 2023, que soportó los primeros pagos del contrato.</t>
  </si>
  <si>
    <t>A-02-02-02-009-004 (Alcantarillado)
A-02-02-02-006-009 (Acueducto, Aseo) 
A-02-02-02-006-009 (Energía)
A-08-01-02-004 (Alumbrado)
C-2401-0600-112-0-2401053-02 (pago alumbrado de Tuneles)</t>
  </si>
  <si>
    <t>El aumento se evidencia porque los contratos anteriores se obligaron durante la presente vigencia, lo que incrementa la ejecución del rubro.</t>
  </si>
  <si>
    <t xml:space="preserve">En el edificio de la sede central de INVIAS, se ha implementado los sensores de movimiento para el encendido de las luces, encaminado a establecer un mayor ahorro del servicio de energía. Pero el incrementó respecto a la vigencia anterior, debido al regreso de los funcionarios y colaboradores a las instalaciones del Invias, además, del incremento del pago del Alumbrado público y del pago de energía de los túneles viales a cargo del Instituto, éstos últimos, con recursos de proyectos de inversión. </t>
  </si>
  <si>
    <t xml:space="preserve">                                                                                                            </t>
  </si>
  <si>
    <t>PLAN DE AUSTERIDAD EN EL GASTO 2024</t>
  </si>
  <si>
    <t>COMPARATIVO DE LA AUSTERIDAD DE GASTO POR VIGENCIA</t>
  </si>
  <si>
    <t>2023*</t>
  </si>
  <si>
    <t>%</t>
  </si>
  <si>
    <t>2024*</t>
  </si>
  <si>
    <t>Variación promedio entre vigencias</t>
  </si>
  <si>
    <t>% Promedio entre vigencias</t>
  </si>
  <si>
    <r>
      <rPr>
        <b/>
        <sz val="11"/>
        <color theme="1"/>
        <rFont val="Calibri"/>
        <family val="2"/>
        <scheme val="minor"/>
      </rPr>
      <t xml:space="preserve">(*) </t>
    </r>
    <r>
      <rPr>
        <sz val="11"/>
        <color theme="1"/>
        <rFont val="Calibri"/>
        <family val="2"/>
        <scheme val="minor"/>
      </rPr>
      <t>Valores a precios del año 2022</t>
    </r>
  </si>
  <si>
    <t>Indexacción</t>
  </si>
  <si>
    <t>Indice mes inicial</t>
  </si>
  <si>
    <t>Indicie mes final</t>
  </si>
  <si>
    <t>Índice</t>
  </si>
  <si>
    <t>2022-12</t>
  </si>
  <si>
    <t>2024-06</t>
  </si>
  <si>
    <t>2023-06</t>
  </si>
  <si>
    <t>2023-12</t>
  </si>
  <si>
    <t>https://totoro.banrep.gov.co/analytics/saw.dll?Go&amp;Action=prompt&amp;path=%2Fshared%2FSeries%20Estad%C3%ADsticas_T%2F1.%20IPC%20base%202018%2F1.2.%20Por%20a%C3%B1o%2F1.2.5.IPC_Serie_variaciones&amp;Options=rdf&amp;lang=es&amp;NQUser=publico&amp;NQPassword=publico123</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</si>
  <si>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r>
      <rPr>
        <sz val="8"/>
        <rFont val="Arial"/>
        <family val="2"/>
      </rPr>
      <t xml:space="preserve">
</t>
    </r>
  </si>
  <si>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r>
      <rPr>
        <sz val="8"/>
        <rFont val="Arial"/>
        <family val="2"/>
      </rPr>
      <t xml:space="preserve">
 </t>
    </r>
  </si>
  <si>
    <t>ARTICULO 13. VEHÍCULOS OFICIALES.</t>
  </si>
  <si>
    <t>Las entidades que hacen  parte  del Presupuesto General  de la Nación, únicamente podrán adquirir vehículos automotores, cuando automotor presente una obsolescencia mayor a seis (6) años, contados a partir de la matrícula del vehículo y su necesidad esté debidamente justificada y sustentada en estudios que demuestren la conveniencia y el ahorro para la entidad.
Los servidores públicos que tienen asignado el uso de vehículos oficiales propenderán porque los conductores respeten en todo momento las disposiciones de tránsito. Así mismo, los vehículos oficiales asignados a los servidores públicos no podrán estacionarse en sitios prohibidos en la vía  pública y su uso siempre debe ser exclusivo para el cumplimiento sus funciones.
Los vehículos solo podrán ser utilizados de lunes a viernes, y su uso en fines de semana y festivos deberá ser justificado en necesidades del servicio o en razones de seguridad..."</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</si>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</sst>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3" formatCode="_-* #,##0.00_-;\-* #,##0.00_-;_-* &quot;-&quot;??_-;_-@_-"/>
    <numFmt numFmtId="164" formatCode="&quot;$&quot;\ #,##0"/>
    <numFmt numFmtId="165" formatCode="&quot;$&quot;\ #,##0.00_);[Red]\(&quot;$&quot;\ #,##0.00\)"/>
    <numFmt numFmtId="166" formatCode="_-* #,##0_-;\-* #,##0_-;_-* &quot;-&quot;??_-;_-@_-"/>
  </numFmts>
  <fonts count="16" x14ac:knownFonts="1">
    <font>
      <sz val="11"/>
      <color theme="1"/>
      <name val="Calibri"/>
      <family val="2"/>
      <scheme val="minor"/>
    </font>
    <font>
      <sz val="11"/>
      <color theme="1"/>
      <name val="Calibri"/>
      <family val="2"/>
      <scheme val="minor"/>
    </font>
    <font>
      <b/>
      <sz val="8"/>
      <name val="Arial"/>
      <family val="2"/>
    </font>
    <font>
      <sz val="8"/>
      <name val="Arial"/>
      <family val="2"/>
    </font>
    <font>
      <sz val="8"/>
      <color rgb="FF000000"/>
      <name val="Arial"/>
      <family val="2"/>
    </font>
    <font>
      <b/>
      <sz val="10"/>
      <name val="Arial"/>
      <family val="2"/>
    </font>
    <font>
      <sz val="10"/>
      <name val="Arial"/>
      <family val="2"/>
    </font>
    <font>
      <b/>
      <sz val="11"/>
      <color theme="1"/>
      <name val="Arial"/>
      <family val="2"/>
    </font>
    <font>
      <b/>
      <sz val="11"/>
      <color theme="1"/>
      <name val="Calibri"/>
      <family val="2"/>
      <scheme val="minor"/>
    </font>
    <font>
      <b/>
      <sz val="10"/>
      <color rgb="FFFF0000"/>
      <name val="Arial"/>
      <family val="2"/>
    </font>
    <font>
      <i/>
      <sz val="8"/>
      <color theme="1"/>
      <name val="Calibri"/>
      <family val="2"/>
      <scheme val="minor"/>
    </font>
    <font>
      <b/>
      <sz val="24"/>
      <color theme="1"/>
      <name val="Arial"/>
      <family val="2"/>
    </font>
    <font>
      <b/>
      <sz val="14"/>
      <color theme="0"/>
      <name val="Arial"/>
      <family val="2"/>
    </font>
    <font>
      <b/>
      <sz val="14"/>
      <color theme="1"/>
      <name val="Arial"/>
      <family val="2"/>
    </font>
    <font>
      <sz val="14"/>
      <color theme="1"/>
      <name val="Arial"/>
      <family val="2"/>
    </font>
    <font>
      <u/>
      <sz val="11"/>
      <color theme="10"/>
      <name val="Calibri"/>
      <family val="2"/>
      <scheme val="minor"/>
    </font>
  </fonts>
  <fills count="9">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theme="0" tint="-4.9989318521683403E-2"/>
        <bgColor indexed="64"/>
      </patternFill>
    </fill>
    <fill>
      <patternFill patternType="solid">
        <fgColor theme="9"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42"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cellStyleXfs>
  <cellXfs count="89">
    <xf numFmtId="0" fontId="0" fillId="0" borderId="0" xfId="0"/>
    <xf numFmtId="0" fontId="3" fillId="0" borderId="0" xfId="0" applyFont="1"/>
    <xf numFmtId="0" fontId="2" fillId="0" borderId="1" xfId="0" applyFont="1" applyBorder="1" applyAlignment="1">
      <alignment horizontal="center" vertical="center" wrapText="1"/>
    </xf>
    <xf numFmtId="164" fontId="3" fillId="0" borderId="1" xfId="1" applyNumberFormat="1"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164" fontId="3" fillId="0" borderId="1" xfId="1" applyNumberFormat="1" applyFont="1" applyFill="1" applyBorder="1" applyAlignment="1">
      <alignment vertical="center" wrapText="1"/>
    </xf>
    <xf numFmtId="165" fontId="3" fillId="4" borderId="1" xfId="0" applyNumberFormat="1" applyFont="1" applyFill="1" applyBorder="1" applyAlignment="1" applyProtection="1">
      <alignment horizontal="justify" vertical="center" wrapText="1"/>
      <protection locked="0"/>
    </xf>
    <xf numFmtId="165" fontId="4" fillId="4" borderId="1" xfId="0" applyNumberFormat="1" applyFont="1" applyFill="1" applyBorder="1" applyAlignment="1" applyProtection="1">
      <alignment vertical="center" wrapText="1"/>
      <protection locked="0"/>
    </xf>
    <xf numFmtId="165" fontId="4" fillId="4" borderId="1" xfId="0" applyNumberFormat="1" applyFont="1" applyFill="1" applyBorder="1" applyAlignment="1" applyProtection="1">
      <alignment horizontal="justify" vertical="center" wrapText="1"/>
      <protection locked="0"/>
    </xf>
    <xf numFmtId="164" fontId="3" fillId="4" borderId="1" xfId="0" applyNumberFormat="1" applyFont="1" applyFill="1" applyBorder="1" applyAlignment="1">
      <alignment horizontal="center" vertical="center" wrapText="1"/>
    </xf>
    <xf numFmtId="0" fontId="2" fillId="0" borderId="0" xfId="0" applyFont="1" applyAlignment="1">
      <alignment wrapText="1"/>
    </xf>
    <xf numFmtId="164" fontId="2" fillId="0" borderId="0" xfId="0" applyNumberFormat="1" applyFont="1" applyAlignment="1">
      <alignment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0" xfId="0" applyFont="1"/>
    <xf numFmtId="0" fontId="6" fillId="0" borderId="0" xfId="0" applyFont="1" applyAlignment="1">
      <alignment horizontal="center"/>
    </xf>
    <xf numFmtId="0" fontId="5" fillId="0" borderId="1" xfId="0" applyFont="1" applyBorder="1" applyAlignment="1">
      <alignment horizontal="center" vertical="center" wrapText="1"/>
    </xf>
    <xf numFmtId="0" fontId="6" fillId="0" borderId="1" xfId="0" applyFont="1" applyBorder="1" applyAlignment="1">
      <alignment horizontal="justify" vertical="center" wrapText="1"/>
    </xf>
    <xf numFmtId="164" fontId="6" fillId="0" borderId="1" xfId="1" applyNumberFormat="1" applyFont="1" applyBorder="1" applyAlignment="1">
      <alignment vertical="center" wrapText="1"/>
    </xf>
    <xf numFmtId="42" fontId="6" fillId="3" borderId="1" xfId="1"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0" fontId="6" fillId="0" borderId="1" xfId="0" applyFont="1" applyBorder="1" applyAlignment="1">
      <alignment horizontal="left" vertical="center"/>
    </xf>
    <xf numFmtId="164" fontId="6" fillId="0" borderId="1" xfId="1" applyNumberFormat="1" applyFont="1" applyFill="1" applyBorder="1" applyAlignment="1">
      <alignment vertical="center" wrapText="1"/>
    </xf>
    <xf numFmtId="0" fontId="6" fillId="0" borderId="1" xfId="0" applyFont="1" applyBorder="1" applyAlignment="1">
      <alignment horizontal="left" vertical="center" wrapText="1"/>
    </xf>
    <xf numFmtId="164" fontId="6" fillId="4" borderId="1" xfId="1"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0" xfId="0" applyFont="1" applyFill="1"/>
    <xf numFmtId="0" fontId="5" fillId="0" borderId="0" xfId="0" applyFont="1" applyAlignment="1">
      <alignment wrapText="1"/>
    </xf>
    <xf numFmtId="0" fontId="5" fillId="0" borderId="0" xfId="0" applyFont="1"/>
    <xf numFmtId="164" fontId="6" fillId="0" borderId="1" xfId="1" applyNumberFormat="1" applyFont="1" applyFill="1" applyBorder="1" applyAlignment="1">
      <alignment horizontal="right" vertical="center" wrapText="1"/>
    </xf>
    <xf numFmtId="164" fontId="2" fillId="0" borderId="0" xfId="0" applyNumberFormat="1" applyFont="1" applyAlignment="1">
      <alignment vertical="center" wrapText="1"/>
    </xf>
    <xf numFmtId="10" fontId="2" fillId="0" borderId="0" xfId="2" applyNumberFormat="1" applyFont="1" applyAlignment="1">
      <alignment horizontal="center" vertical="center"/>
    </xf>
    <xf numFmtId="0" fontId="3" fillId="0" borderId="1" xfId="0" applyFont="1" applyBorder="1" applyAlignment="1">
      <alignment horizontal="left" wrapText="1"/>
    </xf>
    <xf numFmtId="9" fontId="3" fillId="0" borderId="1" xfId="0" applyNumberFormat="1" applyFont="1" applyBorder="1" applyAlignment="1">
      <alignment horizontal="center" vertical="center"/>
    </xf>
    <xf numFmtId="10" fontId="3" fillId="4" borderId="1" xfId="2" applyNumberFormat="1" applyFont="1" applyFill="1" applyBorder="1" applyAlignment="1" applyProtection="1">
      <alignment horizontal="center" vertical="center"/>
    </xf>
    <xf numFmtId="9" fontId="3" fillId="0" borderId="1" xfId="0" applyNumberFormat="1" applyFont="1" applyBorder="1" applyAlignment="1">
      <alignment horizontal="center" vertical="center" wrapText="1"/>
    </xf>
    <xf numFmtId="10" fontId="6" fillId="5" borderId="1" xfId="1" applyNumberFormat="1" applyFont="1" applyFill="1" applyBorder="1" applyAlignment="1">
      <alignment horizontal="center" vertical="center" wrapText="1"/>
    </xf>
    <xf numFmtId="10" fontId="3" fillId="6" borderId="1" xfId="2" applyNumberFormat="1" applyFont="1" applyFill="1" applyBorder="1" applyAlignment="1" applyProtection="1">
      <alignment horizontal="center" vertical="center"/>
    </xf>
    <xf numFmtId="10" fontId="3" fillId="5" borderId="1" xfId="2"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justify" vertical="center"/>
      <protection locked="0"/>
    </xf>
    <xf numFmtId="0" fontId="6" fillId="0" borderId="0" xfId="0" applyFont="1" applyAlignment="1">
      <alignment horizontal="center" vertical="center"/>
    </xf>
    <xf numFmtId="10" fontId="6" fillId="4" borderId="4" xfId="2" applyNumberFormat="1" applyFont="1" applyFill="1" applyBorder="1" applyAlignment="1" applyProtection="1">
      <alignment horizontal="center" vertical="center"/>
    </xf>
    <xf numFmtId="10" fontId="6" fillId="0" borderId="1" xfId="0" applyNumberFormat="1" applyFont="1" applyBorder="1" applyAlignment="1">
      <alignment horizontal="center" vertical="center"/>
    </xf>
    <xf numFmtId="0" fontId="6" fillId="0" borderId="1" xfId="0" applyFont="1" applyBorder="1" applyAlignment="1">
      <alignment vertical="center"/>
    </xf>
    <xf numFmtId="164" fontId="5" fillId="0" borderId="1" xfId="0" applyNumberFormat="1" applyFont="1" applyBorder="1" applyAlignment="1">
      <alignment vertical="center" wrapText="1"/>
    </xf>
    <xf numFmtId="10" fontId="5"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42" fontId="5" fillId="3" borderId="1" xfId="1" applyFont="1" applyFill="1" applyBorder="1" applyAlignment="1">
      <alignment horizontal="center" vertical="center" wrapText="1"/>
    </xf>
    <xf numFmtId="10" fontId="5" fillId="4" borderId="4" xfId="2" applyNumberFormat="1" applyFont="1" applyFill="1" applyBorder="1" applyAlignment="1" applyProtection="1">
      <alignment horizontal="center" vertical="center"/>
    </xf>
    <xf numFmtId="164" fontId="6" fillId="0" borderId="1" xfId="0" applyNumberFormat="1" applyFont="1" applyBorder="1" applyAlignment="1">
      <alignment horizontal="right" vertical="center" wrapText="1"/>
    </xf>
    <xf numFmtId="166" fontId="5" fillId="0" borderId="0" xfId="5" applyNumberFormat="1" applyFont="1"/>
    <xf numFmtId="10" fontId="6" fillId="0" borderId="0" xfId="0" applyNumberFormat="1" applyFont="1"/>
    <xf numFmtId="164" fontId="6" fillId="0" borderId="0" xfId="0" applyNumberFormat="1" applyFont="1"/>
    <xf numFmtId="10" fontId="6" fillId="0" borderId="1" xfId="2" applyNumberFormat="1" applyFont="1" applyBorder="1" applyAlignment="1">
      <alignment horizontal="center" vertical="center"/>
    </xf>
    <xf numFmtId="10" fontId="5" fillId="0" borderId="1" xfId="0" applyNumberFormat="1" applyFont="1" applyBorder="1" applyAlignment="1">
      <alignment horizontal="center" vertical="center"/>
    </xf>
    <xf numFmtId="164" fontId="6" fillId="7" borderId="1" xfId="1" applyNumberFormat="1" applyFont="1" applyFill="1" applyBorder="1" applyAlignment="1">
      <alignment vertical="center" wrapText="1"/>
    </xf>
    <xf numFmtId="43" fontId="5" fillId="0" borderId="0" xfId="5" applyFont="1"/>
    <xf numFmtId="164" fontId="5" fillId="0" borderId="0" xfId="0" applyNumberFormat="1" applyFont="1"/>
    <xf numFmtId="9" fontId="5" fillId="0" borderId="0" xfId="2" applyFont="1"/>
    <xf numFmtId="43" fontId="5" fillId="0" borderId="0" xfId="0" applyNumberFormat="1" applyFont="1"/>
    <xf numFmtId="0" fontId="10" fillId="0" borderId="0" xfId="0" applyFont="1" applyAlignment="1">
      <alignment horizontal="justify" vertical="center"/>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43" fontId="14" fillId="0" borderId="1" xfId="5" applyFont="1" applyBorder="1" applyAlignment="1">
      <alignment vertical="center" wrapText="1"/>
    </xf>
    <xf numFmtId="43" fontId="14" fillId="0" borderId="1" xfId="0" applyNumberFormat="1" applyFont="1" applyBorder="1" applyAlignment="1">
      <alignment vertical="center" wrapText="1"/>
    </xf>
    <xf numFmtId="10" fontId="14" fillId="0" borderId="1" xfId="0" applyNumberFormat="1" applyFont="1" applyBorder="1" applyAlignment="1">
      <alignment horizontal="center" vertical="center" wrapText="1"/>
    </xf>
    <xf numFmtId="10" fontId="14" fillId="0" borderId="1" xfId="2"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9" fontId="6" fillId="0" borderId="0" xfId="2" applyFont="1"/>
    <xf numFmtId="43" fontId="6" fillId="0" borderId="0" xfId="5" applyFont="1"/>
    <xf numFmtId="0" fontId="15" fillId="0" borderId="0" xfId="6"/>
    <xf numFmtId="0" fontId="5" fillId="2" borderId="1"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cellXfs>
  <cellStyles count="7">
    <cellStyle name="Hipervínculo" xfId="6" builtinId="8"/>
    <cellStyle name="Millares" xfId="5" builtinId="3"/>
    <cellStyle name="Moneda [0]" xfId="1" builtinId="7"/>
    <cellStyle name="Moneda [0] 2" xfId="3" xr:uid="{32F62314-D55D-4434-9F02-93BE4F40888B}"/>
    <cellStyle name="Moneda [0] 3" xfId="4" xr:uid="{AF43DBFE-10EF-47C7-8453-7EF3C397B139}"/>
    <cellStyle name="Normal" xfId="0" builtinId="0"/>
    <cellStyle name="Porcentaje" xfId="2" builtinId="5"/>
  </cellStyles>
  <dxfs count="38">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114300</xdr:colOff>
      <xdr:row>0</xdr:row>
      <xdr:rowOff>129355</xdr:rowOff>
    </xdr:from>
    <xdr:to>
      <xdr:col>6</xdr:col>
      <xdr:colOff>1318506</xdr:colOff>
      <xdr:row>0</xdr:row>
      <xdr:rowOff>561974</xdr:rowOff>
    </xdr:to>
    <xdr:pic>
      <xdr:nvPicPr>
        <xdr:cNvPr id="2" name="Imagen 16" descr="Imagen que contiene Logotipo&#10;&#10;Descripción generada automáticamente">
          <a:extLst>
            <a:ext uri="{FF2B5EF4-FFF2-40B4-BE49-F238E27FC236}">
              <a16:creationId xmlns:a16="http://schemas.microsoft.com/office/drawing/2014/main" id="{6AB8AFB0-F9C6-4E04-93BB-0F0B35009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129355"/>
          <a:ext cx="1204206" cy="432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161926</xdr:colOff>
      <xdr:row>0</xdr:row>
      <xdr:rowOff>123825</xdr:rowOff>
    </xdr:from>
    <xdr:to>
      <xdr:col>0</xdr:col>
      <xdr:colOff>1381126</xdr:colOff>
      <xdr:row>0</xdr:row>
      <xdr:rowOff>583762</xdr:rowOff>
    </xdr:to>
    <xdr:pic>
      <xdr:nvPicPr>
        <xdr:cNvPr id="3" name="Imagen 15" descr="Un dibujo con letras&#10;&#10;Descripción generada automáticamente con confianza media">
          <a:extLst>
            <a:ext uri="{FF2B5EF4-FFF2-40B4-BE49-F238E27FC236}">
              <a16:creationId xmlns:a16="http://schemas.microsoft.com/office/drawing/2014/main" id="{45FBEC04-E0D2-4FC9-9C9F-904154151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6" y="123825"/>
          <a:ext cx="1219200" cy="45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625689</xdr:colOff>
      <xdr:row>37</xdr:row>
      <xdr:rowOff>66675</xdr:rowOff>
    </xdr:to>
    <xdr:pic>
      <xdr:nvPicPr>
        <xdr:cNvPr id="3" name="Imagen 2">
          <a:extLst>
            <a:ext uri="{FF2B5EF4-FFF2-40B4-BE49-F238E27FC236}">
              <a16:creationId xmlns:a16="http://schemas.microsoft.com/office/drawing/2014/main" id="{212E10D5-AA76-795D-5E3A-85E14703E231}"/>
            </a:ext>
          </a:extLst>
        </xdr:cNvPr>
        <xdr:cNvPicPr>
          <a:picLocks noChangeAspect="1"/>
        </xdr:cNvPicPr>
      </xdr:nvPicPr>
      <xdr:blipFill>
        <a:blip xmlns:r="http://schemas.openxmlformats.org/officeDocument/2006/relationships" r:embed="rId1"/>
        <a:stretch>
          <a:fillRect/>
        </a:stretch>
      </xdr:blipFill>
      <xdr:spPr>
        <a:xfrm>
          <a:off x="0" y="0"/>
          <a:ext cx="7483689" cy="711517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totoro.banrep.gov.co/analytics/saw.dll?Go&amp;Action=prompt&amp;path=%2Fshared%2FSeries%20Estad%C3%ADsticas_T%2F1.%20IPC%20base%202018%2F1.2.%20Por%20a%C3%B1o%2F1.2.5.IPC_Serie_variaciones&amp;Options=rdf&amp;lang=es&amp;NQUser=publico&amp;NQPassword=publico1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EDB1-DDDB-40D8-9D49-6095AB937A83}">
  <sheetPr>
    <tabColor theme="9" tint="0.79998168889431442"/>
  </sheetPr>
  <dimension ref="A1:T33"/>
  <sheetViews>
    <sheetView showGridLines="0" topLeftCell="J25" zoomScale="80" zoomScaleNormal="80" workbookViewId="0">
      <selection activeCell="F6" sqref="F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6" width="30.5703125" style="31" bestFit="1" customWidth="1"/>
    <col min="7" max="7" width="27.140625" style="31" bestFit="1" customWidth="1"/>
    <col min="8" max="8" width="19" style="31"/>
    <col min="9" max="9" width="23.28515625" style="16" bestFit="1" customWidth="1"/>
    <col min="10" max="10" width="73.85546875" style="16" customWidth="1"/>
    <col min="11" max="11" width="24.140625" style="31" customWidth="1"/>
    <col min="12" max="12" width="41.85546875" style="16" bestFit="1" customWidth="1"/>
    <col min="13" max="13" width="57.85546875" style="16" customWidth="1"/>
    <col min="14" max="14" width="53.85546875" style="16" customWidth="1"/>
    <col min="15" max="15" width="34" style="16" bestFit="1" customWidth="1"/>
    <col min="16" max="16" width="23.7109375" style="16" bestFit="1" customWidth="1"/>
    <col min="17" max="17" width="18" style="31" bestFit="1" customWidth="1"/>
    <col min="18" max="16384" width="19" style="16"/>
  </cols>
  <sheetData>
    <row r="1" spans="1:19" ht="28.5" customHeight="1" x14ac:dyDescent="0.2">
      <c r="B1" s="77" t="s">
        <v>0</v>
      </c>
      <c r="C1" s="78"/>
      <c r="D1" s="78"/>
      <c r="E1" s="78"/>
      <c r="F1" s="78"/>
      <c r="G1" s="78"/>
      <c r="H1" s="78"/>
      <c r="I1" s="78"/>
      <c r="J1" s="78"/>
      <c r="K1" s="78"/>
      <c r="L1" s="78"/>
      <c r="M1" s="78"/>
      <c r="N1" s="78"/>
      <c r="O1" s="78"/>
      <c r="P1" s="78"/>
      <c r="Q1" s="78"/>
    </row>
    <row r="2" spans="1:19" ht="39" customHeight="1" x14ac:dyDescent="0.2">
      <c r="B2" s="76" t="s">
        <v>1</v>
      </c>
      <c r="C2" s="76" t="s">
        <v>2</v>
      </c>
      <c r="D2" s="76" t="s">
        <v>3</v>
      </c>
      <c r="E2" s="76" t="s">
        <v>4</v>
      </c>
      <c r="F2" s="76" t="s">
        <v>5</v>
      </c>
      <c r="G2" s="76" t="s">
        <v>6</v>
      </c>
      <c r="H2" s="76" t="s">
        <v>7</v>
      </c>
      <c r="I2" s="76" t="s">
        <v>8</v>
      </c>
      <c r="J2" s="76" t="s">
        <v>9</v>
      </c>
      <c r="K2" s="76" t="s">
        <v>10</v>
      </c>
      <c r="L2" s="76" t="s">
        <v>11</v>
      </c>
      <c r="M2" s="76" t="s">
        <v>12</v>
      </c>
      <c r="N2" s="76" t="s">
        <v>13</v>
      </c>
      <c r="O2" s="76" t="s">
        <v>14</v>
      </c>
      <c r="P2" s="76" t="s">
        <v>15</v>
      </c>
      <c r="Q2" s="76" t="s">
        <v>10</v>
      </c>
    </row>
    <row r="3" spans="1:19" s="17" customFormat="1" ht="45.75" customHeight="1" x14ac:dyDescent="0.2">
      <c r="B3" s="76"/>
      <c r="C3" s="76"/>
      <c r="D3" s="76"/>
      <c r="E3" s="76"/>
      <c r="F3" s="76"/>
      <c r="G3" s="76"/>
      <c r="H3" s="76"/>
      <c r="I3" s="76"/>
      <c r="J3" s="76"/>
      <c r="K3" s="76"/>
      <c r="L3" s="76"/>
      <c r="M3" s="76"/>
      <c r="N3" s="76"/>
      <c r="O3" s="76"/>
      <c r="P3" s="76"/>
      <c r="Q3" s="76"/>
    </row>
    <row r="4" spans="1:19" ht="141" customHeight="1" x14ac:dyDescent="0.2">
      <c r="A4" s="43">
        <v>1</v>
      </c>
      <c r="B4" s="18" t="s">
        <v>16</v>
      </c>
      <c r="C4" s="19" t="s">
        <v>17</v>
      </c>
      <c r="D4" s="20">
        <f>+'Matriz austeridad-vigencia'!E4+'Matriz austeridad-reserva'!E4</f>
        <v>0</v>
      </c>
      <c r="E4" s="20">
        <f>+'Matriz austeridad-vigencia'!H4+'Matriz austeridad-reserva'!H4</f>
        <v>0</v>
      </c>
      <c r="F4" s="20">
        <f>+'Matriz austeridad-vigencia'!I4+'Matriz austeridad-reserva'!I4</f>
        <v>0</v>
      </c>
      <c r="G4" s="20">
        <f>F4-E4</f>
        <v>0</v>
      </c>
      <c r="H4" s="21" t="str">
        <f t="shared" ref="H4:H28" si="0">_xlfn.IFS(E4&gt;F4,"AUMENTÓ GASTO",E4&lt;F4,"DISMINUYÓ GASTO",E4=F4,"SIN VARIACIÓN EN GASTO")</f>
        <v>SIN VARIACIÓN EN GASTO</v>
      </c>
      <c r="I4" s="44" t="e">
        <f>(E4/F4)-1</f>
        <v>#DIV/0!</v>
      </c>
      <c r="J4" s="6" t="s">
        <v>18</v>
      </c>
      <c r="K4" s="52">
        <f>F4-E4</f>
        <v>0</v>
      </c>
      <c r="L4" s="22"/>
      <c r="M4" s="24"/>
      <c r="N4" s="6"/>
      <c r="O4" s="44" t="e">
        <f>(K4/L4)-1</f>
        <v>#DIV/0!</v>
      </c>
      <c r="P4" s="44" t="e">
        <f>(E4/F4)-1</f>
        <v>#DIV/0!</v>
      </c>
      <c r="Q4" s="52">
        <f t="shared" ref="Q4" si="1">+F4-E4</f>
        <v>0</v>
      </c>
      <c r="S4" s="54"/>
    </row>
    <row r="5" spans="1:19" ht="120.75" customHeight="1" x14ac:dyDescent="0.2">
      <c r="A5" s="43">
        <v>2</v>
      </c>
      <c r="B5" s="18" t="s">
        <v>19</v>
      </c>
      <c r="C5" s="19" t="s">
        <v>20</v>
      </c>
      <c r="D5" s="20">
        <f>+'Matriz austeridad-vigencia'!E5+'Matriz austeridad-reserva'!E5</f>
        <v>81795588941.493179</v>
      </c>
      <c r="E5" s="20">
        <f>+'Matriz austeridad-vigencia'!H5+'Matriz austeridad-reserva'!H5</f>
        <v>25009744962.851978</v>
      </c>
      <c r="F5" s="20">
        <f>+'Matriz austeridad-vigencia'!I5+'Matriz austeridad-reserva'!I5</f>
        <v>18891619771.359745</v>
      </c>
      <c r="G5" s="25">
        <f>F5-E5</f>
        <v>-6118125191.4922333</v>
      </c>
      <c r="H5" s="21" t="str">
        <f t="shared" si="0"/>
        <v>AUMENTÓ GASTO</v>
      </c>
      <c r="I5" s="44">
        <f t="shared" ref="I5:I28" si="2">(E5/F5)-1</f>
        <v>0.32385392388467893</v>
      </c>
      <c r="J5" s="6" t="s">
        <v>21</v>
      </c>
      <c r="K5" s="52">
        <f t="shared" ref="K5:K28" si="3">F5-E5</f>
        <v>-6118125191.4922333</v>
      </c>
      <c r="L5" s="22"/>
      <c r="M5" s="26" t="s">
        <v>22</v>
      </c>
      <c r="N5" s="6"/>
      <c r="O5" s="45">
        <f>+('Matriz austeridad-vigencia'!H5/'Matriz austeridad-vigencia'!I5)-1</f>
        <v>0.32428317125530759</v>
      </c>
      <c r="P5" s="44">
        <f>(E5/F5)-1</f>
        <v>0.32385392388467893</v>
      </c>
      <c r="Q5" s="52">
        <f>+F5-E5</f>
        <v>-6118125191.4922333</v>
      </c>
    </row>
    <row r="6" spans="1:19" ht="108" customHeight="1" x14ac:dyDescent="0.2">
      <c r="A6" s="43">
        <v>3</v>
      </c>
      <c r="B6" s="18" t="s">
        <v>23</v>
      </c>
      <c r="C6" s="19" t="s">
        <v>24</v>
      </c>
      <c r="D6" s="20">
        <f>+'Matriz austeridad-vigencia'!E6+'Matriz austeridad-reserva'!E6</f>
        <v>733019177.17375839</v>
      </c>
      <c r="E6" s="20">
        <f>+'Matriz austeridad-vigencia'!H6+'Matriz austeridad-reserva'!H6</f>
        <v>343225014.23919767</v>
      </c>
      <c r="F6" s="20">
        <f>+'Matriz austeridad-vigencia'!I6+'Matriz austeridad-reserva'!I6</f>
        <v>335458239.9027856</v>
      </c>
      <c r="G6" s="25">
        <f t="shared" ref="G6:G28" si="4">F6-E6</f>
        <v>-7766774.3364120722</v>
      </c>
      <c r="H6" s="21" t="str">
        <f t="shared" si="0"/>
        <v>AUMENTÓ GASTO</v>
      </c>
      <c r="I6" s="44">
        <f t="shared" si="2"/>
        <v>2.3152730839650415E-2</v>
      </c>
      <c r="J6" s="6" t="s">
        <v>25</v>
      </c>
      <c r="K6" s="52">
        <f t="shared" si="3"/>
        <v>-7766774.3364120722</v>
      </c>
      <c r="L6" s="22"/>
      <c r="M6" s="26" t="s">
        <v>26</v>
      </c>
      <c r="N6" s="6"/>
      <c r="O6" s="45">
        <f>+('Matriz austeridad-vigencia'!H6/'Matriz austeridad-vigencia'!I6)-1</f>
        <v>-4.7308451289649778E-2</v>
      </c>
      <c r="P6" s="44">
        <f t="shared" ref="P6:P28" si="5">(E6/F6)-1</f>
        <v>2.3152730839650415E-2</v>
      </c>
      <c r="Q6" s="52">
        <f t="shared" ref="Q6:Q28" si="6">+F6-E6</f>
        <v>-7766774.3364120722</v>
      </c>
    </row>
    <row r="7" spans="1:19" ht="97.9" customHeight="1" x14ac:dyDescent="0.2">
      <c r="A7" s="43">
        <v>4</v>
      </c>
      <c r="B7" s="18" t="s">
        <v>23</v>
      </c>
      <c r="C7" s="19" t="s">
        <v>27</v>
      </c>
      <c r="D7" s="20">
        <f>+'Matriz austeridad-vigencia'!E7+'Matriz austeridad-reserva'!E7</f>
        <v>898807187.38113558</v>
      </c>
      <c r="E7" s="20">
        <f>+'Matriz austeridad-vigencia'!H7+'Matriz austeridad-reserva'!H7</f>
        <v>185582348.9107295</v>
      </c>
      <c r="F7" s="20">
        <f>+'Matriz austeridad-vigencia'!I7+'Matriz austeridad-reserva'!I7</f>
        <v>462496891.63930178</v>
      </c>
      <c r="G7" s="25">
        <f t="shared" si="4"/>
        <v>276914542.72857225</v>
      </c>
      <c r="H7" s="21" t="str">
        <f t="shared" si="0"/>
        <v>DISMINUYÓ GASTO</v>
      </c>
      <c r="I7" s="44">
        <f t="shared" si="2"/>
        <v>-0.59873817042761024</v>
      </c>
      <c r="J7" s="8" t="s">
        <v>28</v>
      </c>
      <c r="K7" s="52">
        <f t="shared" si="3"/>
        <v>276914542.72857225</v>
      </c>
      <c r="L7" s="22"/>
      <c r="M7" s="26" t="s">
        <v>29</v>
      </c>
      <c r="N7" s="8"/>
      <c r="O7" s="45">
        <f>+('Matriz austeridad-vigencia'!H7/'Matriz austeridad-vigencia'!I7)-1</f>
        <v>-0.55810905631281416</v>
      </c>
      <c r="P7" s="44">
        <f t="shared" si="5"/>
        <v>-0.59873817042761024</v>
      </c>
      <c r="Q7" s="52">
        <f t="shared" si="6"/>
        <v>276914542.72857225</v>
      </c>
    </row>
    <row r="8" spans="1:19" ht="288" customHeight="1" x14ac:dyDescent="0.2">
      <c r="A8" s="43">
        <v>5</v>
      </c>
      <c r="B8" s="18" t="s">
        <v>30</v>
      </c>
      <c r="C8" s="19" t="s">
        <v>31</v>
      </c>
      <c r="D8" s="20">
        <f>+'Matriz austeridad-vigencia'!E8+'Matriz austeridad-reserva'!E8</f>
        <v>10428936196.429749</v>
      </c>
      <c r="E8" s="20">
        <f>+'Matriz austeridad-vigencia'!H8+'Matriz austeridad-reserva'!H8</f>
        <v>7563126810.7203236</v>
      </c>
      <c r="F8" s="20">
        <f>+'Matriz austeridad-vigencia'!I8+'Matriz austeridad-reserva'!I8</f>
        <v>5778960319.278985</v>
      </c>
      <c r="G8" s="25">
        <f t="shared" si="4"/>
        <v>-1784166491.4413385</v>
      </c>
      <c r="H8" s="21" t="str">
        <f t="shared" si="0"/>
        <v>AUMENTÓ GASTO</v>
      </c>
      <c r="I8" s="44">
        <f t="shared" si="2"/>
        <v>0.30873485763334352</v>
      </c>
      <c r="J8" s="10" t="s">
        <v>32</v>
      </c>
      <c r="K8" s="52">
        <f t="shared" si="3"/>
        <v>-1784166491.4413385</v>
      </c>
      <c r="L8" s="22"/>
      <c r="M8" s="26" t="s">
        <v>33</v>
      </c>
      <c r="N8" s="9"/>
      <c r="O8" s="45">
        <f>+('Matriz austeridad-vigencia'!H8/'Matriz austeridad-vigencia'!I8)-1</f>
        <v>8.3001573911028359E-2</v>
      </c>
      <c r="P8" s="44">
        <f t="shared" si="5"/>
        <v>0.30873485763334352</v>
      </c>
      <c r="Q8" s="52">
        <f t="shared" si="6"/>
        <v>-1784166491.4413385</v>
      </c>
    </row>
    <row r="9" spans="1:19" ht="176.25" customHeight="1" x14ac:dyDescent="0.2">
      <c r="A9" s="43">
        <v>5</v>
      </c>
      <c r="B9" s="18" t="s">
        <v>34</v>
      </c>
      <c r="C9" s="19" t="s">
        <v>35</v>
      </c>
      <c r="D9" s="20">
        <f>+'Matriz austeridad-vigencia'!E9+'Matriz austeridad-reserva'!E9</f>
        <v>704975743.76608109</v>
      </c>
      <c r="E9" s="20">
        <f>+'Matriz austeridad-vigencia'!H9+'Matriz austeridad-reserva'!H9</f>
        <v>238227952.94353589</v>
      </c>
      <c r="F9" s="20">
        <f>+'Matriz austeridad-vigencia'!I9+'Matriz austeridad-reserva'!I9</f>
        <v>195983120.7514948</v>
      </c>
      <c r="G9" s="25">
        <f t="shared" ref="G9" si="7">F9-E9</f>
        <v>-42244832.192041099</v>
      </c>
      <c r="H9" s="21" t="str">
        <f t="shared" ref="H9" si="8">_xlfn.IFS(E9&gt;F9,"AUMENTÓ GASTO",E9&lt;F9,"DISMINUYÓ GASTO",E9=F9,"SIN VARIACIÓN EN GASTO")</f>
        <v>AUMENTÓ GASTO</v>
      </c>
      <c r="I9" s="44">
        <f t="shared" si="2"/>
        <v>0.21555342128471988</v>
      </c>
      <c r="J9" s="10" t="s">
        <v>36</v>
      </c>
      <c r="K9" s="52">
        <f t="shared" si="3"/>
        <v>-42244832.192041099</v>
      </c>
      <c r="L9" s="22"/>
      <c r="M9" s="26" t="s">
        <v>37</v>
      </c>
      <c r="N9" s="9"/>
      <c r="O9" s="45">
        <f>+('Matriz austeridad-vigencia'!H9/'Matriz austeridad-vigencia'!I9)-1</f>
        <v>-0.44939839088660649</v>
      </c>
      <c r="P9" s="44">
        <f t="shared" si="5"/>
        <v>0.21555342128471988</v>
      </c>
      <c r="Q9" s="52">
        <f t="shared" si="6"/>
        <v>-42244832.192041099</v>
      </c>
    </row>
    <row r="10" spans="1:19" ht="171.75" customHeight="1" x14ac:dyDescent="0.2">
      <c r="A10" s="43">
        <v>6</v>
      </c>
      <c r="B10" s="18" t="s">
        <v>38</v>
      </c>
      <c r="C10" s="26" t="s">
        <v>39</v>
      </c>
      <c r="D10" s="20">
        <f>+'Matriz austeridad-vigencia'!E10+'Matriz austeridad-reserva'!E10</f>
        <v>196378191.70120102</v>
      </c>
      <c r="E10" s="20">
        <f>+'Matriz austeridad-vigencia'!H10+'Matriz austeridad-reserva'!H10</f>
        <v>0</v>
      </c>
      <c r="F10" s="20">
        <f>+'Matriz austeridad-vigencia'!I10+'Matriz austeridad-reserva'!I10</f>
        <v>0</v>
      </c>
      <c r="G10" s="25">
        <f t="shared" si="4"/>
        <v>0</v>
      </c>
      <c r="H10" s="21" t="str">
        <f t="shared" si="0"/>
        <v>SIN VARIACIÓN EN GASTO</v>
      </c>
      <c r="I10" s="44" t="e">
        <f t="shared" si="2"/>
        <v>#DIV/0!</v>
      </c>
      <c r="J10" s="10" t="s">
        <v>40</v>
      </c>
      <c r="K10" s="52">
        <f t="shared" si="3"/>
        <v>0</v>
      </c>
      <c r="L10" s="22"/>
      <c r="M10" s="26"/>
      <c r="N10" s="10"/>
      <c r="O10" s="45" t="e">
        <f>+('Matriz austeridad-vigencia'!H10/'Matriz austeridad-vigencia'!I10)-1</f>
        <v>#DIV/0!</v>
      </c>
      <c r="P10" s="44" t="e">
        <f t="shared" si="5"/>
        <v>#DIV/0!</v>
      </c>
      <c r="Q10" s="52">
        <f t="shared" si="6"/>
        <v>0</v>
      </c>
    </row>
    <row r="11" spans="1:19" ht="276.75" customHeight="1" x14ac:dyDescent="0.2">
      <c r="A11" s="43">
        <v>7</v>
      </c>
      <c r="B11" s="18" t="s">
        <v>41</v>
      </c>
      <c r="C11" s="19" t="s">
        <v>42</v>
      </c>
      <c r="D11" s="20">
        <f>+'Matriz austeridad-vigencia'!E11+'Matriz austeridad-reserva'!E11</f>
        <v>1793156938.40133</v>
      </c>
      <c r="E11" s="20">
        <f>+'Matriz austeridad-vigencia'!H11+'Matriz austeridad-reserva'!H11</f>
        <v>474825664.1779201</v>
      </c>
      <c r="F11" s="20">
        <f>+'Matriz austeridad-vigencia'!I11+'Matriz austeridad-reserva'!I11</f>
        <v>704275574.54016614</v>
      </c>
      <c r="G11" s="25">
        <f>F11-E11</f>
        <v>229449910.36224604</v>
      </c>
      <c r="H11" s="21" t="str">
        <f t="shared" si="0"/>
        <v>DISMINUYÓ GASTO</v>
      </c>
      <c r="I11" s="44">
        <f t="shared" si="2"/>
        <v>-0.32579563832248182</v>
      </c>
      <c r="J11" s="10" t="s">
        <v>43</v>
      </c>
      <c r="K11" s="52">
        <f t="shared" si="3"/>
        <v>229449910.36224604</v>
      </c>
      <c r="L11" s="22"/>
      <c r="M11" s="26" t="s">
        <v>44</v>
      </c>
      <c r="N11" s="10"/>
      <c r="O11" s="45">
        <f>+('Matriz austeridad-vigencia'!H11/'Matriz austeridad-vigencia'!I11)-1</f>
        <v>-0.54510539597471885</v>
      </c>
      <c r="P11" s="44">
        <f t="shared" si="5"/>
        <v>-0.32579563832248182</v>
      </c>
      <c r="Q11" s="52">
        <f t="shared" si="6"/>
        <v>229449910.36224604</v>
      </c>
    </row>
    <row r="12" spans="1:19" ht="230.25" customHeight="1" x14ac:dyDescent="0.2">
      <c r="A12" s="43">
        <v>8</v>
      </c>
      <c r="B12" s="18" t="s">
        <v>45</v>
      </c>
      <c r="C12" s="19" t="s">
        <v>46</v>
      </c>
      <c r="D12" s="20">
        <f>+'Matriz austeridad-vigencia'!E12+'Matriz austeridad-reserva'!E12</f>
        <v>1692479602.6658256</v>
      </c>
      <c r="E12" s="20">
        <f>+'Matriz austeridad-vigencia'!H12+'Matriz austeridad-reserva'!H12</f>
        <v>410636014.00201774</v>
      </c>
      <c r="F12" s="20">
        <f>+'Matriz austeridad-vigencia'!I12+'Matriz austeridad-reserva'!I12</f>
        <v>764497248.17383742</v>
      </c>
      <c r="G12" s="25">
        <f t="shared" si="4"/>
        <v>353861234.17181969</v>
      </c>
      <c r="H12" s="21" t="str">
        <f t="shared" si="0"/>
        <v>DISMINUYÓ GASTO</v>
      </c>
      <c r="I12" s="44">
        <f t="shared" si="2"/>
        <v>-0.46286789784671134</v>
      </c>
      <c r="J12" s="10" t="s">
        <v>47</v>
      </c>
      <c r="K12" s="52">
        <f t="shared" si="3"/>
        <v>353861234.17181969</v>
      </c>
      <c r="L12" s="10"/>
      <c r="M12" s="26" t="s">
        <v>48</v>
      </c>
      <c r="N12" s="10"/>
      <c r="O12" s="45">
        <f>+('Matriz austeridad-vigencia'!H12/'Matriz austeridad-vigencia'!I12)-1</f>
        <v>-0.42622527695686052</v>
      </c>
      <c r="P12" s="44">
        <f t="shared" si="5"/>
        <v>-0.46286789784671134</v>
      </c>
      <c r="Q12" s="52">
        <f t="shared" si="6"/>
        <v>353861234.17181969</v>
      </c>
    </row>
    <row r="13" spans="1:19" ht="178.5" customHeight="1" x14ac:dyDescent="0.2">
      <c r="A13" s="43">
        <v>9</v>
      </c>
      <c r="B13" s="18" t="s">
        <v>49</v>
      </c>
      <c r="C13" s="19" t="s">
        <v>50</v>
      </c>
      <c r="D13" s="20">
        <f>+'Matriz austeridad-vigencia'!E13+'Matriz austeridad-reserva'!E13</f>
        <v>0</v>
      </c>
      <c r="E13" s="20">
        <f>+'Matriz austeridad-vigencia'!H13+'Matriz austeridad-reserva'!H13</f>
        <v>0</v>
      </c>
      <c r="F13" s="20">
        <f>+'Matriz austeridad-vigencia'!I13+'Matriz austeridad-reserva'!I13</f>
        <v>0</v>
      </c>
      <c r="G13" s="25">
        <f t="shared" si="4"/>
        <v>0</v>
      </c>
      <c r="H13" s="21" t="str">
        <f t="shared" si="0"/>
        <v>SIN VARIACIÓN EN GASTO</v>
      </c>
      <c r="I13" s="44" t="e">
        <f t="shared" si="2"/>
        <v>#DIV/0!</v>
      </c>
      <c r="J13" s="4" t="s">
        <v>51</v>
      </c>
      <c r="K13" s="52">
        <f t="shared" si="3"/>
        <v>0</v>
      </c>
      <c r="L13" s="22"/>
      <c r="M13" s="26"/>
      <c r="N13" s="4"/>
      <c r="O13" s="45" t="e">
        <f>+('Matriz austeridad-vigencia'!H13/'Matriz austeridad-vigencia'!I13)-1</f>
        <v>#DIV/0!</v>
      </c>
      <c r="P13" s="44" t="e">
        <f t="shared" si="5"/>
        <v>#DIV/0!</v>
      </c>
      <c r="Q13" s="52">
        <f t="shared" si="6"/>
        <v>0</v>
      </c>
    </row>
    <row r="14" spans="1:19" ht="212.25" customHeight="1" x14ac:dyDescent="0.2">
      <c r="A14" s="43">
        <v>10</v>
      </c>
      <c r="B14" s="18" t="s">
        <v>52</v>
      </c>
      <c r="C14" s="19" t="s">
        <v>53</v>
      </c>
      <c r="D14" s="20">
        <f>+'Matriz austeridad-vigencia'!E14+'Matriz austeridad-reserva'!E14</f>
        <v>0</v>
      </c>
      <c r="E14" s="20">
        <f>+'Matriz austeridad-vigencia'!H14+'Matriz austeridad-reserva'!H14</f>
        <v>0</v>
      </c>
      <c r="F14" s="20">
        <f>+'Matriz austeridad-vigencia'!I14+'Matriz austeridad-reserva'!I14</f>
        <v>0</v>
      </c>
      <c r="G14" s="25">
        <f t="shared" si="4"/>
        <v>0</v>
      </c>
      <c r="H14" s="21" t="str">
        <f t="shared" si="0"/>
        <v>SIN VARIACIÓN EN GASTO</v>
      </c>
      <c r="I14" s="44" t="e">
        <f t="shared" si="2"/>
        <v>#DIV/0!</v>
      </c>
      <c r="J14" s="10" t="s">
        <v>54</v>
      </c>
      <c r="K14" s="52">
        <f t="shared" si="3"/>
        <v>0</v>
      </c>
      <c r="L14" s="22"/>
      <c r="M14" s="26"/>
      <c r="N14" s="4"/>
      <c r="O14" s="45" t="e">
        <f>+('Matriz austeridad-vigencia'!H14/'Matriz austeridad-vigencia'!I14)-1</f>
        <v>#DIV/0!</v>
      </c>
      <c r="P14" s="44" t="e">
        <f t="shared" si="5"/>
        <v>#DIV/0!</v>
      </c>
      <c r="Q14" s="52">
        <f t="shared" si="6"/>
        <v>0</v>
      </c>
    </row>
    <row r="15" spans="1:19" ht="152.25" customHeight="1" x14ac:dyDescent="0.2">
      <c r="A15" s="43">
        <v>11</v>
      </c>
      <c r="B15" s="18" t="s">
        <v>55</v>
      </c>
      <c r="C15" s="19" t="s">
        <v>56</v>
      </c>
      <c r="D15" s="20">
        <f>+'Matriz austeridad-vigencia'!E15+'Matriz austeridad-reserva'!E15</f>
        <v>0</v>
      </c>
      <c r="E15" s="20">
        <f>+'Matriz austeridad-vigencia'!H15+'Matriz austeridad-reserva'!H15</f>
        <v>0</v>
      </c>
      <c r="F15" s="20">
        <f>+'Matriz austeridad-vigencia'!I15+'Matriz austeridad-reserva'!I15</f>
        <v>0</v>
      </c>
      <c r="G15" s="25">
        <f t="shared" si="4"/>
        <v>0</v>
      </c>
      <c r="H15" s="21" t="str">
        <f t="shared" si="0"/>
        <v>SIN VARIACIÓN EN GASTO</v>
      </c>
      <c r="I15" s="44" t="e">
        <f t="shared" si="2"/>
        <v>#DIV/0!</v>
      </c>
      <c r="J15" s="10" t="s">
        <v>57</v>
      </c>
      <c r="K15" s="52">
        <f t="shared" si="3"/>
        <v>0</v>
      </c>
      <c r="L15" s="22"/>
      <c r="M15" s="26"/>
      <c r="N15" s="10"/>
      <c r="O15" s="45" t="e">
        <f>+('Matriz austeridad-vigencia'!H15/'Matriz austeridad-vigencia'!I15)-1</f>
        <v>#DIV/0!</v>
      </c>
      <c r="P15" s="44" t="e">
        <f t="shared" si="5"/>
        <v>#DIV/0!</v>
      </c>
      <c r="Q15" s="52">
        <f t="shared" si="6"/>
        <v>0</v>
      </c>
    </row>
    <row r="16" spans="1:19" ht="99.75" customHeight="1" x14ac:dyDescent="0.2">
      <c r="A16" s="43">
        <v>12</v>
      </c>
      <c r="B16" s="18" t="s">
        <v>58</v>
      </c>
      <c r="C16" s="19" t="s">
        <v>59</v>
      </c>
      <c r="D16" s="20">
        <f>+'Matriz austeridad-vigencia'!E16+'Matriz austeridad-reserva'!E16</f>
        <v>0</v>
      </c>
      <c r="E16" s="20">
        <f>+'Matriz austeridad-vigencia'!H16+'Matriz austeridad-reserva'!H16</f>
        <v>0</v>
      </c>
      <c r="F16" s="20">
        <f>+'Matriz austeridad-vigencia'!I16+'Matriz austeridad-reserva'!I16</f>
        <v>0</v>
      </c>
      <c r="G16" s="25">
        <f t="shared" si="4"/>
        <v>0</v>
      </c>
      <c r="H16" s="21" t="str">
        <f t="shared" si="0"/>
        <v>SIN VARIACIÓN EN GASTO</v>
      </c>
      <c r="I16" s="44" t="e">
        <f t="shared" si="2"/>
        <v>#DIV/0!</v>
      </c>
      <c r="J16" s="10" t="s">
        <v>60</v>
      </c>
      <c r="K16" s="52">
        <f t="shared" si="3"/>
        <v>0</v>
      </c>
      <c r="L16" s="22"/>
      <c r="M16" s="26"/>
      <c r="N16" s="10"/>
      <c r="O16" s="45" t="e">
        <f>+('Matriz austeridad-vigencia'!H16/'Matriz austeridad-vigencia'!I16)-1</f>
        <v>#DIV/0!</v>
      </c>
      <c r="P16" s="44" t="e">
        <f t="shared" si="5"/>
        <v>#DIV/0!</v>
      </c>
      <c r="Q16" s="52">
        <f t="shared" si="6"/>
        <v>0</v>
      </c>
    </row>
    <row r="17" spans="1:20" ht="49.5" customHeight="1" x14ac:dyDescent="0.2">
      <c r="A17" s="43">
        <v>13</v>
      </c>
      <c r="B17" s="18" t="s">
        <v>61</v>
      </c>
      <c r="C17" s="19" t="s">
        <v>62</v>
      </c>
      <c r="D17" s="20">
        <f>+'Matriz austeridad-vigencia'!E17+'Matriz austeridad-reserva'!E17</f>
        <v>13699868129.427753</v>
      </c>
      <c r="E17" s="20">
        <f>+'Matriz austeridad-vigencia'!H17+'Matriz austeridad-reserva'!H17</f>
        <v>7498946594.6140594</v>
      </c>
      <c r="F17" s="20">
        <f>+'Matriz austeridad-vigencia'!I17+'Matriz austeridad-reserva'!I17</f>
        <v>5744433945.9468803</v>
      </c>
      <c r="G17" s="25">
        <f t="shared" si="4"/>
        <v>-1754512648.6671791</v>
      </c>
      <c r="H17" s="21" t="str">
        <f t="shared" si="0"/>
        <v>AUMENTÓ GASTO</v>
      </c>
      <c r="I17" s="44">
        <f t="shared" si="2"/>
        <v>0.30542829200866972</v>
      </c>
      <c r="J17" s="10" t="s">
        <v>63</v>
      </c>
      <c r="K17" s="52">
        <f t="shared" si="3"/>
        <v>-1754512648.6671791</v>
      </c>
      <c r="L17" s="22"/>
      <c r="M17" s="26" t="s">
        <v>64</v>
      </c>
      <c r="N17" s="10"/>
      <c r="O17" s="45">
        <f>+('Matriz austeridad-vigencia'!H17/'Matriz austeridad-vigencia'!I17)-1</f>
        <v>1.1042438114312509</v>
      </c>
      <c r="P17" s="44">
        <f t="shared" si="5"/>
        <v>0.30542829200866972</v>
      </c>
      <c r="Q17" s="52">
        <f t="shared" si="6"/>
        <v>-1754512648.6671791</v>
      </c>
    </row>
    <row r="18" spans="1:20" s="29" customFormat="1" ht="197.25" customHeight="1" x14ac:dyDescent="0.2">
      <c r="A18" s="43">
        <v>14</v>
      </c>
      <c r="B18" s="18" t="s">
        <v>65</v>
      </c>
      <c r="C18" s="19" t="s">
        <v>66</v>
      </c>
      <c r="D18" s="20">
        <f>+'Matriz austeridad-vigencia'!E18+'Matriz austeridad-reserva'!E18</f>
        <v>0</v>
      </c>
      <c r="E18" s="20">
        <f>+'Matriz austeridad-vigencia'!H18+'Matriz austeridad-reserva'!H18</f>
        <v>0</v>
      </c>
      <c r="F18" s="20">
        <f>+'Matriz austeridad-vigencia'!I18+'Matriz austeridad-reserva'!I18</f>
        <v>0</v>
      </c>
      <c r="G18" s="27">
        <f t="shared" si="4"/>
        <v>0</v>
      </c>
      <c r="H18" s="21" t="str">
        <f t="shared" si="0"/>
        <v>SIN VARIACIÓN EN GASTO</v>
      </c>
      <c r="I18" s="44" t="e">
        <f t="shared" si="2"/>
        <v>#DIV/0!</v>
      </c>
      <c r="J18" s="10" t="s">
        <v>67</v>
      </c>
      <c r="K18" s="52">
        <f t="shared" si="3"/>
        <v>0</v>
      </c>
      <c r="L18" s="22"/>
      <c r="M18" s="28"/>
      <c r="N18" s="10"/>
      <c r="O18" s="45" t="e">
        <f>+('Matriz austeridad-vigencia'!H18/'Matriz austeridad-vigencia'!I18)-1</f>
        <v>#DIV/0!</v>
      </c>
      <c r="P18" s="44" t="e">
        <f t="shared" si="5"/>
        <v>#DIV/0!</v>
      </c>
      <c r="Q18" s="52">
        <f t="shared" si="6"/>
        <v>0</v>
      </c>
      <c r="T18" s="16"/>
    </row>
    <row r="19" spans="1:20" ht="201.75" customHeight="1" x14ac:dyDescent="0.2">
      <c r="A19" s="43">
        <v>15</v>
      </c>
      <c r="B19" s="18" t="s">
        <v>68</v>
      </c>
      <c r="C19" s="19" t="s">
        <v>69</v>
      </c>
      <c r="D19" s="20">
        <f>+'Matriz austeridad-vigencia'!E19+'Matriz austeridad-reserva'!E19</f>
        <v>0</v>
      </c>
      <c r="E19" s="20">
        <f>+'Matriz austeridad-vigencia'!H19+'Matriz austeridad-reserva'!H19</f>
        <v>0</v>
      </c>
      <c r="F19" s="20">
        <f>+'Matriz austeridad-vigencia'!I19+'Matriz austeridad-reserva'!I19</f>
        <v>0</v>
      </c>
      <c r="G19" s="25">
        <f t="shared" si="4"/>
        <v>0</v>
      </c>
      <c r="H19" s="21" t="str">
        <f t="shared" si="0"/>
        <v>SIN VARIACIÓN EN GASTO</v>
      </c>
      <c r="I19" s="44" t="e">
        <f t="shared" si="2"/>
        <v>#DIV/0!</v>
      </c>
      <c r="J19" s="10" t="s">
        <v>70</v>
      </c>
      <c r="K19" s="52">
        <f t="shared" si="3"/>
        <v>0</v>
      </c>
      <c r="L19" s="22"/>
      <c r="M19" s="26"/>
      <c r="N19" s="10"/>
      <c r="O19" s="45" t="e">
        <f>+('Matriz austeridad-vigencia'!H19/'Matriz austeridad-vigencia'!I19)-1</f>
        <v>#DIV/0!</v>
      </c>
      <c r="P19" s="44" t="e">
        <f t="shared" si="5"/>
        <v>#DIV/0!</v>
      </c>
      <c r="Q19" s="52">
        <f t="shared" si="6"/>
        <v>0</v>
      </c>
    </row>
    <row r="20" spans="1:20" ht="92.25" customHeight="1" x14ac:dyDescent="0.2">
      <c r="A20" s="43">
        <v>16</v>
      </c>
      <c r="B20" s="18" t="s">
        <v>71</v>
      </c>
      <c r="C20" s="19" t="s">
        <v>72</v>
      </c>
      <c r="D20" s="20">
        <f>+'Matriz austeridad-vigencia'!E20+'Matriz austeridad-reserva'!E20</f>
        <v>2947227.8390938137</v>
      </c>
      <c r="E20" s="20">
        <f>+'Matriz austeridad-vigencia'!H20+'Matriz austeridad-reserva'!H20</f>
        <v>0</v>
      </c>
      <c r="F20" s="20">
        <f>+'Matriz austeridad-vigencia'!I20+'Matriz austeridad-reserva'!I20</f>
        <v>3034027.6423979681</v>
      </c>
      <c r="G20" s="32">
        <f t="shared" si="4"/>
        <v>3034027.6423979681</v>
      </c>
      <c r="H20" s="21" t="str">
        <f t="shared" si="0"/>
        <v>DISMINUYÓ GASTO</v>
      </c>
      <c r="I20" s="44">
        <f t="shared" si="2"/>
        <v>-1</v>
      </c>
      <c r="J20" s="10" t="s">
        <v>73</v>
      </c>
      <c r="K20" s="52">
        <f t="shared" si="3"/>
        <v>3034027.6423979681</v>
      </c>
      <c r="L20" s="22"/>
      <c r="M20" s="26" t="s">
        <v>74</v>
      </c>
      <c r="N20" s="10"/>
      <c r="O20" s="45" t="e">
        <f>+('Matriz austeridad-vigencia'!H20/'Matriz austeridad-vigencia'!I20)-1</f>
        <v>#DIV/0!</v>
      </c>
      <c r="P20" s="44">
        <f t="shared" si="5"/>
        <v>-1</v>
      </c>
      <c r="Q20" s="52">
        <f t="shared" si="6"/>
        <v>3034027.6423979681</v>
      </c>
    </row>
    <row r="21" spans="1:20" ht="208.5" customHeight="1" x14ac:dyDescent="0.2">
      <c r="A21" s="43">
        <v>17</v>
      </c>
      <c r="B21" s="18" t="s">
        <v>71</v>
      </c>
      <c r="C21" s="19" t="s">
        <v>75</v>
      </c>
      <c r="D21" s="20">
        <f>+'Matriz austeridad-vigencia'!E21+'Matriz austeridad-reserva'!E21</f>
        <v>373386275.06632304</v>
      </c>
      <c r="E21" s="20">
        <f>+'Matriz austeridad-vigencia'!H21+'Matriz austeridad-reserva'!H21</f>
        <v>163548936.04010606</v>
      </c>
      <c r="F21" s="20">
        <f>+'Matriz austeridad-vigencia'!I21+'Matriz austeridad-reserva'!I21</f>
        <v>177948502.32099649</v>
      </c>
      <c r="G21" s="25">
        <f t="shared" si="4"/>
        <v>14399566.280890435</v>
      </c>
      <c r="H21" s="21" t="str">
        <f t="shared" si="0"/>
        <v>DISMINUYÓ GASTO</v>
      </c>
      <c r="I21" s="44">
        <f t="shared" si="2"/>
        <v>-8.0919850929205617E-2</v>
      </c>
      <c r="J21" s="10" t="s">
        <v>76</v>
      </c>
      <c r="K21" s="52">
        <f t="shared" si="3"/>
        <v>14399566.280890435</v>
      </c>
      <c r="L21" s="22"/>
      <c r="M21" s="26" t="s">
        <v>77</v>
      </c>
      <c r="N21" s="10"/>
      <c r="O21" s="45">
        <f>+('Matriz austeridad-vigencia'!H21/'Matriz austeridad-vigencia'!I21)-1</f>
        <v>-6.5940833458634107E-2</v>
      </c>
      <c r="P21" s="44">
        <f t="shared" si="5"/>
        <v>-8.0919850929205617E-2</v>
      </c>
      <c r="Q21" s="52">
        <f t="shared" si="6"/>
        <v>14399566.280890435</v>
      </c>
    </row>
    <row r="22" spans="1:20" s="29" customFormat="1" ht="71.25" customHeight="1" x14ac:dyDescent="0.2">
      <c r="A22" s="43">
        <v>18</v>
      </c>
      <c r="B22" s="18" t="s">
        <v>78</v>
      </c>
      <c r="C22" s="19" t="s">
        <v>79</v>
      </c>
      <c r="D22" s="20">
        <f>+'Matriz austeridad-vigencia'!E22+'Matriz austeridad-reserva'!E22</f>
        <v>0</v>
      </c>
      <c r="E22" s="20">
        <f>+'Matriz austeridad-vigencia'!H22+'Matriz austeridad-reserva'!H22</f>
        <v>0</v>
      </c>
      <c r="F22" s="20">
        <f>+'Matriz austeridad-vigencia'!I22+'Matriz austeridad-reserva'!I22</f>
        <v>0</v>
      </c>
      <c r="G22" s="27">
        <f t="shared" si="4"/>
        <v>0</v>
      </c>
      <c r="H22" s="21" t="str">
        <f t="shared" si="0"/>
        <v>SIN VARIACIÓN EN GASTO</v>
      </c>
      <c r="I22" s="44" t="e">
        <f t="shared" si="2"/>
        <v>#DIV/0!</v>
      </c>
      <c r="J22" s="42" t="s">
        <v>80</v>
      </c>
      <c r="K22" s="52">
        <f t="shared" si="3"/>
        <v>0</v>
      </c>
      <c r="L22" s="22"/>
      <c r="M22" s="28"/>
      <c r="N22" s="42"/>
      <c r="O22" s="45" t="e">
        <f>+('Matriz austeridad-vigencia'!H22/'Matriz austeridad-vigencia'!I22)-1</f>
        <v>#DIV/0!</v>
      </c>
      <c r="P22" s="44" t="e">
        <f t="shared" si="5"/>
        <v>#DIV/0!</v>
      </c>
      <c r="Q22" s="52">
        <f t="shared" si="6"/>
        <v>0</v>
      </c>
      <c r="T22" s="16"/>
    </row>
    <row r="23" spans="1:20" ht="127.5" customHeight="1" x14ac:dyDescent="0.2">
      <c r="A23" s="43">
        <v>19</v>
      </c>
      <c r="B23" s="18" t="s">
        <v>81</v>
      </c>
      <c r="C23" s="19" t="s">
        <v>82</v>
      </c>
      <c r="D23" s="20">
        <f>+'Matriz austeridad-vigencia'!E23+'Matriz austeridad-reserva'!E23</f>
        <v>0</v>
      </c>
      <c r="E23" s="20">
        <f>+'Matriz austeridad-vigencia'!H23+'Matriz austeridad-reserva'!H23</f>
        <v>0</v>
      </c>
      <c r="F23" s="20">
        <f>+'Matriz austeridad-vigencia'!I23+'Matriz austeridad-reserva'!I23</f>
        <v>0</v>
      </c>
      <c r="G23" s="25">
        <f t="shared" si="4"/>
        <v>0</v>
      </c>
      <c r="H23" s="21" t="str">
        <f t="shared" si="0"/>
        <v>SIN VARIACIÓN EN GASTO</v>
      </c>
      <c r="I23" s="44" t="e">
        <f t="shared" si="2"/>
        <v>#DIV/0!</v>
      </c>
      <c r="J23" s="42" t="s">
        <v>83</v>
      </c>
      <c r="K23" s="52">
        <f t="shared" si="3"/>
        <v>0</v>
      </c>
      <c r="L23" s="22"/>
      <c r="M23" s="26"/>
      <c r="N23" s="42"/>
      <c r="O23" s="45" t="e">
        <f>+('Matriz austeridad-vigencia'!H23/'Matriz austeridad-vigencia'!I23)-1</f>
        <v>#DIV/0!</v>
      </c>
      <c r="P23" s="44" t="e">
        <f t="shared" si="5"/>
        <v>#DIV/0!</v>
      </c>
      <c r="Q23" s="52">
        <f t="shared" si="6"/>
        <v>0</v>
      </c>
    </row>
    <row r="24" spans="1:20" ht="34.5" customHeight="1" x14ac:dyDescent="0.2">
      <c r="A24" s="43">
        <v>20</v>
      </c>
      <c r="B24" s="49" t="s">
        <v>84</v>
      </c>
      <c r="C24" s="19" t="s">
        <v>85</v>
      </c>
      <c r="D24" s="20">
        <f>+'Matriz austeridad-vigencia'!E24+'Matriz austeridad-reserva'!E24</f>
        <v>0</v>
      </c>
      <c r="E24" s="20">
        <f>+'Matriz austeridad-vigencia'!H24+'Matriz austeridad-reserva'!H24</f>
        <v>0</v>
      </c>
      <c r="F24" s="20">
        <f>+'Matriz austeridad-vigencia'!I24+'Matriz austeridad-reserva'!I24</f>
        <v>0</v>
      </c>
      <c r="G24" s="25">
        <f t="shared" si="4"/>
        <v>0</v>
      </c>
      <c r="H24" s="21" t="str">
        <f t="shared" si="0"/>
        <v>SIN VARIACIÓN EN GASTO</v>
      </c>
      <c r="I24" s="44" t="e">
        <f t="shared" si="2"/>
        <v>#DIV/0!</v>
      </c>
      <c r="J24" s="42" t="s">
        <v>86</v>
      </c>
      <c r="K24" s="52">
        <f t="shared" si="3"/>
        <v>0</v>
      </c>
      <c r="L24" s="22"/>
      <c r="M24" s="26"/>
      <c r="N24" s="42"/>
      <c r="O24" s="45" t="e">
        <f>+('Matriz austeridad-vigencia'!H24/'Matriz austeridad-vigencia'!I24)-1</f>
        <v>#DIV/0!</v>
      </c>
      <c r="P24" s="44" t="e">
        <f t="shared" si="5"/>
        <v>#DIV/0!</v>
      </c>
      <c r="Q24" s="52">
        <f t="shared" si="6"/>
        <v>0</v>
      </c>
    </row>
    <row r="25" spans="1:20" ht="111" customHeight="1" x14ac:dyDescent="0.2">
      <c r="A25" s="43">
        <v>21</v>
      </c>
      <c r="B25" s="18" t="s">
        <v>87</v>
      </c>
      <c r="C25" s="19" t="s">
        <v>88</v>
      </c>
      <c r="D25" s="20">
        <f>+'Matriz austeridad-vigencia'!E25+'Matriz austeridad-reserva'!E25</f>
        <v>0</v>
      </c>
      <c r="E25" s="20">
        <f>+'Matriz austeridad-vigencia'!H25+'Matriz austeridad-reserva'!H25</f>
        <v>0</v>
      </c>
      <c r="F25" s="20">
        <f>+'Matriz austeridad-vigencia'!I25+'Matriz austeridad-reserva'!I25</f>
        <v>0</v>
      </c>
      <c r="G25" s="25">
        <f>F25-E25</f>
        <v>0</v>
      </c>
      <c r="H25" s="21" t="str">
        <f>_xlfn.IFS(E25&gt;F25,"AUMENTÓ GASTO",E25&lt;F25,"DISMINUYÓ GASTO",E25=F25,"SIN VARIACIÓN EN GASTO")</f>
        <v>SIN VARIACIÓN EN GASTO</v>
      </c>
      <c r="I25" s="44" t="e">
        <f t="shared" si="2"/>
        <v>#DIV/0!</v>
      </c>
      <c r="J25" s="42"/>
      <c r="K25" s="52">
        <f t="shared" si="3"/>
        <v>0</v>
      </c>
      <c r="L25" s="22"/>
      <c r="M25" s="26"/>
      <c r="N25" s="42"/>
      <c r="O25" s="45" t="e">
        <f>+('Matriz austeridad-vigencia'!H25/'Matriz austeridad-vigencia'!I25)-1</f>
        <v>#DIV/0!</v>
      </c>
      <c r="P25" s="44" t="e">
        <f t="shared" si="5"/>
        <v>#DIV/0!</v>
      </c>
      <c r="Q25" s="52">
        <f t="shared" si="6"/>
        <v>0</v>
      </c>
    </row>
    <row r="26" spans="1:20" ht="111" customHeight="1" x14ac:dyDescent="0.2">
      <c r="A26" s="43">
        <v>22</v>
      </c>
      <c r="B26" s="18" t="s">
        <v>89</v>
      </c>
      <c r="C26" s="19" t="s">
        <v>90</v>
      </c>
      <c r="D26" s="20">
        <f>+'Matriz austeridad-vigencia'!E26+'Matriz austeridad-reserva'!E26</f>
        <v>0</v>
      </c>
      <c r="E26" s="20">
        <f>+'Matriz austeridad-vigencia'!H26+'Matriz austeridad-reserva'!H26</f>
        <v>0</v>
      </c>
      <c r="F26" s="20">
        <f>+'Matriz austeridad-vigencia'!I26+'Matriz austeridad-reserva'!I26</f>
        <v>0</v>
      </c>
      <c r="G26" s="25">
        <f>F26-E26</f>
        <v>0</v>
      </c>
      <c r="H26" s="21" t="str">
        <f>_xlfn.IFS(E26&gt;F26,"AUMENTÓ GASTO",E26&lt;F26,"DISMINUYÓ GASTO",E26=F26,"SIN VARIACIÓN EN GASTO")</f>
        <v>SIN VARIACIÓN EN GASTO</v>
      </c>
      <c r="I26" s="44" t="e">
        <f t="shared" si="2"/>
        <v>#DIV/0!</v>
      </c>
      <c r="J26" s="42"/>
      <c r="K26" s="52">
        <f t="shared" si="3"/>
        <v>0</v>
      </c>
      <c r="L26" s="22"/>
      <c r="M26" s="26"/>
      <c r="N26" s="42"/>
      <c r="O26" s="45" t="e">
        <f>+('Matriz austeridad-vigencia'!H26/'Matriz austeridad-vigencia'!I26)-1</f>
        <v>#DIV/0!</v>
      </c>
      <c r="P26" s="44" t="e">
        <f t="shared" si="5"/>
        <v>#DIV/0!</v>
      </c>
      <c r="Q26" s="52">
        <f t="shared" si="6"/>
        <v>0</v>
      </c>
    </row>
    <row r="27" spans="1:20" ht="176.25" customHeight="1" x14ac:dyDescent="0.2">
      <c r="A27" s="43">
        <v>23</v>
      </c>
      <c r="B27" s="18" t="s">
        <v>91</v>
      </c>
      <c r="C27" s="19" t="s">
        <v>92</v>
      </c>
      <c r="D27" s="20">
        <f>+'Matriz austeridad-vigencia'!E27+'Matriz austeridad-reserva'!E27</f>
        <v>2723477680.6857195</v>
      </c>
      <c r="E27" s="20">
        <f>+'Matriz austeridad-vigencia'!H27+'Matriz austeridad-reserva'!H27</f>
        <v>1011521262.2781513</v>
      </c>
      <c r="F27" s="20">
        <f>+'Matriz austeridad-vigencia'!I27+'Matriz austeridad-reserva'!I27</f>
        <v>1668778431.1125257</v>
      </c>
      <c r="G27" s="25">
        <f t="shared" si="4"/>
        <v>657257168.83437443</v>
      </c>
      <c r="H27" s="21" t="str">
        <f t="shared" si="0"/>
        <v>DISMINUYÓ GASTO</v>
      </c>
      <c r="I27" s="44">
        <f t="shared" si="2"/>
        <v>-0.3938552635751652</v>
      </c>
      <c r="J27" s="10" t="s">
        <v>93</v>
      </c>
      <c r="K27" s="52">
        <f t="shared" si="3"/>
        <v>657257168.83437443</v>
      </c>
      <c r="L27" s="22"/>
      <c r="M27" s="26" t="s">
        <v>94</v>
      </c>
      <c r="N27" s="42"/>
      <c r="O27" s="45">
        <f>+('Matriz austeridad-vigencia'!H27/'Matriz austeridad-vigencia'!I27)-1</f>
        <v>-0.30057804880291206</v>
      </c>
      <c r="P27" s="44">
        <f t="shared" si="5"/>
        <v>-0.3938552635751652</v>
      </c>
      <c r="Q27" s="52">
        <f t="shared" si="6"/>
        <v>657257168.83437443</v>
      </c>
    </row>
    <row r="28" spans="1:20" ht="64.5" customHeight="1" x14ac:dyDescent="0.2">
      <c r="A28" s="43">
        <v>24</v>
      </c>
      <c r="B28" s="18" t="s">
        <v>95</v>
      </c>
      <c r="C28" s="19" t="s">
        <v>96</v>
      </c>
      <c r="D28" s="20">
        <f>+'Matriz austeridad-vigencia'!E28+'Matriz austeridad-reserva'!E28</f>
        <v>7378352968.3736153</v>
      </c>
      <c r="E28" s="20">
        <f>+'Matriz austeridad-vigencia'!H28+'Matriz austeridad-reserva'!H28</f>
        <v>4194814395.4722567</v>
      </c>
      <c r="F28" s="20">
        <f>+'Matriz austeridad-vigencia'!I28+'Matriz austeridad-reserva'!I28</f>
        <v>1378961125.1577992</v>
      </c>
      <c r="G28" s="25">
        <f t="shared" si="4"/>
        <v>-2815853270.3144574</v>
      </c>
      <c r="H28" s="21" t="str">
        <f t="shared" si="0"/>
        <v>AUMENTÓ GASTO</v>
      </c>
      <c r="I28" s="44">
        <f t="shared" si="2"/>
        <v>2.0420106259284356</v>
      </c>
      <c r="J28" s="42" t="s">
        <v>97</v>
      </c>
      <c r="K28" s="52">
        <f t="shared" si="3"/>
        <v>-2815853270.3144574</v>
      </c>
      <c r="L28" s="22"/>
      <c r="M28" s="26" t="s">
        <v>98</v>
      </c>
      <c r="N28" s="42"/>
      <c r="O28" s="45">
        <f>+('Matriz austeridad-vigencia'!H28/'Matriz austeridad-vigencia'!I28)-1</f>
        <v>0.64547319336617504</v>
      </c>
      <c r="P28" s="44">
        <f t="shared" si="5"/>
        <v>2.0420106259284356</v>
      </c>
      <c r="Q28" s="52">
        <f t="shared" si="6"/>
        <v>-2815853270.3144574</v>
      </c>
    </row>
    <row r="29" spans="1:20" ht="27.75" customHeight="1" x14ac:dyDescent="0.2">
      <c r="C29" s="30"/>
      <c r="D29" s="47">
        <f>SUBTOTAL(9,D4:D28)</f>
        <v>122421374260.40477</v>
      </c>
      <c r="E29" s="47">
        <f>SUBTOTAL(9,E4:E28)</f>
        <v>47094199956.250282</v>
      </c>
      <c r="F29" s="47">
        <f>SUBTOTAL(9,F4:F28)</f>
        <v>36106447197.826912</v>
      </c>
      <c r="G29" s="47">
        <f t="shared" ref="G29" si="9">SUBTOTAL(9,G4:G28)</f>
        <v>-10987752758.423363</v>
      </c>
      <c r="H29" s="50" t="str">
        <f>_xlfn.IFS(E29&gt;F29,"AUMENTÓ GASTO",E29&lt;F29,"DISMINUYÓ GASTO",E29=F29,"SIN VARIACIÓN EN GASTO")</f>
        <v>AUMENTÓ GASTO</v>
      </c>
      <c r="I29" s="51">
        <f>(E29/F29)-1</f>
        <v>0.30431553396050215</v>
      </c>
      <c r="J29" s="46"/>
      <c r="K29" s="47">
        <f>SUM(K4:K28)</f>
        <v>-10987752758.423363</v>
      </c>
      <c r="L29" s="46"/>
      <c r="M29" s="46"/>
      <c r="N29" s="46"/>
      <c r="O29" s="47"/>
      <c r="P29" s="45"/>
      <c r="Q29" s="47">
        <f>SUM(Q4:Q28)</f>
        <v>-10987752758.423363</v>
      </c>
    </row>
    <row r="31" spans="1:20" x14ac:dyDescent="0.2">
      <c r="D31" s="53"/>
      <c r="E31" s="59"/>
      <c r="F31" s="59"/>
    </row>
    <row r="33" spans="5:6" x14ac:dyDescent="0.2">
      <c r="E33" s="62"/>
      <c r="F33" s="60"/>
    </row>
  </sheetData>
  <autoFilter ref="D2:Q28" xr:uid="{6509EDB1-DDDB-40D8-9D49-6095AB937A83}"/>
  <mergeCells count="17">
    <mergeCell ref="L2:L3"/>
    <mergeCell ref="M2:M3"/>
    <mergeCell ref="B1:Q1"/>
    <mergeCell ref="B2:B3"/>
    <mergeCell ref="C2:C3"/>
    <mergeCell ref="D2:D3"/>
    <mergeCell ref="E2:E3"/>
    <mergeCell ref="F2:F3"/>
    <mergeCell ref="O2:O3"/>
    <mergeCell ref="P2:P3"/>
    <mergeCell ref="Q2:Q3"/>
    <mergeCell ref="G2:G3"/>
    <mergeCell ref="N2:N3"/>
    <mergeCell ref="H2:H3"/>
    <mergeCell ref="I2:I3"/>
    <mergeCell ref="J2:J3"/>
    <mergeCell ref="K2:K3"/>
  </mergeCells>
  <conditionalFormatting sqref="H4:H29">
    <cfRule type="containsText" dxfId="37" priority="7" operator="containsText" text="SIN VARIACIÓN EN GASTO">
      <formula>NOT(ISERROR(SEARCH("SIN VARIACIÓN EN GASTO",H4)))</formula>
    </cfRule>
    <cfRule type="containsText" dxfId="36" priority="8" operator="containsText" text="DISMINUYÓ GASTO">
      <formula>NOT(ISERROR(SEARCH("DISMINUYÓ GASTO",H4)))</formula>
    </cfRule>
    <cfRule type="containsText" dxfId="35" priority="9" operator="containsText" text="AUMENTÓ GASTO">
      <formula>NOT(ISERROR(SEARCH("AUMENTÓ GASTO",H4)))</formula>
    </cfRule>
  </conditionalFormatting>
  <conditionalFormatting sqref="I4:I29">
    <cfRule type="containsErrors" dxfId="34" priority="10">
      <formula>ISERROR(I4)</formula>
    </cfRule>
    <cfRule type="cellIs" dxfId="33" priority="11" operator="equal">
      <formula>0</formula>
    </cfRule>
  </conditionalFormatting>
  <conditionalFormatting sqref="O4">
    <cfRule type="containsErrors" dxfId="32" priority="1">
      <formula>ISERROR(O4)</formula>
    </cfRule>
    <cfRule type="cellIs" dxfId="31" priority="2" operator="equal">
      <formula>0</formula>
    </cfRule>
  </conditionalFormatting>
  <conditionalFormatting sqref="P4:P28">
    <cfRule type="containsErrors" dxfId="30" priority="3">
      <formula>ISERROR(P4)</formula>
    </cfRule>
    <cfRule type="cellIs" dxfId="29"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082-60F0-417B-A40B-700E7C0776C1}">
  <sheetPr>
    <tabColor theme="9" tint="0.79998168889431442"/>
  </sheetPr>
  <dimension ref="A1:W32"/>
  <sheetViews>
    <sheetView showGridLines="0" topLeftCell="M21" zoomScale="80" zoomScaleNormal="80" workbookViewId="0">
      <selection activeCell="W6" sqref="W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7" width="23.42578125" style="31" customWidth="1"/>
    <col min="8" max="9" width="30.5703125" style="31" bestFit="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18" style="31" bestFit="1" customWidth="1"/>
    <col min="20" max="16384" width="19" style="16"/>
  </cols>
  <sheetData>
    <row r="1" spans="1:23" ht="28.5" customHeight="1" x14ac:dyDescent="0.2">
      <c r="B1" s="77" t="s">
        <v>99</v>
      </c>
      <c r="C1" s="78"/>
      <c r="D1" s="78"/>
      <c r="E1" s="78"/>
      <c r="F1" s="78"/>
      <c r="G1" s="78"/>
      <c r="H1" s="78"/>
      <c r="I1" s="78"/>
      <c r="J1" s="78"/>
      <c r="K1" s="78"/>
      <c r="L1" s="78"/>
      <c r="M1" s="78"/>
      <c r="N1" s="78"/>
      <c r="O1" s="78"/>
      <c r="P1" s="78"/>
      <c r="Q1" s="78"/>
      <c r="R1" s="78"/>
      <c r="S1" s="78"/>
    </row>
    <row r="2" spans="1:23" ht="39" customHeight="1" x14ac:dyDescent="0.2">
      <c r="B2" s="76" t="s">
        <v>1</v>
      </c>
      <c r="C2" s="76" t="s">
        <v>2</v>
      </c>
      <c r="D2" s="76" t="s">
        <v>100</v>
      </c>
      <c r="E2" s="76" t="s">
        <v>3</v>
      </c>
      <c r="F2" s="76" t="s">
        <v>101</v>
      </c>
      <c r="G2" s="76" t="s">
        <v>102</v>
      </c>
      <c r="H2" s="76" t="s">
        <v>4</v>
      </c>
      <c r="I2" s="76" t="s">
        <v>5</v>
      </c>
      <c r="J2" s="76" t="s">
        <v>6</v>
      </c>
      <c r="K2" s="76" t="s">
        <v>7</v>
      </c>
      <c r="L2" s="76" t="s">
        <v>8</v>
      </c>
      <c r="M2" s="76" t="s">
        <v>9</v>
      </c>
      <c r="N2" s="76" t="s">
        <v>10</v>
      </c>
      <c r="O2" s="76" t="s">
        <v>11</v>
      </c>
      <c r="P2" s="76" t="s">
        <v>12</v>
      </c>
      <c r="Q2" s="76" t="s">
        <v>13</v>
      </c>
      <c r="R2" s="76" t="s">
        <v>14</v>
      </c>
      <c r="S2" s="76" t="s">
        <v>10</v>
      </c>
    </row>
    <row r="3" spans="1:23" s="17" customFormat="1" ht="45.75" customHeight="1" x14ac:dyDescent="0.2">
      <c r="B3" s="76"/>
      <c r="C3" s="76"/>
      <c r="D3" s="76"/>
      <c r="E3" s="76"/>
      <c r="F3" s="76"/>
      <c r="G3" s="76"/>
      <c r="H3" s="76"/>
      <c r="I3" s="76"/>
      <c r="J3" s="76"/>
      <c r="K3" s="76"/>
      <c r="L3" s="76"/>
      <c r="M3" s="76"/>
      <c r="N3" s="76"/>
      <c r="O3" s="76"/>
      <c r="P3" s="76"/>
      <c r="Q3" s="76"/>
      <c r="R3" s="76"/>
      <c r="S3" s="76"/>
    </row>
    <row r="4" spans="1:23" ht="141" customHeight="1" x14ac:dyDescent="0.2">
      <c r="A4" s="43">
        <v>1</v>
      </c>
      <c r="B4" s="18" t="s">
        <v>16</v>
      </c>
      <c r="C4" s="19" t="s">
        <v>17</v>
      </c>
      <c r="D4" s="20">
        <v>0</v>
      </c>
      <c r="E4" s="58">
        <f>+D4*0.91511762997386</f>
        <v>0</v>
      </c>
      <c r="F4" s="20">
        <v>0</v>
      </c>
      <c r="G4" s="20">
        <v>0</v>
      </c>
      <c r="H4" s="58">
        <f>+F4*0.890797285835454</f>
        <v>0</v>
      </c>
      <c r="I4" s="58">
        <f>+G4*0.956439250208697</f>
        <v>0</v>
      </c>
      <c r="J4" s="20">
        <f>I4-H4</f>
        <v>0</v>
      </c>
      <c r="K4" s="21" t="str">
        <f t="shared" ref="K4:K26" si="0">_xlfn.IFS(H4&gt;I4,"AUMENTÓ GASTO",H4&lt;I4,"DISMINUYÓ GASTO",H4=I4,"SIN VARIACIÓN EN GASTO")</f>
        <v>SIN VARIACIÓN EN GASTO</v>
      </c>
      <c r="L4" s="44" t="e">
        <f>(H4/I4)-1</f>
        <v>#DIV/0!</v>
      </c>
      <c r="M4" s="6" t="s">
        <v>103</v>
      </c>
      <c r="N4" s="23">
        <f>I4-H4</f>
        <v>0</v>
      </c>
      <c r="O4" s="22"/>
      <c r="P4" s="24"/>
      <c r="Q4" s="6"/>
      <c r="R4" s="45" t="e">
        <f>+(H4/I4)-1</f>
        <v>#DIV/0!</v>
      </c>
      <c r="S4" s="23">
        <f>+I4-H4</f>
        <v>0</v>
      </c>
    </row>
    <row r="5" spans="1:23" ht="120.75" customHeight="1" x14ac:dyDescent="0.2">
      <c r="A5" s="43">
        <v>2</v>
      </c>
      <c r="B5" s="18" t="s">
        <v>19</v>
      </c>
      <c r="C5" s="19" t="s">
        <v>20</v>
      </c>
      <c r="D5" s="20">
        <v>89156000135.190002</v>
      </c>
      <c r="E5" s="58">
        <f t="shared" ref="E5:E28" si="1">+D5*0.91511762997386</f>
        <v>81588227541.664215</v>
      </c>
      <c r="F5" s="20">
        <v>27808790199.729996</v>
      </c>
      <c r="G5" s="20">
        <v>19557922923.349995</v>
      </c>
      <c r="H5" s="58">
        <f t="shared" ref="H5:H28" si="2">+F5*0.890797285835454</f>
        <v>24771994832.287052</v>
      </c>
      <c r="I5" s="58">
        <f t="shared" ref="I5:I28" si="3">+G5*0.956439250208697</f>
        <v>18705965136.448357</v>
      </c>
      <c r="J5" s="25">
        <f>I5-H5</f>
        <v>-6066029695.8386955</v>
      </c>
      <c r="K5" s="21" t="str">
        <f t="shared" si="0"/>
        <v>AUMENTÓ GASTO</v>
      </c>
      <c r="L5" s="44">
        <f t="shared" ref="L5:L28" si="4">(H5/I5)-1</f>
        <v>0.32428317125530759</v>
      </c>
      <c r="M5" s="6" t="s">
        <v>21</v>
      </c>
      <c r="N5" s="23">
        <f t="shared" ref="N5:N28" si="5">I5-H5</f>
        <v>-6066029695.8386955</v>
      </c>
      <c r="O5" s="22"/>
      <c r="P5" s="26" t="s">
        <v>22</v>
      </c>
      <c r="Q5" s="6"/>
      <c r="R5" s="45">
        <f t="shared" ref="R5:R28" si="6">+(H5/I5)-1</f>
        <v>0.32428317125530759</v>
      </c>
      <c r="S5" s="23">
        <f t="shared" ref="S5:S28" si="7">+I5-H5</f>
        <v>-6066029695.8386955</v>
      </c>
      <c r="T5" s="73"/>
      <c r="U5" s="74"/>
      <c r="W5" s="54"/>
    </row>
    <row r="6" spans="1:23" ht="111" customHeight="1" x14ac:dyDescent="0.2">
      <c r="A6" s="43">
        <v>3</v>
      </c>
      <c r="B6" s="18" t="s">
        <v>23</v>
      </c>
      <c r="C6" s="19" t="s">
        <v>24</v>
      </c>
      <c r="D6" s="20">
        <v>773985501</v>
      </c>
      <c r="E6" s="58">
        <f t="shared" si="1"/>
        <v>708287777.30925071</v>
      </c>
      <c r="F6" s="20">
        <v>331537741</v>
      </c>
      <c r="G6" s="20">
        <v>324117258</v>
      </c>
      <c r="H6" s="58">
        <f t="shared" si="2"/>
        <v>295332919.83481771</v>
      </c>
      <c r="I6" s="58">
        <f t="shared" si="3"/>
        <v>309998467.22121882</v>
      </c>
      <c r="J6" s="25">
        <f t="shared" ref="J6:J24" si="8">I6-H6</f>
        <v>14665547.386401117</v>
      </c>
      <c r="K6" s="21" t="str">
        <f t="shared" si="0"/>
        <v>DISMINUYÓ GASTO</v>
      </c>
      <c r="L6" s="44">
        <f t="shared" si="4"/>
        <v>-4.7308451289649778E-2</v>
      </c>
      <c r="M6" s="6" t="s">
        <v>104</v>
      </c>
      <c r="N6" s="23">
        <f t="shared" si="5"/>
        <v>14665547.386401117</v>
      </c>
      <c r="O6" s="22"/>
      <c r="P6" s="26" t="s">
        <v>26</v>
      </c>
      <c r="Q6" s="6"/>
      <c r="R6" s="45">
        <f t="shared" si="6"/>
        <v>-4.7308451289649778E-2</v>
      </c>
      <c r="S6" s="23">
        <f t="shared" si="7"/>
        <v>14665547.386401117</v>
      </c>
    </row>
    <row r="7" spans="1:23" ht="99.6" customHeight="1" x14ac:dyDescent="0.2">
      <c r="A7" s="43">
        <v>4</v>
      </c>
      <c r="B7" s="18" t="s">
        <v>23</v>
      </c>
      <c r="C7" s="19" t="s">
        <v>27</v>
      </c>
      <c r="D7" s="20">
        <v>937038046</v>
      </c>
      <c r="E7" s="58">
        <f t="shared" si="1"/>
        <v>857500035.85085678</v>
      </c>
      <c r="F7" s="20">
        <v>208332863</v>
      </c>
      <c r="G7" s="20">
        <v>439100747</v>
      </c>
      <c r="H7" s="58">
        <f t="shared" si="2"/>
        <v>185582348.9107295</v>
      </c>
      <c r="I7" s="58">
        <f t="shared" si="3"/>
        <v>419973189.22675878</v>
      </c>
      <c r="J7" s="25">
        <f t="shared" si="8"/>
        <v>234390840.31602928</v>
      </c>
      <c r="K7" s="21" t="str">
        <f t="shared" si="0"/>
        <v>DISMINUYÓ GASTO</v>
      </c>
      <c r="L7" s="44">
        <f t="shared" si="4"/>
        <v>-0.55810905631281416</v>
      </c>
      <c r="M7" s="8" t="s">
        <v>28</v>
      </c>
      <c r="N7" s="23">
        <f t="shared" si="5"/>
        <v>234390840.31602928</v>
      </c>
      <c r="O7" s="22"/>
      <c r="P7" s="26" t="s">
        <v>29</v>
      </c>
      <c r="Q7" s="8"/>
      <c r="R7" s="45">
        <f t="shared" si="6"/>
        <v>-0.55810905631281416</v>
      </c>
      <c r="S7" s="23">
        <f t="shared" si="7"/>
        <v>234390840.31602928</v>
      </c>
    </row>
    <row r="8" spans="1:23" ht="274.5" customHeight="1" x14ac:dyDescent="0.2">
      <c r="A8" s="43">
        <v>5</v>
      </c>
      <c r="B8" s="18" t="s">
        <v>30</v>
      </c>
      <c r="C8" s="19" t="s">
        <v>31</v>
      </c>
      <c r="D8" s="20">
        <v>11375055985.439997</v>
      </c>
      <c r="E8" s="58">
        <f t="shared" si="1"/>
        <v>10409514274.21582</v>
      </c>
      <c r="F8" s="20">
        <v>7001558906.3500004</v>
      </c>
      <c r="G8" s="20">
        <v>6021256858.9299994</v>
      </c>
      <c r="H8" s="58">
        <f t="shared" si="2"/>
        <v>6236969670.39363</v>
      </c>
      <c r="I8" s="58">
        <f t="shared" si="3"/>
        <v>5758966395.4689827</v>
      </c>
      <c r="J8" s="25">
        <f t="shared" si="8"/>
        <v>-478003274.92464733</v>
      </c>
      <c r="K8" s="21" t="str">
        <f t="shared" si="0"/>
        <v>AUMENTÓ GASTO</v>
      </c>
      <c r="L8" s="44">
        <f t="shared" si="4"/>
        <v>8.3001573911028359E-2</v>
      </c>
      <c r="M8" s="10" t="s">
        <v>105</v>
      </c>
      <c r="N8" s="23">
        <f t="shared" si="5"/>
        <v>-478003274.92464733</v>
      </c>
      <c r="O8" s="22"/>
      <c r="P8" s="26" t="s">
        <v>37</v>
      </c>
      <c r="Q8" s="9"/>
      <c r="R8" s="45">
        <f t="shared" si="6"/>
        <v>8.3001573911028359E-2</v>
      </c>
      <c r="S8" s="23">
        <f t="shared" si="7"/>
        <v>-478003274.92464733</v>
      </c>
    </row>
    <row r="9" spans="1:23" ht="175.5" customHeight="1" x14ac:dyDescent="0.2">
      <c r="A9" s="43">
        <v>6</v>
      </c>
      <c r="B9" s="18" t="s">
        <v>34</v>
      </c>
      <c r="C9" s="19" t="s">
        <v>35</v>
      </c>
      <c r="D9" s="20">
        <v>580903509.68999982</v>
      </c>
      <c r="E9" s="58">
        <f t="shared" si="1"/>
        <v>531595043.03100985</v>
      </c>
      <c r="F9" s="20">
        <v>25000000</v>
      </c>
      <c r="G9" s="20">
        <v>42288670.060000002</v>
      </c>
      <c r="H9" s="58">
        <f t="shared" si="2"/>
        <v>22269932.14588635</v>
      </c>
      <c r="I9" s="58">
        <f t="shared" si="3"/>
        <v>40446543.884509377</v>
      </c>
      <c r="J9" s="25">
        <f t="shared" si="8"/>
        <v>18176611.738623027</v>
      </c>
      <c r="K9" s="21" t="str">
        <f t="shared" si="0"/>
        <v>DISMINUYÓ GASTO</v>
      </c>
      <c r="L9" s="44">
        <f t="shared" si="4"/>
        <v>-0.44939839088660649</v>
      </c>
      <c r="M9" s="10" t="s">
        <v>106</v>
      </c>
      <c r="N9" s="23">
        <f t="shared" si="5"/>
        <v>18176611.738623027</v>
      </c>
      <c r="O9" s="22"/>
      <c r="P9" s="26" t="s">
        <v>37</v>
      </c>
      <c r="Q9" s="9"/>
      <c r="R9" s="45">
        <f t="shared" si="6"/>
        <v>-0.44939839088660649</v>
      </c>
      <c r="S9" s="23">
        <f t="shared" si="7"/>
        <v>18176611.738623027</v>
      </c>
    </row>
    <row r="10" spans="1:23" ht="159.75" customHeight="1" x14ac:dyDescent="0.2">
      <c r="A10" s="43">
        <v>7</v>
      </c>
      <c r="B10" s="18" t="s">
        <v>38</v>
      </c>
      <c r="C10" s="26" t="s">
        <v>39</v>
      </c>
      <c r="D10" s="20">
        <v>214593386.98000002</v>
      </c>
      <c r="E10" s="58">
        <f t="shared" si="1"/>
        <v>196378191.70120102</v>
      </c>
      <c r="F10" s="20">
        <v>0</v>
      </c>
      <c r="G10" s="20">
        <v>0</v>
      </c>
      <c r="H10" s="58">
        <f t="shared" si="2"/>
        <v>0</v>
      </c>
      <c r="I10" s="58">
        <f t="shared" si="3"/>
        <v>0</v>
      </c>
      <c r="J10" s="25">
        <f t="shared" si="8"/>
        <v>0</v>
      </c>
      <c r="K10" s="21" t="str">
        <f t="shared" si="0"/>
        <v>SIN VARIACIÓN EN GASTO</v>
      </c>
      <c r="L10" s="44" t="e">
        <f t="shared" si="4"/>
        <v>#DIV/0!</v>
      </c>
      <c r="M10" s="10" t="s">
        <v>40</v>
      </c>
      <c r="N10" s="23">
        <f t="shared" si="5"/>
        <v>0</v>
      </c>
      <c r="O10" s="22"/>
      <c r="P10" s="26"/>
      <c r="Q10" s="10"/>
      <c r="R10" s="45" t="e">
        <f t="shared" si="6"/>
        <v>#DIV/0!</v>
      </c>
      <c r="S10" s="23">
        <f t="shared" si="7"/>
        <v>0</v>
      </c>
    </row>
    <row r="11" spans="1:23" ht="282" customHeight="1" x14ac:dyDescent="0.2">
      <c r="A11" s="43">
        <v>8</v>
      </c>
      <c r="B11" s="18" t="s">
        <v>41</v>
      </c>
      <c r="C11" s="19" t="s">
        <v>42</v>
      </c>
      <c r="D11" s="20">
        <v>1352019687.5999999</v>
      </c>
      <c r="E11" s="58">
        <f t="shared" si="1"/>
        <v>1237257052.1945105</v>
      </c>
      <c r="F11" s="20">
        <v>67409015</v>
      </c>
      <c r="G11" s="20">
        <v>138015763</v>
      </c>
      <c r="H11" s="58">
        <f t="shared" si="2"/>
        <v>60047767.602841407</v>
      </c>
      <c r="I11" s="58">
        <f t="shared" si="3"/>
        <v>132003692.88070123</v>
      </c>
      <c r="J11" s="25">
        <f>I11-H11</f>
        <v>71955925.277859822</v>
      </c>
      <c r="K11" s="21" t="str">
        <f t="shared" si="0"/>
        <v>DISMINUYÓ GASTO</v>
      </c>
      <c r="L11" s="44">
        <f t="shared" si="4"/>
        <v>-0.54510539597471885</v>
      </c>
      <c r="M11" s="10" t="s">
        <v>107</v>
      </c>
      <c r="N11" s="23">
        <f t="shared" si="5"/>
        <v>71955925.277859822</v>
      </c>
      <c r="O11" s="22"/>
      <c r="P11" s="26" t="s">
        <v>108</v>
      </c>
      <c r="Q11" s="10"/>
      <c r="R11" s="45">
        <f t="shared" si="6"/>
        <v>-0.54510539597471885</v>
      </c>
      <c r="S11" s="23">
        <f t="shared" si="7"/>
        <v>71955925.277859822</v>
      </c>
    </row>
    <row r="12" spans="1:23" ht="230.25" customHeight="1" x14ac:dyDescent="0.2">
      <c r="A12" s="43">
        <v>9</v>
      </c>
      <c r="B12" s="18" t="s">
        <v>45</v>
      </c>
      <c r="C12" s="19" t="s">
        <v>46</v>
      </c>
      <c r="D12" s="20">
        <v>1774419155.25</v>
      </c>
      <c r="E12" s="58">
        <f t="shared" si="1"/>
        <v>1623802251.9325988</v>
      </c>
      <c r="F12" s="20">
        <v>448253103.56999987</v>
      </c>
      <c r="G12" s="20">
        <v>727617922.5</v>
      </c>
      <c r="H12" s="58">
        <f t="shared" si="2"/>
        <v>399302648.02747458</v>
      </c>
      <c r="I12" s="58">
        <f t="shared" si="3"/>
        <v>695922340.23430979</v>
      </c>
      <c r="J12" s="25">
        <f t="shared" si="8"/>
        <v>296619692.20683521</v>
      </c>
      <c r="K12" s="21" t="str">
        <f t="shared" si="0"/>
        <v>DISMINUYÓ GASTO</v>
      </c>
      <c r="L12" s="44">
        <f t="shared" si="4"/>
        <v>-0.42622527695686052</v>
      </c>
      <c r="M12" s="10" t="s">
        <v>109</v>
      </c>
      <c r="N12" s="23">
        <f t="shared" si="5"/>
        <v>296619692.20683521</v>
      </c>
      <c r="O12" s="10"/>
      <c r="P12" s="26" t="s">
        <v>110</v>
      </c>
      <c r="Q12" s="10"/>
      <c r="R12" s="45">
        <f t="shared" si="6"/>
        <v>-0.42622527695686052</v>
      </c>
      <c r="S12" s="23">
        <f t="shared" si="7"/>
        <v>296619692.20683521</v>
      </c>
    </row>
    <row r="13" spans="1:23" ht="178.5" customHeight="1" x14ac:dyDescent="0.2">
      <c r="A13" s="43">
        <v>10</v>
      </c>
      <c r="B13" s="18" t="s">
        <v>49</v>
      </c>
      <c r="C13" s="19" t="s">
        <v>50</v>
      </c>
      <c r="D13" s="20">
        <v>0</v>
      </c>
      <c r="E13" s="58">
        <f t="shared" si="1"/>
        <v>0</v>
      </c>
      <c r="F13" s="20">
        <v>0</v>
      </c>
      <c r="G13" s="20">
        <v>0</v>
      </c>
      <c r="H13" s="58">
        <f t="shared" si="2"/>
        <v>0</v>
      </c>
      <c r="I13" s="58">
        <f t="shared" si="3"/>
        <v>0</v>
      </c>
      <c r="J13" s="25">
        <f t="shared" si="8"/>
        <v>0</v>
      </c>
      <c r="K13" s="21" t="str">
        <f t="shared" si="0"/>
        <v>SIN VARIACIÓN EN GASTO</v>
      </c>
      <c r="L13" s="44" t="e">
        <f t="shared" si="4"/>
        <v>#DIV/0!</v>
      </c>
      <c r="M13" s="4" t="s">
        <v>51</v>
      </c>
      <c r="N13" s="23">
        <f t="shared" si="5"/>
        <v>0</v>
      </c>
      <c r="O13" s="22"/>
      <c r="P13" s="26"/>
      <c r="Q13" s="4"/>
      <c r="R13" s="45" t="e">
        <f t="shared" si="6"/>
        <v>#DIV/0!</v>
      </c>
      <c r="S13" s="23">
        <f t="shared" si="7"/>
        <v>0</v>
      </c>
    </row>
    <row r="14" spans="1:23" ht="212.25" customHeight="1" x14ac:dyDescent="0.2">
      <c r="A14" s="43">
        <v>11</v>
      </c>
      <c r="B14" s="18" t="s">
        <v>52</v>
      </c>
      <c r="C14" s="19" t="s">
        <v>53</v>
      </c>
      <c r="D14" s="20">
        <v>0</v>
      </c>
      <c r="E14" s="58">
        <f t="shared" si="1"/>
        <v>0</v>
      </c>
      <c r="F14" s="20">
        <v>0</v>
      </c>
      <c r="G14" s="20">
        <v>0</v>
      </c>
      <c r="H14" s="58">
        <f t="shared" si="2"/>
        <v>0</v>
      </c>
      <c r="I14" s="58">
        <f t="shared" si="3"/>
        <v>0</v>
      </c>
      <c r="J14" s="25">
        <f t="shared" si="8"/>
        <v>0</v>
      </c>
      <c r="K14" s="21" t="str">
        <f t="shared" si="0"/>
        <v>SIN VARIACIÓN EN GASTO</v>
      </c>
      <c r="L14" s="44" t="e">
        <f t="shared" si="4"/>
        <v>#DIV/0!</v>
      </c>
      <c r="M14" s="4" t="s">
        <v>51</v>
      </c>
      <c r="N14" s="23">
        <f t="shared" si="5"/>
        <v>0</v>
      </c>
      <c r="O14" s="22"/>
      <c r="P14" s="26"/>
      <c r="Q14" s="4"/>
      <c r="R14" s="45" t="e">
        <f t="shared" si="6"/>
        <v>#DIV/0!</v>
      </c>
      <c r="S14" s="23">
        <f t="shared" si="7"/>
        <v>0</v>
      </c>
    </row>
    <row r="15" spans="1:23" ht="152.25" customHeight="1" x14ac:dyDescent="0.2">
      <c r="A15" s="43">
        <v>12</v>
      </c>
      <c r="B15" s="18" t="s">
        <v>55</v>
      </c>
      <c r="C15" s="19" t="s">
        <v>56</v>
      </c>
      <c r="D15" s="20">
        <v>0</v>
      </c>
      <c r="E15" s="58">
        <f t="shared" si="1"/>
        <v>0</v>
      </c>
      <c r="F15" s="20">
        <v>0</v>
      </c>
      <c r="G15" s="20">
        <v>0</v>
      </c>
      <c r="H15" s="58">
        <f t="shared" si="2"/>
        <v>0</v>
      </c>
      <c r="I15" s="58">
        <f t="shared" si="3"/>
        <v>0</v>
      </c>
      <c r="J15" s="25">
        <f t="shared" si="8"/>
        <v>0</v>
      </c>
      <c r="K15" s="21" t="str">
        <f t="shared" si="0"/>
        <v>SIN VARIACIÓN EN GASTO</v>
      </c>
      <c r="L15" s="44" t="e">
        <f t="shared" si="4"/>
        <v>#DIV/0!</v>
      </c>
      <c r="M15" s="10" t="s">
        <v>54</v>
      </c>
      <c r="N15" s="23">
        <f t="shared" si="5"/>
        <v>0</v>
      </c>
      <c r="O15" s="22"/>
      <c r="P15" s="26"/>
      <c r="Q15" s="10"/>
      <c r="R15" s="45" t="e">
        <f t="shared" si="6"/>
        <v>#DIV/0!</v>
      </c>
      <c r="S15" s="23">
        <f t="shared" si="7"/>
        <v>0</v>
      </c>
    </row>
    <row r="16" spans="1:23" ht="99.75" customHeight="1" x14ac:dyDescent="0.2">
      <c r="A16" s="43">
        <v>13</v>
      </c>
      <c r="B16" s="18" t="s">
        <v>58</v>
      </c>
      <c r="C16" s="19" t="s">
        <v>59</v>
      </c>
      <c r="D16" s="20">
        <v>0</v>
      </c>
      <c r="E16" s="58">
        <f t="shared" si="1"/>
        <v>0</v>
      </c>
      <c r="F16" s="20">
        <v>0</v>
      </c>
      <c r="G16" s="20">
        <v>0</v>
      </c>
      <c r="H16" s="58">
        <f t="shared" si="2"/>
        <v>0</v>
      </c>
      <c r="I16" s="58">
        <f t="shared" si="3"/>
        <v>0</v>
      </c>
      <c r="J16" s="25">
        <f t="shared" si="8"/>
        <v>0</v>
      </c>
      <c r="K16" s="21" t="str">
        <f t="shared" si="0"/>
        <v>SIN VARIACIÓN EN GASTO</v>
      </c>
      <c r="L16" s="44" t="e">
        <f t="shared" si="4"/>
        <v>#DIV/0!</v>
      </c>
      <c r="M16" s="10" t="s">
        <v>57</v>
      </c>
      <c r="N16" s="23">
        <f t="shared" si="5"/>
        <v>0</v>
      </c>
      <c r="O16" s="22"/>
      <c r="P16" s="26"/>
      <c r="Q16" s="10"/>
      <c r="R16" s="45" t="e">
        <f t="shared" si="6"/>
        <v>#DIV/0!</v>
      </c>
      <c r="S16" s="23">
        <f t="shared" si="7"/>
        <v>0</v>
      </c>
    </row>
    <row r="17" spans="1:19" ht="49.5" customHeight="1" x14ac:dyDescent="0.2">
      <c r="A17" s="43">
        <v>14</v>
      </c>
      <c r="B17" s="18" t="s">
        <v>61</v>
      </c>
      <c r="C17" s="19" t="s">
        <v>62</v>
      </c>
      <c r="D17" s="20">
        <v>11158086830.110001</v>
      </c>
      <c r="E17" s="58">
        <f t="shared" si="1"/>
        <v>10210961975.012804</v>
      </c>
      <c r="F17" s="20">
        <v>5085290672</v>
      </c>
      <c r="G17" s="20">
        <v>2250822346.1100001</v>
      </c>
      <c r="H17" s="58">
        <f t="shared" si="2"/>
        <v>4529963128.3019524</v>
      </c>
      <c r="I17" s="58">
        <f t="shared" si="3"/>
        <v>2152774837.0664287</v>
      </c>
      <c r="J17" s="25">
        <f t="shared" si="8"/>
        <v>-2377188291.2355237</v>
      </c>
      <c r="K17" s="21" t="str">
        <f t="shared" si="0"/>
        <v>AUMENTÓ GASTO</v>
      </c>
      <c r="L17" s="44">
        <f t="shared" si="4"/>
        <v>1.1042438114312509</v>
      </c>
      <c r="M17" s="10" t="s">
        <v>63</v>
      </c>
      <c r="N17" s="23">
        <f t="shared" si="5"/>
        <v>-2377188291.2355237</v>
      </c>
      <c r="O17" s="22"/>
      <c r="P17" s="26" t="s">
        <v>64</v>
      </c>
      <c r="Q17" s="10"/>
      <c r="R17" s="45">
        <f t="shared" si="6"/>
        <v>1.1042438114312509</v>
      </c>
      <c r="S17" s="23">
        <f t="shared" si="7"/>
        <v>-2377188291.2355237</v>
      </c>
    </row>
    <row r="18" spans="1:19" s="29" customFormat="1" ht="197.25" customHeight="1" x14ac:dyDescent="0.2">
      <c r="A18" s="43">
        <v>15</v>
      </c>
      <c r="B18" s="18" t="s">
        <v>65</v>
      </c>
      <c r="C18" s="19" t="s">
        <v>66</v>
      </c>
      <c r="D18" s="20">
        <v>0</v>
      </c>
      <c r="E18" s="58">
        <f t="shared" si="1"/>
        <v>0</v>
      </c>
      <c r="F18" s="20">
        <v>0</v>
      </c>
      <c r="G18" s="20">
        <v>0</v>
      </c>
      <c r="H18" s="58">
        <f t="shared" si="2"/>
        <v>0</v>
      </c>
      <c r="I18" s="58">
        <f t="shared" si="3"/>
        <v>0</v>
      </c>
      <c r="J18" s="27">
        <f t="shared" si="8"/>
        <v>0</v>
      </c>
      <c r="K18" s="21" t="str">
        <f t="shared" si="0"/>
        <v>SIN VARIACIÓN EN GASTO</v>
      </c>
      <c r="L18" s="44" t="e">
        <f t="shared" si="4"/>
        <v>#DIV/0!</v>
      </c>
      <c r="M18" s="10" t="s">
        <v>67</v>
      </c>
      <c r="N18" s="23">
        <f t="shared" si="5"/>
        <v>0</v>
      </c>
      <c r="O18" s="22"/>
      <c r="P18" s="28"/>
      <c r="Q18" s="10" t="s">
        <v>111</v>
      </c>
      <c r="R18" s="45" t="e">
        <f t="shared" si="6"/>
        <v>#DIV/0!</v>
      </c>
      <c r="S18" s="23">
        <f t="shared" si="7"/>
        <v>0</v>
      </c>
    </row>
    <row r="19" spans="1:19" ht="201.75" customHeight="1" x14ac:dyDescent="0.2">
      <c r="A19" s="43">
        <v>16</v>
      </c>
      <c r="B19" s="18" t="s">
        <v>68</v>
      </c>
      <c r="C19" s="19" t="s">
        <v>69</v>
      </c>
      <c r="D19" s="20">
        <v>0</v>
      </c>
      <c r="E19" s="58">
        <f t="shared" si="1"/>
        <v>0</v>
      </c>
      <c r="F19" s="20">
        <v>0</v>
      </c>
      <c r="G19" s="20">
        <v>0</v>
      </c>
      <c r="H19" s="58">
        <f t="shared" si="2"/>
        <v>0</v>
      </c>
      <c r="I19" s="58">
        <f t="shared" si="3"/>
        <v>0</v>
      </c>
      <c r="J19" s="25">
        <f t="shared" si="8"/>
        <v>0</v>
      </c>
      <c r="K19" s="21" t="str">
        <f t="shared" si="0"/>
        <v>SIN VARIACIÓN EN GASTO</v>
      </c>
      <c r="L19" s="44" t="e">
        <f t="shared" si="4"/>
        <v>#DIV/0!</v>
      </c>
      <c r="M19" s="10" t="s">
        <v>112</v>
      </c>
      <c r="N19" s="23">
        <f t="shared" si="5"/>
        <v>0</v>
      </c>
      <c r="O19" s="22"/>
      <c r="P19" s="26"/>
      <c r="Q19" s="10" t="s">
        <v>112</v>
      </c>
      <c r="R19" s="45" t="e">
        <f t="shared" si="6"/>
        <v>#DIV/0!</v>
      </c>
      <c r="S19" s="23">
        <f t="shared" si="7"/>
        <v>0</v>
      </c>
    </row>
    <row r="20" spans="1:19" ht="92.25" customHeight="1" x14ac:dyDescent="0.2">
      <c r="A20" s="43">
        <v>17</v>
      </c>
      <c r="B20" s="18" t="s">
        <v>71</v>
      </c>
      <c r="C20" s="19" t="s">
        <v>72</v>
      </c>
      <c r="D20" s="20">
        <v>0</v>
      </c>
      <c r="E20" s="58">
        <f t="shared" si="1"/>
        <v>0</v>
      </c>
      <c r="F20" s="20">
        <v>0</v>
      </c>
      <c r="G20" s="20">
        <v>0</v>
      </c>
      <c r="H20" s="58">
        <f t="shared" si="2"/>
        <v>0</v>
      </c>
      <c r="I20" s="58">
        <f t="shared" si="3"/>
        <v>0</v>
      </c>
      <c r="J20" s="32">
        <f t="shared" si="8"/>
        <v>0</v>
      </c>
      <c r="K20" s="21" t="str">
        <f t="shared" si="0"/>
        <v>SIN VARIACIÓN EN GASTO</v>
      </c>
      <c r="L20" s="44" t="e">
        <f t="shared" si="4"/>
        <v>#DIV/0!</v>
      </c>
      <c r="M20" s="10" t="s">
        <v>113</v>
      </c>
      <c r="N20" s="23">
        <f t="shared" si="5"/>
        <v>0</v>
      </c>
      <c r="O20" s="22"/>
      <c r="P20" s="26" t="s">
        <v>74</v>
      </c>
      <c r="Q20" s="10" t="s">
        <v>114</v>
      </c>
      <c r="R20" s="45" t="e">
        <f t="shared" si="6"/>
        <v>#DIV/0!</v>
      </c>
      <c r="S20" s="23">
        <f t="shared" si="7"/>
        <v>0</v>
      </c>
    </row>
    <row r="21" spans="1:19" ht="208.5" customHeight="1" x14ac:dyDescent="0.2">
      <c r="A21" s="43">
        <v>18</v>
      </c>
      <c r="B21" s="18" t="s">
        <v>71</v>
      </c>
      <c r="C21" s="19" t="s">
        <v>75</v>
      </c>
      <c r="D21" s="20">
        <v>404990829.52000004</v>
      </c>
      <c r="E21" s="58">
        <f t="shared" si="1"/>
        <v>370614248.07149005</v>
      </c>
      <c r="F21" s="20">
        <v>183598377.13999999</v>
      </c>
      <c r="G21" s="20">
        <v>183069479.19999999</v>
      </c>
      <c r="H21" s="58">
        <f t="shared" si="2"/>
        <v>163548936.04010606</v>
      </c>
      <c r="I21" s="58">
        <f t="shared" si="3"/>
        <v>175094835.42214465</v>
      </c>
      <c r="J21" s="25">
        <f t="shared" si="8"/>
        <v>11545899.382038593</v>
      </c>
      <c r="K21" s="21" t="str">
        <f t="shared" si="0"/>
        <v>DISMINUYÓ GASTO</v>
      </c>
      <c r="L21" s="44">
        <f t="shared" si="4"/>
        <v>-6.5940833458634107E-2</v>
      </c>
      <c r="M21" s="10" t="s">
        <v>115</v>
      </c>
      <c r="N21" s="23">
        <f t="shared" si="5"/>
        <v>11545899.382038593</v>
      </c>
      <c r="O21" s="22"/>
      <c r="P21" s="26" t="s">
        <v>77</v>
      </c>
      <c r="Q21" s="10" t="s">
        <v>116</v>
      </c>
      <c r="R21" s="45">
        <f t="shared" si="6"/>
        <v>-6.5940833458634107E-2</v>
      </c>
      <c r="S21" s="23">
        <f t="shared" si="7"/>
        <v>11545899.382038593</v>
      </c>
    </row>
    <row r="22" spans="1:19" s="29" customFormat="1" ht="71.25" customHeight="1" x14ac:dyDescent="0.2">
      <c r="A22" s="43">
        <v>19</v>
      </c>
      <c r="B22" s="18" t="s">
        <v>78</v>
      </c>
      <c r="C22" s="19" t="s">
        <v>79</v>
      </c>
      <c r="D22" s="20">
        <v>0</v>
      </c>
      <c r="E22" s="58">
        <f t="shared" si="1"/>
        <v>0</v>
      </c>
      <c r="F22" s="20">
        <v>0</v>
      </c>
      <c r="G22" s="20">
        <v>0</v>
      </c>
      <c r="H22" s="58">
        <f t="shared" si="2"/>
        <v>0</v>
      </c>
      <c r="I22" s="58">
        <f t="shared" si="3"/>
        <v>0</v>
      </c>
      <c r="J22" s="27">
        <f t="shared" si="8"/>
        <v>0</v>
      </c>
      <c r="K22" s="21" t="str">
        <f t="shared" si="0"/>
        <v>SIN VARIACIÓN EN GASTO</v>
      </c>
      <c r="L22" s="44" t="e">
        <f t="shared" si="4"/>
        <v>#DIV/0!</v>
      </c>
      <c r="M22" s="42" t="s">
        <v>80</v>
      </c>
      <c r="N22" s="23">
        <f t="shared" si="5"/>
        <v>0</v>
      </c>
      <c r="O22" s="22"/>
      <c r="P22" s="28"/>
      <c r="Q22" s="42" t="s">
        <v>80</v>
      </c>
      <c r="R22" s="45" t="e">
        <f t="shared" si="6"/>
        <v>#DIV/0!</v>
      </c>
      <c r="S22" s="23">
        <f t="shared" si="7"/>
        <v>0</v>
      </c>
    </row>
    <row r="23" spans="1:19" ht="127.5" customHeight="1" x14ac:dyDescent="0.2">
      <c r="A23" s="43">
        <v>20</v>
      </c>
      <c r="B23" s="18" t="s">
        <v>81</v>
      </c>
      <c r="C23" s="19" t="s">
        <v>82</v>
      </c>
      <c r="D23" s="20">
        <v>0</v>
      </c>
      <c r="E23" s="58">
        <f t="shared" si="1"/>
        <v>0</v>
      </c>
      <c r="F23" s="20">
        <v>0</v>
      </c>
      <c r="G23" s="20">
        <v>0</v>
      </c>
      <c r="H23" s="58">
        <f t="shared" si="2"/>
        <v>0</v>
      </c>
      <c r="I23" s="58">
        <f t="shared" si="3"/>
        <v>0</v>
      </c>
      <c r="J23" s="25">
        <f t="shared" si="8"/>
        <v>0</v>
      </c>
      <c r="K23" s="21" t="str">
        <f t="shared" si="0"/>
        <v>SIN VARIACIÓN EN GASTO</v>
      </c>
      <c r="L23" s="44" t="e">
        <f t="shared" si="4"/>
        <v>#DIV/0!</v>
      </c>
      <c r="M23" s="42" t="s">
        <v>83</v>
      </c>
      <c r="N23" s="23">
        <f t="shared" si="5"/>
        <v>0</v>
      </c>
      <c r="O23" s="22"/>
      <c r="P23" s="26"/>
      <c r="Q23" s="42" t="s">
        <v>83</v>
      </c>
      <c r="R23" s="45" t="e">
        <f t="shared" si="6"/>
        <v>#DIV/0!</v>
      </c>
      <c r="S23" s="23">
        <f t="shared" si="7"/>
        <v>0</v>
      </c>
    </row>
    <row r="24" spans="1:19" ht="34.5" customHeight="1" x14ac:dyDescent="0.2">
      <c r="A24" s="43">
        <v>21</v>
      </c>
      <c r="B24" s="49" t="s">
        <v>84</v>
      </c>
      <c r="C24" s="19" t="s">
        <v>85</v>
      </c>
      <c r="D24" s="20">
        <v>0</v>
      </c>
      <c r="E24" s="58">
        <f t="shared" si="1"/>
        <v>0</v>
      </c>
      <c r="F24" s="20">
        <v>0</v>
      </c>
      <c r="G24" s="20">
        <v>0</v>
      </c>
      <c r="H24" s="58">
        <f t="shared" si="2"/>
        <v>0</v>
      </c>
      <c r="I24" s="58">
        <f t="shared" si="3"/>
        <v>0</v>
      </c>
      <c r="J24" s="25">
        <f t="shared" si="8"/>
        <v>0</v>
      </c>
      <c r="K24" s="21" t="str">
        <f t="shared" si="0"/>
        <v>SIN VARIACIÓN EN GASTO</v>
      </c>
      <c r="L24" s="44" t="e">
        <f t="shared" si="4"/>
        <v>#DIV/0!</v>
      </c>
      <c r="M24" s="42" t="s">
        <v>86</v>
      </c>
      <c r="N24" s="23">
        <f t="shared" si="5"/>
        <v>0</v>
      </c>
      <c r="O24" s="22"/>
      <c r="P24" s="26"/>
      <c r="Q24" s="42" t="s">
        <v>86</v>
      </c>
      <c r="R24" s="45" t="e">
        <f t="shared" si="6"/>
        <v>#DIV/0!</v>
      </c>
      <c r="S24" s="23">
        <f t="shared" si="7"/>
        <v>0</v>
      </c>
    </row>
    <row r="25" spans="1:19" ht="111" customHeight="1" x14ac:dyDescent="0.2">
      <c r="A25" s="43">
        <v>22</v>
      </c>
      <c r="B25" s="18" t="s">
        <v>87</v>
      </c>
      <c r="C25" s="19" t="s">
        <v>88</v>
      </c>
      <c r="D25" s="20">
        <v>0</v>
      </c>
      <c r="E25" s="58">
        <f t="shared" si="1"/>
        <v>0</v>
      </c>
      <c r="F25" s="20">
        <v>0</v>
      </c>
      <c r="G25" s="20">
        <v>0</v>
      </c>
      <c r="H25" s="58">
        <f t="shared" si="2"/>
        <v>0</v>
      </c>
      <c r="I25" s="58">
        <f t="shared" si="3"/>
        <v>0</v>
      </c>
      <c r="J25" s="25">
        <f t="shared" ref="J25" si="9">I25-H25</f>
        <v>0</v>
      </c>
      <c r="K25" s="21" t="str">
        <f t="shared" ref="K25" si="10">_xlfn.IFS(H25&gt;I25,"AUMENTÓ GASTO",H25&lt;I25,"DISMINUYÓ GASTO",H25=I25,"SIN VARIACIÓN EN GASTO")</f>
        <v>SIN VARIACIÓN EN GASTO</v>
      </c>
      <c r="L25" s="44" t="e">
        <f t="shared" si="4"/>
        <v>#DIV/0!</v>
      </c>
      <c r="M25" s="42"/>
      <c r="N25" s="23">
        <f t="shared" si="5"/>
        <v>0</v>
      </c>
      <c r="O25" s="22"/>
      <c r="P25" s="26"/>
      <c r="Q25" s="42"/>
      <c r="R25" s="45" t="e">
        <f t="shared" si="6"/>
        <v>#DIV/0!</v>
      </c>
      <c r="S25" s="23">
        <f t="shared" si="7"/>
        <v>0</v>
      </c>
    </row>
    <row r="26" spans="1:19" ht="74.25" customHeight="1" x14ac:dyDescent="0.2">
      <c r="A26" s="43">
        <v>23</v>
      </c>
      <c r="B26" s="18" t="s">
        <v>89</v>
      </c>
      <c r="C26" s="19" t="s">
        <v>90</v>
      </c>
      <c r="D26" s="20">
        <v>0</v>
      </c>
      <c r="E26" s="58">
        <f t="shared" si="1"/>
        <v>0</v>
      </c>
      <c r="F26" s="20">
        <v>0</v>
      </c>
      <c r="G26" s="20">
        <v>0</v>
      </c>
      <c r="H26" s="58">
        <f t="shared" si="2"/>
        <v>0</v>
      </c>
      <c r="I26" s="58">
        <f t="shared" si="3"/>
        <v>0</v>
      </c>
      <c r="J26" s="25"/>
      <c r="K26" s="21" t="str">
        <f t="shared" si="0"/>
        <v>SIN VARIACIÓN EN GASTO</v>
      </c>
      <c r="L26" s="44" t="e">
        <f t="shared" si="4"/>
        <v>#DIV/0!</v>
      </c>
      <c r="M26" s="42"/>
      <c r="N26" s="23">
        <f t="shared" si="5"/>
        <v>0</v>
      </c>
      <c r="O26" s="22"/>
      <c r="P26" s="26"/>
      <c r="Q26" s="42"/>
      <c r="R26" s="45" t="e">
        <f t="shared" si="6"/>
        <v>#DIV/0!</v>
      </c>
      <c r="S26" s="23">
        <f t="shared" si="7"/>
        <v>0</v>
      </c>
    </row>
    <row r="27" spans="1:19" ht="174.75" customHeight="1" x14ac:dyDescent="0.2">
      <c r="A27" s="43">
        <v>24</v>
      </c>
      <c r="B27" s="18" t="s">
        <v>91</v>
      </c>
      <c r="C27" s="19" t="s">
        <v>92</v>
      </c>
      <c r="D27" s="20">
        <v>2739856387.5700011</v>
      </c>
      <c r="E27" s="58">
        <f t="shared" si="1"/>
        <v>2507290883.8618011</v>
      </c>
      <c r="F27" s="20">
        <v>1135523511.76</v>
      </c>
      <c r="G27" s="20">
        <v>1512092528.1400006</v>
      </c>
      <c r="H27" s="58">
        <f t="shared" si="2"/>
        <v>1011521262.2781513</v>
      </c>
      <c r="I27" s="58">
        <f t="shared" si="3"/>
        <v>1446224643.8603952</v>
      </c>
      <c r="J27" s="25">
        <f t="shared" ref="J27:J28" si="11">I27-H27</f>
        <v>434703381.58224392</v>
      </c>
      <c r="K27" s="21" t="str">
        <f t="shared" ref="K27:K28" si="12">_xlfn.IFS(H27&gt;I27,"AUMENTÓ GASTO",H27&lt;I27,"DISMINUYÓ GASTO",H27=I27,"SIN VARIACIÓN EN GASTO")</f>
        <v>DISMINUYÓ GASTO</v>
      </c>
      <c r="L27" s="44">
        <f t="shared" si="4"/>
        <v>-0.30057804880291206</v>
      </c>
      <c r="M27" s="10" t="s">
        <v>117</v>
      </c>
      <c r="N27" s="23">
        <f t="shared" si="5"/>
        <v>434703381.58224392</v>
      </c>
      <c r="O27" s="22"/>
      <c r="P27" s="26" t="s">
        <v>118</v>
      </c>
      <c r="Q27" s="42" t="s">
        <v>119</v>
      </c>
      <c r="R27" s="45">
        <f t="shared" si="6"/>
        <v>-0.30057804880291206</v>
      </c>
      <c r="S27" s="23">
        <f t="shared" si="7"/>
        <v>434703381.58224392</v>
      </c>
    </row>
    <row r="28" spans="1:19" ht="97.5" customHeight="1" x14ac:dyDescent="0.2">
      <c r="A28" s="43">
        <v>25</v>
      </c>
      <c r="B28" s="18" t="s">
        <v>95</v>
      </c>
      <c r="C28" s="19" t="s">
        <v>96</v>
      </c>
      <c r="D28" s="20">
        <v>6751506254.1699991</v>
      </c>
      <c r="E28" s="58">
        <f t="shared" si="1"/>
        <v>6178422402.0697432</v>
      </c>
      <c r="F28" s="20">
        <v>1469775590.21</v>
      </c>
      <c r="G28" s="20">
        <v>831920284.41000009</v>
      </c>
      <c r="H28" s="58">
        <f t="shared" si="2"/>
        <v>1309272106.5462706</v>
      </c>
      <c r="I28" s="58">
        <f t="shared" si="3"/>
        <v>795681213.05450642</v>
      </c>
      <c r="J28" s="25">
        <f t="shared" si="11"/>
        <v>-513590893.49176419</v>
      </c>
      <c r="K28" s="21" t="str">
        <f t="shared" si="12"/>
        <v>AUMENTÓ GASTO</v>
      </c>
      <c r="L28" s="44">
        <f t="shared" si="4"/>
        <v>0.64547319336617504</v>
      </c>
      <c r="M28" s="42" t="s">
        <v>97</v>
      </c>
      <c r="N28" s="23">
        <f t="shared" si="5"/>
        <v>-513590893.49176419</v>
      </c>
      <c r="O28" s="22"/>
      <c r="P28" s="26" t="s">
        <v>120</v>
      </c>
      <c r="Q28" s="42"/>
      <c r="R28" s="45">
        <f t="shared" si="6"/>
        <v>0.64547319336617504</v>
      </c>
      <c r="S28" s="23">
        <f t="shared" si="7"/>
        <v>-513590893.49176419</v>
      </c>
    </row>
    <row r="29" spans="1:19" ht="27.75" customHeight="1" x14ac:dyDescent="0.2">
      <c r="C29" s="30"/>
      <c r="D29" s="47">
        <f t="shared" ref="D29:E29" si="13">SUBTOTAL(9,D4:D28)</f>
        <v>127218455708.52002</v>
      </c>
      <c r="E29" s="47">
        <f t="shared" si="13"/>
        <v>116419851676.9153</v>
      </c>
      <c r="F29" s="47">
        <f>SUBTOTAL(9,F4:F28)</f>
        <v>43765069979.759995</v>
      </c>
      <c r="G29" s="47">
        <f t="shared" ref="G29:J29" si="14">SUBTOTAL(9,G4:G28)</f>
        <v>32028224780.699997</v>
      </c>
      <c r="H29" s="47">
        <f t="shared" si="14"/>
        <v>38985805552.368912</v>
      </c>
      <c r="I29" s="47">
        <f t="shared" si="14"/>
        <v>30633051294.768314</v>
      </c>
      <c r="J29" s="47">
        <f t="shared" si="14"/>
        <v>-8352754257.6006002</v>
      </c>
      <c r="K29" s="21" t="str">
        <f>_xlfn.IFS(H29&gt;I29,"AUMENTÓ GASTO",H29&lt;I29,"DISMINUYÓ GASTO",H29=I29,"SIN VARIACIÓN EN GASTO")</f>
        <v>AUMENTÓ GASTO</v>
      </c>
      <c r="L29" s="51">
        <f>(H29/I29)-1</f>
        <v>0.27267131103675357</v>
      </c>
      <c r="M29" s="46"/>
      <c r="N29" s="47">
        <f t="shared" ref="N29" si="15">SUBTOTAL(9,N4:N27)</f>
        <v>-7839163364.1088362</v>
      </c>
      <c r="O29" s="46"/>
      <c r="P29" s="46"/>
      <c r="Q29" s="46"/>
      <c r="R29" s="57">
        <f t="shared" ref="R29" si="16">+(H29/I29)-1</f>
        <v>0.27267131103675357</v>
      </c>
      <c r="S29" s="47">
        <f t="shared" ref="S29" si="17">SUBTOTAL(9,S4:S27)</f>
        <v>-7839163364.1088362</v>
      </c>
    </row>
    <row r="31" spans="1:19" x14ac:dyDescent="0.2">
      <c r="E31" s="61">
        <f>+E29/D29</f>
        <v>0.91511762997385981</v>
      </c>
      <c r="H31" s="61">
        <f>+H29/F29</f>
        <v>0.89079728583545403</v>
      </c>
      <c r="I31" s="61">
        <f>+I29/G29</f>
        <v>0.95643925020869702</v>
      </c>
    </row>
    <row r="32" spans="1:19" x14ac:dyDescent="0.2">
      <c r="G32" s="60"/>
    </row>
  </sheetData>
  <autoFilter ref="D2:S29" xr:uid="{6509EDB1-DDDB-40D8-9D49-6095AB937A83}"/>
  <mergeCells count="19">
    <mergeCell ref="B1:S1"/>
    <mergeCell ref="B2:B3"/>
    <mergeCell ref="C2:C3"/>
    <mergeCell ref="D2:D3"/>
    <mergeCell ref="H2:H3"/>
    <mergeCell ref="I2:I3"/>
    <mergeCell ref="J2:J3"/>
    <mergeCell ref="K2:K3"/>
    <mergeCell ref="L2:L3"/>
    <mergeCell ref="M2:M3"/>
    <mergeCell ref="S2:S3"/>
    <mergeCell ref="N2:N3"/>
    <mergeCell ref="O2:O3"/>
    <mergeCell ref="P2:P3"/>
    <mergeCell ref="Q2:Q3"/>
    <mergeCell ref="R2:R3"/>
    <mergeCell ref="E2:E3"/>
    <mergeCell ref="F2:F3"/>
    <mergeCell ref="G2:G3"/>
  </mergeCells>
  <conditionalFormatting sqref="K4:K29">
    <cfRule type="containsText" dxfId="28" priority="1" operator="containsText" text="SIN VARIACIÓN EN GASTO">
      <formula>NOT(ISERROR(SEARCH("SIN VARIACIÓN EN GASTO",K4)))</formula>
    </cfRule>
    <cfRule type="containsText" dxfId="27" priority="2" operator="containsText" text="DISMINUYÓ GASTO">
      <formula>NOT(ISERROR(SEARCH("DISMINUYÓ GASTO",K4)))</formula>
    </cfRule>
    <cfRule type="containsText" dxfId="26" priority="3" operator="containsText" text="AUMENTÓ GASTO">
      <formula>NOT(ISERROR(SEARCH("AUMENTÓ GASTO",K4)))</formula>
    </cfRule>
  </conditionalFormatting>
  <conditionalFormatting sqref="L4:L29">
    <cfRule type="containsErrors" dxfId="25" priority="4">
      <formula>ISERROR(L4)</formula>
    </cfRule>
    <cfRule type="cellIs" dxfId="24" priority="5"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BDCA-8CB3-40FA-B1AA-AA94BD9063EC}">
  <dimension ref="A1:M15"/>
  <sheetViews>
    <sheetView workbookViewId="0">
      <selection activeCell="D3" sqref="D3"/>
    </sheetView>
  </sheetViews>
  <sheetFormatPr baseColWidth="10" defaultColWidth="56.28515625" defaultRowHeight="15" x14ac:dyDescent="0.25"/>
  <cols>
    <col min="1" max="1" width="55.28515625" bestFit="1" customWidth="1"/>
    <col min="2" max="2" width="63" customWidth="1"/>
    <col min="3" max="3" width="16.140625" bestFit="1" customWidth="1"/>
    <col min="4" max="4" width="18" customWidth="1"/>
    <col min="5" max="5" width="18.5703125" customWidth="1"/>
    <col min="6" max="6" width="15" customWidth="1"/>
    <col min="7" max="7" width="14.7109375" customWidth="1"/>
    <col min="8" max="9" width="16.42578125" customWidth="1"/>
    <col min="10" max="10" width="12.7109375" bestFit="1" customWidth="1"/>
    <col min="11" max="11" width="17.42578125" customWidth="1"/>
    <col min="12" max="12" width="11.28515625" customWidth="1"/>
    <col min="13" max="13" width="31.140625" customWidth="1"/>
  </cols>
  <sheetData>
    <row r="1" spans="1:13" ht="24" customHeight="1" x14ac:dyDescent="0.25">
      <c r="A1" s="81" t="s">
        <v>121</v>
      </c>
      <c r="B1" s="81" t="s">
        <v>2</v>
      </c>
      <c r="C1" s="81" t="s">
        <v>122</v>
      </c>
      <c r="D1" s="81" t="s">
        <v>123</v>
      </c>
      <c r="E1" s="81" t="s">
        <v>124</v>
      </c>
      <c r="F1" s="81" t="s">
        <v>125</v>
      </c>
      <c r="G1" s="81" t="s">
        <v>7</v>
      </c>
      <c r="H1" s="81" t="s">
        <v>126</v>
      </c>
      <c r="I1" s="81" t="s">
        <v>9</v>
      </c>
      <c r="J1" s="81" t="s">
        <v>10</v>
      </c>
      <c r="K1" s="79" t="s">
        <v>11</v>
      </c>
      <c r="L1" s="79" t="s">
        <v>127</v>
      </c>
      <c r="M1" s="79" t="s">
        <v>12</v>
      </c>
    </row>
    <row r="2" spans="1:13" ht="24" customHeight="1" x14ac:dyDescent="0.25">
      <c r="A2" s="81"/>
      <c r="B2" s="81"/>
      <c r="C2" s="81"/>
      <c r="D2" s="81"/>
      <c r="E2" s="81"/>
      <c r="F2" s="81"/>
      <c r="G2" s="81"/>
      <c r="H2" s="81"/>
      <c r="I2" s="81"/>
      <c r="J2" s="81"/>
      <c r="K2" s="80"/>
      <c r="L2" s="82"/>
      <c r="M2" s="80"/>
    </row>
    <row r="3" spans="1:13" ht="119.25" customHeight="1" x14ac:dyDescent="0.25">
      <c r="A3" s="2" t="s">
        <v>19</v>
      </c>
      <c r="B3" s="6" t="s">
        <v>128</v>
      </c>
      <c r="C3" s="3">
        <v>63068288362.070007</v>
      </c>
      <c r="D3" s="3">
        <f>'Matriz informe acumulado-'!E4+'Variaciones en Informe Reserva'!D3</f>
        <v>28932830363.540001</v>
      </c>
      <c r="E3" s="3">
        <v>21109763650</v>
      </c>
      <c r="F3" s="7">
        <f>D3-E3</f>
        <v>7823066713.5400009</v>
      </c>
      <c r="G3" s="21" t="str">
        <f t="shared" ref="G3:G14" si="0">_xlfn.IFS(D3&gt;E3,"AUMENTÓ GASTO",D3&lt;E3,"DISMINUYÓ GASTO",D3=E3,"SIN VARIACIÓN EN GASTO")</f>
        <v>AUMENTÓ GASTO</v>
      </c>
      <c r="H3" s="37">
        <v>0.36575245461547334</v>
      </c>
      <c r="I3" s="6"/>
      <c r="J3" s="5">
        <f>E3-D3</f>
        <v>-7823066713.5400009</v>
      </c>
      <c r="K3" s="36">
        <v>0.1</v>
      </c>
      <c r="L3" s="40">
        <f>(H3-K3)*1</f>
        <v>0.26575245461547337</v>
      </c>
      <c r="M3" s="14" t="s">
        <v>129</v>
      </c>
    </row>
    <row r="4" spans="1:13" ht="64.5" customHeight="1" x14ac:dyDescent="0.25">
      <c r="A4" s="2" t="s">
        <v>23</v>
      </c>
      <c r="B4" s="6" t="s">
        <v>24</v>
      </c>
      <c r="C4" s="3">
        <v>532807659</v>
      </c>
      <c r="D4" s="3">
        <v>232890303</v>
      </c>
      <c r="E4" s="3">
        <v>190597174</v>
      </c>
      <c r="F4" s="7">
        <f t="shared" ref="F4:F14" si="1">D4-E4</f>
        <v>42293129</v>
      </c>
      <c r="G4" s="21" t="str">
        <f t="shared" si="0"/>
        <v>AUMENTÓ GASTO</v>
      </c>
      <c r="H4" s="37">
        <v>0.22189798574872888</v>
      </c>
      <c r="I4" s="6"/>
      <c r="J4" s="5">
        <f t="shared" ref="J4:J14" si="2">E4-D4</f>
        <v>-42293129</v>
      </c>
      <c r="K4" s="36">
        <v>0.05</v>
      </c>
      <c r="L4" s="40">
        <f>(H4-K4)*1</f>
        <v>0.17189798574872889</v>
      </c>
      <c r="M4" s="14" t="s">
        <v>26</v>
      </c>
    </row>
    <row r="5" spans="1:13" ht="65.25" customHeight="1" x14ac:dyDescent="0.25">
      <c r="A5" s="2" t="s">
        <v>130</v>
      </c>
      <c r="B5" s="6" t="s">
        <v>24</v>
      </c>
      <c r="C5" s="3">
        <v>504279949</v>
      </c>
      <c r="D5" s="3">
        <v>290693513</v>
      </c>
      <c r="E5" s="3">
        <v>182189820</v>
      </c>
      <c r="F5" s="7">
        <f t="shared" si="1"/>
        <v>108503693</v>
      </c>
      <c r="G5" s="21" t="str">
        <f t="shared" si="0"/>
        <v>AUMENTÓ GASTO</v>
      </c>
      <c r="H5" s="37">
        <v>0.59555299522223581</v>
      </c>
      <c r="I5" s="8"/>
      <c r="J5" s="5">
        <f t="shared" si="2"/>
        <v>-108503693</v>
      </c>
      <c r="K5" s="36">
        <v>0.05</v>
      </c>
      <c r="L5" s="40">
        <f>(H5-K5)*1</f>
        <v>0.54555299522223577</v>
      </c>
      <c r="M5" s="14" t="s">
        <v>29</v>
      </c>
    </row>
    <row r="6" spans="1:13" ht="205.5" customHeight="1" x14ac:dyDescent="0.25">
      <c r="A6" s="2" t="s">
        <v>131</v>
      </c>
      <c r="B6" s="6" t="s">
        <v>132</v>
      </c>
      <c r="C6" s="3">
        <v>1311435220.25</v>
      </c>
      <c r="D6" s="3">
        <v>24109946.800000004</v>
      </c>
      <c r="E6" s="3">
        <v>29003157</v>
      </c>
      <c r="F6" s="7">
        <f t="shared" si="1"/>
        <v>-4893210.1999999955</v>
      </c>
      <c r="G6" s="21" t="str">
        <f t="shared" si="0"/>
        <v>DISMINUYÓ GASTO</v>
      </c>
      <c r="H6" s="37">
        <v>-0.16871301975850406</v>
      </c>
      <c r="I6" s="9"/>
      <c r="J6" s="5">
        <f t="shared" si="2"/>
        <v>4893210.1999999955</v>
      </c>
      <c r="K6" s="36">
        <v>0.05</v>
      </c>
      <c r="L6" s="39">
        <f>(-H6-K6)*1</f>
        <v>0.11871301975850405</v>
      </c>
      <c r="M6" s="14" t="s">
        <v>37</v>
      </c>
    </row>
    <row r="7" spans="1:13" ht="213.75" x14ac:dyDescent="0.25">
      <c r="A7" s="2" t="s">
        <v>41</v>
      </c>
      <c r="B7" s="6" t="s">
        <v>133</v>
      </c>
      <c r="C7" s="3">
        <v>1635067323</v>
      </c>
      <c r="D7" s="3">
        <v>944029237.01999998</v>
      </c>
      <c r="E7" s="3">
        <v>432158085</v>
      </c>
      <c r="F7" s="7">
        <f t="shared" si="1"/>
        <v>511871152.01999998</v>
      </c>
      <c r="G7" s="21" t="str">
        <f t="shared" si="0"/>
        <v>AUMENTÓ GASTO</v>
      </c>
      <c r="H7" s="37">
        <v>1.1844534900232166</v>
      </c>
      <c r="I7" s="10"/>
      <c r="J7" s="5">
        <f t="shared" si="2"/>
        <v>-511871152.01999998</v>
      </c>
      <c r="K7" s="36">
        <v>0.05</v>
      </c>
      <c r="L7" s="40">
        <f>(H7-K7)*1</f>
        <v>1.1344534900232166</v>
      </c>
      <c r="M7" s="14" t="s">
        <v>134</v>
      </c>
    </row>
    <row r="8" spans="1:13" ht="247.5" x14ac:dyDescent="0.25">
      <c r="A8" s="2" t="s">
        <v>45</v>
      </c>
      <c r="B8" s="6" t="s">
        <v>135</v>
      </c>
      <c r="C8" s="3">
        <v>1485166982</v>
      </c>
      <c r="D8" s="3">
        <v>920689262.51999998</v>
      </c>
      <c r="E8" s="3">
        <v>377900878</v>
      </c>
      <c r="F8" s="7">
        <f t="shared" si="1"/>
        <v>542788384.51999998</v>
      </c>
      <c r="G8" s="21" t="str">
        <f t="shared" si="0"/>
        <v>AUMENTÓ GASTO</v>
      </c>
      <c r="H8" s="37">
        <v>1.4363247510634256</v>
      </c>
      <c r="I8" s="10"/>
      <c r="J8" s="5">
        <f t="shared" si="2"/>
        <v>-542788384.51999998</v>
      </c>
      <c r="K8" s="36">
        <v>0.1</v>
      </c>
      <c r="L8" s="40">
        <f>(H8-K8)*1</f>
        <v>1.3363247510634255</v>
      </c>
      <c r="M8" s="14" t="s">
        <v>136</v>
      </c>
    </row>
    <row r="9" spans="1:13" ht="99.75" customHeight="1" x14ac:dyDescent="0.25">
      <c r="A9" s="2" t="s">
        <v>137</v>
      </c>
      <c r="B9" s="6" t="s">
        <v>138</v>
      </c>
      <c r="C9" s="3">
        <v>11498147436</v>
      </c>
      <c r="D9" s="3">
        <v>5272788689.3199997</v>
      </c>
      <c r="E9" s="3">
        <v>5654044030</v>
      </c>
      <c r="F9" s="7">
        <f t="shared" si="1"/>
        <v>-381255340.68000031</v>
      </c>
      <c r="G9" s="21" t="str">
        <f t="shared" si="0"/>
        <v>DISMINUYÓ GASTO</v>
      </c>
      <c r="H9" s="37">
        <v>-6.7430557430590121E-2</v>
      </c>
      <c r="I9" s="10"/>
      <c r="J9" s="5">
        <f t="shared" si="2"/>
        <v>381255340.68000031</v>
      </c>
      <c r="K9" s="36">
        <v>0.05</v>
      </c>
      <c r="L9" s="41">
        <f>(-H9-K9)*1</f>
        <v>1.7430557430590118E-2</v>
      </c>
      <c r="M9" s="14" t="s">
        <v>139</v>
      </c>
    </row>
    <row r="10" spans="1:13" ht="56.25" x14ac:dyDescent="0.25">
      <c r="A10" s="2" t="s">
        <v>140</v>
      </c>
      <c r="B10" s="6" t="s">
        <v>141</v>
      </c>
      <c r="C10" s="3">
        <v>19273389</v>
      </c>
      <c r="D10" s="3">
        <v>0</v>
      </c>
      <c r="E10" s="3">
        <v>1200000</v>
      </c>
      <c r="F10" s="7">
        <f t="shared" si="1"/>
        <v>-1200000</v>
      </c>
      <c r="G10" s="21" t="str">
        <f t="shared" si="0"/>
        <v>DISMINUYÓ GASTO</v>
      </c>
      <c r="H10" s="37">
        <v>-1</v>
      </c>
      <c r="I10" s="10"/>
      <c r="J10" s="5">
        <f t="shared" si="2"/>
        <v>1200000</v>
      </c>
      <c r="K10" s="36">
        <v>0.05</v>
      </c>
      <c r="L10" s="41">
        <f>(-H10-K10)*1</f>
        <v>0.95</v>
      </c>
      <c r="M10" s="14" t="s">
        <v>74</v>
      </c>
    </row>
    <row r="11" spans="1:13" ht="123.75" x14ac:dyDescent="0.25">
      <c r="A11" s="2" t="s">
        <v>142</v>
      </c>
      <c r="B11" s="6" t="s">
        <v>143</v>
      </c>
      <c r="C11" s="3">
        <v>1527771291.3199999</v>
      </c>
      <c r="D11" s="3">
        <v>202895666.85000002</v>
      </c>
      <c r="E11" s="3">
        <v>1301737324</v>
      </c>
      <c r="F11" s="7">
        <f t="shared" si="1"/>
        <v>-1098841657.1500001</v>
      </c>
      <c r="G11" s="21" t="str">
        <f t="shared" si="0"/>
        <v>DISMINUYÓ GASTO</v>
      </c>
      <c r="H11" s="37">
        <v>-0.84413470896990273</v>
      </c>
      <c r="I11" s="10"/>
      <c r="J11" s="5">
        <f t="shared" si="2"/>
        <v>1098841657.1500001</v>
      </c>
      <c r="K11" s="38">
        <v>0.05</v>
      </c>
      <c r="L11" s="41">
        <f>(-H11-K11)*1</f>
        <v>0.79413470896990268</v>
      </c>
      <c r="M11" s="14" t="s">
        <v>77</v>
      </c>
    </row>
    <row r="12" spans="1:13" ht="110.25" customHeight="1" x14ac:dyDescent="0.25">
      <c r="A12" s="2" t="s">
        <v>144</v>
      </c>
      <c r="B12" s="6" t="s">
        <v>145</v>
      </c>
      <c r="C12" s="3">
        <v>90882215.969999969</v>
      </c>
      <c r="D12" s="3">
        <v>41980130.370000005</v>
      </c>
      <c r="E12" s="3">
        <v>52627134</v>
      </c>
      <c r="F12" s="7">
        <f t="shared" si="1"/>
        <v>-10647003.629999995</v>
      </c>
      <c r="G12" s="21" t="str">
        <f t="shared" si="0"/>
        <v>DISMINUYÓ GASTO</v>
      </c>
      <c r="H12" s="37">
        <v>-0.20231015487181947</v>
      </c>
      <c r="I12" s="4"/>
      <c r="J12" s="5">
        <f t="shared" si="2"/>
        <v>10647003.629999995</v>
      </c>
      <c r="K12" s="36">
        <v>0.05</v>
      </c>
      <c r="L12" s="41">
        <f>(-H12-K12)*1</f>
        <v>0.15231015487181948</v>
      </c>
      <c r="M12" s="14" t="s">
        <v>94</v>
      </c>
    </row>
    <row r="13" spans="1:13" ht="45" x14ac:dyDescent="0.25">
      <c r="A13" s="2" t="s">
        <v>146</v>
      </c>
      <c r="B13" s="6" t="s">
        <v>147</v>
      </c>
      <c r="C13" s="3">
        <v>1283802820.73</v>
      </c>
      <c r="D13" s="3">
        <v>759723104.8499999</v>
      </c>
      <c r="E13" s="3">
        <v>774286479</v>
      </c>
      <c r="F13" s="7">
        <f t="shared" si="1"/>
        <v>-14563374.150000095</v>
      </c>
      <c r="G13" s="21" t="str">
        <f t="shared" si="0"/>
        <v>DISMINUYÓ GASTO</v>
      </c>
      <c r="H13" s="37">
        <v>-1.8808767226322853E-2</v>
      </c>
      <c r="I13" s="4"/>
      <c r="J13" s="5">
        <f t="shared" si="2"/>
        <v>14563374.150000095</v>
      </c>
      <c r="K13" s="36">
        <v>0.05</v>
      </c>
      <c r="L13" s="41">
        <f>(-H13-K13)*1</f>
        <v>-3.1191232773677149E-2</v>
      </c>
      <c r="M13" s="14" t="s">
        <v>98</v>
      </c>
    </row>
    <row r="14" spans="1:13" ht="112.5" x14ac:dyDescent="0.25">
      <c r="A14" s="2" t="s">
        <v>148</v>
      </c>
      <c r="B14" s="6" t="s">
        <v>149</v>
      </c>
      <c r="C14" s="3">
        <v>10571076001.559999</v>
      </c>
      <c r="D14" s="3">
        <v>5071605097.7600002</v>
      </c>
      <c r="E14" s="3">
        <v>2680439507.4099998</v>
      </c>
      <c r="F14" s="7">
        <f t="shared" si="1"/>
        <v>2391165590.3500004</v>
      </c>
      <c r="G14" s="21" t="str">
        <f t="shared" si="0"/>
        <v>AUMENTÓ GASTO</v>
      </c>
      <c r="H14" s="37">
        <v>0.89207966967345853</v>
      </c>
      <c r="I14" s="10"/>
      <c r="J14" s="5">
        <f t="shared" si="2"/>
        <v>-2391165590.3500004</v>
      </c>
      <c r="K14" s="36"/>
      <c r="L14" s="40">
        <f>(H14-K14)*1</f>
        <v>0.89207966967345853</v>
      </c>
      <c r="M14" s="14" t="s">
        <v>33</v>
      </c>
    </row>
    <row r="15" spans="1:13" ht="25.5" x14ac:dyDescent="0.25">
      <c r="A15" s="1"/>
      <c r="B15" s="12"/>
      <c r="C15" s="33">
        <v>93527998649.900009</v>
      </c>
      <c r="D15" s="33">
        <v>42592116472.829994</v>
      </c>
      <c r="E15" s="33">
        <v>32785947238.41</v>
      </c>
      <c r="F15" s="33">
        <v>-9806169234.4199905</v>
      </c>
      <c r="G15" s="21" t="str">
        <f>_xlfn.IFS(D15&gt;E15,"AUMENTÓ GASTO",D15&lt;E15,"DISMINUYÓ GASTO",D15=E15,"SIN VARIACIÓN EN GASTO")</f>
        <v>AUMENTÓ GASTO</v>
      </c>
      <c r="H15" s="34">
        <v>0.45539428927869535</v>
      </c>
      <c r="I15" s="1"/>
      <c r="J15" s="33">
        <f>SUM(J3:J14)</f>
        <v>-9908288076.6200008</v>
      </c>
      <c r="K15" s="1"/>
      <c r="L15" s="1"/>
      <c r="M15"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5">
    <cfRule type="containsText" dxfId="23" priority="13" operator="containsText" text="SIN VARIACIÓN EN GASTO">
      <formula>NOT(ISERROR(SEARCH("SIN VARIACIÓN EN GASTO",G3)))</formula>
    </cfRule>
    <cfRule type="containsText" dxfId="22" priority="14" operator="containsText" text="DISMINUYÓ GASTO">
      <formula>NOT(ISERROR(SEARCH("DISMINUYÓ GASTO",G3)))</formula>
    </cfRule>
    <cfRule type="containsText" dxfId="21" priority="15" operator="containsText" text="AUMENTÓ GASTO">
      <formula>NOT(ISERROR(SEARCH("AUMENTÓ GASTO",G3)))</formula>
    </cfRule>
  </conditionalFormatting>
  <conditionalFormatting sqref="H3:H14">
    <cfRule type="containsErrors" dxfId="20" priority="19">
      <formula>ISERROR(H3)</formula>
    </cfRule>
    <cfRule type="cellIs" dxfId="19" priority="20" operator="equal">
      <formula>0</formula>
    </cfRule>
  </conditionalFormatting>
  <conditionalFormatting sqref="L3:L5">
    <cfRule type="containsErrors" dxfId="18" priority="3">
      <formula>ISERROR(L3)</formula>
    </cfRule>
    <cfRule type="cellIs" dxfId="17" priority="4" operator="equal">
      <formula>0</formula>
    </cfRule>
  </conditionalFormatting>
  <conditionalFormatting sqref="L6">
    <cfRule type="containsText" dxfId="16" priority="5" operator="containsText" text="SIN VARIACIÓN EN GASTO">
      <formula>NOT(ISERROR(SEARCH("SIN VARIACIÓN EN GASTO",L6)))</formula>
    </cfRule>
    <cfRule type="containsText" dxfId="15" priority="6" operator="containsText" text="DISMINUYÓ GASTO">
      <formula>NOT(ISERROR(SEARCH("DISMINUYÓ GASTO",L6)))</formula>
    </cfRule>
    <cfRule type="containsText" dxfId="14" priority="7" operator="containsText" text="AUMENTÓ GASTO">
      <formula>NOT(ISERROR(SEARCH("AUMENTÓ GASTO",L6)))</formula>
    </cfRule>
  </conditionalFormatting>
  <conditionalFormatting sqref="L7:L14">
    <cfRule type="containsErrors" dxfId="13" priority="1">
      <formula>ISERROR(L7)</formula>
    </cfRule>
    <cfRule type="cellIs" dxfId="12" priority="2" operator="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C0D7-1A05-4FA0-B5CB-808EF18A7684}">
  <sheetPr>
    <tabColor theme="9" tint="0.79998168889431442"/>
  </sheetPr>
  <dimension ref="A1:W31"/>
  <sheetViews>
    <sheetView showGridLines="0" tabSelected="1" topLeftCell="M1" zoomScale="80" zoomScaleNormal="80" workbookViewId="0">
      <selection activeCell="J6" sqref="J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5" width="23.42578125" style="31" customWidth="1"/>
    <col min="6" max="9" width="26.5703125" style="3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23.7109375" style="16" bestFit="1" customWidth="1"/>
    <col min="20" max="20" width="18" style="31" bestFit="1" customWidth="1"/>
    <col min="21" max="16384" width="19" style="16"/>
  </cols>
  <sheetData>
    <row r="1" spans="1:22" ht="28.5" customHeight="1" x14ac:dyDescent="0.2">
      <c r="B1" s="77" t="s">
        <v>150</v>
      </c>
      <c r="C1" s="78"/>
      <c r="D1" s="78"/>
      <c r="E1" s="78"/>
      <c r="F1" s="78"/>
      <c r="G1" s="78"/>
      <c r="H1" s="78"/>
      <c r="I1" s="78"/>
      <c r="J1" s="78"/>
      <c r="K1" s="78"/>
      <c r="L1" s="78"/>
      <c r="M1" s="78"/>
      <c r="N1" s="78"/>
      <c r="O1" s="78"/>
      <c r="P1" s="78"/>
      <c r="Q1" s="78"/>
      <c r="R1" s="78"/>
      <c r="S1" s="78"/>
      <c r="T1" s="78"/>
    </row>
    <row r="2" spans="1:22" ht="39" customHeight="1" x14ac:dyDescent="0.2">
      <c r="B2" s="76" t="s">
        <v>1</v>
      </c>
      <c r="C2" s="76" t="s">
        <v>2</v>
      </c>
      <c r="D2" s="76" t="s">
        <v>100</v>
      </c>
      <c r="E2" s="76" t="s">
        <v>3</v>
      </c>
      <c r="F2" s="76" t="s">
        <v>101</v>
      </c>
      <c r="G2" s="76" t="s">
        <v>102</v>
      </c>
      <c r="H2" s="76" t="s">
        <v>4</v>
      </c>
      <c r="I2" s="76" t="s">
        <v>5</v>
      </c>
      <c r="J2" s="76" t="s">
        <v>6</v>
      </c>
      <c r="K2" s="76" t="s">
        <v>7</v>
      </c>
      <c r="L2" s="76" t="s">
        <v>8</v>
      </c>
      <c r="M2" s="76" t="s">
        <v>9</v>
      </c>
      <c r="N2" s="76" t="s">
        <v>10</v>
      </c>
      <c r="O2" s="76" t="s">
        <v>11</v>
      </c>
      <c r="P2" s="76" t="s">
        <v>12</v>
      </c>
      <c r="Q2" s="76" t="s">
        <v>13</v>
      </c>
      <c r="R2" s="76" t="s">
        <v>14</v>
      </c>
      <c r="S2" s="76" t="s">
        <v>151</v>
      </c>
      <c r="T2" s="76" t="s">
        <v>10</v>
      </c>
    </row>
    <row r="3" spans="1:22" s="17" customFormat="1" ht="45.75" customHeight="1" x14ac:dyDescent="0.2">
      <c r="B3" s="76"/>
      <c r="C3" s="76"/>
      <c r="D3" s="76"/>
      <c r="E3" s="76"/>
      <c r="F3" s="76"/>
      <c r="G3" s="76"/>
      <c r="H3" s="76"/>
      <c r="I3" s="76"/>
      <c r="J3" s="76"/>
      <c r="K3" s="76"/>
      <c r="L3" s="76"/>
      <c r="M3" s="76"/>
      <c r="N3" s="76"/>
      <c r="O3" s="76"/>
      <c r="P3" s="76"/>
      <c r="Q3" s="76"/>
      <c r="R3" s="76"/>
      <c r="S3" s="76"/>
      <c r="T3" s="76"/>
    </row>
    <row r="4" spans="1:22" ht="141" customHeight="1" x14ac:dyDescent="0.2">
      <c r="A4" s="43">
        <v>1</v>
      </c>
      <c r="B4" s="18" t="s">
        <v>16</v>
      </c>
      <c r="C4" s="19" t="s">
        <v>17</v>
      </c>
      <c r="D4" s="20">
        <v>0</v>
      </c>
      <c r="E4" s="58">
        <f>+D4*0.91511762997386</f>
        <v>0</v>
      </c>
      <c r="F4" s="20">
        <v>0</v>
      </c>
      <c r="G4" s="20">
        <v>0</v>
      </c>
      <c r="H4" s="58">
        <f>+F4*0.878992886037104</f>
        <v>0</v>
      </c>
      <c r="I4" s="58">
        <f>+G4*0.942069068620123</f>
        <v>0</v>
      </c>
      <c r="J4" s="20">
        <f>+H4-I4</f>
        <v>0</v>
      </c>
      <c r="K4" s="21" t="str">
        <f t="shared" ref="K4:K28" si="0">_xlfn.IFS(F4&gt;G4,"AUMENTÓ GASTO",F4&lt;G4,"DISMINUYÓ GASTO",F4=G4,"SIN VARIACIÓN EN GASTO")</f>
        <v>SIN VARIACIÓN EN GASTO</v>
      </c>
      <c r="L4" s="44" t="e">
        <f>(H4/I4)-1</f>
        <v>#DIV/0!</v>
      </c>
      <c r="M4" s="6" t="s">
        <v>103</v>
      </c>
      <c r="N4" s="23">
        <f>I4-H4</f>
        <v>0</v>
      </c>
      <c r="O4" s="22"/>
      <c r="P4" s="24"/>
      <c r="Q4" s="6"/>
      <c r="R4" s="56"/>
      <c r="S4" s="56" t="e">
        <f>+(H4/I4)-1</f>
        <v>#DIV/0!</v>
      </c>
      <c r="T4" s="23">
        <f>I4-H4</f>
        <v>0</v>
      </c>
      <c r="V4" s="55"/>
    </row>
    <row r="5" spans="1:22" ht="120.75" customHeight="1" x14ac:dyDescent="0.2">
      <c r="A5" s="43">
        <v>2</v>
      </c>
      <c r="B5" s="18" t="s">
        <v>19</v>
      </c>
      <c r="C5" s="19" t="s">
        <v>20</v>
      </c>
      <c r="D5" s="20">
        <v>226595350.19</v>
      </c>
      <c r="E5" s="58">
        <f t="shared" ref="E5:E28" si="1">+D5*0.91511762997386</f>
        <v>207361399.82896966</v>
      </c>
      <c r="F5" s="20">
        <v>270480153.30000001</v>
      </c>
      <c r="G5" s="20">
        <v>197071150.19</v>
      </c>
      <c r="H5" s="58">
        <f t="shared" ref="H5:H28" si="2">+F5*0.878992886037104</f>
        <v>237750130.56492534</v>
      </c>
      <c r="I5" s="58">
        <f t="shared" ref="I5:I28" si="3">+G5*0.942069068620123</f>
        <v>185654634.91138968</v>
      </c>
      <c r="J5" s="20">
        <f t="shared" ref="J5:J28" si="4">+H5-I5</f>
        <v>52095495.653535664</v>
      </c>
      <c r="K5" s="21" t="str">
        <f t="shared" si="0"/>
        <v>AUMENTÓ GASTO</v>
      </c>
      <c r="L5" s="44">
        <f t="shared" ref="L5:L28" si="5">(H5/I5)-1</f>
        <v>0.28060433653272443</v>
      </c>
      <c r="M5" s="6" t="s">
        <v>152</v>
      </c>
      <c r="N5" s="23">
        <f>I5-H5</f>
        <v>-52095495.653535664</v>
      </c>
      <c r="O5" s="22"/>
      <c r="P5" s="26" t="s">
        <v>22</v>
      </c>
      <c r="Q5" s="6"/>
      <c r="R5" s="56"/>
      <c r="S5" s="56">
        <f t="shared" ref="S5:S29" si="6">+(H5/I5)-1</f>
        <v>0.28060433653272443</v>
      </c>
      <c r="T5" s="23">
        <f t="shared" ref="T5:T28" si="7">I5-H5</f>
        <v>-52095495.653535664</v>
      </c>
      <c r="V5" s="55"/>
    </row>
    <row r="6" spans="1:22" ht="80.25" customHeight="1" x14ac:dyDescent="0.2">
      <c r="A6" s="43">
        <v>3</v>
      </c>
      <c r="B6" s="18" t="s">
        <v>23</v>
      </c>
      <c r="C6" s="19" t="s">
        <v>24</v>
      </c>
      <c r="D6" s="20">
        <v>27025378</v>
      </c>
      <c r="E6" s="58">
        <f t="shared" si="1"/>
        <v>24731399.864507698</v>
      </c>
      <c r="F6" s="20">
        <v>54485190</v>
      </c>
      <c r="G6" s="20">
        <v>27025378</v>
      </c>
      <c r="H6" s="58">
        <f t="shared" si="2"/>
        <v>47892094.404379956</v>
      </c>
      <c r="I6" s="58">
        <f t="shared" si="3"/>
        <v>25459772.68156676</v>
      </c>
      <c r="J6" s="20">
        <f t="shared" si="4"/>
        <v>22432321.722813196</v>
      </c>
      <c r="K6" s="21" t="str">
        <f t="shared" si="0"/>
        <v>AUMENTÓ GASTO</v>
      </c>
      <c r="L6" s="44">
        <f t="shared" si="5"/>
        <v>0.88108884566178869</v>
      </c>
      <c r="M6" s="6" t="s">
        <v>153</v>
      </c>
      <c r="N6" s="23">
        <f t="shared" ref="N6:N28" si="8">I6-H6</f>
        <v>-22432321.722813196</v>
      </c>
      <c r="O6" s="22"/>
      <c r="P6" s="26" t="s">
        <v>26</v>
      </c>
      <c r="Q6" s="6"/>
      <c r="R6" s="56"/>
      <c r="S6" s="56">
        <f t="shared" si="6"/>
        <v>0.88108884566178869</v>
      </c>
      <c r="T6" s="23">
        <f t="shared" si="7"/>
        <v>-22432321.722813196</v>
      </c>
      <c r="V6" s="55"/>
    </row>
    <row r="7" spans="1:22" ht="48.75" customHeight="1" x14ac:dyDescent="0.2">
      <c r="A7" s="43">
        <v>4</v>
      </c>
      <c r="B7" s="18" t="s">
        <v>23</v>
      </c>
      <c r="C7" s="19" t="s">
        <v>27</v>
      </c>
      <c r="D7" s="20">
        <v>45138625</v>
      </c>
      <c r="E7" s="58">
        <f t="shared" si="1"/>
        <v>41307151.530278824</v>
      </c>
      <c r="F7" s="20">
        <v>0</v>
      </c>
      <c r="G7" s="20">
        <v>45138625</v>
      </c>
      <c r="H7" s="58">
        <f t="shared" si="2"/>
        <v>0</v>
      </c>
      <c r="I7" s="58">
        <f t="shared" si="3"/>
        <v>42523702.412542999</v>
      </c>
      <c r="J7" s="20">
        <f t="shared" si="4"/>
        <v>-42523702.412542999</v>
      </c>
      <c r="K7" s="21" t="str">
        <f t="shared" si="0"/>
        <v>DISMINUYÓ GASTO</v>
      </c>
      <c r="L7" s="44">
        <f t="shared" si="5"/>
        <v>-1</v>
      </c>
      <c r="M7" s="8" t="s">
        <v>154</v>
      </c>
      <c r="N7" s="23">
        <f t="shared" si="8"/>
        <v>42523702.412542999</v>
      </c>
      <c r="O7" s="22"/>
      <c r="P7" s="26" t="s">
        <v>29</v>
      </c>
      <c r="Q7" s="8"/>
      <c r="R7" s="56"/>
      <c r="S7" s="56">
        <f t="shared" si="6"/>
        <v>-1</v>
      </c>
      <c r="T7" s="23">
        <f t="shared" si="7"/>
        <v>42523702.412542999</v>
      </c>
      <c r="V7" s="55"/>
    </row>
    <row r="8" spans="1:22" ht="273" customHeight="1" x14ac:dyDescent="0.2">
      <c r="A8" s="43">
        <v>5</v>
      </c>
      <c r="B8" s="18" t="s">
        <v>30</v>
      </c>
      <c r="C8" s="19" t="s">
        <v>31</v>
      </c>
      <c r="D8" s="20">
        <v>21223416.07</v>
      </c>
      <c r="E8" s="58">
        <f t="shared" si="1"/>
        <v>19421922.213927533</v>
      </c>
      <c r="F8" s="20">
        <v>1508723405.3799999</v>
      </c>
      <c r="G8" s="20">
        <v>21223416.07</v>
      </c>
      <c r="H8" s="58">
        <f t="shared" si="2"/>
        <v>1326157140.3266938</v>
      </c>
      <c r="I8" s="58">
        <f t="shared" si="3"/>
        <v>19993923.810002252</v>
      </c>
      <c r="J8" s="20">
        <f t="shared" si="4"/>
        <v>1306163216.5166914</v>
      </c>
      <c r="K8" s="21" t="str">
        <f t="shared" si="0"/>
        <v>AUMENTÓ GASTO</v>
      </c>
      <c r="L8" s="44">
        <f t="shared" si="5"/>
        <v>65.32800809530265</v>
      </c>
      <c r="M8" s="10" t="s">
        <v>155</v>
      </c>
      <c r="N8" s="23">
        <f t="shared" si="8"/>
        <v>-1306163216.5166914</v>
      </c>
      <c r="O8" s="22"/>
      <c r="P8" s="26" t="s">
        <v>37</v>
      </c>
      <c r="Q8" s="9"/>
      <c r="R8" s="56"/>
      <c r="S8" s="56">
        <f t="shared" si="6"/>
        <v>65.32800809530265</v>
      </c>
      <c r="T8" s="23">
        <f t="shared" si="7"/>
        <v>-1306163216.5166914</v>
      </c>
      <c r="V8" s="55"/>
    </row>
    <row r="9" spans="1:22" ht="171" customHeight="1" x14ac:dyDescent="0.2">
      <c r="A9" s="43">
        <v>6</v>
      </c>
      <c r="B9" s="18" t="s">
        <v>34</v>
      </c>
      <c r="C9" s="19" t="s">
        <v>35</v>
      </c>
      <c r="D9" s="20">
        <v>189462747.80000001</v>
      </c>
      <c r="E9" s="58">
        <f t="shared" si="1"/>
        <v>173380700.73507118</v>
      </c>
      <c r="F9" s="20">
        <v>245688018.89999998</v>
      </c>
      <c r="G9" s="20">
        <v>165101033.50999999</v>
      </c>
      <c r="H9" s="58">
        <f t="shared" si="2"/>
        <v>215958020.79764953</v>
      </c>
      <c r="I9" s="58">
        <f t="shared" si="3"/>
        <v>155536576.86698541</v>
      </c>
      <c r="J9" s="20">
        <f t="shared" si="4"/>
        <v>60421443.930664122</v>
      </c>
      <c r="K9" s="21" t="str">
        <f t="shared" si="0"/>
        <v>AUMENTÓ GASTO</v>
      </c>
      <c r="L9" s="44">
        <f t="shared" si="5"/>
        <v>0.38847096385782254</v>
      </c>
      <c r="M9" s="10" t="s">
        <v>156</v>
      </c>
      <c r="N9" s="23">
        <f t="shared" si="8"/>
        <v>-60421443.930664122</v>
      </c>
      <c r="O9" s="22"/>
      <c r="P9" s="26" t="s">
        <v>37</v>
      </c>
      <c r="Q9" s="9"/>
      <c r="R9" s="56"/>
      <c r="S9" s="56">
        <f t="shared" si="6"/>
        <v>0.38847096385782254</v>
      </c>
      <c r="T9" s="23">
        <f t="shared" si="7"/>
        <v>-60421443.930664122</v>
      </c>
      <c r="V9" s="55"/>
    </row>
    <row r="10" spans="1:22" ht="165" customHeight="1" x14ac:dyDescent="0.2">
      <c r="A10" s="43">
        <v>7</v>
      </c>
      <c r="B10" s="18" t="s">
        <v>38</v>
      </c>
      <c r="C10" s="26" t="s">
        <v>39</v>
      </c>
      <c r="D10" s="20">
        <v>0</v>
      </c>
      <c r="E10" s="58">
        <f t="shared" si="1"/>
        <v>0</v>
      </c>
      <c r="F10" s="20">
        <v>0</v>
      </c>
      <c r="G10" s="20">
        <v>0</v>
      </c>
      <c r="H10" s="58">
        <f t="shared" si="2"/>
        <v>0</v>
      </c>
      <c r="I10" s="58">
        <f t="shared" si="3"/>
        <v>0</v>
      </c>
      <c r="J10" s="20">
        <f t="shared" si="4"/>
        <v>0</v>
      </c>
      <c r="K10" s="21" t="str">
        <f t="shared" si="0"/>
        <v>SIN VARIACIÓN EN GASTO</v>
      </c>
      <c r="L10" s="44" t="e">
        <f t="shared" si="5"/>
        <v>#DIV/0!</v>
      </c>
      <c r="M10" s="10" t="s">
        <v>40</v>
      </c>
      <c r="N10" s="23">
        <f t="shared" si="8"/>
        <v>0</v>
      </c>
      <c r="O10" s="22"/>
      <c r="P10" s="26"/>
      <c r="Q10" s="10"/>
      <c r="R10" s="56"/>
      <c r="S10" s="56" t="e">
        <f t="shared" si="6"/>
        <v>#DIV/0!</v>
      </c>
      <c r="T10" s="23">
        <f t="shared" si="7"/>
        <v>0</v>
      </c>
      <c r="V10" s="55"/>
    </row>
    <row r="11" spans="1:22" ht="262.5" customHeight="1" x14ac:dyDescent="0.2">
      <c r="A11" s="43">
        <v>8</v>
      </c>
      <c r="B11" s="18" t="s">
        <v>41</v>
      </c>
      <c r="C11" s="19" t="s">
        <v>157</v>
      </c>
      <c r="D11" s="20">
        <v>607462765.43999994</v>
      </c>
      <c r="E11" s="58">
        <f t="shared" si="1"/>
        <v>555899886.20681965</v>
      </c>
      <c r="F11" s="20">
        <v>471878559.16000003</v>
      </c>
      <c r="G11" s="20">
        <v>607462765.43999994</v>
      </c>
      <c r="H11" s="58">
        <f>+F11*0.878992886037104</f>
        <v>414777896.57507873</v>
      </c>
      <c r="I11" s="58">
        <f>+G11*0.942069068620123</f>
        <v>572271881.65946496</v>
      </c>
      <c r="J11" s="20">
        <f t="shared" si="4"/>
        <v>-157493985.08438623</v>
      </c>
      <c r="K11" s="21" t="str">
        <f t="shared" si="0"/>
        <v>DISMINUYÓ GASTO</v>
      </c>
      <c r="L11" s="44">
        <f t="shared" si="5"/>
        <v>-0.27520832340685286</v>
      </c>
      <c r="M11" s="10" t="s">
        <v>158</v>
      </c>
      <c r="N11" s="23">
        <f t="shared" si="8"/>
        <v>157493985.08438623</v>
      </c>
      <c r="O11" s="22"/>
      <c r="P11" s="26" t="s">
        <v>108</v>
      </c>
      <c r="Q11" s="10"/>
      <c r="R11" s="56"/>
      <c r="S11" s="56">
        <f t="shared" si="6"/>
        <v>-0.27520832340685286</v>
      </c>
      <c r="T11" s="23">
        <f t="shared" si="7"/>
        <v>157493985.08438623</v>
      </c>
      <c r="V11" s="55"/>
    </row>
    <row r="12" spans="1:22" ht="230.25" customHeight="1" x14ac:dyDescent="0.2">
      <c r="A12" s="43">
        <v>9</v>
      </c>
      <c r="B12" s="18" t="s">
        <v>45</v>
      </c>
      <c r="C12" s="19" t="s">
        <v>46</v>
      </c>
      <c r="D12" s="20">
        <v>75047566</v>
      </c>
      <c r="E12" s="58">
        <f t="shared" si="1"/>
        <v>68677350.733226836</v>
      </c>
      <c r="F12" s="20">
        <v>12893581</v>
      </c>
      <c r="G12" s="20">
        <v>72791805</v>
      </c>
      <c r="H12" s="58">
        <f t="shared" si="2"/>
        <v>11333365.974543169</v>
      </c>
      <c r="I12" s="58">
        <f t="shared" si="3"/>
        <v>68574907.939527616</v>
      </c>
      <c r="J12" s="20">
        <f t="shared" si="4"/>
        <v>-57241541.964984447</v>
      </c>
      <c r="K12" s="21" t="str">
        <f t="shared" si="0"/>
        <v>DISMINUYÓ GASTO</v>
      </c>
      <c r="L12" s="44">
        <f t="shared" si="5"/>
        <v>-0.83473013212737479</v>
      </c>
      <c r="M12" s="10" t="s">
        <v>159</v>
      </c>
      <c r="N12" s="23">
        <f t="shared" si="8"/>
        <v>57241541.964984447</v>
      </c>
      <c r="O12" s="10"/>
      <c r="P12" s="26" t="s">
        <v>160</v>
      </c>
      <c r="Q12" s="10"/>
      <c r="R12" s="56"/>
      <c r="S12" s="56">
        <f t="shared" si="6"/>
        <v>-0.83473013212737479</v>
      </c>
      <c r="T12" s="23">
        <f t="shared" si="7"/>
        <v>57241541.964984447</v>
      </c>
      <c r="V12" s="55"/>
    </row>
    <row r="13" spans="1:22" ht="178.5" customHeight="1" x14ac:dyDescent="0.2">
      <c r="A13" s="43">
        <v>10</v>
      </c>
      <c r="B13" s="18" t="s">
        <v>49</v>
      </c>
      <c r="C13" s="19" t="s">
        <v>50</v>
      </c>
      <c r="D13" s="20">
        <v>0</v>
      </c>
      <c r="E13" s="58">
        <f t="shared" si="1"/>
        <v>0</v>
      </c>
      <c r="F13" s="20">
        <v>0</v>
      </c>
      <c r="G13" s="20">
        <v>0</v>
      </c>
      <c r="H13" s="58">
        <f t="shared" si="2"/>
        <v>0</v>
      </c>
      <c r="I13" s="58">
        <f t="shared" si="3"/>
        <v>0</v>
      </c>
      <c r="J13" s="20">
        <f t="shared" si="4"/>
        <v>0</v>
      </c>
      <c r="K13" s="21" t="str">
        <f t="shared" si="0"/>
        <v>SIN VARIACIÓN EN GASTO</v>
      </c>
      <c r="L13" s="44" t="e">
        <f t="shared" si="5"/>
        <v>#DIV/0!</v>
      </c>
      <c r="M13" s="4" t="s">
        <v>51</v>
      </c>
      <c r="N13" s="23">
        <f t="shared" si="8"/>
        <v>0</v>
      </c>
      <c r="O13" s="22"/>
      <c r="P13" s="26"/>
      <c r="Q13" s="4"/>
      <c r="R13" s="56"/>
      <c r="S13" s="56" t="e">
        <f t="shared" si="6"/>
        <v>#DIV/0!</v>
      </c>
      <c r="T13" s="23">
        <f t="shared" si="7"/>
        <v>0</v>
      </c>
      <c r="V13" s="55"/>
    </row>
    <row r="14" spans="1:22" ht="212.25" customHeight="1" x14ac:dyDescent="0.2">
      <c r="A14" s="43">
        <v>11</v>
      </c>
      <c r="B14" s="18" t="s">
        <v>52</v>
      </c>
      <c r="C14" s="19" t="s">
        <v>53</v>
      </c>
      <c r="D14" s="20">
        <v>0</v>
      </c>
      <c r="E14" s="58">
        <f t="shared" si="1"/>
        <v>0</v>
      </c>
      <c r="F14" s="20">
        <v>0</v>
      </c>
      <c r="G14" s="20">
        <v>0</v>
      </c>
      <c r="H14" s="58">
        <f t="shared" si="2"/>
        <v>0</v>
      </c>
      <c r="I14" s="58">
        <f t="shared" si="3"/>
        <v>0</v>
      </c>
      <c r="J14" s="20">
        <f t="shared" si="4"/>
        <v>0</v>
      </c>
      <c r="K14" s="21" t="str">
        <f t="shared" si="0"/>
        <v>SIN VARIACIÓN EN GASTO</v>
      </c>
      <c r="L14" s="44" t="e">
        <f t="shared" si="5"/>
        <v>#DIV/0!</v>
      </c>
      <c r="M14" s="4" t="s">
        <v>51</v>
      </c>
      <c r="N14" s="23">
        <f t="shared" si="8"/>
        <v>0</v>
      </c>
      <c r="O14" s="22"/>
      <c r="P14" s="26"/>
      <c r="Q14" s="4"/>
      <c r="R14" s="56"/>
      <c r="S14" s="56" t="e">
        <f t="shared" si="6"/>
        <v>#DIV/0!</v>
      </c>
      <c r="T14" s="23">
        <f t="shared" si="7"/>
        <v>0</v>
      </c>
      <c r="V14" s="55"/>
    </row>
    <row r="15" spans="1:22" ht="152.25" customHeight="1" x14ac:dyDescent="0.2">
      <c r="A15" s="43">
        <v>12</v>
      </c>
      <c r="B15" s="18" t="s">
        <v>55</v>
      </c>
      <c r="C15" s="19" t="s">
        <v>56</v>
      </c>
      <c r="D15" s="20">
        <v>0</v>
      </c>
      <c r="E15" s="58">
        <f t="shared" si="1"/>
        <v>0</v>
      </c>
      <c r="F15" s="20">
        <v>0</v>
      </c>
      <c r="G15" s="20">
        <v>0</v>
      </c>
      <c r="H15" s="58">
        <f t="shared" si="2"/>
        <v>0</v>
      </c>
      <c r="I15" s="58">
        <f t="shared" si="3"/>
        <v>0</v>
      </c>
      <c r="J15" s="20">
        <f t="shared" si="4"/>
        <v>0</v>
      </c>
      <c r="K15" s="21" t="str">
        <f t="shared" si="0"/>
        <v>SIN VARIACIÓN EN GASTO</v>
      </c>
      <c r="L15" s="44" t="e">
        <f t="shared" si="5"/>
        <v>#DIV/0!</v>
      </c>
      <c r="M15" s="10" t="s">
        <v>54</v>
      </c>
      <c r="N15" s="23">
        <f t="shared" si="8"/>
        <v>0</v>
      </c>
      <c r="O15" s="22"/>
      <c r="P15" s="26"/>
      <c r="Q15" s="10"/>
      <c r="R15" s="56"/>
      <c r="S15" s="56" t="e">
        <f t="shared" si="6"/>
        <v>#DIV/0!</v>
      </c>
      <c r="T15" s="23">
        <f t="shared" si="7"/>
        <v>0</v>
      </c>
      <c r="V15" s="55"/>
    </row>
    <row r="16" spans="1:22" ht="99.75" customHeight="1" x14ac:dyDescent="0.2">
      <c r="A16" s="43">
        <v>13</v>
      </c>
      <c r="B16" s="18" t="s">
        <v>58</v>
      </c>
      <c r="C16" s="19" t="s">
        <v>59</v>
      </c>
      <c r="D16" s="20">
        <v>0</v>
      </c>
      <c r="E16" s="58">
        <f t="shared" si="1"/>
        <v>0</v>
      </c>
      <c r="F16" s="20">
        <v>0</v>
      </c>
      <c r="G16" s="20">
        <v>0</v>
      </c>
      <c r="H16" s="58">
        <f t="shared" si="2"/>
        <v>0</v>
      </c>
      <c r="I16" s="58">
        <f t="shared" si="3"/>
        <v>0</v>
      </c>
      <c r="J16" s="20">
        <f t="shared" si="4"/>
        <v>0</v>
      </c>
      <c r="K16" s="21" t="str">
        <f t="shared" si="0"/>
        <v>SIN VARIACIÓN EN GASTO</v>
      </c>
      <c r="L16" s="44" t="e">
        <f t="shared" si="5"/>
        <v>#DIV/0!</v>
      </c>
      <c r="M16" s="10" t="s">
        <v>57</v>
      </c>
      <c r="N16" s="23">
        <f t="shared" si="8"/>
        <v>0</v>
      </c>
      <c r="O16" s="22"/>
      <c r="P16" s="26"/>
      <c r="Q16" s="10"/>
      <c r="R16" s="56"/>
      <c r="S16" s="56" t="e">
        <f t="shared" si="6"/>
        <v>#DIV/0!</v>
      </c>
      <c r="T16" s="23">
        <f t="shared" si="7"/>
        <v>0</v>
      </c>
      <c r="V16" s="55"/>
    </row>
    <row r="17" spans="1:23" ht="49.5" customHeight="1" x14ac:dyDescent="0.2">
      <c r="A17" s="43">
        <v>14</v>
      </c>
      <c r="B17" s="18" t="s">
        <v>61</v>
      </c>
      <c r="C17" s="19" t="s">
        <v>62</v>
      </c>
      <c r="D17" s="20">
        <v>3812522062.8899999</v>
      </c>
      <c r="E17" s="58">
        <f t="shared" si="1"/>
        <v>3488906154.4149485</v>
      </c>
      <c r="F17" s="20">
        <v>3377710461</v>
      </c>
      <c r="G17" s="20">
        <v>3812522062.8899999</v>
      </c>
      <c r="H17" s="58">
        <f t="shared" si="2"/>
        <v>2968983466.3121071</v>
      </c>
      <c r="I17" s="58">
        <f t="shared" si="3"/>
        <v>3591659108.8804522</v>
      </c>
      <c r="J17" s="20">
        <f t="shared" si="4"/>
        <v>-622675642.56834507</v>
      </c>
      <c r="K17" s="21" t="str">
        <f t="shared" si="0"/>
        <v>DISMINUYÓ GASTO</v>
      </c>
      <c r="L17" s="44">
        <f t="shared" si="5"/>
        <v>-0.17336713304131968</v>
      </c>
      <c r="M17" s="10" t="s">
        <v>161</v>
      </c>
      <c r="N17" s="23">
        <f t="shared" si="8"/>
        <v>622675642.56834507</v>
      </c>
      <c r="O17" s="22"/>
      <c r="P17" s="26" t="s">
        <v>64</v>
      </c>
      <c r="Q17" s="10"/>
      <c r="R17" s="56"/>
      <c r="S17" s="56">
        <f t="shared" si="6"/>
        <v>-0.17336713304131968</v>
      </c>
      <c r="T17" s="23">
        <f t="shared" si="7"/>
        <v>622675642.56834507</v>
      </c>
      <c r="V17" s="55"/>
    </row>
    <row r="18" spans="1:23" s="29" customFormat="1" ht="197.25" customHeight="1" x14ac:dyDescent="0.2">
      <c r="A18" s="43">
        <v>15</v>
      </c>
      <c r="B18" s="18" t="s">
        <v>65</v>
      </c>
      <c r="C18" s="19" t="s">
        <v>66</v>
      </c>
      <c r="D18" s="20">
        <v>0</v>
      </c>
      <c r="E18" s="58">
        <f t="shared" si="1"/>
        <v>0</v>
      </c>
      <c r="F18" s="20">
        <v>0</v>
      </c>
      <c r="G18" s="20">
        <v>0</v>
      </c>
      <c r="H18" s="58">
        <f t="shared" si="2"/>
        <v>0</v>
      </c>
      <c r="I18" s="58">
        <f t="shared" si="3"/>
        <v>0</v>
      </c>
      <c r="J18" s="20">
        <f t="shared" si="4"/>
        <v>0</v>
      </c>
      <c r="K18" s="21" t="str">
        <f t="shared" si="0"/>
        <v>SIN VARIACIÓN EN GASTO</v>
      </c>
      <c r="L18" s="44" t="e">
        <f t="shared" si="5"/>
        <v>#DIV/0!</v>
      </c>
      <c r="M18" s="10" t="s">
        <v>67</v>
      </c>
      <c r="N18" s="23">
        <f t="shared" si="8"/>
        <v>0</v>
      </c>
      <c r="O18" s="22"/>
      <c r="P18" s="28"/>
      <c r="Q18" s="10" t="s">
        <v>111</v>
      </c>
      <c r="R18" s="56"/>
      <c r="S18" s="56" t="e">
        <f t="shared" si="6"/>
        <v>#DIV/0!</v>
      </c>
      <c r="T18" s="23">
        <f t="shared" si="7"/>
        <v>0</v>
      </c>
      <c r="V18" s="55"/>
      <c r="W18" s="16"/>
    </row>
    <row r="19" spans="1:23" ht="201.75" customHeight="1" x14ac:dyDescent="0.2">
      <c r="A19" s="43">
        <v>16</v>
      </c>
      <c r="B19" s="18" t="s">
        <v>68</v>
      </c>
      <c r="C19" s="19" t="s">
        <v>69</v>
      </c>
      <c r="D19" s="20">
        <v>0</v>
      </c>
      <c r="E19" s="58">
        <f t="shared" si="1"/>
        <v>0</v>
      </c>
      <c r="F19" s="20">
        <v>0</v>
      </c>
      <c r="G19" s="20">
        <v>0</v>
      </c>
      <c r="H19" s="58">
        <f t="shared" si="2"/>
        <v>0</v>
      </c>
      <c r="I19" s="58">
        <f t="shared" si="3"/>
        <v>0</v>
      </c>
      <c r="J19" s="20">
        <f t="shared" si="4"/>
        <v>0</v>
      </c>
      <c r="K19" s="21" t="str">
        <f t="shared" si="0"/>
        <v>SIN VARIACIÓN EN GASTO</v>
      </c>
      <c r="L19" s="44" t="e">
        <f t="shared" si="5"/>
        <v>#DIV/0!</v>
      </c>
      <c r="M19" s="10" t="s">
        <v>112</v>
      </c>
      <c r="N19" s="23">
        <f t="shared" si="8"/>
        <v>0</v>
      </c>
      <c r="O19" s="22"/>
      <c r="P19" s="26"/>
      <c r="Q19" s="10" t="s">
        <v>112</v>
      </c>
      <c r="R19" s="56"/>
      <c r="S19" s="56" t="e">
        <f t="shared" si="6"/>
        <v>#DIV/0!</v>
      </c>
      <c r="T19" s="23">
        <f t="shared" si="7"/>
        <v>0</v>
      </c>
      <c r="V19" s="55"/>
    </row>
    <row r="20" spans="1:23" ht="92.25" customHeight="1" x14ac:dyDescent="0.2">
      <c r="A20" s="43">
        <v>17</v>
      </c>
      <c r="B20" s="18" t="s">
        <v>71</v>
      </c>
      <c r="C20" s="19" t="s">
        <v>72</v>
      </c>
      <c r="D20" s="20">
        <v>3220600</v>
      </c>
      <c r="E20" s="58">
        <f t="shared" si="1"/>
        <v>2947227.8390938137</v>
      </c>
      <c r="F20" s="20">
        <v>0</v>
      </c>
      <c r="G20" s="20">
        <v>3220600</v>
      </c>
      <c r="H20" s="58">
        <f t="shared" si="2"/>
        <v>0</v>
      </c>
      <c r="I20" s="58">
        <f t="shared" si="3"/>
        <v>3034027.6423979681</v>
      </c>
      <c r="J20" s="20">
        <f t="shared" si="4"/>
        <v>-3034027.6423979681</v>
      </c>
      <c r="K20" s="21" t="str">
        <f t="shared" si="0"/>
        <v>DISMINUYÓ GASTO</v>
      </c>
      <c r="L20" s="44">
        <f t="shared" si="5"/>
        <v>-1</v>
      </c>
      <c r="M20" s="10" t="s">
        <v>113</v>
      </c>
      <c r="N20" s="23">
        <f t="shared" si="8"/>
        <v>3034027.6423979681</v>
      </c>
      <c r="O20" s="22"/>
      <c r="P20" s="26" t="s">
        <v>74</v>
      </c>
      <c r="Q20" s="10" t="s">
        <v>114</v>
      </c>
      <c r="R20" s="56"/>
      <c r="S20" s="56">
        <f t="shared" si="6"/>
        <v>-1</v>
      </c>
      <c r="T20" s="23">
        <f t="shared" si="7"/>
        <v>3034027.6423979681</v>
      </c>
      <c r="V20" s="55"/>
    </row>
    <row r="21" spans="1:23" ht="208.5" customHeight="1" x14ac:dyDescent="0.2">
      <c r="A21" s="43">
        <v>18</v>
      </c>
      <c r="B21" s="18" t="s">
        <v>71</v>
      </c>
      <c r="C21" s="19" t="s">
        <v>75</v>
      </c>
      <c r="D21" s="20">
        <v>3029148.28</v>
      </c>
      <c r="E21" s="58">
        <f t="shared" si="1"/>
        <v>2772026.9948329944</v>
      </c>
      <c r="F21" s="20">
        <v>0</v>
      </c>
      <c r="G21" s="20">
        <v>3029148.28</v>
      </c>
      <c r="H21" s="58">
        <f t="shared" si="2"/>
        <v>0</v>
      </c>
      <c r="I21" s="58">
        <f t="shared" si="3"/>
        <v>2853666.8988518473</v>
      </c>
      <c r="J21" s="20">
        <f t="shared" si="4"/>
        <v>-2853666.8988518473</v>
      </c>
      <c r="K21" s="21" t="str">
        <f t="shared" si="0"/>
        <v>DISMINUYÓ GASTO</v>
      </c>
      <c r="L21" s="44">
        <f t="shared" si="5"/>
        <v>-1</v>
      </c>
      <c r="M21" s="10" t="s">
        <v>115</v>
      </c>
      <c r="N21" s="23">
        <f t="shared" si="8"/>
        <v>2853666.8988518473</v>
      </c>
      <c r="O21" s="22"/>
      <c r="P21" s="26" t="s">
        <v>77</v>
      </c>
      <c r="Q21" s="10" t="s">
        <v>116</v>
      </c>
      <c r="R21" s="56"/>
      <c r="S21" s="56">
        <f t="shared" si="6"/>
        <v>-1</v>
      </c>
      <c r="T21" s="23">
        <f t="shared" si="7"/>
        <v>2853666.8988518473</v>
      </c>
      <c r="V21" s="55"/>
    </row>
    <row r="22" spans="1:23" s="29" customFormat="1" ht="71.25" customHeight="1" x14ac:dyDescent="0.2">
      <c r="A22" s="43">
        <v>19</v>
      </c>
      <c r="B22" s="18" t="s">
        <v>78</v>
      </c>
      <c r="C22" s="19" t="s">
        <v>79</v>
      </c>
      <c r="D22" s="20">
        <v>0</v>
      </c>
      <c r="E22" s="58">
        <f t="shared" si="1"/>
        <v>0</v>
      </c>
      <c r="F22" s="20">
        <v>0</v>
      </c>
      <c r="G22" s="20">
        <v>0</v>
      </c>
      <c r="H22" s="58">
        <f t="shared" si="2"/>
        <v>0</v>
      </c>
      <c r="I22" s="58">
        <f t="shared" si="3"/>
        <v>0</v>
      </c>
      <c r="J22" s="20">
        <f t="shared" si="4"/>
        <v>0</v>
      </c>
      <c r="K22" s="21" t="str">
        <f t="shared" si="0"/>
        <v>SIN VARIACIÓN EN GASTO</v>
      </c>
      <c r="L22" s="44" t="e">
        <f t="shared" si="5"/>
        <v>#DIV/0!</v>
      </c>
      <c r="M22" s="42" t="s">
        <v>80</v>
      </c>
      <c r="N22" s="23">
        <f t="shared" si="8"/>
        <v>0</v>
      </c>
      <c r="O22" s="22"/>
      <c r="P22" s="28"/>
      <c r="Q22" s="42" t="s">
        <v>80</v>
      </c>
      <c r="R22" s="56"/>
      <c r="S22" s="56" t="e">
        <f t="shared" si="6"/>
        <v>#DIV/0!</v>
      </c>
      <c r="T22" s="23">
        <f t="shared" si="7"/>
        <v>0</v>
      </c>
      <c r="V22" s="55"/>
      <c r="W22" s="16"/>
    </row>
    <row r="23" spans="1:23" ht="127.5" customHeight="1" x14ac:dyDescent="0.2">
      <c r="A23" s="43">
        <v>20</v>
      </c>
      <c r="B23" s="18" t="s">
        <v>81</v>
      </c>
      <c r="C23" s="19" t="s">
        <v>82</v>
      </c>
      <c r="D23" s="20">
        <v>0</v>
      </c>
      <c r="E23" s="58">
        <f t="shared" si="1"/>
        <v>0</v>
      </c>
      <c r="F23" s="20">
        <v>0</v>
      </c>
      <c r="G23" s="20">
        <v>0</v>
      </c>
      <c r="H23" s="58">
        <f t="shared" si="2"/>
        <v>0</v>
      </c>
      <c r="I23" s="58">
        <f t="shared" si="3"/>
        <v>0</v>
      </c>
      <c r="J23" s="20">
        <f t="shared" si="4"/>
        <v>0</v>
      </c>
      <c r="K23" s="21" t="str">
        <f t="shared" si="0"/>
        <v>SIN VARIACIÓN EN GASTO</v>
      </c>
      <c r="L23" s="44" t="e">
        <f t="shared" si="5"/>
        <v>#DIV/0!</v>
      </c>
      <c r="M23" s="42" t="s">
        <v>83</v>
      </c>
      <c r="N23" s="23">
        <f t="shared" si="8"/>
        <v>0</v>
      </c>
      <c r="O23" s="22"/>
      <c r="P23" s="26"/>
      <c r="Q23" s="42" t="s">
        <v>83</v>
      </c>
      <c r="R23" s="56"/>
      <c r="S23" s="56" t="e">
        <f t="shared" si="6"/>
        <v>#DIV/0!</v>
      </c>
      <c r="T23" s="23">
        <f t="shared" si="7"/>
        <v>0</v>
      </c>
      <c r="V23" s="55"/>
    </row>
    <row r="24" spans="1:23" ht="34.5" customHeight="1" x14ac:dyDescent="0.2">
      <c r="A24" s="43">
        <v>21</v>
      </c>
      <c r="B24" s="49" t="s">
        <v>84</v>
      </c>
      <c r="C24" s="19" t="s">
        <v>85</v>
      </c>
      <c r="D24" s="20">
        <v>0</v>
      </c>
      <c r="E24" s="58">
        <f t="shared" si="1"/>
        <v>0</v>
      </c>
      <c r="F24" s="20">
        <v>0</v>
      </c>
      <c r="G24" s="20">
        <v>0</v>
      </c>
      <c r="H24" s="58">
        <f t="shared" si="2"/>
        <v>0</v>
      </c>
      <c r="I24" s="58">
        <f t="shared" si="3"/>
        <v>0</v>
      </c>
      <c r="J24" s="20">
        <f t="shared" si="4"/>
        <v>0</v>
      </c>
      <c r="K24" s="21" t="str">
        <f t="shared" si="0"/>
        <v>SIN VARIACIÓN EN GASTO</v>
      </c>
      <c r="L24" s="44" t="e">
        <f t="shared" si="5"/>
        <v>#DIV/0!</v>
      </c>
      <c r="M24" s="42" t="s">
        <v>86</v>
      </c>
      <c r="N24" s="23">
        <f t="shared" si="8"/>
        <v>0</v>
      </c>
      <c r="O24" s="22"/>
      <c r="P24" s="26"/>
      <c r="Q24" s="42" t="s">
        <v>86</v>
      </c>
      <c r="R24" s="56"/>
      <c r="S24" s="56" t="e">
        <f t="shared" si="6"/>
        <v>#DIV/0!</v>
      </c>
      <c r="T24" s="23">
        <f t="shared" si="7"/>
        <v>0</v>
      </c>
      <c r="V24" s="55"/>
    </row>
    <row r="25" spans="1:23" ht="111" customHeight="1" x14ac:dyDescent="0.2">
      <c r="A25" s="43">
        <v>22</v>
      </c>
      <c r="B25" s="18" t="s">
        <v>87</v>
      </c>
      <c r="C25" s="19" t="s">
        <v>88</v>
      </c>
      <c r="D25" s="20">
        <v>0</v>
      </c>
      <c r="E25" s="58">
        <f t="shared" si="1"/>
        <v>0</v>
      </c>
      <c r="F25" s="20">
        <v>0</v>
      </c>
      <c r="G25" s="20">
        <v>0</v>
      </c>
      <c r="H25" s="58">
        <f t="shared" si="2"/>
        <v>0</v>
      </c>
      <c r="I25" s="58">
        <f t="shared" si="3"/>
        <v>0</v>
      </c>
      <c r="J25" s="20">
        <f t="shared" si="4"/>
        <v>0</v>
      </c>
      <c r="K25" s="21" t="str">
        <f t="shared" ref="K25:K26" si="9">_xlfn.IFS(F25&gt;G25,"AUMENTÓ GASTO",F25&lt;G25,"DISMINUYÓ GASTO",F25=G25,"SIN VARIACIÓN EN GASTO")</f>
        <v>SIN VARIACIÓN EN GASTO</v>
      </c>
      <c r="L25" s="44" t="e">
        <f t="shared" si="5"/>
        <v>#DIV/0!</v>
      </c>
      <c r="M25" s="42"/>
      <c r="N25" s="23">
        <f t="shared" si="8"/>
        <v>0</v>
      </c>
      <c r="O25" s="22"/>
      <c r="P25" s="26"/>
      <c r="Q25" s="42"/>
      <c r="R25" s="56"/>
      <c r="S25" s="56" t="e">
        <f t="shared" si="6"/>
        <v>#DIV/0!</v>
      </c>
      <c r="T25" s="23">
        <f t="shared" si="7"/>
        <v>0</v>
      </c>
      <c r="V25" s="55"/>
    </row>
    <row r="26" spans="1:23" ht="73.5" customHeight="1" x14ac:dyDescent="0.2">
      <c r="A26" s="43">
        <v>23</v>
      </c>
      <c r="B26" s="18" t="s">
        <v>89</v>
      </c>
      <c r="C26" s="19" t="s">
        <v>90</v>
      </c>
      <c r="D26" s="20">
        <v>0</v>
      </c>
      <c r="E26" s="58">
        <f t="shared" si="1"/>
        <v>0</v>
      </c>
      <c r="F26" s="20">
        <v>0</v>
      </c>
      <c r="G26" s="20">
        <v>0</v>
      </c>
      <c r="H26" s="58">
        <f t="shared" si="2"/>
        <v>0</v>
      </c>
      <c r="I26" s="58">
        <f t="shared" si="3"/>
        <v>0</v>
      </c>
      <c r="J26" s="20">
        <f t="shared" si="4"/>
        <v>0</v>
      </c>
      <c r="K26" s="21" t="str">
        <f t="shared" si="9"/>
        <v>SIN VARIACIÓN EN GASTO</v>
      </c>
      <c r="L26" s="44" t="e">
        <f t="shared" si="5"/>
        <v>#DIV/0!</v>
      </c>
      <c r="M26" s="42"/>
      <c r="N26" s="23">
        <f t="shared" si="8"/>
        <v>0</v>
      </c>
      <c r="O26" s="22"/>
      <c r="P26" s="26"/>
      <c r="Q26" s="42"/>
      <c r="R26" s="56"/>
      <c r="S26" s="56" t="e">
        <f t="shared" si="6"/>
        <v>#DIV/0!</v>
      </c>
      <c r="T26" s="23">
        <f t="shared" si="7"/>
        <v>0</v>
      </c>
      <c r="V26" s="55"/>
    </row>
    <row r="27" spans="1:23" ht="170.25" customHeight="1" x14ac:dyDescent="0.2">
      <c r="A27" s="43">
        <v>24</v>
      </c>
      <c r="B27" s="18" t="s">
        <v>91</v>
      </c>
      <c r="C27" s="19" t="s">
        <v>92</v>
      </c>
      <c r="D27" s="20">
        <v>236239353</v>
      </c>
      <c r="E27" s="58">
        <f t="shared" si="1"/>
        <v>216186796.8239181</v>
      </c>
      <c r="F27" s="20">
        <v>0</v>
      </c>
      <c r="G27" s="20">
        <v>236239353</v>
      </c>
      <c r="H27" s="58">
        <f t="shared" si="2"/>
        <v>0</v>
      </c>
      <c r="I27" s="58">
        <f t="shared" si="3"/>
        <v>222553787.25213045</v>
      </c>
      <c r="J27" s="20">
        <f t="shared" si="4"/>
        <v>-222553787.25213045</v>
      </c>
      <c r="K27" s="21" t="str">
        <f t="shared" si="0"/>
        <v>DISMINUYÓ GASTO</v>
      </c>
      <c r="L27" s="44">
        <f t="shared" si="5"/>
        <v>-1</v>
      </c>
      <c r="M27" s="10" t="s">
        <v>93</v>
      </c>
      <c r="N27" s="23">
        <f t="shared" si="8"/>
        <v>222553787.25213045</v>
      </c>
      <c r="O27" s="22"/>
      <c r="P27" s="26" t="s">
        <v>162</v>
      </c>
      <c r="Q27" s="42" t="s">
        <v>119</v>
      </c>
      <c r="R27" s="56"/>
      <c r="S27" s="56">
        <f t="shared" si="6"/>
        <v>-1</v>
      </c>
      <c r="T27" s="23">
        <f t="shared" si="7"/>
        <v>222553787.25213045</v>
      </c>
      <c r="V27" s="55"/>
    </row>
    <row r="28" spans="1:23" ht="59.25" customHeight="1" x14ac:dyDescent="0.2">
      <c r="A28" s="43">
        <v>25</v>
      </c>
      <c r="B28" s="18" t="s">
        <v>95</v>
      </c>
      <c r="C28" s="19" t="s">
        <v>96</v>
      </c>
      <c r="D28" s="20">
        <v>1311230957.6400001</v>
      </c>
      <c r="E28" s="58">
        <f t="shared" si="1"/>
        <v>1199930566.3038719</v>
      </c>
      <c r="F28" s="20">
        <v>3282782300.9300003</v>
      </c>
      <c r="G28" s="20">
        <v>619147715.95000005</v>
      </c>
      <c r="H28" s="58">
        <f t="shared" si="2"/>
        <v>2885542288.9259858</v>
      </c>
      <c r="I28" s="58">
        <f t="shared" si="3"/>
        <v>583279912.10329294</v>
      </c>
      <c r="J28" s="20">
        <f t="shared" si="4"/>
        <v>2302262376.8226929</v>
      </c>
      <c r="K28" s="21" t="str">
        <f t="shared" si="0"/>
        <v>AUMENTÓ GASTO</v>
      </c>
      <c r="L28" s="44">
        <f t="shared" si="5"/>
        <v>3.9470969753112044</v>
      </c>
      <c r="M28" s="42" t="s">
        <v>163</v>
      </c>
      <c r="N28" s="23">
        <f t="shared" si="8"/>
        <v>-2302262376.8226929</v>
      </c>
      <c r="O28" s="22"/>
      <c r="P28" s="26" t="s">
        <v>120</v>
      </c>
      <c r="Q28" s="42" t="s">
        <v>164</v>
      </c>
      <c r="R28" s="56"/>
      <c r="S28" s="56">
        <f t="shared" si="6"/>
        <v>3.9470969753112044</v>
      </c>
      <c r="T28" s="23">
        <f t="shared" si="7"/>
        <v>-2302262376.8226929</v>
      </c>
      <c r="V28" s="55"/>
    </row>
    <row r="29" spans="1:23" ht="27.75" customHeight="1" x14ac:dyDescent="0.2">
      <c r="C29" s="30"/>
      <c r="D29" s="47">
        <f>+SUBTOTAL(9,D2:D28)</f>
        <v>6558197970.3099995</v>
      </c>
      <c r="E29" s="47">
        <f t="shared" ref="E29:J29" si="10">+SUBTOTAL(9,E2:E28)</f>
        <v>6001522583.4894676</v>
      </c>
      <c r="F29" s="47">
        <f t="shared" si="10"/>
        <v>9224641669.6700001</v>
      </c>
      <c r="G29" s="47">
        <f t="shared" si="10"/>
        <v>5809973053.3299999</v>
      </c>
      <c r="H29" s="47">
        <f t="shared" si="10"/>
        <v>8108394403.8813629</v>
      </c>
      <c r="I29" s="47">
        <f>+SUBTOTAL(9,I2:I28)</f>
        <v>5473395903.0586052</v>
      </c>
      <c r="J29" s="47">
        <f t="shared" si="10"/>
        <v>2634998500.8227582</v>
      </c>
      <c r="K29" s="21" t="str">
        <f>_xlfn.IFS(F29&gt;G29,"AUMENTÓ GASTO",F29&lt;G29,"DISMINUYÓ GASTO",F29=G29,"SIN VARIACIÓN EN GASTO")</f>
        <v>AUMENTÓ GASTO</v>
      </c>
      <c r="L29" s="48">
        <f>(F29/G29)-1</f>
        <v>0.58772537927398383</v>
      </c>
      <c r="M29" s="46"/>
      <c r="N29" s="47">
        <f>SUM(N4:N28)</f>
        <v>-2634998500.8227582</v>
      </c>
      <c r="O29" s="46"/>
      <c r="P29" s="46"/>
      <c r="Q29" s="46"/>
      <c r="R29" s="56"/>
      <c r="S29" s="56">
        <f t="shared" si="6"/>
        <v>0.48141931398572613</v>
      </c>
      <c r="T29" s="47"/>
      <c r="V29" s="55"/>
    </row>
    <row r="31" spans="1:23" x14ac:dyDescent="0.2">
      <c r="E31" s="61">
        <f>+E29/D29</f>
        <v>0.91511762997386026</v>
      </c>
      <c r="G31" s="60"/>
      <c r="H31" s="61">
        <f>+H29/F29</f>
        <v>0.87899288603710402</v>
      </c>
      <c r="I31" s="61">
        <f>+I29/G29</f>
        <v>0.94206906862012296</v>
      </c>
    </row>
  </sheetData>
  <autoFilter ref="D2:T29" xr:uid="{6509EDB1-DDDB-40D8-9D49-6095AB937A83}"/>
  <mergeCells count="20">
    <mergeCell ref="E2:E3"/>
    <mergeCell ref="H2:H3"/>
    <mergeCell ref="I2:I3"/>
    <mergeCell ref="B1:T1"/>
    <mergeCell ref="B2:B3"/>
    <mergeCell ref="C2:C3"/>
    <mergeCell ref="D2:D3"/>
    <mergeCell ref="F2:F3"/>
    <mergeCell ref="G2:G3"/>
    <mergeCell ref="J2:J3"/>
    <mergeCell ref="K2:K3"/>
    <mergeCell ref="L2:L3"/>
    <mergeCell ref="M2:M3"/>
    <mergeCell ref="T2:T3"/>
    <mergeCell ref="N2:N3"/>
    <mergeCell ref="O2:O3"/>
    <mergeCell ref="P2:P3"/>
    <mergeCell ref="Q2:Q3"/>
    <mergeCell ref="R2:R3"/>
    <mergeCell ref="S2:S3"/>
  </mergeCells>
  <conditionalFormatting sqref="K4:K29">
    <cfRule type="containsText" dxfId="11" priority="1" operator="containsText" text="SIN VARIACIÓN EN GASTO">
      <formula>NOT(ISERROR(SEARCH("SIN VARIACIÓN EN GASTO",K4)))</formula>
    </cfRule>
    <cfRule type="containsText" dxfId="10" priority="2" operator="containsText" text="DISMINUYÓ GASTO">
      <formula>NOT(ISERROR(SEARCH("DISMINUYÓ GASTO",K4)))</formula>
    </cfRule>
    <cfRule type="containsText" dxfId="9" priority="3" operator="containsText" text="AUMENTÓ GASTO">
      <formula>NOT(ISERROR(SEARCH("AUMENTÓ GASTO",K4)))</formula>
    </cfRule>
  </conditionalFormatting>
  <conditionalFormatting sqref="L4:L28">
    <cfRule type="containsErrors" dxfId="8" priority="4">
      <formula>ISERROR(L4)</formula>
    </cfRule>
    <cfRule type="cellIs" dxfId="7" priority="5"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285-77AE-4DDA-8BAD-A00971B3E16B}">
  <sheetPr>
    <tabColor theme="8" tint="0.79998168889431442"/>
  </sheetPr>
  <dimension ref="A1:G5"/>
  <sheetViews>
    <sheetView workbookViewId="0">
      <selection activeCell="E14" sqref="E14"/>
    </sheetView>
  </sheetViews>
  <sheetFormatPr baseColWidth="10" defaultColWidth="11.42578125" defaultRowHeight="15" x14ac:dyDescent="0.25"/>
  <cols>
    <col min="1" max="1" width="28.7109375" customWidth="1"/>
    <col min="2" max="2" width="28.5703125" customWidth="1"/>
    <col min="3" max="3" width="14.42578125" customWidth="1"/>
    <col min="4" max="4" width="28.28515625" customWidth="1"/>
    <col min="5" max="5" width="14.42578125" customWidth="1"/>
    <col min="6" max="6" width="28.28515625" customWidth="1"/>
    <col min="7" max="7" width="21.85546875" bestFit="1" customWidth="1"/>
  </cols>
  <sheetData>
    <row r="1" spans="1:7" ht="54" customHeight="1" x14ac:dyDescent="0.25">
      <c r="A1" s="63" t="s">
        <v>165</v>
      </c>
      <c r="B1" s="83" t="s">
        <v>166</v>
      </c>
      <c r="C1" s="84"/>
      <c r="D1" s="84"/>
      <c r="E1" s="84"/>
      <c r="F1" s="85"/>
      <c r="G1" s="64"/>
    </row>
    <row r="2" spans="1:7" ht="54" customHeight="1" x14ac:dyDescent="0.25">
      <c r="A2" s="86" t="s">
        <v>167</v>
      </c>
      <c r="B2" s="87"/>
      <c r="C2" s="87"/>
      <c r="D2" s="87"/>
      <c r="E2" s="87"/>
      <c r="F2" s="87"/>
      <c r="G2" s="88"/>
    </row>
    <row r="3" spans="1:7" ht="36" x14ac:dyDescent="0.25">
      <c r="A3" s="65">
        <v>2022</v>
      </c>
      <c r="B3" s="65" t="s">
        <v>168</v>
      </c>
      <c r="C3" s="65" t="s">
        <v>169</v>
      </c>
      <c r="D3" s="65" t="s">
        <v>170</v>
      </c>
      <c r="E3" s="65" t="s">
        <v>169</v>
      </c>
      <c r="F3" s="65" t="s">
        <v>171</v>
      </c>
      <c r="G3" s="65" t="s">
        <v>172</v>
      </c>
    </row>
    <row r="4" spans="1:7" ht="26.25" customHeight="1" x14ac:dyDescent="0.25">
      <c r="A4" s="67">
        <f>113604444165.93+10383889847.45</f>
        <v>123988334013.37999</v>
      </c>
      <c r="B4" s="67">
        <f>+'Matriz informe acumulado-'!D29</f>
        <v>122421374260.40477</v>
      </c>
      <c r="C4" s="70">
        <f>+(A4/B4)-1</f>
        <v>1.2799723597630264E-2</v>
      </c>
      <c r="D4" s="67"/>
      <c r="E4" s="66"/>
      <c r="F4" s="68">
        <f>+B4-A4</f>
        <v>-1566959752.9752197</v>
      </c>
      <c r="G4" s="69">
        <f>+C4</f>
        <v>1.2799723597630264E-2</v>
      </c>
    </row>
    <row r="5" spans="1:7" x14ac:dyDescent="0.25">
      <c r="A5" t="s">
        <v>173</v>
      </c>
    </row>
  </sheetData>
  <mergeCells count="2">
    <mergeCell ref="B1:F1"/>
    <mergeCell ref="A2:G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493A5-D9E4-47F1-BD6B-B8504EED2D1F}">
  <dimension ref="A2:P55"/>
  <sheetViews>
    <sheetView workbookViewId="0">
      <selection activeCell="L31" sqref="L31"/>
    </sheetView>
  </sheetViews>
  <sheetFormatPr baseColWidth="10" defaultColWidth="11.42578125" defaultRowHeight="15" x14ac:dyDescent="0.25"/>
  <cols>
    <col min="12" max="12" width="8.28515625" customWidth="1"/>
    <col min="13" max="13" width="2.28515625" customWidth="1"/>
    <col min="17" max="17" width="16.42578125" bestFit="1" customWidth="1"/>
  </cols>
  <sheetData>
    <row r="2" spans="12:16" x14ac:dyDescent="0.25">
      <c r="L2" t="s">
        <v>174</v>
      </c>
      <c r="N2" t="s">
        <v>175</v>
      </c>
    </row>
    <row r="3" spans="12:16" x14ac:dyDescent="0.25">
      <c r="N3" t="s">
        <v>176</v>
      </c>
    </row>
    <row r="5" spans="12:16" x14ac:dyDescent="0.25">
      <c r="O5" s="72" t="s">
        <v>177</v>
      </c>
    </row>
    <row r="6" spans="12:16" x14ac:dyDescent="0.25">
      <c r="L6" s="71" t="s">
        <v>178</v>
      </c>
      <c r="N6" s="71">
        <v>126.03</v>
      </c>
      <c r="O6">
        <f>+N6/N7</f>
        <v>0.87899288603710424</v>
      </c>
      <c r="P6">
        <v>0.87899288603710402</v>
      </c>
    </row>
    <row r="7" spans="12:16" x14ac:dyDescent="0.25">
      <c r="L7" s="72" t="s">
        <v>179</v>
      </c>
      <c r="N7" s="72">
        <v>143.38</v>
      </c>
    </row>
    <row r="8" spans="12:16" x14ac:dyDescent="0.25">
      <c r="L8" s="72"/>
      <c r="N8" s="72"/>
    </row>
    <row r="9" spans="12:16" x14ac:dyDescent="0.25">
      <c r="L9" s="72"/>
      <c r="N9" s="72"/>
    </row>
    <row r="10" spans="12:16" x14ac:dyDescent="0.25">
      <c r="L10" s="71" t="s">
        <v>178</v>
      </c>
      <c r="N10" s="71">
        <v>126.03</v>
      </c>
      <c r="O10">
        <f>+N10/N11</f>
        <v>0.94206906862012263</v>
      </c>
      <c r="P10">
        <v>0.94206906862012296</v>
      </c>
    </row>
    <row r="11" spans="12:16" x14ac:dyDescent="0.25">
      <c r="L11" s="72" t="s">
        <v>180</v>
      </c>
      <c r="N11" s="72">
        <v>133.78</v>
      </c>
    </row>
    <row r="12" spans="12:16" x14ac:dyDescent="0.25">
      <c r="L12" s="72"/>
      <c r="N12" s="72"/>
    </row>
    <row r="13" spans="12:16" x14ac:dyDescent="0.25">
      <c r="L13" s="72"/>
      <c r="N13" s="72"/>
    </row>
    <row r="14" spans="12:16" x14ac:dyDescent="0.25">
      <c r="L14" s="71" t="s">
        <v>178</v>
      </c>
      <c r="N14" s="71">
        <v>126.03</v>
      </c>
      <c r="O14">
        <f>+N14/N15</f>
        <v>0.91511762997386004</v>
      </c>
      <c r="P14">
        <v>0.91511762997386004</v>
      </c>
    </row>
    <row r="15" spans="12:16" x14ac:dyDescent="0.25">
      <c r="L15" s="72" t="s">
        <v>181</v>
      </c>
      <c r="N15" s="72">
        <v>137.72</v>
      </c>
    </row>
    <row r="55" spans="1:1" x14ac:dyDescent="0.25">
      <c r="A55" s="75" t="s">
        <v>182</v>
      </c>
    </row>
  </sheetData>
  <hyperlinks>
    <hyperlink ref="A55" r:id="rId1" xr:uid="{D380420A-722F-4367-8053-36BC84FDA152}"/>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B969-07CA-4979-A1A5-E1055E494213}">
  <dimension ref="A1:M16"/>
  <sheetViews>
    <sheetView workbookViewId="0">
      <selection activeCell="G15" sqref="G15:G16"/>
    </sheetView>
  </sheetViews>
  <sheetFormatPr baseColWidth="10" defaultColWidth="11.42578125" defaultRowHeight="15" x14ac:dyDescent="0.25"/>
  <cols>
    <col min="1" max="1" width="31.5703125" customWidth="1"/>
    <col min="2" max="2" width="88.85546875" hidden="1" customWidth="1"/>
    <col min="3" max="3" width="13.7109375" hidden="1" customWidth="1"/>
    <col min="4" max="6" width="13.7109375" customWidth="1"/>
    <col min="7" max="7" width="14.42578125" customWidth="1"/>
    <col min="9" max="9" width="22.42578125" customWidth="1"/>
    <col min="10" max="10" width="14" customWidth="1"/>
    <col min="11" max="12" width="23.7109375" customWidth="1"/>
    <col min="13" max="13" width="40.5703125" customWidth="1"/>
  </cols>
  <sheetData>
    <row r="1" spans="1:13" ht="26.25" customHeight="1" x14ac:dyDescent="0.25">
      <c r="A1" s="81" t="s">
        <v>121</v>
      </c>
      <c r="B1" s="81" t="s">
        <v>2</v>
      </c>
      <c r="C1" s="81" t="s">
        <v>122</v>
      </c>
      <c r="D1" s="81" t="s">
        <v>123</v>
      </c>
      <c r="E1" s="81" t="s">
        <v>124</v>
      </c>
      <c r="F1" s="81" t="s">
        <v>125</v>
      </c>
      <c r="G1" s="81" t="s">
        <v>7</v>
      </c>
      <c r="H1" s="81" t="s">
        <v>126</v>
      </c>
      <c r="I1" s="81" t="s">
        <v>9</v>
      </c>
      <c r="J1" s="81" t="s">
        <v>10</v>
      </c>
      <c r="K1" s="79" t="s">
        <v>11</v>
      </c>
      <c r="L1" s="79" t="s">
        <v>127</v>
      </c>
      <c r="M1" s="79" t="s">
        <v>12</v>
      </c>
    </row>
    <row r="2" spans="1:13" ht="26.25" customHeight="1" x14ac:dyDescent="0.25">
      <c r="A2" s="81"/>
      <c r="B2" s="81"/>
      <c r="C2" s="81"/>
      <c r="D2" s="81"/>
      <c r="E2" s="81"/>
      <c r="F2" s="81"/>
      <c r="G2" s="81"/>
      <c r="H2" s="81"/>
      <c r="I2" s="81"/>
      <c r="J2" s="81"/>
      <c r="K2" s="80"/>
      <c r="L2" s="82"/>
      <c r="M2" s="80"/>
    </row>
    <row r="3" spans="1:13" ht="101.25" customHeight="1" x14ac:dyDescent="0.25">
      <c r="A3" s="2" t="s">
        <v>19</v>
      </c>
      <c r="B3" s="6" t="s">
        <v>128</v>
      </c>
      <c r="C3" s="3">
        <v>63068288362.070007</v>
      </c>
      <c r="D3" s="3">
        <v>28932830363.540001</v>
      </c>
      <c r="E3" s="3">
        <v>21109763650</v>
      </c>
      <c r="F3" s="3">
        <v>7823066713.5400009</v>
      </c>
      <c r="G3" s="21" t="str">
        <f>_xlfn.IFS(D3&gt;E3,"AUMENTÓ GASTO",D3&lt;E3,"DISMINUYÓ GASTO",D3=E3,"SIN VARIACIÓN EN GASTO")</f>
        <v>AUMENTÓ GASTO</v>
      </c>
      <c r="H3" s="37">
        <v>0.37058997169492236</v>
      </c>
      <c r="I3" s="6"/>
      <c r="J3" s="5">
        <v>7823066713.5400009</v>
      </c>
      <c r="K3" s="37">
        <v>0.1</v>
      </c>
      <c r="L3" s="37">
        <f>(H3-K3)*1</f>
        <v>0.27058997169492238</v>
      </c>
      <c r="M3" s="35" t="s">
        <v>129</v>
      </c>
    </row>
    <row r="4" spans="1:13" ht="27.75" customHeight="1" x14ac:dyDescent="0.25">
      <c r="A4" s="2" t="s">
        <v>23</v>
      </c>
      <c r="B4" s="6" t="s">
        <v>24</v>
      </c>
      <c r="C4" s="3">
        <v>0</v>
      </c>
      <c r="D4" s="3">
        <v>253397793</v>
      </c>
      <c r="E4" s="3">
        <v>190597174</v>
      </c>
      <c r="F4" s="3">
        <v>62800619</v>
      </c>
      <c r="G4" s="21" t="str">
        <f t="shared" ref="G4:G16" si="0">_xlfn.IFS(D4&gt;E4,"AUMENTÓ GASTO",D4&lt;E4,"DISMINUYÓ GASTO",D4=E4,"SIN VARIACIÓN EN GASTO")</f>
        <v>AUMENTÓ GASTO</v>
      </c>
      <c r="H4" s="37">
        <v>0.32949396720855884</v>
      </c>
      <c r="I4" s="6"/>
      <c r="J4" s="5">
        <v>62800619</v>
      </c>
      <c r="K4" s="37">
        <v>0.05</v>
      </c>
      <c r="L4" s="37">
        <f>(H4-K4)*1</f>
        <v>0.27949396720855885</v>
      </c>
      <c r="M4" s="14" t="s">
        <v>26</v>
      </c>
    </row>
    <row r="5" spans="1:13" ht="32.25" customHeight="1" x14ac:dyDescent="0.25">
      <c r="A5" s="2" t="s">
        <v>130</v>
      </c>
      <c r="B5" s="6" t="s">
        <v>24</v>
      </c>
      <c r="C5" s="3">
        <v>504279949</v>
      </c>
      <c r="D5" s="3">
        <v>290693513</v>
      </c>
      <c r="E5" s="3">
        <v>182189820</v>
      </c>
      <c r="F5" s="3">
        <v>108503693</v>
      </c>
      <c r="G5" s="21" t="str">
        <f t="shared" si="0"/>
        <v>AUMENTÓ GASTO</v>
      </c>
      <c r="H5" s="37">
        <v>0.59555299522223581</v>
      </c>
      <c r="I5" s="8"/>
      <c r="J5" s="5">
        <v>108503693</v>
      </c>
      <c r="K5" s="37">
        <v>0.05</v>
      </c>
      <c r="L5" s="37">
        <f t="shared" ref="L5:L10" si="1">(H5-K5)*1</f>
        <v>0.54555299522223577</v>
      </c>
      <c r="M5" s="14" t="s">
        <v>29</v>
      </c>
    </row>
    <row r="6" spans="1:13" ht="36" customHeight="1" x14ac:dyDescent="0.25">
      <c r="A6" s="2" t="s">
        <v>131</v>
      </c>
      <c r="B6" s="6" t="s">
        <v>132</v>
      </c>
      <c r="C6" s="3">
        <v>1311435220.25</v>
      </c>
      <c r="D6" s="3">
        <v>55508628.799999997</v>
      </c>
      <c r="E6" s="3">
        <v>29003157</v>
      </c>
      <c r="F6" s="3">
        <v>26505471.799999997</v>
      </c>
      <c r="G6" s="21" t="str">
        <f t="shared" si="0"/>
        <v>AUMENTÓ GASTO</v>
      </c>
      <c r="H6" s="37">
        <v>0.91388229908902674</v>
      </c>
      <c r="I6" s="9"/>
      <c r="J6" s="5">
        <v>26505471.799999997</v>
      </c>
      <c r="K6" s="37">
        <v>0.05</v>
      </c>
      <c r="L6" s="37">
        <f t="shared" si="1"/>
        <v>0.8638822990890267</v>
      </c>
      <c r="M6" s="14" t="s">
        <v>37</v>
      </c>
    </row>
    <row r="7" spans="1:13" ht="27" customHeight="1" x14ac:dyDescent="0.25">
      <c r="A7" s="2" t="s">
        <v>41</v>
      </c>
      <c r="B7" s="6" t="s">
        <v>183</v>
      </c>
      <c r="C7" s="3">
        <v>1635067323</v>
      </c>
      <c r="D7" s="3">
        <v>1025448810.02</v>
      </c>
      <c r="E7" s="3">
        <v>432158085</v>
      </c>
      <c r="F7" s="3">
        <v>593290725.01999998</v>
      </c>
      <c r="G7" s="21" t="str">
        <f t="shared" si="0"/>
        <v>AUMENTÓ GASTO</v>
      </c>
      <c r="H7" s="37">
        <v>1.3728557803563941</v>
      </c>
      <c r="I7" s="10"/>
      <c r="J7" s="5">
        <v>593290725.01999998</v>
      </c>
      <c r="K7" s="37">
        <v>0.05</v>
      </c>
      <c r="L7" s="37">
        <f t="shared" si="1"/>
        <v>1.3228557803563941</v>
      </c>
      <c r="M7" s="14" t="s">
        <v>134</v>
      </c>
    </row>
    <row r="8" spans="1:13" ht="35.25" customHeight="1" x14ac:dyDescent="0.25">
      <c r="A8" s="2" t="s">
        <v>45</v>
      </c>
      <c r="B8" s="6" t="s">
        <v>184</v>
      </c>
      <c r="C8" s="3">
        <v>1485166982</v>
      </c>
      <c r="D8" s="3">
        <v>955644777.51999998</v>
      </c>
      <c r="E8" s="3">
        <v>377900878</v>
      </c>
      <c r="F8" s="3">
        <v>577743899.51999998</v>
      </c>
      <c r="G8" s="21" t="str">
        <f t="shared" si="0"/>
        <v>AUMENTÓ GASTO</v>
      </c>
      <c r="H8" s="37">
        <v>1.5288239142963831</v>
      </c>
      <c r="I8" s="10"/>
      <c r="J8" s="5">
        <v>577743899.51999998</v>
      </c>
      <c r="K8" s="37">
        <v>0.1</v>
      </c>
      <c r="L8" s="37">
        <f t="shared" si="1"/>
        <v>1.428823914296383</v>
      </c>
      <c r="M8" s="14" t="s">
        <v>136</v>
      </c>
    </row>
    <row r="9" spans="1:13" ht="40.5" customHeight="1" x14ac:dyDescent="0.25">
      <c r="A9" s="2" t="s">
        <v>137</v>
      </c>
      <c r="B9" s="6" t="s">
        <v>138</v>
      </c>
      <c r="C9" s="3">
        <v>11498147436</v>
      </c>
      <c r="D9" s="3">
        <v>6205548637</v>
      </c>
      <c r="E9" s="3">
        <v>5654044030</v>
      </c>
      <c r="F9" s="3">
        <v>551504607</v>
      </c>
      <c r="G9" s="21" t="str">
        <f t="shared" si="0"/>
        <v>AUMENTÓ GASTO</v>
      </c>
      <c r="H9" s="37">
        <v>9.7541618719937606E-2</v>
      </c>
      <c r="I9" s="10"/>
      <c r="J9" s="5">
        <v>551504607</v>
      </c>
      <c r="K9" s="37">
        <v>0.05</v>
      </c>
      <c r="L9" s="37">
        <f t="shared" si="1"/>
        <v>4.7541618719937603E-2</v>
      </c>
      <c r="M9" s="14" t="s">
        <v>139</v>
      </c>
    </row>
    <row r="10" spans="1:13" ht="24.75" customHeight="1" x14ac:dyDescent="0.25">
      <c r="A10" s="2" t="s">
        <v>185</v>
      </c>
      <c r="B10" s="6" t="s">
        <v>186</v>
      </c>
      <c r="C10" s="3">
        <v>0</v>
      </c>
      <c r="D10" s="3">
        <v>1191637993</v>
      </c>
      <c r="E10" s="3">
        <v>0</v>
      </c>
      <c r="F10" s="3">
        <v>1191637993</v>
      </c>
      <c r="G10" s="21" t="str">
        <f t="shared" si="0"/>
        <v>AUMENTÓ GASTO</v>
      </c>
      <c r="H10" s="37" t="e">
        <v>#DIV/0!</v>
      </c>
      <c r="I10" s="10"/>
      <c r="J10" s="11">
        <v>1191637993</v>
      </c>
      <c r="K10" s="37">
        <v>0.05</v>
      </c>
      <c r="L10" s="37" t="e">
        <f t="shared" si="1"/>
        <v>#DIV/0!</v>
      </c>
      <c r="M10" s="15"/>
    </row>
    <row r="11" spans="1:13" ht="28.5" customHeight="1" x14ac:dyDescent="0.25">
      <c r="A11" s="2" t="s">
        <v>140</v>
      </c>
      <c r="B11" s="6" t="s">
        <v>187</v>
      </c>
      <c r="C11" s="3">
        <v>19273389</v>
      </c>
      <c r="D11" s="3">
        <v>0</v>
      </c>
      <c r="E11" s="3">
        <v>1200000</v>
      </c>
      <c r="F11" s="3">
        <v>-1200000</v>
      </c>
      <c r="G11" s="21" t="str">
        <f t="shared" si="0"/>
        <v>DISMINUYÓ GASTO</v>
      </c>
      <c r="H11" s="37">
        <v>-1</v>
      </c>
      <c r="I11" s="10"/>
      <c r="J11" s="5">
        <v>-1200000</v>
      </c>
      <c r="K11" s="37">
        <v>0.05</v>
      </c>
      <c r="L11" s="37">
        <f>(-H11-K11)*1</f>
        <v>0.95</v>
      </c>
      <c r="M11" s="14" t="s">
        <v>74</v>
      </c>
    </row>
    <row r="12" spans="1:13" ht="25.5" customHeight="1" x14ac:dyDescent="0.25">
      <c r="A12" s="2" t="s">
        <v>142</v>
      </c>
      <c r="B12" s="6" t="s">
        <v>143</v>
      </c>
      <c r="C12" s="3">
        <v>1527771291.3199999</v>
      </c>
      <c r="D12" s="3">
        <v>202895666.85000002</v>
      </c>
      <c r="E12" s="3">
        <v>1301737324</v>
      </c>
      <c r="F12" s="3">
        <v>-1098841657.1500001</v>
      </c>
      <c r="G12" s="21" t="str">
        <f t="shared" si="0"/>
        <v>DISMINUYÓ GASTO</v>
      </c>
      <c r="H12" s="37">
        <v>-0.84413470896990273</v>
      </c>
      <c r="I12" s="10"/>
      <c r="J12" s="5">
        <v>-1098841657.1500001</v>
      </c>
      <c r="K12" s="37">
        <v>0.05</v>
      </c>
      <c r="L12" s="37">
        <f>(-H12-K12)*1</f>
        <v>0.79413470896990268</v>
      </c>
      <c r="M12" s="14" t="s">
        <v>77</v>
      </c>
    </row>
    <row r="13" spans="1:13" ht="23.25" customHeight="1" x14ac:dyDescent="0.25">
      <c r="A13" s="2" t="s">
        <v>144</v>
      </c>
      <c r="B13" s="6" t="s">
        <v>145</v>
      </c>
      <c r="C13" s="3">
        <v>90882215.969999969</v>
      </c>
      <c r="D13" s="3">
        <v>41980130.370000005</v>
      </c>
      <c r="E13" s="3">
        <v>52627134</v>
      </c>
      <c r="F13" s="3">
        <v>-10647003.629999995</v>
      </c>
      <c r="G13" s="21" t="str">
        <f t="shared" si="0"/>
        <v>DISMINUYÓ GASTO</v>
      </c>
      <c r="H13" s="37">
        <v>-0.20231015487181947</v>
      </c>
      <c r="I13" s="4"/>
      <c r="J13" s="5">
        <v>-10647003.629999995</v>
      </c>
      <c r="K13" s="37">
        <v>0.05</v>
      </c>
      <c r="L13" s="37">
        <f>(-H13-K13)*1</f>
        <v>0.15231015487181948</v>
      </c>
      <c r="M13" s="14" t="s">
        <v>94</v>
      </c>
    </row>
    <row r="14" spans="1:13" ht="47.25" customHeight="1" x14ac:dyDescent="0.25">
      <c r="A14" s="2" t="s">
        <v>146</v>
      </c>
      <c r="B14" s="6" t="s">
        <v>147</v>
      </c>
      <c r="C14" s="3">
        <v>1283802820.73</v>
      </c>
      <c r="D14" s="3">
        <v>759748176.85000002</v>
      </c>
      <c r="E14" s="3">
        <v>774286479</v>
      </c>
      <c r="F14" s="3">
        <v>-14538302.149999976</v>
      </c>
      <c r="G14" s="21" t="str">
        <f t="shared" si="0"/>
        <v>DISMINUYÓ GASTO</v>
      </c>
      <c r="H14" s="37">
        <v>-1.8776386446495041E-2</v>
      </c>
      <c r="I14" s="4"/>
      <c r="J14" s="5">
        <v>-14538302.149999976</v>
      </c>
      <c r="K14" s="37">
        <v>0.05</v>
      </c>
      <c r="L14" s="37">
        <f>(-H14-K14)*1</f>
        <v>-3.1223613553504961E-2</v>
      </c>
      <c r="M14" s="14" t="s">
        <v>98</v>
      </c>
    </row>
    <row r="15" spans="1:13" ht="36.75" customHeight="1" x14ac:dyDescent="0.25">
      <c r="A15" s="2" t="s">
        <v>188</v>
      </c>
      <c r="B15" s="6" t="s">
        <v>189</v>
      </c>
      <c r="C15" s="3">
        <v>10571076001.559999</v>
      </c>
      <c r="D15" s="3">
        <v>5453576297.0799999</v>
      </c>
      <c r="E15" s="3">
        <v>2680439507.4099998</v>
      </c>
      <c r="F15" s="3">
        <v>2773136789.6700001</v>
      </c>
      <c r="G15" s="21" t="str">
        <f t="shared" si="0"/>
        <v>AUMENTÓ GASTO</v>
      </c>
      <c r="H15" s="37">
        <v>1.0345828667290351</v>
      </c>
      <c r="I15" s="10"/>
      <c r="J15" s="5">
        <v>2773136789.6700001</v>
      </c>
      <c r="K15" s="37">
        <v>0</v>
      </c>
      <c r="L15" s="37">
        <f>(H15-K15)*1</f>
        <v>1.0345828667290351</v>
      </c>
      <c r="M15" s="14" t="s">
        <v>33</v>
      </c>
    </row>
    <row r="16" spans="1:13" ht="25.5" x14ac:dyDescent="0.25">
      <c r="A16" s="1"/>
      <c r="B16" s="12"/>
      <c r="C16" s="13">
        <v>92995190990.900009</v>
      </c>
      <c r="D16" s="13">
        <v>45368910787.030006</v>
      </c>
      <c r="E16" s="13">
        <v>32785947238.41</v>
      </c>
      <c r="F16" s="13">
        <v>12582963548.620007</v>
      </c>
      <c r="G16" s="21" t="str">
        <f t="shared" si="0"/>
        <v>AUMENTÓ GASTO</v>
      </c>
      <c r="H16" s="37">
        <v>1.0345828667290351</v>
      </c>
      <c r="I16" s="1"/>
      <c r="J16" s="12"/>
      <c r="K16" s="1"/>
      <c r="L16" s="1"/>
      <c r="M16"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6">
    <cfRule type="containsText" dxfId="6" priority="7" operator="containsText" text="SIN VARIACIÓN EN GASTO">
      <formula>NOT(ISERROR(SEARCH("SIN VARIACIÓN EN GASTO",G3)))</formula>
    </cfRule>
    <cfRule type="containsText" dxfId="5" priority="8" operator="containsText" text="DISMINUYÓ GASTO">
      <formula>NOT(ISERROR(SEARCH("DISMINUYÓ GASTO",G3)))</formula>
    </cfRule>
    <cfRule type="containsText" dxfId="4" priority="9" operator="containsText" text="AUMENTÓ GASTO">
      <formula>NOT(ISERROR(SEARCH("AUMENTÓ GASTO",G3)))</formula>
    </cfRule>
  </conditionalFormatting>
  <conditionalFormatting sqref="H3:H16">
    <cfRule type="containsErrors" dxfId="3" priority="13">
      <formula>ISERROR(H3)</formula>
    </cfRule>
    <cfRule type="cellIs" dxfId="2" priority="14" operator="equal">
      <formula>0</formula>
    </cfRule>
  </conditionalFormatting>
  <conditionalFormatting sqref="K3:L15">
    <cfRule type="containsErrors" dxfId="1" priority="1">
      <formula>ISERROR(K3)</formula>
    </cfRule>
    <cfRule type="cellIs" dxfId="0" priority="2" operator="equal">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Matriz informe acumulado-</vt:lpstr>
      <vt:lpstr>Matriz austeridad-vigencia</vt:lpstr>
      <vt:lpstr>Variaciones en Informe</vt:lpstr>
      <vt:lpstr>Matriz austeridad-reserva</vt:lpstr>
      <vt:lpstr>COMPARATIVO GASTO X VIGENCIAS</vt:lpstr>
      <vt:lpstr>indeces de IPC por meses</vt:lpstr>
      <vt:lpstr>Variaciones en Informe Reserva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Gloria Patricia Herrera Rodriguez</dc:creator>
  <cp:keywords/>
  <dc:description/>
  <cp:lastModifiedBy>Roger Raul Orozco Rhenals</cp:lastModifiedBy>
  <cp:revision/>
  <dcterms:created xsi:type="dcterms:W3CDTF">2021-07-06T22:25:45Z</dcterms:created>
  <dcterms:modified xsi:type="dcterms:W3CDTF">2025-04-04T15:38:44Z</dcterms:modified>
  <cp:category/>
  <cp:contentStatus/>
</cp:coreProperties>
</file>