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xr:revisionPtr revIDLastSave="0" documentId="13_ncr:10001_{6F570981-3D58-4EA6-A670-7890C75E8CC2}" xr6:coauthVersionLast="47" xr6:coauthVersionMax="47" xr10:uidLastSave="{00000000-0000-0000-0000-000000000000}"/>
  <bookViews>
    <workbookView xWindow="-120" yWindow="-120" windowWidth="29040" windowHeight="15840" tabRatio="805" activeTab="2" xr2:uid="{00000000-000D-0000-FFFF-FFFF00000000}"/>
  </bookViews>
  <sheets>
    <sheet name="INICIO" sheetId="212" r:id="rId1"/>
    <sheet name="SIGLAS DEPENDENCIAS" sheetId="199" r:id="rId2"/>
    <sheet name="PLAN DE MEJORAMIENTO CGR-INVIAS" sheetId="37" r:id="rId3"/>
  </sheets>
  <definedNames>
    <definedName name="_xlnm._FilterDatabase" localSheetId="2" hidden="1">'PLAN DE MEJORAMIENTO CGR-INVIAS'!$A$1:$AC$568</definedName>
    <definedName name="_xlnm.Print_Area" localSheetId="0">INICIO!$A$2:$I$31</definedName>
    <definedName name="_xlnm.Print_Area" localSheetId="2">'PLAN DE MEJORAMIENTO CGR-INVIAS'!$F$372:$M$504</definedName>
    <definedName name="_xlnm.Print_Area" localSheetId="1">'SIGLAS DEPENDENCIAS'!$A$1:$B$303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3" i="37" l="1"/>
  <c r="R3" i="37"/>
  <c r="N3" i="37"/>
  <c r="B3" i="37"/>
  <c r="B4" i="37"/>
  <c r="B5" i="37"/>
  <c r="A3" i="37"/>
  <c r="A4" i="37"/>
  <c r="A5" i="37"/>
  <c r="S4" i="37"/>
  <c r="R4" i="37"/>
  <c r="N4" i="37"/>
  <c r="T3" i="37" l="1"/>
  <c r="T4" i="37"/>
  <c r="AB5" i="37"/>
  <c r="AF5" i="37"/>
  <c r="AG5" i="37" s="1"/>
  <c r="AA5" i="37" s="1"/>
  <c r="AF4" i="37"/>
  <c r="AG4" i="37" s="1"/>
  <c r="AA4" i="37" s="1"/>
  <c r="AB4" i="37"/>
  <c r="AB3" i="37"/>
  <c r="AF3" i="37"/>
  <c r="AG3" i="37" s="1"/>
  <c r="AA3" i="37" s="1"/>
  <c r="AC3" i="37" l="1"/>
  <c r="AC5" i="37"/>
  <c r="AC4" i="37"/>
  <c r="B10" i="37"/>
  <c r="B11" i="37"/>
  <c r="B12" i="37"/>
  <c r="B13" i="37"/>
  <c r="B14" i="37"/>
  <c r="B15" i="37"/>
  <c r="B16" i="37"/>
  <c r="B17" i="37"/>
  <c r="B18" i="37"/>
  <c r="B19" i="37"/>
  <c r="B20" i="37"/>
  <c r="B21" i="37"/>
  <c r="B22" i="37"/>
  <c r="B23" i="37"/>
  <c r="B24" i="37"/>
  <c r="B25" i="37"/>
  <c r="B26" i="37"/>
  <c r="B27" i="37"/>
  <c r="B28" i="37"/>
  <c r="B29" i="37"/>
  <c r="B30" i="37"/>
  <c r="B31" i="37"/>
  <c r="B32" i="37"/>
  <c r="B33" i="37"/>
  <c r="B34" i="37"/>
  <c r="B35" i="37"/>
  <c r="B36" i="37"/>
  <c r="B37" i="37"/>
  <c r="B38" i="37"/>
  <c r="B39" i="37"/>
  <c r="B40" i="37"/>
  <c r="B41" i="37"/>
  <c r="B42" i="37"/>
  <c r="B43" i="37"/>
  <c r="B44" i="37"/>
  <c r="B45" i="37"/>
  <c r="B46" i="37"/>
  <c r="B47" i="37"/>
  <c r="B48" i="37"/>
  <c r="B49" i="37"/>
  <c r="B50" i="37"/>
  <c r="B51" i="37"/>
  <c r="B52" i="37"/>
  <c r="B53" i="37"/>
  <c r="B54" i="37"/>
  <c r="B55" i="37"/>
  <c r="B56" i="37"/>
  <c r="B57" i="37"/>
  <c r="B58" i="37"/>
  <c r="B59" i="37"/>
  <c r="B60" i="37"/>
  <c r="B61" i="37"/>
  <c r="B62" i="37"/>
  <c r="B63" i="37"/>
  <c r="B64" i="37"/>
  <c r="B65" i="37"/>
  <c r="B66" i="37"/>
  <c r="B67" i="37"/>
  <c r="B68" i="37"/>
  <c r="B69" i="37"/>
  <c r="B70" i="37"/>
  <c r="B71" i="37"/>
  <c r="B72" i="37"/>
  <c r="B73" i="37"/>
  <c r="B74" i="37"/>
  <c r="B75" i="37"/>
  <c r="B76" i="37"/>
  <c r="B77" i="37"/>
  <c r="B78" i="37"/>
  <c r="B79" i="37"/>
  <c r="B80" i="37"/>
  <c r="B81" i="37"/>
  <c r="B82" i="37"/>
  <c r="B83" i="37"/>
  <c r="B84" i="37"/>
  <c r="B85" i="37"/>
  <c r="B86" i="37"/>
  <c r="B87" i="37"/>
  <c r="B88" i="37"/>
  <c r="B89" i="37"/>
  <c r="B90" i="37"/>
  <c r="B91" i="37"/>
  <c r="B92" i="37"/>
  <c r="B93" i="37"/>
  <c r="B94" i="37"/>
  <c r="B95" i="37"/>
  <c r="B96" i="37"/>
  <c r="B97" i="37"/>
  <c r="B98" i="37"/>
  <c r="B99" i="37"/>
  <c r="B100" i="37"/>
  <c r="B101" i="37"/>
  <c r="B102" i="37"/>
  <c r="B103" i="37"/>
  <c r="B104" i="37"/>
  <c r="B105" i="37"/>
  <c r="B106" i="37"/>
  <c r="B107" i="37"/>
  <c r="B108" i="37"/>
  <c r="B109" i="37"/>
  <c r="B110" i="37"/>
  <c r="B111" i="37"/>
  <c r="B112" i="37"/>
  <c r="B113" i="37"/>
  <c r="B114" i="37"/>
  <c r="B115" i="37"/>
  <c r="B116" i="37"/>
  <c r="B117" i="37"/>
  <c r="B118" i="37"/>
  <c r="B119" i="37"/>
  <c r="B120" i="37"/>
  <c r="B121" i="37"/>
  <c r="B122" i="37"/>
  <c r="B123" i="37"/>
  <c r="B124" i="37"/>
  <c r="B125" i="37"/>
  <c r="B126" i="37"/>
  <c r="B127" i="37"/>
  <c r="B128" i="37"/>
  <c r="B129" i="37"/>
  <c r="B130" i="37"/>
  <c r="B131" i="37"/>
  <c r="B132" i="37"/>
  <c r="B133" i="37"/>
  <c r="B134" i="37"/>
  <c r="B135" i="37"/>
  <c r="B136" i="37"/>
  <c r="B137" i="37"/>
  <c r="B138" i="37"/>
  <c r="B139" i="37"/>
  <c r="B140" i="37"/>
  <c r="B141" i="37"/>
  <c r="B142" i="37"/>
  <c r="B143" i="37"/>
  <c r="B144" i="37"/>
  <c r="B145" i="37"/>
  <c r="B146" i="37"/>
  <c r="B147" i="37"/>
  <c r="B148" i="37"/>
  <c r="B149" i="37"/>
  <c r="B150" i="37"/>
  <c r="B151" i="37"/>
  <c r="B152" i="37"/>
  <c r="B153" i="37"/>
  <c r="B154" i="37"/>
  <c r="B155" i="37"/>
  <c r="B156" i="37"/>
  <c r="B157" i="37"/>
  <c r="B158" i="37"/>
  <c r="B159" i="37"/>
  <c r="B160" i="37"/>
  <c r="B161" i="37"/>
  <c r="B162" i="37"/>
  <c r="B163" i="37"/>
  <c r="B164" i="37"/>
  <c r="B165" i="37"/>
  <c r="B166" i="37"/>
  <c r="B167" i="37"/>
  <c r="B168" i="37"/>
  <c r="B169" i="37"/>
  <c r="B170" i="37"/>
  <c r="B171" i="37"/>
  <c r="B172" i="37"/>
  <c r="B173" i="37"/>
  <c r="B174" i="37"/>
  <c r="B175" i="37"/>
  <c r="B176" i="37"/>
  <c r="B177" i="37"/>
  <c r="B178" i="37"/>
  <c r="B179" i="37"/>
  <c r="B180" i="37"/>
  <c r="B181" i="37"/>
  <c r="B182" i="37"/>
  <c r="B183" i="37"/>
  <c r="B184" i="37"/>
  <c r="B185" i="37"/>
  <c r="B186" i="37"/>
  <c r="B187" i="37"/>
  <c r="B188" i="37"/>
  <c r="B189" i="37"/>
  <c r="B190" i="37"/>
  <c r="B191" i="37"/>
  <c r="B192" i="37"/>
  <c r="B193" i="37"/>
  <c r="B194" i="37"/>
  <c r="B195" i="37"/>
  <c r="B196" i="37"/>
  <c r="B197" i="37"/>
  <c r="B198" i="37"/>
  <c r="B199" i="37"/>
  <c r="B200" i="37"/>
  <c r="B201" i="37"/>
  <c r="B202" i="37"/>
  <c r="B203" i="37"/>
  <c r="B204" i="37"/>
  <c r="B205" i="37"/>
  <c r="B206" i="37"/>
  <c r="B207" i="37"/>
  <c r="B208" i="37"/>
  <c r="B209" i="37"/>
  <c r="B210" i="37"/>
  <c r="B211" i="37"/>
  <c r="B212" i="37"/>
  <c r="B213" i="37"/>
  <c r="B214" i="37"/>
  <c r="B215" i="37"/>
  <c r="B216" i="37"/>
  <c r="B217" i="37"/>
  <c r="B218" i="37"/>
  <c r="B219" i="37"/>
  <c r="B220" i="37"/>
  <c r="B221" i="37"/>
  <c r="B222" i="37"/>
  <c r="B223" i="37"/>
  <c r="B224" i="37"/>
  <c r="B225" i="37"/>
  <c r="B226" i="37"/>
  <c r="B227" i="37"/>
  <c r="B228" i="37"/>
  <c r="B229" i="37"/>
  <c r="B230" i="37"/>
  <c r="B231" i="37"/>
  <c r="B232" i="37"/>
  <c r="B233" i="37"/>
  <c r="B234" i="37"/>
  <c r="B235" i="37"/>
  <c r="B236" i="37"/>
  <c r="B237" i="37"/>
  <c r="B238" i="37"/>
  <c r="B239" i="37"/>
  <c r="B240" i="37"/>
  <c r="B241" i="37"/>
  <c r="B242" i="37"/>
  <c r="B243" i="37"/>
  <c r="B244" i="37"/>
  <c r="B245" i="37"/>
  <c r="B246" i="37"/>
  <c r="B247" i="37"/>
  <c r="B248" i="37"/>
  <c r="B249" i="37"/>
  <c r="B250" i="37"/>
  <c r="B251" i="37"/>
  <c r="B252" i="37"/>
  <c r="B253" i="37"/>
  <c r="B254" i="37"/>
  <c r="B255" i="37"/>
  <c r="B256" i="37"/>
  <c r="B257" i="37"/>
  <c r="B258" i="37"/>
  <c r="B259" i="37"/>
  <c r="B260" i="37"/>
  <c r="B261" i="37"/>
  <c r="B262" i="37"/>
  <c r="B263" i="37"/>
  <c r="B264" i="37"/>
  <c r="B265" i="37"/>
  <c r="B266" i="37"/>
  <c r="B267" i="37"/>
  <c r="B268" i="37"/>
  <c r="B269" i="37"/>
  <c r="B270" i="37"/>
  <c r="B271" i="37"/>
  <c r="B272" i="37"/>
  <c r="B273" i="37"/>
  <c r="B274" i="37"/>
  <c r="B275" i="37"/>
  <c r="B276" i="37"/>
  <c r="B277" i="37"/>
  <c r="B278" i="37"/>
  <c r="B279" i="37"/>
  <c r="B280" i="37"/>
  <c r="B281" i="37"/>
  <c r="B282" i="37"/>
  <c r="B283" i="37"/>
  <c r="B284" i="37"/>
  <c r="B285" i="37"/>
  <c r="B286" i="37"/>
  <c r="B287" i="37"/>
  <c r="B288" i="37"/>
  <c r="B289" i="37"/>
  <c r="B290" i="37"/>
  <c r="B291" i="37"/>
  <c r="B292" i="37"/>
  <c r="B293" i="37"/>
  <c r="B294" i="37"/>
  <c r="B295" i="37"/>
  <c r="B296" i="37"/>
  <c r="B297" i="37"/>
  <c r="B298" i="37"/>
  <c r="B299" i="37"/>
  <c r="B300" i="37"/>
  <c r="B301" i="37"/>
  <c r="B302" i="37"/>
  <c r="B303" i="37"/>
  <c r="B304" i="37"/>
  <c r="B305" i="37"/>
  <c r="B306" i="37"/>
  <c r="B307" i="37"/>
  <c r="B308" i="37"/>
  <c r="B309" i="37"/>
  <c r="B310" i="37"/>
  <c r="B311" i="37"/>
  <c r="B312" i="37"/>
  <c r="B313" i="37"/>
  <c r="B314" i="37"/>
  <c r="B315" i="37"/>
  <c r="B316" i="37"/>
  <c r="B317" i="37"/>
  <c r="B318" i="37"/>
  <c r="B319" i="37"/>
  <c r="B320" i="37"/>
  <c r="B321" i="37"/>
  <c r="B322" i="37"/>
  <c r="B323" i="37"/>
  <c r="B324" i="37"/>
  <c r="B325" i="37"/>
  <c r="B326" i="37"/>
  <c r="B327" i="37"/>
  <c r="B328" i="37"/>
  <c r="B329" i="37"/>
  <c r="B330" i="37"/>
  <c r="B331" i="37"/>
  <c r="B332" i="37"/>
  <c r="B333" i="37"/>
  <c r="B334" i="37"/>
  <c r="B335" i="37"/>
  <c r="B336" i="37"/>
  <c r="B337" i="37"/>
  <c r="B338" i="37"/>
  <c r="B339" i="37"/>
  <c r="B340" i="37"/>
  <c r="B341" i="37"/>
  <c r="B342" i="37"/>
  <c r="B343" i="37"/>
  <c r="B344" i="37"/>
  <c r="B345" i="37"/>
  <c r="B346" i="37"/>
  <c r="B347" i="37"/>
  <c r="B348" i="37"/>
  <c r="B349" i="37"/>
  <c r="B350" i="37"/>
  <c r="B351" i="37"/>
  <c r="B352" i="37"/>
  <c r="B353" i="37"/>
  <c r="B354" i="37"/>
  <c r="B355" i="37"/>
  <c r="B356" i="37"/>
  <c r="B357" i="37"/>
  <c r="B358" i="37"/>
  <c r="B359" i="37"/>
  <c r="B360" i="37"/>
  <c r="B361" i="37"/>
  <c r="B362" i="37"/>
  <c r="B363" i="37"/>
  <c r="B364" i="37"/>
  <c r="B365" i="37"/>
  <c r="B366" i="37"/>
  <c r="B367" i="37"/>
  <c r="B368" i="37"/>
  <c r="B369" i="37"/>
  <c r="B370" i="37"/>
  <c r="B371" i="37"/>
  <c r="B372" i="37"/>
  <c r="B373" i="37"/>
  <c r="B374" i="37"/>
  <c r="B375" i="37"/>
  <c r="B376" i="37"/>
  <c r="B377" i="37"/>
  <c r="B378" i="37"/>
  <c r="B379" i="37"/>
  <c r="B380" i="37"/>
  <c r="B381" i="37"/>
  <c r="B382" i="37"/>
  <c r="B383" i="37"/>
  <c r="B384" i="37"/>
  <c r="B385" i="37"/>
  <c r="B386" i="37"/>
  <c r="B387" i="37"/>
  <c r="B388" i="37"/>
  <c r="B389" i="37"/>
  <c r="B390" i="37"/>
  <c r="B391" i="37"/>
  <c r="B392" i="37"/>
  <c r="B393" i="37"/>
  <c r="B394" i="37"/>
  <c r="B395" i="37"/>
  <c r="B396" i="37"/>
  <c r="B397" i="37"/>
  <c r="B398" i="37"/>
  <c r="B399" i="37"/>
  <c r="B400" i="37"/>
  <c r="B401" i="37"/>
  <c r="B402" i="37"/>
  <c r="B403" i="37"/>
  <c r="B404" i="37"/>
  <c r="B405" i="37"/>
  <c r="B406" i="37"/>
  <c r="B407" i="37"/>
  <c r="B408" i="37"/>
  <c r="B409" i="37"/>
  <c r="B410" i="37"/>
  <c r="B411" i="37"/>
  <c r="B412" i="37"/>
  <c r="B413" i="37"/>
  <c r="B414" i="37"/>
  <c r="B415" i="37"/>
  <c r="B416" i="37"/>
  <c r="B417" i="37"/>
  <c r="B418" i="37"/>
  <c r="B419" i="37"/>
  <c r="B420" i="37"/>
  <c r="B421" i="37"/>
  <c r="B422" i="37"/>
  <c r="B423" i="37"/>
  <c r="B424" i="37"/>
  <c r="B425" i="37"/>
  <c r="B426" i="37"/>
  <c r="B427" i="37"/>
  <c r="B428" i="37"/>
  <c r="B429" i="37"/>
  <c r="B430" i="37"/>
  <c r="B431" i="37"/>
  <c r="B432" i="37"/>
  <c r="B433" i="37"/>
  <c r="B434" i="37"/>
  <c r="B435" i="37"/>
  <c r="B436" i="37"/>
  <c r="B437" i="37"/>
  <c r="B438" i="37"/>
  <c r="B439" i="37"/>
  <c r="B440" i="37"/>
  <c r="B441" i="37"/>
  <c r="B442" i="37"/>
  <c r="B443" i="37"/>
  <c r="B444" i="37"/>
  <c r="B445" i="37"/>
  <c r="B446" i="37"/>
  <c r="B447" i="37"/>
  <c r="B448" i="37"/>
  <c r="B449" i="37"/>
  <c r="B450" i="37"/>
  <c r="B451" i="37"/>
  <c r="B452" i="37"/>
  <c r="B453" i="37"/>
  <c r="B454" i="37"/>
  <c r="B455" i="37"/>
  <c r="B456" i="37"/>
  <c r="B457" i="37"/>
  <c r="B458" i="37"/>
  <c r="B459" i="37"/>
  <c r="B460" i="37"/>
  <c r="B461" i="37"/>
  <c r="B462" i="37"/>
  <c r="B463" i="37"/>
  <c r="B464" i="37"/>
  <c r="B465" i="37"/>
  <c r="B466" i="37"/>
  <c r="B467" i="37"/>
  <c r="B468" i="37"/>
  <c r="B469" i="37"/>
  <c r="B470" i="37"/>
  <c r="B471" i="37"/>
  <c r="B472" i="37"/>
  <c r="B473" i="37"/>
  <c r="B474" i="37"/>
  <c r="B475" i="37"/>
  <c r="B476" i="37"/>
  <c r="B477" i="37"/>
  <c r="B478" i="37"/>
  <c r="B479" i="37"/>
  <c r="B480" i="37"/>
  <c r="B481" i="37"/>
  <c r="B482" i="37"/>
  <c r="B483" i="37"/>
  <c r="B484" i="37"/>
  <c r="B485" i="37"/>
  <c r="B486" i="37"/>
  <c r="B487" i="37"/>
  <c r="B488" i="37"/>
  <c r="B489" i="37"/>
  <c r="B490" i="37"/>
  <c r="B491" i="37"/>
  <c r="B492" i="37"/>
  <c r="B493" i="37"/>
  <c r="B494" i="37"/>
  <c r="B495" i="37"/>
  <c r="B496" i="37"/>
  <c r="B497" i="37"/>
  <c r="B498" i="37"/>
  <c r="B499" i="37"/>
  <c r="B500" i="37"/>
  <c r="B501" i="37"/>
  <c r="B502" i="37"/>
  <c r="B503" i="37"/>
  <c r="B504" i="37"/>
  <c r="B505" i="37"/>
  <c r="B506" i="37"/>
  <c r="B507" i="37"/>
  <c r="B508" i="37"/>
  <c r="B509" i="37"/>
  <c r="B510" i="37"/>
  <c r="B511" i="37"/>
  <c r="B512" i="37"/>
  <c r="B513" i="37"/>
  <c r="B514" i="37"/>
  <c r="B515" i="37"/>
  <c r="B516" i="37"/>
  <c r="B517" i="37"/>
  <c r="B518" i="37"/>
  <c r="B519" i="37"/>
  <c r="B520" i="37"/>
  <c r="B521" i="37"/>
  <c r="B522" i="37"/>
  <c r="B523" i="37"/>
  <c r="B524" i="37"/>
  <c r="B525" i="37"/>
  <c r="B526" i="37"/>
  <c r="B527" i="37"/>
  <c r="B528" i="37"/>
  <c r="B529" i="37"/>
  <c r="B530" i="37"/>
  <c r="B531" i="37"/>
  <c r="B532" i="37"/>
  <c r="B533" i="37"/>
  <c r="B534" i="37"/>
  <c r="B535" i="37"/>
  <c r="B536" i="37"/>
  <c r="B537" i="37"/>
  <c r="B538" i="37"/>
  <c r="B539" i="37"/>
  <c r="B540" i="37"/>
  <c r="B541" i="37"/>
  <c r="B542" i="37"/>
  <c r="B543" i="37"/>
  <c r="B544" i="37"/>
  <c r="B545" i="37"/>
  <c r="B546" i="37"/>
  <c r="B547" i="37"/>
  <c r="B548" i="37"/>
  <c r="B549" i="37"/>
  <c r="B550" i="37"/>
  <c r="B551" i="37"/>
  <c r="B552" i="37"/>
  <c r="B553" i="37"/>
  <c r="B554" i="37"/>
  <c r="B555" i="37"/>
  <c r="B556" i="37"/>
  <c r="B557" i="37"/>
  <c r="B558" i="37"/>
  <c r="B559" i="37"/>
  <c r="B560" i="37"/>
  <c r="B561" i="37"/>
  <c r="B562" i="37"/>
  <c r="B563" i="37"/>
  <c r="B564" i="37"/>
  <c r="B565" i="37"/>
  <c r="B566" i="37"/>
  <c r="B6" i="37"/>
  <c r="B7" i="37"/>
  <c r="B8" i="37"/>
  <c r="B9" i="37"/>
  <c r="A37" i="37"/>
  <c r="A38" i="37"/>
  <c r="A39" i="37"/>
  <c r="A40" i="37"/>
  <c r="A41" i="37"/>
  <c r="A42" i="37"/>
  <c r="A43" i="37"/>
  <c r="A44" i="37"/>
  <c r="A45" i="37"/>
  <c r="A46" i="37"/>
  <c r="A47" i="37"/>
  <c r="A48" i="37"/>
  <c r="A49" i="37"/>
  <c r="A50" i="37"/>
  <c r="A51" i="37"/>
  <c r="A52" i="37"/>
  <c r="A53" i="37"/>
  <c r="A54" i="37"/>
  <c r="A55" i="37"/>
  <c r="A56" i="37"/>
  <c r="A57" i="37"/>
  <c r="A58" i="37"/>
  <c r="A59" i="37"/>
  <c r="A60" i="37"/>
  <c r="A61" i="37"/>
  <c r="A62" i="37"/>
  <c r="A63" i="37"/>
  <c r="A64" i="37"/>
  <c r="A65" i="37"/>
  <c r="A66" i="37"/>
  <c r="A67" i="37"/>
  <c r="A68" i="37"/>
  <c r="A69" i="37"/>
  <c r="A70" i="37"/>
  <c r="A71" i="37"/>
  <c r="A72" i="37"/>
  <c r="A73" i="37"/>
  <c r="A74" i="37"/>
  <c r="A75" i="37"/>
  <c r="A76" i="37"/>
  <c r="A77" i="37"/>
  <c r="A78" i="37"/>
  <c r="A79" i="37"/>
  <c r="A80" i="37"/>
  <c r="A81" i="37"/>
  <c r="A82" i="37"/>
  <c r="A83" i="37"/>
  <c r="A84" i="37"/>
  <c r="A85" i="37"/>
  <c r="A86" i="37"/>
  <c r="A87" i="37"/>
  <c r="A88" i="37"/>
  <c r="A89" i="37"/>
  <c r="A90" i="37"/>
  <c r="A91" i="37"/>
  <c r="A92" i="37"/>
  <c r="A93" i="37"/>
  <c r="A94" i="37"/>
  <c r="A95" i="37"/>
  <c r="A96" i="37"/>
  <c r="A97" i="37"/>
  <c r="A98" i="37"/>
  <c r="A99" i="37"/>
  <c r="A100" i="37"/>
  <c r="A101" i="37"/>
  <c r="A102" i="37"/>
  <c r="A103" i="37"/>
  <c r="A104" i="37"/>
  <c r="A105" i="37"/>
  <c r="A106" i="37"/>
  <c r="A107" i="37"/>
  <c r="A108" i="37"/>
  <c r="A109" i="37"/>
  <c r="A110" i="37"/>
  <c r="A111" i="37"/>
  <c r="A112" i="37"/>
  <c r="A113" i="37"/>
  <c r="A114" i="37"/>
  <c r="A115" i="37"/>
  <c r="A116" i="37"/>
  <c r="A117" i="37"/>
  <c r="A118" i="37"/>
  <c r="A119" i="37"/>
  <c r="A120" i="37"/>
  <c r="A121" i="37"/>
  <c r="A122" i="37"/>
  <c r="A123" i="37"/>
  <c r="A124" i="37"/>
  <c r="A125" i="37"/>
  <c r="A126" i="37"/>
  <c r="A127" i="37"/>
  <c r="A128" i="37"/>
  <c r="A129" i="37"/>
  <c r="A130" i="37"/>
  <c r="A131" i="37"/>
  <c r="A132" i="37"/>
  <c r="A133" i="37"/>
  <c r="A134" i="37"/>
  <c r="A135" i="37"/>
  <c r="A136" i="37"/>
  <c r="A137" i="37"/>
  <c r="A138" i="37"/>
  <c r="A139" i="37"/>
  <c r="A140" i="37"/>
  <c r="A141" i="37"/>
  <c r="A142" i="37"/>
  <c r="A143" i="37"/>
  <c r="A144" i="37"/>
  <c r="A145" i="37"/>
  <c r="A146" i="37"/>
  <c r="A147" i="37"/>
  <c r="A148" i="37"/>
  <c r="A149" i="37"/>
  <c r="A150" i="37"/>
  <c r="A151" i="37"/>
  <c r="A152" i="37"/>
  <c r="A153" i="37"/>
  <c r="A154" i="37"/>
  <c r="A155" i="37"/>
  <c r="A156" i="37"/>
  <c r="A157" i="37"/>
  <c r="A158" i="37"/>
  <c r="A159" i="37"/>
  <c r="A160" i="37"/>
  <c r="A161" i="37"/>
  <c r="A162" i="37"/>
  <c r="A163" i="37"/>
  <c r="A164" i="37"/>
  <c r="A165" i="37"/>
  <c r="A166" i="37"/>
  <c r="A167" i="37"/>
  <c r="A168" i="37"/>
  <c r="A169" i="37"/>
  <c r="A170" i="37"/>
  <c r="A171" i="37"/>
  <c r="A172" i="37"/>
  <c r="A173" i="37"/>
  <c r="A174" i="37"/>
  <c r="A175" i="37"/>
  <c r="A176" i="37"/>
  <c r="A177" i="37"/>
  <c r="A178" i="37"/>
  <c r="A179" i="37"/>
  <c r="A180" i="37"/>
  <c r="A181" i="37"/>
  <c r="A182" i="37"/>
  <c r="A183" i="37"/>
  <c r="A184" i="37"/>
  <c r="A185" i="37"/>
  <c r="A186" i="37"/>
  <c r="A187" i="37"/>
  <c r="A188" i="37"/>
  <c r="A189" i="37"/>
  <c r="A190" i="37"/>
  <c r="A191" i="37"/>
  <c r="A192" i="37"/>
  <c r="A193" i="37"/>
  <c r="A194" i="37"/>
  <c r="A195" i="37"/>
  <c r="A196" i="37"/>
  <c r="A197" i="37"/>
  <c r="A198" i="37"/>
  <c r="A199" i="37"/>
  <c r="A200" i="37"/>
  <c r="A201" i="37"/>
  <c r="A202" i="37"/>
  <c r="A203" i="37"/>
  <c r="A204" i="37"/>
  <c r="A205" i="37"/>
  <c r="A206" i="37"/>
  <c r="A207" i="37"/>
  <c r="A208" i="37"/>
  <c r="A209" i="37"/>
  <c r="A210" i="37"/>
  <c r="A211" i="37"/>
  <c r="A212" i="37"/>
  <c r="A213" i="37"/>
  <c r="A214" i="37"/>
  <c r="A215" i="37"/>
  <c r="A216" i="37"/>
  <c r="A217" i="37"/>
  <c r="A218" i="37"/>
  <c r="A219" i="37"/>
  <c r="A220" i="37"/>
  <c r="A221" i="37"/>
  <c r="A222" i="37"/>
  <c r="A223" i="37"/>
  <c r="A224" i="37"/>
  <c r="A225" i="37"/>
  <c r="A226" i="37"/>
  <c r="A227" i="37"/>
  <c r="A228" i="37"/>
  <c r="A229" i="37"/>
  <c r="A230" i="37"/>
  <c r="A231" i="37"/>
  <c r="A232" i="37"/>
  <c r="A233" i="37"/>
  <c r="A234" i="37"/>
  <c r="A235" i="37"/>
  <c r="A236" i="37"/>
  <c r="A237" i="37"/>
  <c r="A238" i="37"/>
  <c r="A239" i="37"/>
  <c r="A240" i="37"/>
  <c r="A241" i="37"/>
  <c r="A242" i="37"/>
  <c r="A243" i="37"/>
  <c r="A244" i="37"/>
  <c r="A245" i="37"/>
  <c r="A246" i="37"/>
  <c r="A247" i="37"/>
  <c r="A248" i="37"/>
  <c r="A249" i="37"/>
  <c r="A250" i="37"/>
  <c r="A251" i="37"/>
  <c r="A252" i="37"/>
  <c r="A253" i="37"/>
  <c r="A254" i="37"/>
  <c r="A255" i="37"/>
  <c r="A256" i="37"/>
  <c r="A257" i="37"/>
  <c r="A258" i="37"/>
  <c r="A259" i="37"/>
  <c r="A260" i="37"/>
  <c r="A261" i="37"/>
  <c r="A262" i="37"/>
  <c r="A263" i="37"/>
  <c r="A264" i="37"/>
  <c r="A265" i="37"/>
  <c r="A266" i="37"/>
  <c r="A267" i="37"/>
  <c r="A268" i="37"/>
  <c r="A269" i="37"/>
  <c r="A270" i="37"/>
  <c r="A271" i="37"/>
  <c r="A272" i="37"/>
  <c r="A273" i="37"/>
  <c r="A274" i="37"/>
  <c r="A275" i="37"/>
  <c r="A276" i="37"/>
  <c r="A277" i="37"/>
  <c r="A278" i="37"/>
  <c r="A279" i="37"/>
  <c r="A280" i="37"/>
  <c r="A281" i="37"/>
  <c r="A282" i="37"/>
  <c r="A283" i="37"/>
  <c r="A284" i="37"/>
  <c r="A285" i="37"/>
  <c r="A286" i="37"/>
  <c r="A287" i="37"/>
  <c r="A288" i="37"/>
  <c r="A289" i="37"/>
  <c r="A290" i="37"/>
  <c r="A291" i="37"/>
  <c r="A292" i="37"/>
  <c r="A293" i="37"/>
  <c r="A294" i="37"/>
  <c r="A295" i="37"/>
  <c r="A296" i="37"/>
  <c r="A297" i="37"/>
  <c r="A298" i="37"/>
  <c r="A299" i="37"/>
  <c r="A300" i="37"/>
  <c r="A301" i="37"/>
  <c r="A302" i="37"/>
  <c r="A303" i="37"/>
  <c r="A304" i="37"/>
  <c r="A305" i="37"/>
  <c r="A306" i="37"/>
  <c r="A307" i="37"/>
  <c r="A308" i="37"/>
  <c r="A309" i="37"/>
  <c r="A310" i="37"/>
  <c r="A311" i="37"/>
  <c r="A312" i="37"/>
  <c r="A313" i="37"/>
  <c r="A314" i="37"/>
  <c r="A315" i="37"/>
  <c r="A316" i="37"/>
  <c r="A317" i="37"/>
  <c r="A318" i="37"/>
  <c r="A319" i="37"/>
  <c r="A320" i="37"/>
  <c r="A321" i="37"/>
  <c r="A322" i="37"/>
  <c r="A323" i="37"/>
  <c r="A324" i="37"/>
  <c r="A325" i="37"/>
  <c r="A326" i="37"/>
  <c r="A327" i="37"/>
  <c r="A328" i="37"/>
  <c r="A329" i="37"/>
  <c r="A330" i="37"/>
  <c r="A331" i="37"/>
  <c r="A332" i="37"/>
  <c r="A333" i="37"/>
  <c r="A334" i="37"/>
  <c r="A335" i="37"/>
  <c r="A336" i="37"/>
  <c r="A337" i="37"/>
  <c r="A338" i="37"/>
  <c r="A339" i="37"/>
  <c r="A340" i="37"/>
  <c r="A341" i="37"/>
  <c r="A342" i="37"/>
  <c r="A343" i="37"/>
  <c r="A344" i="37"/>
  <c r="A345" i="37"/>
  <c r="A346" i="37"/>
  <c r="A347" i="37"/>
  <c r="A348" i="37"/>
  <c r="A349" i="37"/>
  <c r="A350" i="37"/>
  <c r="A351" i="37"/>
  <c r="A352" i="37"/>
  <c r="A353" i="37"/>
  <c r="A354" i="37"/>
  <c r="A355" i="37"/>
  <c r="A356" i="37"/>
  <c r="A357" i="37"/>
  <c r="A358" i="37"/>
  <c r="A359" i="37"/>
  <c r="A360" i="37"/>
  <c r="A361" i="37"/>
  <c r="A362" i="37"/>
  <c r="A363" i="37"/>
  <c r="A364" i="37"/>
  <c r="A365" i="37"/>
  <c r="A366" i="37"/>
  <c r="A367" i="37"/>
  <c r="A368" i="37"/>
  <c r="A369" i="37"/>
  <c r="A370" i="37"/>
  <c r="A371" i="37"/>
  <c r="A372" i="37"/>
  <c r="A373" i="37"/>
  <c r="A374" i="37"/>
  <c r="A375" i="37"/>
  <c r="A376" i="37"/>
  <c r="A377" i="37"/>
  <c r="A378" i="37"/>
  <c r="A379" i="37"/>
  <c r="A380" i="37"/>
  <c r="A381" i="37"/>
  <c r="A382" i="37"/>
  <c r="A383" i="37"/>
  <c r="A384" i="37"/>
  <c r="A385" i="37"/>
  <c r="A386" i="37"/>
  <c r="A387" i="37"/>
  <c r="A388" i="37"/>
  <c r="A389" i="37"/>
  <c r="A390" i="37"/>
  <c r="A391" i="37"/>
  <c r="A392" i="37"/>
  <c r="A393" i="37"/>
  <c r="A394" i="37"/>
  <c r="A395" i="37"/>
  <c r="A396" i="37"/>
  <c r="A397" i="37"/>
  <c r="A398" i="37"/>
  <c r="A399" i="37"/>
  <c r="A400" i="37"/>
  <c r="A401" i="37"/>
  <c r="A402" i="37"/>
  <c r="A403" i="37"/>
  <c r="A404" i="37"/>
  <c r="A405" i="37"/>
  <c r="A406" i="37"/>
  <c r="A407" i="37"/>
  <c r="A408" i="37"/>
  <c r="A409" i="37"/>
  <c r="A410" i="37"/>
  <c r="A411" i="37"/>
  <c r="A412" i="37"/>
  <c r="A413" i="37"/>
  <c r="A414" i="37"/>
  <c r="A415" i="37"/>
  <c r="A416" i="37"/>
  <c r="A417" i="37"/>
  <c r="A418" i="37"/>
  <c r="A419" i="37"/>
  <c r="A420" i="37"/>
  <c r="A421" i="37"/>
  <c r="A422" i="37"/>
  <c r="A423" i="37"/>
  <c r="A424" i="37"/>
  <c r="A425" i="37"/>
  <c r="A426" i="37"/>
  <c r="A427" i="37"/>
  <c r="A428" i="37"/>
  <c r="A429" i="37"/>
  <c r="A430" i="37"/>
  <c r="A431" i="37"/>
  <c r="A432" i="37"/>
  <c r="A433" i="37"/>
  <c r="A434" i="37"/>
  <c r="A435" i="37"/>
  <c r="A436" i="37"/>
  <c r="A437" i="37"/>
  <c r="A438" i="37"/>
  <c r="A439" i="37"/>
  <c r="A440" i="37"/>
  <c r="A441" i="37"/>
  <c r="A442" i="37"/>
  <c r="A443" i="37"/>
  <c r="A444" i="37"/>
  <c r="A445" i="37"/>
  <c r="A446" i="37"/>
  <c r="A447" i="37"/>
  <c r="A448" i="37"/>
  <c r="A449" i="37"/>
  <c r="A450" i="37"/>
  <c r="A451" i="37"/>
  <c r="A452" i="37"/>
  <c r="A453" i="37"/>
  <c r="A454" i="37"/>
  <c r="A455" i="37"/>
  <c r="A456" i="37"/>
  <c r="A457" i="37"/>
  <c r="A458" i="37"/>
  <c r="A459" i="37"/>
  <c r="A460" i="37"/>
  <c r="A461" i="37"/>
  <c r="A462" i="37"/>
  <c r="A463" i="37"/>
  <c r="A464" i="37"/>
  <c r="A465" i="37"/>
  <c r="A466" i="37"/>
  <c r="A467" i="37"/>
  <c r="A468" i="37"/>
  <c r="A469" i="37"/>
  <c r="A470" i="37"/>
  <c r="A471" i="37"/>
  <c r="A472" i="37"/>
  <c r="A473" i="37"/>
  <c r="A474" i="37"/>
  <c r="A475" i="37"/>
  <c r="A476" i="37"/>
  <c r="A477" i="37"/>
  <c r="A478" i="37"/>
  <c r="A479" i="37"/>
  <c r="A480" i="37"/>
  <c r="A481" i="37"/>
  <c r="A482" i="37"/>
  <c r="A483" i="37"/>
  <c r="A484" i="37"/>
  <c r="A485" i="37"/>
  <c r="A486" i="37"/>
  <c r="A487" i="37"/>
  <c r="A488" i="37"/>
  <c r="A489" i="37"/>
  <c r="A490" i="37"/>
  <c r="A491" i="37"/>
  <c r="A492" i="37"/>
  <c r="A493" i="37"/>
  <c r="A494" i="37"/>
  <c r="A495" i="37"/>
  <c r="A496" i="37"/>
  <c r="A497" i="37"/>
  <c r="A498" i="37"/>
  <c r="A499" i="37"/>
  <c r="A500" i="37"/>
  <c r="A501" i="37"/>
  <c r="A502" i="37"/>
  <c r="A503" i="37"/>
  <c r="A504" i="37"/>
  <c r="A505" i="37"/>
  <c r="A506" i="37"/>
  <c r="A507" i="37"/>
  <c r="A508" i="37"/>
  <c r="A509" i="37"/>
  <c r="A510" i="37"/>
  <c r="A511" i="37"/>
  <c r="A512" i="37"/>
  <c r="A513" i="37"/>
  <c r="A514" i="37"/>
  <c r="A515" i="37"/>
  <c r="A516" i="37"/>
  <c r="A517" i="37"/>
  <c r="A518" i="37"/>
  <c r="A519" i="37"/>
  <c r="A520" i="37"/>
  <c r="A521" i="37"/>
  <c r="A522" i="37"/>
  <c r="A523" i="37"/>
  <c r="A524" i="37"/>
  <c r="A525" i="37"/>
  <c r="A526" i="37"/>
  <c r="A527" i="37"/>
  <c r="A528" i="37"/>
  <c r="A529" i="37"/>
  <c r="A530" i="37"/>
  <c r="A531" i="37"/>
  <c r="A532" i="37"/>
  <c r="A533" i="37"/>
  <c r="A534" i="37"/>
  <c r="A535" i="37"/>
  <c r="A536" i="37"/>
  <c r="A537" i="37"/>
  <c r="A538" i="37"/>
  <c r="A539" i="37"/>
  <c r="A540" i="37"/>
  <c r="A541" i="37"/>
  <c r="A542" i="37"/>
  <c r="A543" i="37"/>
  <c r="A544" i="37"/>
  <c r="A545" i="37"/>
  <c r="A546" i="37"/>
  <c r="A547" i="37"/>
  <c r="A548" i="37"/>
  <c r="A549" i="37"/>
  <c r="A550" i="37"/>
  <c r="A551" i="37"/>
  <c r="A552" i="37"/>
  <c r="A553" i="37"/>
  <c r="A554" i="37"/>
  <c r="A555" i="37"/>
  <c r="A556" i="37"/>
  <c r="A557" i="37"/>
  <c r="A558" i="37"/>
  <c r="A559" i="37"/>
  <c r="A560" i="37"/>
  <c r="A561" i="37"/>
  <c r="A562" i="37"/>
  <c r="A563" i="37"/>
  <c r="A564" i="37"/>
  <c r="A565" i="37"/>
  <c r="A566" i="37"/>
  <c r="A6" i="37"/>
  <c r="A7" i="37"/>
  <c r="A8" i="37"/>
  <c r="A9" i="37"/>
  <c r="A10" i="37"/>
  <c r="A11" i="37"/>
  <c r="A12" i="37"/>
  <c r="A13" i="37"/>
  <c r="A14" i="37"/>
  <c r="A15" i="37"/>
  <c r="A16" i="37"/>
  <c r="A17" i="37"/>
  <c r="A18" i="37"/>
  <c r="A19" i="37"/>
  <c r="A20" i="37"/>
  <c r="A21" i="37"/>
  <c r="A22" i="37"/>
  <c r="A23" i="37"/>
  <c r="A24" i="37"/>
  <c r="A25" i="37"/>
  <c r="A26" i="37"/>
  <c r="A27" i="37"/>
  <c r="A28" i="37"/>
  <c r="A29" i="37"/>
  <c r="A30" i="37"/>
  <c r="A31" i="37"/>
  <c r="A32" i="37"/>
  <c r="A33" i="37"/>
  <c r="A34" i="37"/>
  <c r="A35" i="37"/>
  <c r="A36" i="37"/>
  <c r="R5" i="37"/>
  <c r="S5" i="37"/>
  <c r="R6" i="37"/>
  <c r="S6" i="37"/>
  <c r="R7" i="37"/>
  <c r="S7" i="37"/>
  <c r="R8" i="37"/>
  <c r="S8" i="37"/>
  <c r="R9" i="37"/>
  <c r="S9" i="37"/>
  <c r="N5" i="37"/>
  <c r="N6" i="37"/>
  <c r="N7" i="37"/>
  <c r="N8" i="37"/>
  <c r="N9" i="37"/>
  <c r="AC593" i="37" l="1"/>
  <c r="T6" i="37"/>
  <c r="AB36" i="37"/>
  <c r="AF36" i="37"/>
  <c r="AG36" i="37" s="1"/>
  <c r="AA36" i="37" s="1"/>
  <c r="AB24" i="37"/>
  <c r="AF24" i="37"/>
  <c r="AG24" i="37" s="1"/>
  <c r="AA24" i="37" s="1"/>
  <c r="AB16" i="37"/>
  <c r="AF16" i="37"/>
  <c r="AG16" i="37" s="1"/>
  <c r="AA16" i="37" s="1"/>
  <c r="AB12" i="37"/>
  <c r="AB13" i="37" s="1"/>
  <c r="AF12" i="37"/>
  <c r="AB565" i="37"/>
  <c r="AF565" i="37"/>
  <c r="AG565" i="37" s="1"/>
  <c r="AA565" i="37" s="1"/>
  <c r="AB561" i="37"/>
  <c r="AF561" i="37"/>
  <c r="AG561" i="37" s="1"/>
  <c r="AA561" i="37" s="1"/>
  <c r="AB557" i="37"/>
  <c r="AF557" i="37"/>
  <c r="AG557" i="37" s="1"/>
  <c r="AA557" i="37" s="1"/>
  <c r="AB549" i="37"/>
  <c r="AF549" i="37"/>
  <c r="AG549" i="37" s="1"/>
  <c r="AA549" i="37" s="1"/>
  <c r="AB541" i="37"/>
  <c r="AF541" i="37"/>
  <c r="AG541" i="37" s="1"/>
  <c r="AA541" i="37" s="1"/>
  <c r="AB537" i="37"/>
  <c r="AF537" i="37"/>
  <c r="AG537" i="37" s="1"/>
  <c r="AA537" i="37" s="1"/>
  <c r="AB533" i="37"/>
  <c r="AF533" i="37"/>
  <c r="AG533" i="37" s="1"/>
  <c r="AA533" i="37" s="1"/>
  <c r="AB529" i="37"/>
  <c r="AF529" i="37"/>
  <c r="AG529" i="37" s="1"/>
  <c r="AA529" i="37" s="1"/>
  <c r="AB525" i="37"/>
  <c r="AF525" i="37"/>
  <c r="AG525" i="37" s="1"/>
  <c r="AA525" i="37" s="1"/>
  <c r="AB521" i="37"/>
  <c r="AF521" i="37"/>
  <c r="AG521" i="37" s="1"/>
  <c r="AA521" i="37" s="1"/>
  <c r="AB517" i="37"/>
  <c r="AF517" i="37"/>
  <c r="AG517" i="37" s="1"/>
  <c r="AA517" i="37" s="1"/>
  <c r="AB513" i="37"/>
  <c r="AF513" i="37"/>
  <c r="AG513" i="37" s="1"/>
  <c r="AA513" i="37" s="1"/>
  <c r="AB509" i="37"/>
  <c r="AF509" i="37"/>
  <c r="AG509" i="37" s="1"/>
  <c r="AA509" i="37" s="1"/>
  <c r="AB505" i="37"/>
  <c r="AF505" i="37"/>
  <c r="AG505" i="37" s="1"/>
  <c r="AA505" i="37" s="1"/>
  <c r="AB501" i="37"/>
  <c r="AF501" i="37"/>
  <c r="AG501" i="37" s="1"/>
  <c r="AA501" i="37" s="1"/>
  <c r="AB497" i="37"/>
  <c r="AF497" i="37"/>
  <c r="AG497" i="37" s="1"/>
  <c r="AA497" i="37" s="1"/>
  <c r="AB493" i="37"/>
  <c r="AF493" i="37"/>
  <c r="AG493" i="37" s="1"/>
  <c r="AA493" i="37" s="1"/>
  <c r="AB489" i="37"/>
  <c r="AB490" i="37" s="1"/>
  <c r="AF489" i="37"/>
  <c r="AG489" i="37" s="1"/>
  <c r="AA489" i="37" s="1"/>
  <c r="AB485" i="37"/>
  <c r="AF485" i="37"/>
  <c r="AG485" i="37" s="1"/>
  <c r="AA485" i="37" s="1"/>
  <c r="AF481" i="37"/>
  <c r="AG481" i="37" s="1"/>
  <c r="AA481" i="37" s="1"/>
  <c r="AB481" i="37"/>
  <c r="AB477" i="37"/>
  <c r="AF477" i="37"/>
  <c r="AG477" i="37" s="1"/>
  <c r="AA477" i="37" s="1"/>
  <c r="AB473" i="37"/>
  <c r="AF473" i="37"/>
  <c r="AG473" i="37" s="1"/>
  <c r="AA473" i="37" s="1"/>
  <c r="AB469" i="37"/>
  <c r="AF469" i="37"/>
  <c r="AG469" i="37" s="1"/>
  <c r="AA469" i="37" s="1"/>
  <c r="AB461" i="37"/>
  <c r="AF461" i="37"/>
  <c r="AG461" i="37" s="1"/>
  <c r="AA461" i="37" s="1"/>
  <c r="AB457" i="37"/>
  <c r="AF457" i="37"/>
  <c r="AG457" i="37" s="1"/>
  <c r="AA457" i="37" s="1"/>
  <c r="AB453" i="37"/>
  <c r="AF453" i="37"/>
  <c r="AG453" i="37" s="1"/>
  <c r="AA453" i="37" s="1"/>
  <c r="AB449" i="37"/>
  <c r="AF449" i="37"/>
  <c r="AG449" i="37" s="1"/>
  <c r="AA449" i="37" s="1"/>
  <c r="AB445" i="37"/>
  <c r="AF445" i="37"/>
  <c r="AG445" i="37" s="1"/>
  <c r="AA445" i="37" s="1"/>
  <c r="AB437" i="37"/>
  <c r="AF437" i="37"/>
  <c r="AG437" i="37" s="1"/>
  <c r="AA437" i="37" s="1"/>
  <c r="AB433" i="37"/>
  <c r="AF433" i="37"/>
  <c r="AG433" i="37" s="1"/>
  <c r="AA433" i="37" s="1"/>
  <c r="AB429" i="37"/>
  <c r="AF429" i="37"/>
  <c r="AG429" i="37" s="1"/>
  <c r="AA429" i="37" s="1"/>
  <c r="AB425" i="37"/>
  <c r="AB426" i="37" s="1"/>
  <c r="AB427" i="37" s="1"/>
  <c r="AB428" i="37" s="1"/>
  <c r="AF425" i="37"/>
  <c r="AG425" i="37" s="1"/>
  <c r="AA425" i="37" s="1"/>
  <c r="AB421" i="37"/>
  <c r="AF421" i="37"/>
  <c r="AG421" i="37" s="1"/>
  <c r="AA421" i="37" s="1"/>
  <c r="AB413" i="37"/>
  <c r="AF413" i="37"/>
  <c r="AG413" i="37" s="1"/>
  <c r="AA413" i="37" s="1"/>
  <c r="AB405" i="37"/>
  <c r="AF405" i="37"/>
  <c r="AG405" i="37" s="1"/>
  <c r="AA405" i="37" s="1"/>
  <c r="AB401" i="37"/>
  <c r="AF401" i="37"/>
  <c r="AG401" i="37" s="1"/>
  <c r="AA401" i="37" s="1"/>
  <c r="AB393" i="37"/>
  <c r="AF393" i="37"/>
  <c r="AG393" i="37" s="1"/>
  <c r="AA393" i="37" s="1"/>
  <c r="AF389" i="37"/>
  <c r="AG389" i="37" s="1"/>
  <c r="AA389" i="37" s="1"/>
  <c r="AB389" i="37"/>
  <c r="AB385" i="37"/>
  <c r="AF385" i="37"/>
  <c r="AG385" i="37" s="1"/>
  <c r="AA385" i="37" s="1"/>
  <c r="AB377" i="37"/>
  <c r="AF377" i="37"/>
  <c r="AG377" i="37" s="1"/>
  <c r="AA377" i="37" s="1"/>
  <c r="AB373" i="37"/>
  <c r="AF373" i="37"/>
  <c r="AG373" i="37" s="1"/>
  <c r="AA373" i="37" s="1"/>
  <c r="AB369" i="37"/>
  <c r="AF369" i="37"/>
  <c r="AG369" i="37" s="1"/>
  <c r="AA369" i="37" s="1"/>
  <c r="AB365" i="37"/>
  <c r="AF365" i="37"/>
  <c r="AG365" i="37" s="1"/>
  <c r="AA365" i="37" s="1"/>
  <c r="AF361" i="37"/>
  <c r="AG361" i="37" s="1"/>
  <c r="AA361" i="37" s="1"/>
  <c r="AB361" i="37"/>
  <c r="AB362" i="37" s="1"/>
  <c r="AB357" i="37"/>
  <c r="AF357" i="37"/>
  <c r="AG357" i="37" s="1"/>
  <c r="AA357" i="37" s="1"/>
  <c r="AB353" i="37"/>
  <c r="AB354" i="37" s="1"/>
  <c r="AF353" i="37"/>
  <c r="AG353" i="37" s="1"/>
  <c r="AA353" i="37" s="1"/>
  <c r="AB349" i="37"/>
  <c r="AF349" i="37"/>
  <c r="AG349" i="37" s="1"/>
  <c r="AA349" i="37" s="1"/>
  <c r="AB345" i="37"/>
  <c r="AF345" i="37"/>
  <c r="AG345" i="37" s="1"/>
  <c r="AA345" i="37" s="1"/>
  <c r="AB341" i="37"/>
  <c r="AF341" i="37"/>
  <c r="AG341" i="37" s="1"/>
  <c r="AA341" i="37" s="1"/>
  <c r="AB337" i="37"/>
  <c r="AB338" i="37" s="1"/>
  <c r="AF337" i="37"/>
  <c r="AG337" i="37" s="1"/>
  <c r="AA337" i="37" s="1"/>
  <c r="AB333" i="37"/>
  <c r="AF333" i="37"/>
  <c r="AG333" i="37" s="1"/>
  <c r="AA333" i="37" s="1"/>
  <c r="AB329" i="37"/>
  <c r="AB330" i="37" s="1"/>
  <c r="AF329" i="37"/>
  <c r="AG329" i="37" s="1"/>
  <c r="AA329" i="37" s="1"/>
  <c r="AB325" i="37"/>
  <c r="AF325" i="37"/>
  <c r="AG325" i="37" s="1"/>
  <c r="AA325" i="37" s="1"/>
  <c r="AB321" i="37"/>
  <c r="AB322" i="37" s="1"/>
  <c r="AF321" i="37"/>
  <c r="AG321" i="37" s="1"/>
  <c r="AA321" i="37" s="1"/>
  <c r="AB317" i="37"/>
  <c r="AF317" i="37"/>
  <c r="AG317" i="37" s="1"/>
  <c r="AA317" i="37" s="1"/>
  <c r="AB313" i="37"/>
  <c r="AF313" i="37"/>
  <c r="AG313" i="37" s="1"/>
  <c r="AA313" i="37" s="1"/>
  <c r="AB309" i="37"/>
  <c r="AF309" i="37"/>
  <c r="AG309" i="37" s="1"/>
  <c r="AA309" i="37" s="1"/>
  <c r="AF305" i="37"/>
  <c r="AG305" i="37" s="1"/>
  <c r="AA305" i="37" s="1"/>
  <c r="AB305" i="37"/>
  <c r="AB301" i="37"/>
  <c r="AF301" i="37"/>
  <c r="AG301" i="37" s="1"/>
  <c r="AA301" i="37" s="1"/>
  <c r="AB297" i="37"/>
  <c r="AF297" i="37"/>
  <c r="AG297" i="37" s="1"/>
  <c r="AA297" i="37" s="1"/>
  <c r="AB293" i="37"/>
  <c r="AF293" i="37"/>
  <c r="AG293" i="37" s="1"/>
  <c r="AA293" i="37" s="1"/>
  <c r="AB289" i="37"/>
  <c r="AF289" i="37"/>
  <c r="AG289" i="37" s="1"/>
  <c r="AA289" i="37" s="1"/>
  <c r="AB285" i="37"/>
  <c r="AF285" i="37"/>
  <c r="AG285" i="37" s="1"/>
  <c r="AA285" i="37" s="1"/>
  <c r="AB281" i="37"/>
  <c r="AF281" i="37"/>
  <c r="AG281" i="37" s="1"/>
  <c r="AA281" i="37" s="1"/>
  <c r="AB277" i="37"/>
  <c r="AF277" i="37"/>
  <c r="AG277" i="37" s="1"/>
  <c r="AA277" i="37" s="1"/>
  <c r="AB273" i="37"/>
  <c r="AF273" i="37"/>
  <c r="AG273" i="37" s="1"/>
  <c r="AA273" i="37" s="1"/>
  <c r="AF269" i="37"/>
  <c r="AG269" i="37" s="1"/>
  <c r="AA269" i="37" s="1"/>
  <c r="AB269" i="37"/>
  <c r="AB270" i="37" s="1"/>
  <c r="AB261" i="37"/>
  <c r="AB262" i="37" s="1"/>
  <c r="AF261" i="37"/>
  <c r="AG261" i="37" s="1"/>
  <c r="AA261" i="37" s="1"/>
  <c r="AB253" i="37"/>
  <c r="AB254" i="37" s="1"/>
  <c r="AF253" i="37"/>
  <c r="AG253" i="37" s="1"/>
  <c r="AA253" i="37" s="1"/>
  <c r="AB249" i="37"/>
  <c r="AB250" i="37" s="1"/>
  <c r="AF249" i="37"/>
  <c r="AG249" i="37" s="1"/>
  <c r="AA249" i="37" s="1"/>
  <c r="AB241" i="37"/>
  <c r="AF241" i="37"/>
  <c r="AG241" i="37" s="1"/>
  <c r="AA241" i="37" s="1"/>
  <c r="AB237" i="37"/>
  <c r="AF237" i="37"/>
  <c r="AG237" i="37" s="1"/>
  <c r="AA237" i="37" s="1"/>
  <c r="AB233" i="37"/>
  <c r="AF233" i="37"/>
  <c r="AG233" i="37" s="1"/>
  <c r="AA233" i="37" s="1"/>
  <c r="AB229" i="37"/>
  <c r="AF229" i="37"/>
  <c r="AG229" i="37" s="1"/>
  <c r="AA229" i="37" s="1"/>
  <c r="AB225" i="37"/>
  <c r="AF225" i="37"/>
  <c r="AG225" i="37" s="1"/>
  <c r="AA225" i="37" s="1"/>
  <c r="AB213" i="37"/>
  <c r="AF213" i="37"/>
  <c r="AG213" i="37" s="1"/>
  <c r="AA213" i="37" s="1"/>
  <c r="AB209" i="37"/>
  <c r="AF209" i="37"/>
  <c r="AG209" i="37" s="1"/>
  <c r="AA209" i="37" s="1"/>
  <c r="AB205" i="37"/>
  <c r="AF205" i="37"/>
  <c r="AG205" i="37" s="1"/>
  <c r="AA205" i="37" s="1"/>
  <c r="AB201" i="37"/>
  <c r="AF201" i="37"/>
  <c r="AG201" i="37" s="1"/>
  <c r="AA201" i="37" s="1"/>
  <c r="AB197" i="37"/>
  <c r="AF197" i="37"/>
  <c r="AG197" i="37" s="1"/>
  <c r="AA197" i="37" s="1"/>
  <c r="AB193" i="37"/>
  <c r="AF193" i="37"/>
  <c r="AG193" i="37" s="1"/>
  <c r="AA193" i="37" s="1"/>
  <c r="AB189" i="37"/>
  <c r="AF189" i="37"/>
  <c r="AG189" i="37" s="1"/>
  <c r="AA189" i="37" s="1"/>
  <c r="AB185" i="37"/>
  <c r="AF185" i="37"/>
  <c r="AG185" i="37" s="1"/>
  <c r="AA185" i="37" s="1"/>
  <c r="AB181" i="37"/>
  <c r="AF181" i="37"/>
  <c r="AG181" i="37" s="1"/>
  <c r="AA181" i="37" s="1"/>
  <c r="AB177" i="37"/>
  <c r="AF177" i="37"/>
  <c r="AG177" i="37" s="1"/>
  <c r="AA177" i="37" s="1"/>
  <c r="AB173" i="37"/>
  <c r="AF173" i="37"/>
  <c r="AG173" i="37" s="1"/>
  <c r="AA173" i="37" s="1"/>
  <c r="AB169" i="37"/>
  <c r="AF169" i="37"/>
  <c r="AG169" i="37" s="1"/>
  <c r="AA169" i="37" s="1"/>
  <c r="AB165" i="37"/>
  <c r="AF165" i="37"/>
  <c r="AG165" i="37" s="1"/>
  <c r="AA165" i="37" s="1"/>
  <c r="AB161" i="37"/>
  <c r="AF161" i="37"/>
  <c r="AG161" i="37" s="1"/>
  <c r="AA161" i="37" s="1"/>
  <c r="AB157" i="37"/>
  <c r="AF157" i="37"/>
  <c r="AG157" i="37" s="1"/>
  <c r="AA157" i="37" s="1"/>
  <c r="AB153" i="37"/>
  <c r="AF153" i="37"/>
  <c r="AG153" i="37" s="1"/>
  <c r="AA153" i="37" s="1"/>
  <c r="AB149" i="37"/>
  <c r="AF149" i="37"/>
  <c r="AG149" i="37" s="1"/>
  <c r="AA149" i="37" s="1"/>
  <c r="AB145" i="37"/>
  <c r="AF145" i="37"/>
  <c r="AG145" i="37" s="1"/>
  <c r="AA145" i="37" s="1"/>
  <c r="AB141" i="37"/>
  <c r="AF141" i="37"/>
  <c r="AG141" i="37" s="1"/>
  <c r="AA141" i="37" s="1"/>
  <c r="AB137" i="37"/>
  <c r="AF137" i="37"/>
  <c r="AG137" i="37" s="1"/>
  <c r="AA137" i="37" s="1"/>
  <c r="AB133" i="37"/>
  <c r="AF133" i="37"/>
  <c r="AG133" i="37" s="1"/>
  <c r="AA133" i="37" s="1"/>
  <c r="AB129" i="37"/>
  <c r="AF129" i="37"/>
  <c r="AG129" i="37" s="1"/>
  <c r="AA129" i="37" s="1"/>
  <c r="AB125" i="37"/>
  <c r="AF125" i="37"/>
  <c r="AG125" i="37" s="1"/>
  <c r="AA125" i="37" s="1"/>
  <c r="AB121" i="37"/>
  <c r="AF121" i="37"/>
  <c r="AG121" i="37" s="1"/>
  <c r="AA121" i="37" s="1"/>
  <c r="AB117" i="37"/>
  <c r="AF117" i="37"/>
  <c r="AG117" i="37" s="1"/>
  <c r="AA117" i="37" s="1"/>
  <c r="AB113" i="37"/>
  <c r="AF113" i="37"/>
  <c r="AG113" i="37" s="1"/>
  <c r="AA113" i="37" s="1"/>
  <c r="AB109" i="37"/>
  <c r="AF109" i="37"/>
  <c r="AG109" i="37" s="1"/>
  <c r="AA109" i="37" s="1"/>
  <c r="AB105" i="37"/>
  <c r="AF105" i="37"/>
  <c r="AG105" i="37" s="1"/>
  <c r="AA105" i="37" s="1"/>
  <c r="AB101" i="37"/>
  <c r="AF101" i="37"/>
  <c r="AG101" i="37" s="1"/>
  <c r="AA101" i="37" s="1"/>
  <c r="AB97" i="37"/>
  <c r="AF97" i="37"/>
  <c r="AG97" i="37" s="1"/>
  <c r="AA97" i="37" s="1"/>
  <c r="AB93" i="37"/>
  <c r="AF93" i="37"/>
  <c r="AG93" i="37" s="1"/>
  <c r="AA93" i="37" s="1"/>
  <c r="AC93" i="37" s="1"/>
  <c r="AB73" i="37"/>
  <c r="AB74" i="37" s="1"/>
  <c r="AF73" i="37"/>
  <c r="AG73" i="37" s="1"/>
  <c r="AA73" i="37" s="1"/>
  <c r="AB69" i="37"/>
  <c r="AB70" i="37" s="1"/>
  <c r="AF69" i="37"/>
  <c r="AG69" i="37" s="1"/>
  <c r="AA69" i="37" s="1"/>
  <c r="AC69" i="37" s="1"/>
  <c r="AB61" i="37"/>
  <c r="AF61" i="37"/>
  <c r="AG61" i="37" s="1"/>
  <c r="AA61" i="37" s="1"/>
  <c r="AF49" i="37"/>
  <c r="AG49" i="37" s="1"/>
  <c r="AA49" i="37" s="1"/>
  <c r="AB49" i="37"/>
  <c r="AB45" i="37"/>
  <c r="AF45" i="37"/>
  <c r="AG45" i="37" s="1"/>
  <c r="AA45" i="37" s="1"/>
  <c r="AB41" i="37"/>
  <c r="AB42" i="37" s="1"/>
  <c r="AB43" i="37" s="1"/>
  <c r="AB44" i="37" s="1"/>
  <c r="AF41" i="37"/>
  <c r="AG41" i="37" s="1"/>
  <c r="AA41" i="37" s="1"/>
  <c r="AC41" i="37" s="1"/>
  <c r="AB37" i="37"/>
  <c r="AF37" i="37"/>
  <c r="AG37" i="37" s="1"/>
  <c r="AA37" i="37" s="1"/>
  <c r="AF18" i="37"/>
  <c r="AB18" i="37"/>
  <c r="AB19" i="37" s="1"/>
  <c r="AB32" i="37"/>
  <c r="AF32" i="37"/>
  <c r="AG32" i="37" s="1"/>
  <c r="AA32" i="37" s="1"/>
  <c r="AC32" i="37" s="1"/>
  <c r="AF20" i="37"/>
  <c r="AG20" i="37" s="1"/>
  <c r="AA20" i="37" s="1"/>
  <c r="AB20" i="37"/>
  <c r="AB35" i="37"/>
  <c r="AF35" i="37"/>
  <c r="AG35" i="37" s="1"/>
  <c r="AA35" i="37" s="1"/>
  <c r="AB31" i="37"/>
  <c r="AF31" i="37"/>
  <c r="AG31" i="37" s="1"/>
  <c r="AA31" i="37" s="1"/>
  <c r="AB27" i="37"/>
  <c r="AB28" i="37" s="1"/>
  <c r="AF27" i="37"/>
  <c r="AG27" i="37" s="1"/>
  <c r="AA27" i="37" s="1"/>
  <c r="AB23" i="37"/>
  <c r="AF23" i="37"/>
  <c r="AG23" i="37" s="1"/>
  <c r="AA23" i="37" s="1"/>
  <c r="AB7" i="37"/>
  <c r="AB8" i="37" s="1"/>
  <c r="AF7" i="37"/>
  <c r="AG7" i="37" s="1"/>
  <c r="AA7" i="37" s="1"/>
  <c r="AB564" i="37"/>
  <c r="AF564" i="37"/>
  <c r="AG564" i="37" s="1"/>
  <c r="AA564" i="37" s="1"/>
  <c r="AB560" i="37"/>
  <c r="AF560" i="37"/>
  <c r="AG560" i="37" s="1"/>
  <c r="AA560" i="37" s="1"/>
  <c r="AB544" i="37"/>
  <c r="AB545" i="37" s="1"/>
  <c r="AF544" i="37"/>
  <c r="AG544" i="37" s="1"/>
  <c r="AA544" i="37" s="1"/>
  <c r="AB536" i="37"/>
  <c r="AF536" i="37"/>
  <c r="AG536" i="37" s="1"/>
  <c r="AA536" i="37" s="1"/>
  <c r="AB532" i="37"/>
  <c r="AF532" i="37"/>
  <c r="AG532" i="37" s="1"/>
  <c r="AA532" i="37" s="1"/>
  <c r="AB528" i="37"/>
  <c r="AF528" i="37"/>
  <c r="AG528" i="37" s="1"/>
  <c r="AA528" i="37" s="1"/>
  <c r="AB524" i="37"/>
  <c r="AF524" i="37"/>
  <c r="AG524" i="37" s="1"/>
  <c r="AA524" i="37" s="1"/>
  <c r="AB520" i="37"/>
  <c r="AF520" i="37"/>
  <c r="AG520" i="37" s="1"/>
  <c r="AA520" i="37" s="1"/>
  <c r="AB516" i="37"/>
  <c r="AF516" i="37"/>
  <c r="AG516" i="37" s="1"/>
  <c r="AA516" i="37" s="1"/>
  <c r="AB512" i="37"/>
  <c r="AF512" i="37"/>
  <c r="AG512" i="37" s="1"/>
  <c r="AA512" i="37" s="1"/>
  <c r="AB508" i="37"/>
  <c r="AF508" i="37"/>
  <c r="AG508" i="37" s="1"/>
  <c r="AA508" i="37" s="1"/>
  <c r="AB504" i="37"/>
  <c r="AF504" i="37"/>
  <c r="AG504" i="37" s="1"/>
  <c r="AA504" i="37" s="1"/>
  <c r="AB496" i="37"/>
  <c r="AF496" i="37"/>
  <c r="AG496" i="37" s="1"/>
  <c r="AA496" i="37" s="1"/>
  <c r="AB484" i="37"/>
  <c r="AF484" i="37"/>
  <c r="AG484" i="37" s="1"/>
  <c r="AA484" i="37" s="1"/>
  <c r="AB480" i="37"/>
  <c r="AF480" i="37"/>
  <c r="AG480" i="37" s="1"/>
  <c r="AA480" i="37" s="1"/>
  <c r="AB476" i="37"/>
  <c r="AF476" i="37"/>
  <c r="AG476" i="37" s="1"/>
  <c r="AA476" i="37" s="1"/>
  <c r="AB472" i="37"/>
  <c r="AF472" i="37"/>
  <c r="AG472" i="37" s="1"/>
  <c r="AA472" i="37" s="1"/>
  <c r="AB468" i="37"/>
  <c r="AF468" i="37"/>
  <c r="AG468" i="37" s="1"/>
  <c r="AA468" i="37" s="1"/>
  <c r="AB464" i="37"/>
  <c r="AB465" i="37" s="1"/>
  <c r="AF464" i="37"/>
  <c r="AF460" i="37"/>
  <c r="AG460" i="37" s="1"/>
  <c r="AA460" i="37" s="1"/>
  <c r="AB460" i="37"/>
  <c r="AB456" i="37"/>
  <c r="AF456" i="37"/>
  <c r="AG456" i="37" s="1"/>
  <c r="AA456" i="37" s="1"/>
  <c r="AB452" i="37"/>
  <c r="AF452" i="37"/>
  <c r="AG452" i="37" s="1"/>
  <c r="AA452" i="37" s="1"/>
  <c r="AB448" i="37"/>
  <c r="AF448" i="37"/>
  <c r="AG448" i="37" s="1"/>
  <c r="AA448" i="37" s="1"/>
  <c r="AB440" i="37"/>
  <c r="AB441" i="37" s="1"/>
  <c r="AF440" i="37"/>
  <c r="AB436" i="37"/>
  <c r="AF436" i="37"/>
  <c r="AG436" i="37" s="1"/>
  <c r="AA436" i="37" s="1"/>
  <c r="AB432" i="37"/>
  <c r="AF432" i="37"/>
  <c r="AG432" i="37" s="1"/>
  <c r="AA432" i="37" s="1"/>
  <c r="AB424" i="37"/>
  <c r="AF424" i="37"/>
  <c r="AG424" i="37" s="1"/>
  <c r="AA424" i="37" s="1"/>
  <c r="AF420" i="37"/>
  <c r="AG420" i="37" s="1"/>
  <c r="AA420" i="37" s="1"/>
  <c r="AB420" i="37"/>
  <c r="AB416" i="37"/>
  <c r="AB417" i="37" s="1"/>
  <c r="AF416" i="37"/>
  <c r="AF412" i="37"/>
  <c r="AG412" i="37" s="1"/>
  <c r="AA412" i="37" s="1"/>
  <c r="AB412" i="37"/>
  <c r="AB408" i="37"/>
  <c r="AB409" i="37" s="1"/>
  <c r="AF408" i="37"/>
  <c r="AF404" i="37"/>
  <c r="AG404" i="37" s="1"/>
  <c r="AA404" i="37" s="1"/>
  <c r="AB404" i="37"/>
  <c r="AF400" i="37"/>
  <c r="AG400" i="37" s="1"/>
  <c r="AA400" i="37" s="1"/>
  <c r="AB400" i="37"/>
  <c r="AF392" i="37"/>
  <c r="AG392" i="37" s="1"/>
  <c r="AA392" i="37" s="1"/>
  <c r="AB392" i="37"/>
  <c r="AB388" i="37"/>
  <c r="AF388" i="37"/>
  <c r="AG388" i="37" s="1"/>
  <c r="AA388" i="37" s="1"/>
  <c r="AB384" i="37"/>
  <c r="AF384" i="37"/>
  <c r="AG384" i="37" s="1"/>
  <c r="AA384" i="37" s="1"/>
  <c r="AB380" i="37"/>
  <c r="AB381" i="37" s="1"/>
  <c r="AF380" i="37"/>
  <c r="AB376" i="37"/>
  <c r="AF376" i="37"/>
  <c r="AG376" i="37" s="1"/>
  <c r="AA376" i="37" s="1"/>
  <c r="AB372" i="37"/>
  <c r="AF372" i="37"/>
  <c r="AG372" i="37" s="1"/>
  <c r="AA372" i="37" s="1"/>
  <c r="AB364" i="37"/>
  <c r="AF364" i="37"/>
  <c r="AG364" i="37" s="1"/>
  <c r="AA364" i="37" s="1"/>
  <c r="AB360" i="37"/>
  <c r="AF360" i="37"/>
  <c r="AG360" i="37" s="1"/>
  <c r="AA360" i="37" s="1"/>
  <c r="AB356" i="37"/>
  <c r="AF356" i="37"/>
  <c r="AG356" i="37" s="1"/>
  <c r="AA356" i="37" s="1"/>
  <c r="AB352" i="37"/>
  <c r="AF352" i="37"/>
  <c r="AG352" i="37" s="1"/>
  <c r="AA352" i="37" s="1"/>
  <c r="AF348" i="37"/>
  <c r="AG348" i="37" s="1"/>
  <c r="AA348" i="37" s="1"/>
  <c r="AB348" i="37"/>
  <c r="AB316" i="37"/>
  <c r="AF316" i="37"/>
  <c r="AG316" i="37" s="1"/>
  <c r="AA316" i="37" s="1"/>
  <c r="AF312" i="37"/>
  <c r="AG312" i="37" s="1"/>
  <c r="AA312" i="37" s="1"/>
  <c r="AB312" i="37"/>
  <c r="AB308" i="37"/>
  <c r="AF308" i="37"/>
  <c r="AG308" i="37" s="1"/>
  <c r="AA308" i="37" s="1"/>
  <c r="AB304" i="37"/>
  <c r="AF304" i="37"/>
  <c r="AG304" i="37" s="1"/>
  <c r="AA304" i="37" s="1"/>
  <c r="AB300" i="37"/>
  <c r="AF300" i="37"/>
  <c r="AG300" i="37" s="1"/>
  <c r="AA300" i="37" s="1"/>
  <c r="AB296" i="37"/>
  <c r="AF296" i="37"/>
  <c r="AG296" i="37" s="1"/>
  <c r="AA296" i="37" s="1"/>
  <c r="AB292" i="37"/>
  <c r="AF292" i="37"/>
  <c r="AG292" i="37" s="1"/>
  <c r="AA292" i="37" s="1"/>
  <c r="AB288" i="37"/>
  <c r="AF288" i="37"/>
  <c r="AG288" i="37" s="1"/>
  <c r="AA288" i="37" s="1"/>
  <c r="AB284" i="37"/>
  <c r="AF284" i="37"/>
  <c r="AG284" i="37" s="1"/>
  <c r="AA284" i="37" s="1"/>
  <c r="AB280" i="37"/>
  <c r="AF280" i="37"/>
  <c r="AG280" i="37" s="1"/>
  <c r="AA280" i="37" s="1"/>
  <c r="AF276" i="37"/>
  <c r="AG276" i="37" s="1"/>
  <c r="AA276" i="37" s="1"/>
  <c r="AB276" i="37"/>
  <c r="AB272" i="37"/>
  <c r="AF272" i="37"/>
  <c r="AG272" i="37" s="1"/>
  <c r="AA272" i="37" s="1"/>
  <c r="AB260" i="37"/>
  <c r="AF260" i="37"/>
  <c r="AG260" i="37" s="1"/>
  <c r="AA260" i="37" s="1"/>
  <c r="AB256" i="37"/>
  <c r="AB257" i="37" s="1"/>
  <c r="AF256" i="37"/>
  <c r="AG256" i="37" s="1"/>
  <c r="AA256" i="37" s="1"/>
  <c r="AB252" i="37"/>
  <c r="AF252" i="37"/>
  <c r="AG252" i="37" s="1"/>
  <c r="AA252" i="37" s="1"/>
  <c r="AB240" i="37"/>
  <c r="AF240" i="37"/>
  <c r="AG240" i="37" s="1"/>
  <c r="AA240" i="37" s="1"/>
  <c r="AB232" i="37"/>
  <c r="AF232" i="37"/>
  <c r="AG232" i="37" s="1"/>
  <c r="AA232" i="37" s="1"/>
  <c r="AB228" i="37"/>
  <c r="AF228" i="37"/>
  <c r="AG228" i="37" s="1"/>
  <c r="AA228" i="37" s="1"/>
  <c r="AB224" i="37"/>
  <c r="AF224" i="37"/>
  <c r="AG224" i="37" s="1"/>
  <c r="AA224" i="37" s="1"/>
  <c r="AB212" i="37"/>
  <c r="AF212" i="37"/>
  <c r="AG212" i="37" s="1"/>
  <c r="AA212" i="37" s="1"/>
  <c r="AB208" i="37"/>
  <c r="AF208" i="37"/>
  <c r="AG208" i="37" s="1"/>
  <c r="AA208" i="37" s="1"/>
  <c r="AB204" i="37"/>
  <c r="AF204" i="37"/>
  <c r="AG204" i="37" s="1"/>
  <c r="AA204" i="37" s="1"/>
  <c r="AB200" i="37"/>
  <c r="AF200" i="37"/>
  <c r="AG200" i="37" s="1"/>
  <c r="AA200" i="37" s="1"/>
  <c r="AB196" i="37"/>
  <c r="AF196" i="37"/>
  <c r="AG196" i="37" s="1"/>
  <c r="AA196" i="37" s="1"/>
  <c r="AB192" i="37"/>
  <c r="AF192" i="37"/>
  <c r="AG192" i="37" s="1"/>
  <c r="AA192" i="37" s="1"/>
  <c r="AB188" i="37"/>
  <c r="AF188" i="37"/>
  <c r="AG188" i="37" s="1"/>
  <c r="AA188" i="37" s="1"/>
  <c r="AB184" i="37"/>
  <c r="AF184" i="37"/>
  <c r="AG184" i="37" s="1"/>
  <c r="AA184" i="37" s="1"/>
  <c r="AB180" i="37"/>
  <c r="AF180" i="37"/>
  <c r="AG180" i="37" s="1"/>
  <c r="AA180" i="37" s="1"/>
  <c r="AB176" i="37"/>
  <c r="AF176" i="37"/>
  <c r="AG176" i="37" s="1"/>
  <c r="AA176" i="37" s="1"/>
  <c r="AB172" i="37"/>
  <c r="AF172" i="37"/>
  <c r="AG172" i="37" s="1"/>
  <c r="AA172" i="37" s="1"/>
  <c r="AB168" i="37"/>
  <c r="AF168" i="37"/>
  <c r="AG168" i="37" s="1"/>
  <c r="AA168" i="37" s="1"/>
  <c r="AB164" i="37"/>
  <c r="AF164" i="37"/>
  <c r="AG164" i="37" s="1"/>
  <c r="AA164" i="37" s="1"/>
  <c r="AB160" i="37"/>
  <c r="AF160" i="37"/>
  <c r="AG160" i="37" s="1"/>
  <c r="AA160" i="37" s="1"/>
  <c r="AB156" i="37"/>
  <c r="AF156" i="37"/>
  <c r="AG156" i="37" s="1"/>
  <c r="AA156" i="37" s="1"/>
  <c r="AB152" i="37"/>
  <c r="AF152" i="37"/>
  <c r="AG152" i="37" s="1"/>
  <c r="AA152" i="37" s="1"/>
  <c r="AB148" i="37"/>
  <c r="AF148" i="37"/>
  <c r="AG148" i="37" s="1"/>
  <c r="AA148" i="37" s="1"/>
  <c r="AB144" i="37"/>
  <c r="AF144" i="37"/>
  <c r="AG144" i="37" s="1"/>
  <c r="AA144" i="37" s="1"/>
  <c r="AF140" i="37"/>
  <c r="AG140" i="37" s="1"/>
  <c r="AA140" i="37" s="1"/>
  <c r="AB140" i="37"/>
  <c r="AB136" i="37"/>
  <c r="AF136" i="37"/>
  <c r="AG136" i="37" s="1"/>
  <c r="AA136" i="37" s="1"/>
  <c r="AB132" i="37"/>
  <c r="AF132" i="37"/>
  <c r="AG132" i="37" s="1"/>
  <c r="AA132" i="37" s="1"/>
  <c r="AB128" i="37"/>
  <c r="AF128" i="37"/>
  <c r="AG128" i="37" s="1"/>
  <c r="AA128" i="37" s="1"/>
  <c r="AB124" i="37"/>
  <c r="AF124" i="37"/>
  <c r="AG124" i="37" s="1"/>
  <c r="AA124" i="37" s="1"/>
  <c r="AB120" i="37"/>
  <c r="AF120" i="37"/>
  <c r="AG120" i="37" s="1"/>
  <c r="AA120" i="37" s="1"/>
  <c r="AB116" i="37"/>
  <c r="AF116" i="37"/>
  <c r="AG116" i="37" s="1"/>
  <c r="AA116" i="37" s="1"/>
  <c r="AB112" i="37"/>
  <c r="AF112" i="37"/>
  <c r="AG112" i="37" s="1"/>
  <c r="AA112" i="37" s="1"/>
  <c r="AB108" i="37"/>
  <c r="AF108" i="37"/>
  <c r="AG108" i="37" s="1"/>
  <c r="AA108" i="37" s="1"/>
  <c r="AB104" i="37"/>
  <c r="AF104" i="37"/>
  <c r="AG104" i="37" s="1"/>
  <c r="AA104" i="37" s="1"/>
  <c r="AB100" i="37"/>
  <c r="AF100" i="37"/>
  <c r="AG100" i="37" s="1"/>
  <c r="AA100" i="37" s="1"/>
  <c r="AB96" i="37"/>
  <c r="AF96" i="37"/>
  <c r="AG96" i="37" s="1"/>
  <c r="AA96" i="37" s="1"/>
  <c r="AB92" i="37"/>
  <c r="AF92" i="37"/>
  <c r="AG92" i="37" s="1"/>
  <c r="AA92" i="37" s="1"/>
  <c r="AB84" i="37"/>
  <c r="AB85" i="37" s="1"/>
  <c r="AB86" i="37" s="1"/>
  <c r="AF84" i="37"/>
  <c r="AB80" i="37"/>
  <c r="AB81" i="37" s="1"/>
  <c r="AB82" i="37" s="1"/>
  <c r="AB83" i="37" s="1"/>
  <c r="AF80" i="37"/>
  <c r="AB76" i="37"/>
  <c r="AB77" i="37" s="1"/>
  <c r="AB78" i="37" s="1"/>
  <c r="AB79" i="37" s="1"/>
  <c r="AF76" i="37"/>
  <c r="AB60" i="37"/>
  <c r="AF60" i="37"/>
  <c r="AG60" i="37" s="1"/>
  <c r="AA60" i="37" s="1"/>
  <c r="AB26" i="37"/>
  <c r="AF26" i="37"/>
  <c r="AG26" i="37" s="1"/>
  <c r="AA26" i="37" s="1"/>
  <c r="AB14" i="37"/>
  <c r="AB15" i="37" s="1"/>
  <c r="AF14" i="37"/>
  <c r="AF6" i="37"/>
  <c r="AG6" i="37" s="1"/>
  <c r="AA6" i="37" s="1"/>
  <c r="AB6" i="37"/>
  <c r="AB555" i="37"/>
  <c r="AB556" i="37" s="1"/>
  <c r="AF555" i="37"/>
  <c r="AG555" i="37" s="1"/>
  <c r="AA555" i="37" s="1"/>
  <c r="AB547" i="37"/>
  <c r="AB548" i="37" s="1"/>
  <c r="AF547" i="37"/>
  <c r="AG547" i="37" s="1"/>
  <c r="AA547" i="37" s="1"/>
  <c r="AF539" i="37"/>
  <c r="AG539" i="37" s="1"/>
  <c r="AA539" i="37" s="1"/>
  <c r="AB539" i="37"/>
  <c r="AB540" i="37" s="1"/>
  <c r="AB531" i="37"/>
  <c r="AF531" i="37"/>
  <c r="AG531" i="37" s="1"/>
  <c r="AA531" i="37" s="1"/>
  <c r="AB523" i="37"/>
  <c r="AF523" i="37"/>
  <c r="AG523" i="37" s="1"/>
  <c r="AA523" i="37" s="1"/>
  <c r="AB519" i="37"/>
  <c r="AF519" i="37"/>
  <c r="AG519" i="37" s="1"/>
  <c r="AA519" i="37" s="1"/>
  <c r="AB515" i="37"/>
  <c r="AF515" i="37"/>
  <c r="AG515" i="37" s="1"/>
  <c r="AA515" i="37" s="1"/>
  <c r="AB511" i="37"/>
  <c r="AF511" i="37"/>
  <c r="AG511" i="37" s="1"/>
  <c r="AA511" i="37" s="1"/>
  <c r="AB507" i="37"/>
  <c r="AF507" i="37"/>
  <c r="AG507" i="37" s="1"/>
  <c r="AA507" i="37" s="1"/>
  <c r="AB503" i="37"/>
  <c r="AF503" i="37"/>
  <c r="AG503" i="37" s="1"/>
  <c r="AA503" i="37" s="1"/>
  <c r="AB499" i="37"/>
  <c r="AB500" i="37" s="1"/>
  <c r="AF499" i="37"/>
  <c r="AG499" i="37" s="1"/>
  <c r="AA499" i="37" s="1"/>
  <c r="AB495" i="37"/>
  <c r="AF495" i="37"/>
  <c r="AG495" i="37" s="1"/>
  <c r="AA495" i="37" s="1"/>
  <c r="AB491" i="37"/>
  <c r="AB492" i="37" s="1"/>
  <c r="AF491" i="37"/>
  <c r="AG491" i="37" s="1"/>
  <c r="AA491" i="37" s="1"/>
  <c r="AB487" i="37"/>
  <c r="AB488" i="37" s="1"/>
  <c r="AF487" i="37"/>
  <c r="AG487" i="37" s="1"/>
  <c r="AA487" i="37" s="1"/>
  <c r="AB479" i="37"/>
  <c r="AF479" i="37"/>
  <c r="AG479" i="37" s="1"/>
  <c r="AA479" i="37" s="1"/>
  <c r="AB475" i="37"/>
  <c r="AF475" i="37"/>
  <c r="AG475" i="37" s="1"/>
  <c r="AA475" i="37" s="1"/>
  <c r="AB471" i="37"/>
  <c r="AF471" i="37"/>
  <c r="AG471" i="37" s="1"/>
  <c r="AA471" i="37" s="1"/>
  <c r="AB467" i="37"/>
  <c r="AF467" i="37"/>
  <c r="AG467" i="37" s="1"/>
  <c r="AA467" i="37" s="1"/>
  <c r="AB463" i="37"/>
  <c r="AF463" i="37"/>
  <c r="AG463" i="37" s="1"/>
  <c r="AA463" i="37" s="1"/>
  <c r="AB459" i="37"/>
  <c r="AF459" i="37"/>
  <c r="AG459" i="37" s="1"/>
  <c r="AA459" i="37" s="1"/>
  <c r="AB455" i="37"/>
  <c r="AF455" i="37"/>
  <c r="AG455" i="37" s="1"/>
  <c r="AA455" i="37" s="1"/>
  <c r="AB451" i="37"/>
  <c r="AF451" i="37"/>
  <c r="AG451" i="37" s="1"/>
  <c r="AA451" i="37" s="1"/>
  <c r="AB447" i="37"/>
  <c r="AF447" i="37"/>
  <c r="AG447" i="37" s="1"/>
  <c r="AA447" i="37" s="1"/>
  <c r="AB443" i="37"/>
  <c r="AB444" i="37" s="1"/>
  <c r="AF443" i="37"/>
  <c r="AB435" i="37"/>
  <c r="AF435" i="37"/>
  <c r="AG435" i="37" s="1"/>
  <c r="AA435" i="37" s="1"/>
  <c r="AB423" i="37"/>
  <c r="AF423" i="37"/>
  <c r="AG423" i="37" s="1"/>
  <c r="AA423" i="37" s="1"/>
  <c r="AB419" i="37"/>
  <c r="AF419" i="37"/>
  <c r="AG419" i="37" s="1"/>
  <c r="AA419" i="37" s="1"/>
  <c r="AB415" i="37"/>
  <c r="AF415" i="37"/>
  <c r="AG415" i="37" s="1"/>
  <c r="AA415" i="37" s="1"/>
  <c r="AB411" i="37"/>
  <c r="AF411" i="37"/>
  <c r="AG411" i="37" s="1"/>
  <c r="AA411" i="37" s="1"/>
  <c r="AB407" i="37"/>
  <c r="AF407" i="37"/>
  <c r="AG407" i="37" s="1"/>
  <c r="AA407" i="37" s="1"/>
  <c r="AB403" i="37"/>
  <c r="AF403" i="37"/>
  <c r="AG403" i="37" s="1"/>
  <c r="AA403" i="37" s="1"/>
  <c r="AB395" i="37"/>
  <c r="AB396" i="37" s="1"/>
  <c r="AB397" i="37" s="1"/>
  <c r="AF395" i="37"/>
  <c r="AB391" i="37"/>
  <c r="AF391" i="37"/>
  <c r="AG391" i="37" s="1"/>
  <c r="AA391" i="37" s="1"/>
  <c r="AB387" i="37"/>
  <c r="AF387" i="37"/>
  <c r="AG387" i="37" s="1"/>
  <c r="AA387" i="37" s="1"/>
  <c r="AB383" i="37"/>
  <c r="AF383" i="37"/>
  <c r="AG383" i="37" s="1"/>
  <c r="AA383" i="37" s="1"/>
  <c r="AB379" i="37"/>
  <c r="AF379" i="37"/>
  <c r="AG379" i="37" s="1"/>
  <c r="AA379" i="37" s="1"/>
  <c r="AB375" i="37"/>
  <c r="AF375" i="37"/>
  <c r="AG375" i="37" s="1"/>
  <c r="AA375" i="37" s="1"/>
  <c r="AB371" i="37"/>
  <c r="AF371" i="37"/>
  <c r="AG371" i="37" s="1"/>
  <c r="AA371" i="37" s="1"/>
  <c r="AB367" i="37"/>
  <c r="AB368" i="37" s="1"/>
  <c r="AF367" i="37"/>
  <c r="AG367" i="37" s="1"/>
  <c r="AA367" i="37" s="1"/>
  <c r="AB363" i="37"/>
  <c r="AF363" i="37"/>
  <c r="AG363" i="37" s="1"/>
  <c r="AA363" i="37" s="1"/>
  <c r="AB355" i="37"/>
  <c r="AF355" i="37"/>
  <c r="AG355" i="37" s="1"/>
  <c r="AA355" i="37" s="1"/>
  <c r="AB351" i="37"/>
  <c r="AF351" i="37"/>
  <c r="AG351" i="37" s="1"/>
  <c r="AA351" i="37" s="1"/>
  <c r="AB347" i="37"/>
  <c r="AF347" i="37"/>
  <c r="AG347" i="37" s="1"/>
  <c r="AA347" i="37" s="1"/>
  <c r="AB343" i="37"/>
  <c r="AB344" i="37" s="1"/>
  <c r="AF343" i="37"/>
  <c r="AG343" i="37" s="1"/>
  <c r="AA343" i="37" s="1"/>
  <c r="AB339" i="37"/>
  <c r="AB340" i="37" s="1"/>
  <c r="AF339" i="37"/>
  <c r="AG339" i="37" s="1"/>
  <c r="AA339" i="37" s="1"/>
  <c r="AB335" i="37"/>
  <c r="AB336" i="37" s="1"/>
  <c r="AF335" i="37"/>
  <c r="AG335" i="37" s="1"/>
  <c r="AA335" i="37" s="1"/>
  <c r="AB331" i="37"/>
  <c r="AB332" i="37" s="1"/>
  <c r="AF331" i="37"/>
  <c r="AG331" i="37" s="1"/>
  <c r="AA331" i="37" s="1"/>
  <c r="AB327" i="37"/>
  <c r="AB328" i="37" s="1"/>
  <c r="AF327" i="37"/>
  <c r="AG327" i="37" s="1"/>
  <c r="AA327" i="37" s="1"/>
  <c r="AB323" i="37"/>
  <c r="AB324" i="37" s="1"/>
  <c r="AF323" i="37"/>
  <c r="AG323" i="37" s="1"/>
  <c r="AA323" i="37" s="1"/>
  <c r="AB319" i="37"/>
  <c r="AB320" i="37" s="1"/>
  <c r="AF319" i="37"/>
  <c r="AG319" i="37" s="1"/>
  <c r="AA319" i="37" s="1"/>
  <c r="AF315" i="37"/>
  <c r="AG315" i="37" s="1"/>
  <c r="AA315" i="37" s="1"/>
  <c r="AB315" i="37"/>
  <c r="AB307" i="37"/>
  <c r="AF307" i="37"/>
  <c r="AG307" i="37" s="1"/>
  <c r="AA307" i="37" s="1"/>
  <c r="AB303" i="37"/>
  <c r="AF303" i="37"/>
  <c r="AG303" i="37" s="1"/>
  <c r="AA303" i="37" s="1"/>
  <c r="AB299" i="37"/>
  <c r="AF299" i="37"/>
  <c r="AG299" i="37" s="1"/>
  <c r="AA299" i="37" s="1"/>
  <c r="AF295" i="37"/>
  <c r="AG295" i="37" s="1"/>
  <c r="AA295" i="37" s="1"/>
  <c r="AB295" i="37"/>
  <c r="AB291" i="37"/>
  <c r="AF291" i="37"/>
  <c r="AG291" i="37" s="1"/>
  <c r="AA291" i="37" s="1"/>
  <c r="AB287" i="37"/>
  <c r="AF287" i="37"/>
  <c r="AG287" i="37" s="1"/>
  <c r="AA287" i="37" s="1"/>
  <c r="AB283" i="37"/>
  <c r="AF283" i="37"/>
  <c r="AG283" i="37" s="1"/>
  <c r="AA283" i="37" s="1"/>
  <c r="AB279" i="37"/>
  <c r="AF279" i="37"/>
  <c r="AG279" i="37" s="1"/>
  <c r="AA279" i="37" s="1"/>
  <c r="AB275" i="37"/>
  <c r="AF275" i="37"/>
  <c r="AG275" i="37" s="1"/>
  <c r="AA275" i="37" s="1"/>
  <c r="AB271" i="37"/>
  <c r="AF271" i="37"/>
  <c r="AG271" i="37" s="1"/>
  <c r="AA271" i="37" s="1"/>
  <c r="AB267" i="37"/>
  <c r="AB268" i="37" s="1"/>
  <c r="AF267" i="37"/>
  <c r="AG267" i="37" s="1"/>
  <c r="AA267" i="37" s="1"/>
  <c r="AB263" i="37"/>
  <c r="AB264" i="37" s="1"/>
  <c r="AB265" i="37" s="1"/>
  <c r="AF263" i="37"/>
  <c r="AG263" i="37" s="1"/>
  <c r="AA263" i="37" s="1"/>
  <c r="AB259" i="37"/>
  <c r="AF259" i="37"/>
  <c r="AG259" i="37" s="1"/>
  <c r="AA259" i="37" s="1"/>
  <c r="AB255" i="37"/>
  <c r="AF255" i="37"/>
  <c r="AG255" i="37" s="1"/>
  <c r="AA255" i="37" s="1"/>
  <c r="AB251" i="37"/>
  <c r="AF251" i="37"/>
  <c r="AG251" i="37" s="1"/>
  <c r="AA251" i="37" s="1"/>
  <c r="AB243" i="37"/>
  <c r="AB244" i="37" s="1"/>
  <c r="AB245" i="37" s="1"/>
  <c r="AF243" i="37"/>
  <c r="AG243" i="37" s="1"/>
  <c r="AA243" i="37" s="1"/>
  <c r="AB239" i="37"/>
  <c r="AF239" i="37"/>
  <c r="AG239" i="37" s="1"/>
  <c r="AA239" i="37" s="1"/>
  <c r="AB231" i="37"/>
  <c r="AF231" i="37"/>
  <c r="AG231" i="37" s="1"/>
  <c r="AA231" i="37" s="1"/>
  <c r="AB227" i="37"/>
  <c r="AF227" i="37"/>
  <c r="AG227" i="37" s="1"/>
  <c r="AA227" i="37" s="1"/>
  <c r="AB223" i="37"/>
  <c r="AF223" i="37"/>
  <c r="AG223" i="37" s="1"/>
  <c r="AA223" i="37" s="1"/>
  <c r="AB219" i="37"/>
  <c r="AB220" i="37" s="1"/>
  <c r="AB221" i="37" s="1"/>
  <c r="AF219" i="37"/>
  <c r="AG219" i="37" s="1"/>
  <c r="AA219" i="37" s="1"/>
  <c r="AB211" i="37"/>
  <c r="AF211" i="37"/>
  <c r="AG211" i="37" s="1"/>
  <c r="AA211" i="37" s="1"/>
  <c r="AB207" i="37"/>
  <c r="AF207" i="37"/>
  <c r="AG207" i="37" s="1"/>
  <c r="AA207" i="37" s="1"/>
  <c r="AB203" i="37"/>
  <c r="AF203" i="37"/>
  <c r="AG203" i="37" s="1"/>
  <c r="AA203" i="37" s="1"/>
  <c r="AB199" i="37"/>
  <c r="AF199" i="37"/>
  <c r="AG199" i="37" s="1"/>
  <c r="AA199" i="37" s="1"/>
  <c r="AB195" i="37"/>
  <c r="AF195" i="37"/>
  <c r="AG195" i="37" s="1"/>
  <c r="AA195" i="37" s="1"/>
  <c r="AB191" i="37"/>
  <c r="AF191" i="37"/>
  <c r="AG191" i="37" s="1"/>
  <c r="AA191" i="37" s="1"/>
  <c r="AB187" i="37"/>
  <c r="AF187" i="37"/>
  <c r="AG187" i="37" s="1"/>
  <c r="AA187" i="37" s="1"/>
  <c r="AB183" i="37"/>
  <c r="AF183" i="37"/>
  <c r="AG183" i="37" s="1"/>
  <c r="AA183" i="37" s="1"/>
  <c r="AB179" i="37"/>
  <c r="AF179" i="37"/>
  <c r="AG179" i="37" s="1"/>
  <c r="AA179" i="37" s="1"/>
  <c r="AB175" i="37"/>
  <c r="AF175" i="37"/>
  <c r="AG175" i="37" s="1"/>
  <c r="AA175" i="37" s="1"/>
  <c r="AB171" i="37"/>
  <c r="AF171" i="37"/>
  <c r="AG171" i="37" s="1"/>
  <c r="AA171" i="37" s="1"/>
  <c r="AB167" i="37"/>
  <c r="AF167" i="37"/>
  <c r="AG167" i="37" s="1"/>
  <c r="AA167" i="37" s="1"/>
  <c r="AB163" i="37"/>
  <c r="AF163" i="37"/>
  <c r="AG163" i="37" s="1"/>
  <c r="AA163" i="37" s="1"/>
  <c r="AB159" i="37"/>
  <c r="AF159" i="37"/>
  <c r="AG159" i="37" s="1"/>
  <c r="AA159" i="37" s="1"/>
  <c r="AB147" i="37"/>
  <c r="AF147" i="37"/>
  <c r="AG147" i="37" s="1"/>
  <c r="AA147" i="37" s="1"/>
  <c r="AB143" i="37"/>
  <c r="AF143" i="37"/>
  <c r="AG143" i="37" s="1"/>
  <c r="AA143" i="37" s="1"/>
  <c r="AB139" i="37"/>
  <c r="AF139" i="37"/>
  <c r="AG139" i="37" s="1"/>
  <c r="AA139" i="37" s="1"/>
  <c r="AB135" i="37"/>
  <c r="AF135" i="37"/>
  <c r="AG135" i="37" s="1"/>
  <c r="AA135" i="37" s="1"/>
  <c r="AB127" i="37"/>
  <c r="AF127" i="37"/>
  <c r="AG127" i="37" s="1"/>
  <c r="AA127" i="37" s="1"/>
  <c r="AB123" i="37"/>
  <c r="AF123" i="37"/>
  <c r="AG123" i="37" s="1"/>
  <c r="AA123" i="37" s="1"/>
  <c r="AB119" i="37"/>
  <c r="AF119" i="37"/>
  <c r="AG119" i="37" s="1"/>
  <c r="AA119" i="37" s="1"/>
  <c r="AB115" i="37"/>
  <c r="AF115" i="37"/>
  <c r="AG115" i="37" s="1"/>
  <c r="AA115" i="37" s="1"/>
  <c r="AB111" i="37"/>
  <c r="AF111" i="37"/>
  <c r="AG111" i="37" s="1"/>
  <c r="AA111" i="37" s="1"/>
  <c r="AB107" i="37"/>
  <c r="AF107" i="37"/>
  <c r="AG107" i="37" s="1"/>
  <c r="AA107" i="37" s="1"/>
  <c r="AB103" i="37"/>
  <c r="AF103" i="37"/>
  <c r="AG103" i="37" s="1"/>
  <c r="AA103" i="37" s="1"/>
  <c r="AF99" i="37"/>
  <c r="AG99" i="37" s="1"/>
  <c r="AA99" i="37" s="1"/>
  <c r="AB99" i="37"/>
  <c r="AB95" i="37"/>
  <c r="AF95" i="37"/>
  <c r="AG95" i="37" s="1"/>
  <c r="AA95" i="37" s="1"/>
  <c r="AB87" i="37"/>
  <c r="AB88" i="37" s="1"/>
  <c r="AB89" i="37" s="1"/>
  <c r="AB90" i="37" s="1"/>
  <c r="AB91" i="37" s="1"/>
  <c r="AF87" i="37"/>
  <c r="AB75" i="37"/>
  <c r="AB71" i="37"/>
  <c r="AB72" i="37" s="1"/>
  <c r="AF67" i="37"/>
  <c r="AG67" i="37" s="1"/>
  <c r="AA67" i="37" s="1"/>
  <c r="AB67" i="37"/>
  <c r="AB68" i="37" s="1"/>
  <c r="AB59" i="37"/>
  <c r="AF59" i="37"/>
  <c r="AG59" i="37" s="1"/>
  <c r="AA59" i="37" s="1"/>
  <c r="AB55" i="37"/>
  <c r="AB56" i="37" s="1"/>
  <c r="AB57" i="37" s="1"/>
  <c r="AB58" i="37" s="1"/>
  <c r="AF55" i="37"/>
  <c r="AB51" i="37"/>
  <c r="AB52" i="37" s="1"/>
  <c r="AB53" i="37" s="1"/>
  <c r="AB54" i="37" s="1"/>
  <c r="AF51" i="37"/>
  <c r="AF47" i="37"/>
  <c r="AG47" i="37" s="1"/>
  <c r="AA47" i="37" s="1"/>
  <c r="AB47" i="37"/>
  <c r="AB48" i="37" s="1"/>
  <c r="AF39" i="37"/>
  <c r="AG39" i="37" s="1"/>
  <c r="AA39" i="37" s="1"/>
  <c r="AB39" i="37"/>
  <c r="AB40" i="37" s="1"/>
  <c r="AF30" i="37"/>
  <c r="AG30" i="37" s="1"/>
  <c r="AA30" i="37" s="1"/>
  <c r="AB30" i="37"/>
  <c r="AB563" i="37"/>
  <c r="AF563" i="37"/>
  <c r="AG563" i="37" s="1"/>
  <c r="AA563" i="37" s="1"/>
  <c r="AB559" i="37"/>
  <c r="AF559" i="37"/>
  <c r="AG559" i="37" s="1"/>
  <c r="AA559" i="37" s="1"/>
  <c r="AB551" i="37"/>
  <c r="AB552" i="37" s="1"/>
  <c r="AB553" i="37" s="1"/>
  <c r="AF551" i="37"/>
  <c r="AG551" i="37" s="1"/>
  <c r="AA551" i="37" s="1"/>
  <c r="AB535" i="37"/>
  <c r="AF535" i="37"/>
  <c r="AG535" i="37" s="1"/>
  <c r="AA535" i="37" s="1"/>
  <c r="AB527" i="37"/>
  <c r="AF527" i="37"/>
  <c r="AG527" i="37" s="1"/>
  <c r="AA527" i="37" s="1"/>
  <c r="AF33" i="37"/>
  <c r="AG33" i="37" s="1"/>
  <c r="AA33" i="37" s="1"/>
  <c r="AB33" i="37"/>
  <c r="AB34" i="37" s="1"/>
  <c r="AB29" i="37"/>
  <c r="AF29" i="37"/>
  <c r="AG29" i="37" s="1"/>
  <c r="AA29" i="37" s="1"/>
  <c r="AB25" i="37"/>
  <c r="AF25" i="37"/>
  <c r="AG25" i="37" s="1"/>
  <c r="AA25" i="37" s="1"/>
  <c r="AB21" i="37"/>
  <c r="AB22" i="37" s="1"/>
  <c r="AF21" i="37"/>
  <c r="AG21" i="37" s="1"/>
  <c r="AA21" i="37" s="1"/>
  <c r="AF17" i="37"/>
  <c r="AG17" i="37" s="1"/>
  <c r="AA17" i="37" s="1"/>
  <c r="AB17" i="37"/>
  <c r="AB9" i="37"/>
  <c r="AB10" i="37" s="1"/>
  <c r="AB11" i="37" s="1"/>
  <c r="AF9" i="37"/>
  <c r="AG9" i="37" s="1"/>
  <c r="AA9" i="37" s="1"/>
  <c r="AB566" i="37"/>
  <c r="AF566" i="37"/>
  <c r="AG566" i="37" s="1"/>
  <c r="AA566" i="37" s="1"/>
  <c r="AB562" i="37"/>
  <c r="AF562" i="37"/>
  <c r="AG562" i="37" s="1"/>
  <c r="AA562" i="37" s="1"/>
  <c r="AB558" i="37"/>
  <c r="AF558" i="37"/>
  <c r="AG558" i="37" s="1"/>
  <c r="AA558" i="37" s="1"/>
  <c r="AB554" i="37"/>
  <c r="AF554" i="37"/>
  <c r="AG554" i="37" s="1"/>
  <c r="AA554" i="37" s="1"/>
  <c r="AB550" i="37"/>
  <c r="AB542" i="37"/>
  <c r="AB543" i="37" s="1"/>
  <c r="AB538" i="37"/>
  <c r="AF538" i="37"/>
  <c r="AG538" i="37" s="1"/>
  <c r="AA538" i="37" s="1"/>
  <c r="AB534" i="37"/>
  <c r="AF534" i="37"/>
  <c r="AG534" i="37" s="1"/>
  <c r="AA534" i="37" s="1"/>
  <c r="AB530" i="37"/>
  <c r="AF530" i="37"/>
  <c r="AG530" i="37" s="1"/>
  <c r="AA530" i="37" s="1"/>
  <c r="AB526" i="37"/>
  <c r="AF526" i="37"/>
  <c r="AG526" i="37" s="1"/>
  <c r="AA526" i="37" s="1"/>
  <c r="AB522" i="37"/>
  <c r="AF522" i="37"/>
  <c r="AG522" i="37" s="1"/>
  <c r="AA522" i="37" s="1"/>
  <c r="AB518" i="37"/>
  <c r="AF518" i="37"/>
  <c r="AG518" i="37" s="1"/>
  <c r="AA518" i="37" s="1"/>
  <c r="AB514" i="37"/>
  <c r="AF514" i="37"/>
  <c r="AG514" i="37" s="1"/>
  <c r="AA514" i="37" s="1"/>
  <c r="AB510" i="37"/>
  <c r="AF510" i="37"/>
  <c r="AG510" i="37" s="1"/>
  <c r="AA510" i="37" s="1"/>
  <c r="AB506" i="37"/>
  <c r="AF506" i="37"/>
  <c r="AG506" i="37" s="1"/>
  <c r="AA506" i="37" s="1"/>
  <c r="AB502" i="37"/>
  <c r="AF502" i="37"/>
  <c r="AG502" i="37" s="1"/>
  <c r="AA502" i="37" s="1"/>
  <c r="AB498" i="37"/>
  <c r="AF498" i="37"/>
  <c r="AG498" i="37" s="1"/>
  <c r="AA498" i="37" s="1"/>
  <c r="AB494" i="37"/>
  <c r="AB486" i="37"/>
  <c r="AF486" i="37"/>
  <c r="AG486" i="37" s="1"/>
  <c r="AA486" i="37" s="1"/>
  <c r="AB482" i="37"/>
  <c r="AB483" i="37" s="1"/>
  <c r="AF482" i="37"/>
  <c r="AG482" i="37" s="1"/>
  <c r="AA482" i="37" s="1"/>
  <c r="AB478" i="37"/>
  <c r="AF478" i="37"/>
  <c r="AG478" i="37" s="1"/>
  <c r="AA478" i="37" s="1"/>
  <c r="AB474" i="37"/>
  <c r="AF474" i="37"/>
  <c r="AG474" i="37" s="1"/>
  <c r="AA474" i="37" s="1"/>
  <c r="AB470" i="37"/>
  <c r="AF470" i="37"/>
  <c r="AG470" i="37" s="1"/>
  <c r="AA470" i="37" s="1"/>
  <c r="AB466" i="37"/>
  <c r="AF466" i="37"/>
  <c r="AG466" i="37" s="1"/>
  <c r="AA466" i="37" s="1"/>
  <c r="AB462" i="37"/>
  <c r="AF462" i="37"/>
  <c r="AG462" i="37" s="1"/>
  <c r="AA462" i="37" s="1"/>
  <c r="AB458" i="37"/>
  <c r="AF458" i="37"/>
  <c r="AG458" i="37" s="1"/>
  <c r="AA458" i="37" s="1"/>
  <c r="AB454" i="37"/>
  <c r="AF454" i="37"/>
  <c r="AG454" i="37" s="1"/>
  <c r="AA454" i="37" s="1"/>
  <c r="AB450" i="37"/>
  <c r="AF450" i="37"/>
  <c r="AG450" i="37" s="1"/>
  <c r="AA450" i="37" s="1"/>
  <c r="AF446" i="37"/>
  <c r="AG446" i="37" s="1"/>
  <c r="AA446" i="37" s="1"/>
  <c r="AB446" i="37"/>
  <c r="AF442" i="37"/>
  <c r="AG442" i="37" s="1"/>
  <c r="AA442" i="37" s="1"/>
  <c r="AB442" i="37"/>
  <c r="AF438" i="37"/>
  <c r="AG438" i="37" s="1"/>
  <c r="AA438" i="37" s="1"/>
  <c r="AB438" i="37"/>
  <c r="AB439" i="37" s="1"/>
  <c r="AB434" i="37"/>
  <c r="AF434" i="37"/>
  <c r="AG434" i="37" s="1"/>
  <c r="AA434" i="37" s="1"/>
  <c r="AB430" i="37"/>
  <c r="AB431" i="37" s="1"/>
  <c r="AF422" i="37"/>
  <c r="AG422" i="37" s="1"/>
  <c r="AA422" i="37" s="1"/>
  <c r="AB422" i="37"/>
  <c r="AB414" i="37"/>
  <c r="AF414" i="37"/>
  <c r="AG414" i="37" s="1"/>
  <c r="AA414" i="37" s="1"/>
  <c r="AB410" i="37"/>
  <c r="AF410" i="37"/>
  <c r="AG410" i="37" s="1"/>
  <c r="AA410" i="37" s="1"/>
  <c r="AB406" i="37"/>
  <c r="AF406" i="37"/>
  <c r="AG406" i="37" s="1"/>
  <c r="AA406" i="37" s="1"/>
  <c r="AB402" i="37"/>
  <c r="AF402" i="37"/>
  <c r="AG402" i="37" s="1"/>
  <c r="AA402" i="37" s="1"/>
  <c r="AB398" i="37"/>
  <c r="AB399" i="37" s="1"/>
  <c r="AF398" i="37"/>
  <c r="AG398" i="37" s="1"/>
  <c r="AA398" i="37" s="1"/>
  <c r="AB394" i="37"/>
  <c r="AF394" i="37"/>
  <c r="AG394" i="37" s="1"/>
  <c r="AA394" i="37" s="1"/>
  <c r="AB390" i="37"/>
  <c r="AF390" i="37"/>
  <c r="AG390" i="37" s="1"/>
  <c r="AA390" i="37" s="1"/>
  <c r="AB386" i="37"/>
  <c r="AF386" i="37"/>
  <c r="AG386" i="37" s="1"/>
  <c r="AA386" i="37" s="1"/>
  <c r="AB382" i="37"/>
  <c r="AF382" i="37"/>
  <c r="AG382" i="37" s="1"/>
  <c r="AA382" i="37" s="1"/>
  <c r="AF378" i="37"/>
  <c r="AG378" i="37" s="1"/>
  <c r="AA378" i="37" s="1"/>
  <c r="AB378" i="37"/>
  <c r="AF374" i="37"/>
  <c r="AG374" i="37" s="1"/>
  <c r="AA374" i="37" s="1"/>
  <c r="AB374" i="37"/>
  <c r="AB370" i="37"/>
  <c r="AF370" i="37"/>
  <c r="AG370" i="37" s="1"/>
  <c r="AA370" i="37" s="1"/>
  <c r="AB366" i="37"/>
  <c r="AF366" i="37"/>
  <c r="AG366" i="37" s="1"/>
  <c r="AA366" i="37" s="1"/>
  <c r="AB358" i="37"/>
  <c r="AB359" i="37" s="1"/>
  <c r="AF358" i="37"/>
  <c r="AG358" i="37" s="1"/>
  <c r="AA358" i="37" s="1"/>
  <c r="AB350" i="37"/>
  <c r="AF350" i="37"/>
  <c r="AG350" i="37" s="1"/>
  <c r="AA350" i="37" s="1"/>
  <c r="AB346" i="37"/>
  <c r="AF346" i="37"/>
  <c r="AG346" i="37" s="1"/>
  <c r="AA346" i="37" s="1"/>
  <c r="AB342" i="37"/>
  <c r="AB334" i="37"/>
  <c r="AB326" i="37"/>
  <c r="AF318" i="37"/>
  <c r="AG318" i="37" s="1"/>
  <c r="AA318" i="37" s="1"/>
  <c r="AB318" i="37"/>
  <c r="AB314" i="37"/>
  <c r="AF314" i="37"/>
  <c r="AG314" i="37" s="1"/>
  <c r="AA314" i="37" s="1"/>
  <c r="AB310" i="37"/>
  <c r="AB311" i="37" s="1"/>
  <c r="AF310" i="37"/>
  <c r="AG310" i="37" s="1"/>
  <c r="AA310" i="37" s="1"/>
  <c r="AB306" i="37"/>
  <c r="AF306" i="37"/>
  <c r="AG306" i="37" s="1"/>
  <c r="AA306" i="37" s="1"/>
  <c r="AB302" i="37"/>
  <c r="AF302" i="37"/>
  <c r="AG302" i="37" s="1"/>
  <c r="AA302" i="37" s="1"/>
  <c r="AB298" i="37"/>
  <c r="AF298" i="37"/>
  <c r="AG298" i="37" s="1"/>
  <c r="AA298" i="37" s="1"/>
  <c r="AB294" i="37"/>
  <c r="AF294" i="37"/>
  <c r="AG294" i="37" s="1"/>
  <c r="AA294" i="37" s="1"/>
  <c r="AB290" i="37"/>
  <c r="AF290" i="37"/>
  <c r="AG290" i="37" s="1"/>
  <c r="AA290" i="37" s="1"/>
  <c r="AB286" i="37"/>
  <c r="AF286" i="37"/>
  <c r="AG286" i="37" s="1"/>
  <c r="AA286" i="37" s="1"/>
  <c r="AF282" i="37"/>
  <c r="AG282" i="37" s="1"/>
  <c r="AA282" i="37" s="1"/>
  <c r="AB282" i="37"/>
  <c r="AB278" i="37"/>
  <c r="AF278" i="37"/>
  <c r="AG278" i="37" s="1"/>
  <c r="AA278" i="37" s="1"/>
  <c r="AB274" i="37"/>
  <c r="AF274" i="37"/>
  <c r="AG274" i="37" s="1"/>
  <c r="AA274" i="37" s="1"/>
  <c r="AF270" i="37"/>
  <c r="AG270" i="37" s="1"/>
  <c r="AA270" i="37" s="1"/>
  <c r="AC270" i="37" s="1"/>
  <c r="AB266" i="37"/>
  <c r="AF266" i="37"/>
  <c r="AG266" i="37" s="1"/>
  <c r="AA266" i="37" s="1"/>
  <c r="AB258" i="37"/>
  <c r="AF254" i="37"/>
  <c r="AG254" i="37" s="1"/>
  <c r="AA254" i="37" s="1"/>
  <c r="AC254" i="37" s="1"/>
  <c r="AB246" i="37"/>
  <c r="AB247" i="37" s="1"/>
  <c r="AB248" i="37" s="1"/>
  <c r="AF246" i="37"/>
  <c r="AG246" i="37" s="1"/>
  <c r="AA246" i="37" s="1"/>
  <c r="AB242" i="37"/>
  <c r="AF242" i="37"/>
  <c r="AG242" i="37" s="1"/>
  <c r="AA242" i="37" s="1"/>
  <c r="AB238" i="37"/>
  <c r="AF238" i="37"/>
  <c r="AG238" i="37" s="1"/>
  <c r="AA238" i="37" s="1"/>
  <c r="AB234" i="37"/>
  <c r="AB235" i="37" s="1"/>
  <c r="AB236" i="37" s="1"/>
  <c r="AF234" i="37"/>
  <c r="AG234" i="37" s="1"/>
  <c r="AA234" i="37" s="1"/>
  <c r="AB230" i="37"/>
  <c r="AF230" i="37"/>
  <c r="AG230" i="37" s="1"/>
  <c r="AA230" i="37" s="1"/>
  <c r="AB226" i="37"/>
  <c r="AF226" i="37"/>
  <c r="AG226" i="37" s="1"/>
  <c r="AA226" i="37" s="1"/>
  <c r="AB222" i="37"/>
  <c r="AF222" i="37"/>
  <c r="AG222" i="37" s="1"/>
  <c r="AA222" i="37" s="1"/>
  <c r="AB214" i="37"/>
  <c r="AB215" i="37" s="1"/>
  <c r="AB216" i="37" s="1"/>
  <c r="AB217" i="37" s="1"/>
  <c r="AB218" i="37" s="1"/>
  <c r="AF214" i="37"/>
  <c r="AG214" i="37" s="1"/>
  <c r="AA214" i="37" s="1"/>
  <c r="AB210" i="37"/>
  <c r="AF210" i="37"/>
  <c r="AG210" i="37" s="1"/>
  <c r="AA210" i="37" s="1"/>
  <c r="AB206" i="37"/>
  <c r="AF206" i="37"/>
  <c r="AG206" i="37" s="1"/>
  <c r="AA206" i="37" s="1"/>
  <c r="AB202" i="37"/>
  <c r="AF202" i="37"/>
  <c r="AG202" i="37" s="1"/>
  <c r="AA202" i="37" s="1"/>
  <c r="AB198" i="37"/>
  <c r="AF198" i="37"/>
  <c r="AG198" i="37" s="1"/>
  <c r="AA198" i="37" s="1"/>
  <c r="AB194" i="37"/>
  <c r="AF194" i="37"/>
  <c r="AG194" i="37" s="1"/>
  <c r="AA194" i="37" s="1"/>
  <c r="AB190" i="37"/>
  <c r="AF190" i="37"/>
  <c r="AG190" i="37" s="1"/>
  <c r="AA190" i="37" s="1"/>
  <c r="AB186" i="37"/>
  <c r="AF186" i="37"/>
  <c r="AG186" i="37" s="1"/>
  <c r="AA186" i="37" s="1"/>
  <c r="AB182" i="37"/>
  <c r="AF182" i="37"/>
  <c r="AG182" i="37" s="1"/>
  <c r="AA182" i="37" s="1"/>
  <c r="AB178" i="37"/>
  <c r="AF178" i="37"/>
  <c r="AG178" i="37" s="1"/>
  <c r="AA178" i="37" s="1"/>
  <c r="AF174" i="37"/>
  <c r="AG174" i="37" s="1"/>
  <c r="AA174" i="37" s="1"/>
  <c r="AB174" i="37"/>
  <c r="AB170" i="37"/>
  <c r="AF170" i="37"/>
  <c r="AG170" i="37" s="1"/>
  <c r="AA170" i="37" s="1"/>
  <c r="AB166" i="37"/>
  <c r="AF166" i="37"/>
  <c r="AG166" i="37" s="1"/>
  <c r="AA166" i="37" s="1"/>
  <c r="AB162" i="37"/>
  <c r="AF162" i="37"/>
  <c r="AG162" i="37" s="1"/>
  <c r="AA162" i="37" s="1"/>
  <c r="AB158" i="37"/>
  <c r="AF158" i="37"/>
  <c r="AG158" i="37" s="1"/>
  <c r="AA158" i="37" s="1"/>
  <c r="AB154" i="37"/>
  <c r="AB155" i="37" s="1"/>
  <c r="AF154" i="37"/>
  <c r="AG154" i="37" s="1"/>
  <c r="AA154" i="37" s="1"/>
  <c r="AB150" i="37"/>
  <c r="AB151" i="37" s="1"/>
  <c r="AF150" i="37"/>
  <c r="AG150" i="37" s="1"/>
  <c r="AA150" i="37" s="1"/>
  <c r="AB146" i="37"/>
  <c r="AF146" i="37"/>
  <c r="AG146" i="37" s="1"/>
  <c r="AA146" i="37" s="1"/>
  <c r="AB142" i="37"/>
  <c r="AF142" i="37"/>
  <c r="AG142" i="37" s="1"/>
  <c r="AA142" i="37" s="1"/>
  <c r="AB138" i="37"/>
  <c r="AF138" i="37"/>
  <c r="AG138" i="37" s="1"/>
  <c r="AA138" i="37" s="1"/>
  <c r="AB134" i="37"/>
  <c r="AF134" i="37"/>
  <c r="AG134" i="37" s="1"/>
  <c r="AA134" i="37" s="1"/>
  <c r="AB130" i="37"/>
  <c r="AB131" i="37" s="1"/>
  <c r="AF130" i="37"/>
  <c r="AG130" i="37" s="1"/>
  <c r="AA130" i="37" s="1"/>
  <c r="AB126" i="37"/>
  <c r="AF126" i="37"/>
  <c r="AG126" i="37" s="1"/>
  <c r="AA126" i="37" s="1"/>
  <c r="AB122" i="37"/>
  <c r="AF122" i="37"/>
  <c r="AG122" i="37" s="1"/>
  <c r="AA122" i="37" s="1"/>
  <c r="AB118" i="37"/>
  <c r="AF118" i="37"/>
  <c r="AG118" i="37" s="1"/>
  <c r="AA118" i="37" s="1"/>
  <c r="AB114" i="37"/>
  <c r="AF114" i="37"/>
  <c r="AG114" i="37" s="1"/>
  <c r="AA114" i="37" s="1"/>
  <c r="AB110" i="37"/>
  <c r="AF110" i="37"/>
  <c r="AG110" i="37" s="1"/>
  <c r="AA110" i="37" s="1"/>
  <c r="AB106" i="37"/>
  <c r="AF106" i="37"/>
  <c r="AG106" i="37" s="1"/>
  <c r="AA106" i="37" s="1"/>
  <c r="AB102" i="37"/>
  <c r="AF102" i="37"/>
  <c r="AG102" i="37" s="1"/>
  <c r="AA102" i="37" s="1"/>
  <c r="AB98" i="37"/>
  <c r="AF98" i="37"/>
  <c r="AG98" i="37" s="1"/>
  <c r="AA98" i="37" s="1"/>
  <c r="AB94" i="37"/>
  <c r="AF94" i="37"/>
  <c r="AG94" i="37" s="1"/>
  <c r="AA94" i="37" s="1"/>
  <c r="AF62" i="37"/>
  <c r="AG62" i="37" s="1"/>
  <c r="AA62" i="37" s="1"/>
  <c r="AB62" i="37"/>
  <c r="AB63" i="37" s="1"/>
  <c r="AB64" i="37" s="1"/>
  <c r="AB65" i="37" s="1"/>
  <c r="AB66" i="37" s="1"/>
  <c r="AB50" i="37"/>
  <c r="AF50" i="37"/>
  <c r="AG50" i="37" s="1"/>
  <c r="AA50" i="37" s="1"/>
  <c r="AF46" i="37"/>
  <c r="AG46" i="37" s="1"/>
  <c r="AA46" i="37" s="1"/>
  <c r="AB46" i="37"/>
  <c r="AF42" i="37"/>
  <c r="AG42" i="37" s="1"/>
  <c r="AA42" i="37" s="1"/>
  <c r="AC42" i="37" s="1"/>
  <c r="AB38" i="37"/>
  <c r="AF38" i="37"/>
  <c r="AG38" i="37" s="1"/>
  <c r="AA38" i="37" s="1"/>
  <c r="T7" i="37"/>
  <c r="T8" i="37"/>
  <c r="T5" i="37"/>
  <c r="Y8" i="37"/>
  <c r="T9" i="37"/>
  <c r="S10" i="37"/>
  <c r="S11" i="37"/>
  <c r="S12" i="37"/>
  <c r="S13" i="37"/>
  <c r="S14" i="37"/>
  <c r="S15" i="37"/>
  <c r="S16" i="37"/>
  <c r="S17" i="37"/>
  <c r="S18" i="37"/>
  <c r="S19" i="37"/>
  <c r="S20" i="37"/>
  <c r="S21" i="37"/>
  <c r="S22" i="37"/>
  <c r="S23" i="37"/>
  <c r="S24" i="37"/>
  <c r="S25" i="37"/>
  <c r="S26" i="37"/>
  <c r="S27" i="37"/>
  <c r="S28" i="37"/>
  <c r="S29" i="37"/>
  <c r="S30" i="37"/>
  <c r="S31" i="37"/>
  <c r="S32" i="37"/>
  <c r="S33" i="37"/>
  <c r="S34" i="37"/>
  <c r="S35" i="37"/>
  <c r="S36" i="37"/>
  <c r="S37" i="37"/>
  <c r="S38" i="37"/>
  <c r="R38" i="37"/>
  <c r="R37" i="37"/>
  <c r="R36" i="37"/>
  <c r="R35" i="37"/>
  <c r="R34" i="37"/>
  <c r="R33" i="37"/>
  <c r="R32" i="37"/>
  <c r="R31" i="37"/>
  <c r="R30" i="37"/>
  <c r="R29" i="37"/>
  <c r="R28" i="37"/>
  <c r="R27" i="37"/>
  <c r="R26" i="37"/>
  <c r="R25" i="37"/>
  <c r="R24" i="37"/>
  <c r="R23" i="37"/>
  <c r="R22" i="37"/>
  <c r="R21" i="37"/>
  <c r="R20" i="37"/>
  <c r="R19" i="37"/>
  <c r="R18" i="37"/>
  <c r="R17" i="37"/>
  <c r="R16" i="37"/>
  <c r="R15" i="37"/>
  <c r="R14" i="37"/>
  <c r="R13" i="37"/>
  <c r="R12" i="37"/>
  <c r="R11" i="37"/>
  <c r="R10" i="37"/>
  <c r="Y13" i="37"/>
  <c r="Y19" i="37"/>
  <c r="Y28" i="37"/>
  <c r="Y34" i="37"/>
  <c r="Y10" i="37"/>
  <c r="N39" i="37"/>
  <c r="N10" i="37"/>
  <c r="N11" i="37"/>
  <c r="N12" i="37"/>
  <c r="N13" i="37"/>
  <c r="N14" i="37"/>
  <c r="N15" i="37"/>
  <c r="N16" i="37"/>
  <c r="N17" i="37"/>
  <c r="N18" i="37"/>
  <c r="N19" i="37"/>
  <c r="N20" i="37"/>
  <c r="N21" i="37"/>
  <c r="N22" i="37"/>
  <c r="N23" i="37"/>
  <c r="N24" i="37"/>
  <c r="N25" i="37"/>
  <c r="N26" i="37"/>
  <c r="N27" i="37"/>
  <c r="N28" i="37"/>
  <c r="N29" i="37"/>
  <c r="N30" i="37"/>
  <c r="N31" i="37"/>
  <c r="N32" i="37"/>
  <c r="N33" i="37"/>
  <c r="N34" i="37"/>
  <c r="N35" i="37"/>
  <c r="N36" i="37"/>
  <c r="N37" i="37"/>
  <c r="N38" i="37"/>
  <c r="AF326" i="37" l="1"/>
  <c r="AG326" i="37" s="1"/>
  <c r="AA326" i="37" s="1"/>
  <c r="AF342" i="37"/>
  <c r="AG342" i="37" s="1"/>
  <c r="AA342" i="37" s="1"/>
  <c r="AF430" i="37"/>
  <c r="AG430" i="37" s="1"/>
  <c r="AA430" i="37" s="1"/>
  <c r="AC430" i="37" s="1"/>
  <c r="AC595" i="37"/>
  <c r="AF74" i="37"/>
  <c r="AG74" i="37" s="1"/>
  <c r="AA74" i="37" s="1"/>
  <c r="AC74" i="37" s="1"/>
  <c r="AF334" i="37"/>
  <c r="AG334" i="37" s="1"/>
  <c r="AA334" i="37" s="1"/>
  <c r="AF494" i="37"/>
  <c r="AG494" i="37" s="1"/>
  <c r="AA494" i="37" s="1"/>
  <c r="AF542" i="37"/>
  <c r="AG542" i="37" s="1"/>
  <c r="AA542" i="37" s="1"/>
  <c r="AC542" i="37" s="1"/>
  <c r="AC253" i="37"/>
  <c r="AC277" i="37"/>
  <c r="AC285" i="37"/>
  <c r="AC293" i="37"/>
  <c r="AC301" i="37"/>
  <c r="AC309" i="37"/>
  <c r="AC317" i="37"/>
  <c r="AC325" i="37"/>
  <c r="AC333" i="37"/>
  <c r="AC341" i="37"/>
  <c r="AC349" i="37"/>
  <c r="AF362" i="37"/>
  <c r="AG362" i="37" s="1"/>
  <c r="AA362" i="37" s="1"/>
  <c r="AC362" i="37" s="1"/>
  <c r="AF322" i="37"/>
  <c r="AG322" i="37" s="1"/>
  <c r="AA322" i="37" s="1"/>
  <c r="AF70" i="37"/>
  <c r="AG70" i="37" s="1"/>
  <c r="AA70" i="37" s="1"/>
  <c r="AC70" i="37" s="1"/>
  <c r="AF426" i="37"/>
  <c r="AG426" i="37" s="1"/>
  <c r="AA426" i="37" s="1"/>
  <c r="AC426" i="37" s="1"/>
  <c r="AF490" i="37"/>
  <c r="AG490" i="37" s="1"/>
  <c r="AA490" i="37" s="1"/>
  <c r="AC490" i="37" s="1"/>
  <c r="AF550" i="37"/>
  <c r="AG550" i="37" s="1"/>
  <c r="AA550" i="37" s="1"/>
  <c r="AC550" i="37" s="1"/>
  <c r="AF250" i="37"/>
  <c r="AG250" i="37" s="1"/>
  <c r="AA250" i="37" s="1"/>
  <c r="AF262" i="37"/>
  <c r="AG262" i="37" s="1"/>
  <c r="AA262" i="37" s="1"/>
  <c r="AC262" i="37" s="1"/>
  <c r="AF330" i="37"/>
  <c r="AG330" i="37" s="1"/>
  <c r="AA330" i="37" s="1"/>
  <c r="AC330" i="37" s="1"/>
  <c r="AF338" i="37"/>
  <c r="AG338" i="37" s="1"/>
  <c r="AA338" i="37" s="1"/>
  <c r="AF354" i="37"/>
  <c r="AG354" i="37" s="1"/>
  <c r="AA354" i="37" s="1"/>
  <c r="AC354" i="37" s="1"/>
  <c r="AC101" i="37"/>
  <c r="AC226" i="37"/>
  <c r="AC234" i="37"/>
  <c r="AC39" i="37"/>
  <c r="AC59" i="37"/>
  <c r="AC95" i="37"/>
  <c r="AC103" i="37"/>
  <c r="AC223" i="37"/>
  <c r="AC231" i="37"/>
  <c r="AF48" i="37"/>
  <c r="AG48" i="37" s="1"/>
  <c r="AA48" i="37" s="1"/>
  <c r="AC48" i="37" s="1"/>
  <c r="AC276" i="37"/>
  <c r="AC16" i="37"/>
  <c r="AC50" i="37"/>
  <c r="AC98" i="37"/>
  <c r="AC106" i="37"/>
  <c r="AC114" i="37"/>
  <c r="AC122" i="37"/>
  <c r="AC130" i="37"/>
  <c r="AC138" i="37"/>
  <c r="AC146" i="37"/>
  <c r="AC154" i="37"/>
  <c r="AC162" i="37"/>
  <c r="AC170" i="37"/>
  <c r="AC178" i="37"/>
  <c r="AC186" i="37"/>
  <c r="AC194" i="37"/>
  <c r="AC202" i="37"/>
  <c r="AC210" i="37"/>
  <c r="AC374" i="37"/>
  <c r="AC17" i="37"/>
  <c r="AC33" i="37"/>
  <c r="AC143" i="37"/>
  <c r="AC239" i="37"/>
  <c r="AC460" i="37"/>
  <c r="AC315" i="37"/>
  <c r="AC539" i="37"/>
  <c r="AC92" i="37"/>
  <c r="AC100" i="37"/>
  <c r="AC108" i="37"/>
  <c r="AC116" i="37"/>
  <c r="AC124" i="37"/>
  <c r="AC356" i="37"/>
  <c r="AC560" i="37"/>
  <c r="AC7" i="37"/>
  <c r="AC305" i="37"/>
  <c r="AC361" i="37"/>
  <c r="AC389" i="37"/>
  <c r="AC413" i="37"/>
  <c r="AC445" i="37"/>
  <c r="AC453" i="37"/>
  <c r="AC461" i="37"/>
  <c r="AC370" i="37"/>
  <c r="AC386" i="37"/>
  <c r="AC394" i="37"/>
  <c r="AC402" i="37"/>
  <c r="AC410" i="37"/>
  <c r="AC6" i="37"/>
  <c r="AC96" i="37"/>
  <c r="AC104" i="37"/>
  <c r="AC112" i="37"/>
  <c r="AC120" i="37"/>
  <c r="AC128" i="37"/>
  <c r="AC136" i="37"/>
  <c r="AC144" i="37"/>
  <c r="AC152" i="37"/>
  <c r="AC160" i="37"/>
  <c r="AC168" i="37"/>
  <c r="AC176" i="37"/>
  <c r="AC184" i="37"/>
  <c r="AC192" i="37"/>
  <c r="AC200" i="37"/>
  <c r="AC208" i="37"/>
  <c r="AC252" i="37"/>
  <c r="AC260" i="37"/>
  <c r="AC436" i="37"/>
  <c r="AC448" i="37"/>
  <c r="AC456" i="37"/>
  <c r="AC472" i="37"/>
  <c r="AC480" i="37"/>
  <c r="AC24" i="37"/>
  <c r="AC242" i="37"/>
  <c r="AC250" i="37"/>
  <c r="AC274" i="37"/>
  <c r="AC290" i="37"/>
  <c r="AC298" i="37"/>
  <c r="AC306" i="37"/>
  <c r="AC314" i="37"/>
  <c r="AC338" i="37"/>
  <c r="AC346" i="37"/>
  <c r="AC438" i="37"/>
  <c r="AC446" i="37"/>
  <c r="AF151" i="37"/>
  <c r="AG151" i="37" s="1"/>
  <c r="AA151" i="37" s="1"/>
  <c r="AC151" i="37" s="1"/>
  <c r="AC364" i="37"/>
  <c r="AC384" i="37"/>
  <c r="AC404" i="37"/>
  <c r="AC544" i="37"/>
  <c r="AF28" i="37"/>
  <c r="AG28" i="37" s="1"/>
  <c r="AA28" i="37" s="1"/>
  <c r="AC549" i="37"/>
  <c r="AC46" i="37"/>
  <c r="AC62" i="37"/>
  <c r="AC174" i="37"/>
  <c r="AC434" i="37"/>
  <c r="AC450" i="37"/>
  <c r="AC458" i="37"/>
  <c r="AC466" i="37"/>
  <c r="AC474" i="37"/>
  <c r="AC482" i="37"/>
  <c r="AC498" i="37"/>
  <c r="AC506" i="37"/>
  <c r="AC514" i="37"/>
  <c r="AC522" i="37"/>
  <c r="AC530" i="37"/>
  <c r="AC538" i="37"/>
  <c r="AC47" i="37"/>
  <c r="AC67" i="37"/>
  <c r="AC99" i="37"/>
  <c r="AC107" i="37"/>
  <c r="AC115" i="37"/>
  <c r="AC123" i="37"/>
  <c r="AC159" i="37"/>
  <c r="AC167" i="37"/>
  <c r="AC175" i="37"/>
  <c r="AC183" i="37"/>
  <c r="AC191" i="37"/>
  <c r="AC199" i="37"/>
  <c r="AC207" i="37"/>
  <c r="AF215" i="37"/>
  <c r="AC255" i="37"/>
  <c r="AC263" i="37"/>
  <c r="AC271" i="37"/>
  <c r="AC279" i="37"/>
  <c r="AC287" i="37"/>
  <c r="AC303" i="37"/>
  <c r="AC367" i="37"/>
  <c r="AC375" i="37"/>
  <c r="AC383" i="37"/>
  <c r="AC391" i="37"/>
  <c r="AC447" i="37"/>
  <c r="AC455" i="37"/>
  <c r="AC463" i="37"/>
  <c r="AC471" i="37"/>
  <c r="AC479" i="37"/>
  <c r="AF40" i="37"/>
  <c r="AG40" i="37" s="1"/>
  <c r="AA40" i="37" s="1"/>
  <c r="AC40" i="37" s="1"/>
  <c r="AC140" i="37"/>
  <c r="AC228" i="37"/>
  <c r="AC240" i="37"/>
  <c r="AF500" i="37"/>
  <c r="AG500" i="37" s="1"/>
  <c r="AA500" i="37" s="1"/>
  <c r="AC500" i="37" s="1"/>
  <c r="AC36" i="37"/>
  <c r="AF247" i="37"/>
  <c r="AF268" i="37"/>
  <c r="AG268" i="37" s="1"/>
  <c r="AA268" i="37" s="1"/>
  <c r="AC268" i="37" s="1"/>
  <c r="AF488" i="37"/>
  <c r="AG488" i="37" s="1"/>
  <c r="AA488" i="37" s="1"/>
  <c r="AC488" i="37" s="1"/>
  <c r="AC504" i="37"/>
  <c r="AC512" i="37"/>
  <c r="AC520" i="37"/>
  <c r="AC528" i="37"/>
  <c r="AC536" i="37"/>
  <c r="AF556" i="37"/>
  <c r="AG556" i="37" s="1"/>
  <c r="AA556" i="37" s="1"/>
  <c r="AC556" i="37" s="1"/>
  <c r="AC23" i="37"/>
  <c r="AC31" i="37"/>
  <c r="AC449" i="37"/>
  <c r="AC457" i="37"/>
  <c r="AC533" i="37"/>
  <c r="AC541" i="37"/>
  <c r="AC318" i="37"/>
  <c r="AC554" i="37"/>
  <c r="AC562" i="37"/>
  <c r="AC9" i="37"/>
  <c r="AC21" i="37"/>
  <c r="AC29" i="37"/>
  <c r="AC527" i="37"/>
  <c r="AC559" i="37"/>
  <c r="AC319" i="37"/>
  <c r="AC327" i="37"/>
  <c r="AC335" i="37"/>
  <c r="AC343" i="37"/>
  <c r="AC351" i="37"/>
  <c r="AC407" i="37"/>
  <c r="AC415" i="37"/>
  <c r="AC423" i="37"/>
  <c r="AC487" i="37"/>
  <c r="AC495" i="37"/>
  <c r="AC503" i="37"/>
  <c r="AC511" i="37"/>
  <c r="AC519" i="37"/>
  <c r="AC26" i="37"/>
  <c r="AC60" i="37"/>
  <c r="AC272" i="37"/>
  <c r="AC280" i="37"/>
  <c r="AC288" i="37"/>
  <c r="AC296" i="37"/>
  <c r="AC304" i="37"/>
  <c r="AF332" i="37"/>
  <c r="AG332" i="37" s="1"/>
  <c r="AA332" i="37" s="1"/>
  <c r="AC332" i="37" s="1"/>
  <c r="AC109" i="37"/>
  <c r="AC117" i="37"/>
  <c r="AC125" i="37"/>
  <c r="AC133" i="37"/>
  <c r="AC149" i="37"/>
  <c r="AC157" i="37"/>
  <c r="AC165" i="37"/>
  <c r="AC173" i="37"/>
  <c r="AC249" i="37"/>
  <c r="AC273" i="37"/>
  <c r="AC281" i="37"/>
  <c r="AC289" i="37"/>
  <c r="AC297" i="37"/>
  <c r="AC313" i="37"/>
  <c r="AC481" i="37"/>
  <c r="AB418" i="37"/>
  <c r="AB546" i="37"/>
  <c r="AF311" i="37"/>
  <c r="AG311" i="37" s="1"/>
  <c r="AA311" i="37" s="1"/>
  <c r="AC311" i="37" s="1"/>
  <c r="AF359" i="37"/>
  <c r="AG359" i="37" s="1"/>
  <c r="AA359" i="37" s="1"/>
  <c r="AC359" i="37" s="1"/>
  <c r="AF399" i="37"/>
  <c r="AG399" i="37" s="1"/>
  <c r="AA399" i="37" s="1"/>
  <c r="AC399" i="37" s="1"/>
  <c r="AF439" i="37"/>
  <c r="AG439" i="37" s="1"/>
  <c r="AA439" i="37" s="1"/>
  <c r="AC439" i="37" s="1"/>
  <c r="AC531" i="37"/>
  <c r="AC547" i="37"/>
  <c r="AF81" i="37"/>
  <c r="AG80" i="37"/>
  <c r="AA80" i="37" s="1"/>
  <c r="AC80" i="37" s="1"/>
  <c r="AF220" i="37"/>
  <c r="AF320" i="37"/>
  <c r="AG320" i="37" s="1"/>
  <c r="AA320" i="37" s="1"/>
  <c r="AC320" i="37" s="1"/>
  <c r="AF336" i="37"/>
  <c r="AG336" i="37" s="1"/>
  <c r="AA336" i="37" s="1"/>
  <c r="AC336" i="37" s="1"/>
  <c r="AC348" i="37"/>
  <c r="AF492" i="37"/>
  <c r="AG492" i="37" s="1"/>
  <c r="AA492" i="37" s="1"/>
  <c r="AC492" i="37" s="1"/>
  <c r="AF34" i="37"/>
  <c r="AG34" i="37" s="1"/>
  <c r="AA34" i="37" s="1"/>
  <c r="AC34" i="37" s="1"/>
  <c r="AC49" i="37"/>
  <c r="AC181" i="37"/>
  <c r="AC189" i="37"/>
  <c r="AC197" i="37"/>
  <c r="AC205" i="37"/>
  <c r="AC213" i="37"/>
  <c r="AC225" i="37"/>
  <c r="AC233" i="37"/>
  <c r="AC241" i="37"/>
  <c r="AC261" i="37"/>
  <c r="AC269" i="37"/>
  <c r="AC557" i="37"/>
  <c r="AC565" i="37"/>
  <c r="AC94" i="37"/>
  <c r="AC102" i="37"/>
  <c r="AC110" i="37"/>
  <c r="AC118" i="37"/>
  <c r="AC126" i="37"/>
  <c r="AC134" i="37"/>
  <c r="AC142" i="37"/>
  <c r="AC150" i="37"/>
  <c r="AC158" i="37"/>
  <c r="AC166" i="37"/>
  <c r="AC182" i="37"/>
  <c r="AC190" i="37"/>
  <c r="AC198" i="37"/>
  <c r="AC206" i="37"/>
  <c r="AC214" i="37"/>
  <c r="AC222" i="37"/>
  <c r="AC230" i="37"/>
  <c r="AC238" i="37"/>
  <c r="AC246" i="37"/>
  <c r="AC266" i="37"/>
  <c r="AC282" i="37"/>
  <c r="AC322" i="37"/>
  <c r="AC358" i="37"/>
  <c r="AC366" i="37"/>
  <c r="AC382" i="37"/>
  <c r="AC390" i="37"/>
  <c r="AC398" i="37"/>
  <c r="AC406" i="37"/>
  <c r="AC414" i="37"/>
  <c r="AC422" i="37"/>
  <c r="AC454" i="37"/>
  <c r="AC462" i="37"/>
  <c r="AC470" i="37"/>
  <c r="AC478" i="37"/>
  <c r="AC486" i="37"/>
  <c r="AC494" i="37"/>
  <c r="AC502" i="37"/>
  <c r="AC510" i="37"/>
  <c r="AC518" i="37"/>
  <c r="AC526" i="37"/>
  <c r="AC534" i="37"/>
  <c r="AC558" i="37"/>
  <c r="AC566" i="37"/>
  <c r="AC25" i="37"/>
  <c r="AC535" i="37"/>
  <c r="AC551" i="37"/>
  <c r="AC563" i="37"/>
  <c r="AF56" i="37"/>
  <c r="AG55" i="37"/>
  <c r="AA55" i="37" s="1"/>
  <c r="AC55" i="37" s="1"/>
  <c r="AF63" i="37"/>
  <c r="AF71" i="37"/>
  <c r="AC111" i="37"/>
  <c r="AC119" i="37"/>
  <c r="AC127" i="37"/>
  <c r="AC135" i="37"/>
  <c r="AC295" i="37"/>
  <c r="AF431" i="37"/>
  <c r="AG431" i="37" s="1"/>
  <c r="AA431" i="37" s="1"/>
  <c r="AC431" i="37" s="1"/>
  <c r="AC132" i="37"/>
  <c r="AC148" i="37"/>
  <c r="AC156" i="37"/>
  <c r="AC164" i="37"/>
  <c r="AC172" i="37"/>
  <c r="AC180" i="37"/>
  <c r="AC188" i="37"/>
  <c r="AC196" i="37"/>
  <c r="AC204" i="37"/>
  <c r="AC212" i="37"/>
  <c r="AC224" i="37"/>
  <c r="AC232" i="37"/>
  <c r="AC312" i="37"/>
  <c r="AF324" i="37"/>
  <c r="AG324" i="37" s="1"/>
  <c r="AA324" i="37" s="1"/>
  <c r="AC324" i="37" s="1"/>
  <c r="AF340" i="37"/>
  <c r="AG340" i="37" s="1"/>
  <c r="AA340" i="37" s="1"/>
  <c r="AC340" i="37" s="1"/>
  <c r="AC352" i="37"/>
  <c r="AC360" i="37"/>
  <c r="AF368" i="37"/>
  <c r="AG368" i="37" s="1"/>
  <c r="AA368" i="37" s="1"/>
  <c r="AC368" i="37" s="1"/>
  <c r="AC376" i="37"/>
  <c r="AC392" i="37"/>
  <c r="AC412" i="37"/>
  <c r="AC420" i="37"/>
  <c r="AC432" i="37"/>
  <c r="AF441" i="37"/>
  <c r="AG441" i="37" s="1"/>
  <c r="AA441" i="37" s="1"/>
  <c r="AC441" i="37" s="1"/>
  <c r="AG440" i="37"/>
  <c r="AA440" i="37" s="1"/>
  <c r="AC440" i="37" s="1"/>
  <c r="AC452" i="37"/>
  <c r="AC468" i="37"/>
  <c r="AC476" i="37"/>
  <c r="AC484" i="37"/>
  <c r="AC496" i="37"/>
  <c r="AF548" i="37"/>
  <c r="AG548" i="37" s="1"/>
  <c r="AA548" i="37" s="1"/>
  <c r="AC548" i="37" s="1"/>
  <c r="AC20" i="37"/>
  <c r="AC37" i="37"/>
  <c r="AC45" i="37"/>
  <c r="AC61" i="37"/>
  <c r="AC141" i="37"/>
  <c r="AC321" i="37"/>
  <c r="AC329" i="37"/>
  <c r="AC337" i="37"/>
  <c r="AC345" i="37"/>
  <c r="AC353" i="37"/>
  <c r="AC369" i="37"/>
  <c r="AC377" i="37"/>
  <c r="AC405" i="37"/>
  <c r="AC425" i="37"/>
  <c r="AC433" i="37"/>
  <c r="AC469" i="37"/>
  <c r="AC477" i="37"/>
  <c r="AC485" i="37"/>
  <c r="AC493" i="37"/>
  <c r="AC501" i="37"/>
  <c r="AC509" i="37"/>
  <c r="AC517" i="37"/>
  <c r="AC525" i="37"/>
  <c r="AC378" i="37"/>
  <c r="AC442" i="37"/>
  <c r="AC30" i="37"/>
  <c r="AF43" i="37"/>
  <c r="AF88" i="37"/>
  <c r="AG87" i="37"/>
  <c r="AA87" i="37" s="1"/>
  <c r="AC87" i="37" s="1"/>
  <c r="AC38" i="37"/>
  <c r="AC278" i="37"/>
  <c r="AC286" i="37"/>
  <c r="AC294" i="37"/>
  <c r="AC302" i="37"/>
  <c r="AC310" i="37"/>
  <c r="AC326" i="37"/>
  <c r="AC334" i="37"/>
  <c r="AC342" i="37"/>
  <c r="AC350" i="37"/>
  <c r="AF75" i="37"/>
  <c r="AG75" i="37" s="1"/>
  <c r="AA75" i="37" s="1"/>
  <c r="AC75" i="37" s="1"/>
  <c r="AF131" i="37"/>
  <c r="AG131" i="37" s="1"/>
  <c r="AA131" i="37" s="1"/>
  <c r="AC131" i="37" s="1"/>
  <c r="AC139" i="37"/>
  <c r="AC147" i="37"/>
  <c r="AF155" i="37"/>
  <c r="AG155" i="37" s="1"/>
  <c r="AA155" i="37" s="1"/>
  <c r="AC155" i="37" s="1"/>
  <c r="AC163" i="37"/>
  <c r="AC171" i="37"/>
  <c r="AC179" i="37"/>
  <c r="AC187" i="37"/>
  <c r="AC195" i="37"/>
  <c r="AC203" i="37"/>
  <c r="AC211" i="37"/>
  <c r="AC219" i="37"/>
  <c r="AC227" i="37"/>
  <c r="AF235" i="37"/>
  <c r="AC243" i="37"/>
  <c r="AC251" i="37"/>
  <c r="AC259" i="37"/>
  <c r="AC267" i="37"/>
  <c r="AC275" i="37"/>
  <c r="AC283" i="37"/>
  <c r="AC291" i="37"/>
  <c r="AC299" i="37"/>
  <c r="AC307" i="37"/>
  <c r="AC323" i="37"/>
  <c r="AC331" i="37"/>
  <c r="AC339" i="37"/>
  <c r="AC347" i="37"/>
  <c r="AC355" i="37"/>
  <c r="AC363" i="37"/>
  <c r="AC371" i="37"/>
  <c r="AC379" i="37"/>
  <c r="AC387" i="37"/>
  <c r="AF396" i="37"/>
  <c r="AG395" i="37"/>
  <c r="AA395" i="37" s="1"/>
  <c r="AC395" i="37" s="1"/>
  <c r="AC403" i="37"/>
  <c r="AC411" i="37"/>
  <c r="AC419" i="37"/>
  <c r="AC435" i="37"/>
  <c r="AF444" i="37"/>
  <c r="AG444" i="37" s="1"/>
  <c r="AA444" i="37" s="1"/>
  <c r="AC444" i="37" s="1"/>
  <c r="AG443" i="37"/>
  <c r="AA443" i="37" s="1"/>
  <c r="AC443" i="37" s="1"/>
  <c r="AC451" i="37"/>
  <c r="AC459" i="37"/>
  <c r="AC467" i="37"/>
  <c r="AC475" i="37"/>
  <c r="AF483" i="37"/>
  <c r="AG483" i="37" s="1"/>
  <c r="AA483" i="37" s="1"/>
  <c r="AC483" i="37" s="1"/>
  <c r="AC491" i="37"/>
  <c r="AC499" i="37"/>
  <c r="AC507" i="37"/>
  <c r="AC515" i="37"/>
  <c r="AC523" i="37"/>
  <c r="AC555" i="37"/>
  <c r="AF10" i="37"/>
  <c r="AF68" i="37"/>
  <c r="AG68" i="37" s="1"/>
  <c r="AA68" i="37" s="1"/>
  <c r="AC68" i="37" s="1"/>
  <c r="AF77" i="37"/>
  <c r="AG76" i="37"/>
  <c r="AA76" i="37" s="1"/>
  <c r="AC76" i="37" s="1"/>
  <c r="AF85" i="37"/>
  <c r="AG84" i="37"/>
  <c r="AA84" i="37" s="1"/>
  <c r="AC84" i="37" s="1"/>
  <c r="AF244" i="37"/>
  <c r="AC256" i="37"/>
  <c r="AF264" i="37"/>
  <c r="AC284" i="37"/>
  <c r="AC292" i="37"/>
  <c r="AC300" i="37"/>
  <c r="AC308" i="37"/>
  <c r="AC316" i="37"/>
  <c r="AF328" i="37"/>
  <c r="AG328" i="37" s="1"/>
  <c r="AA328" i="37" s="1"/>
  <c r="AC328" i="37" s="1"/>
  <c r="AF344" i="37"/>
  <c r="AG344" i="37" s="1"/>
  <c r="AA344" i="37" s="1"/>
  <c r="AC344" i="37" s="1"/>
  <c r="AC372" i="37"/>
  <c r="AF381" i="37"/>
  <c r="AG381" i="37" s="1"/>
  <c r="AA381" i="37" s="1"/>
  <c r="AC381" i="37" s="1"/>
  <c r="AG380" i="37"/>
  <c r="AA380" i="37" s="1"/>
  <c r="AC380" i="37" s="1"/>
  <c r="AC388" i="37"/>
  <c r="AC400" i="37"/>
  <c r="AF409" i="37"/>
  <c r="AG409" i="37" s="1"/>
  <c r="AA409" i="37" s="1"/>
  <c r="AC409" i="37" s="1"/>
  <c r="AG408" i="37"/>
  <c r="AA408" i="37" s="1"/>
  <c r="AC408" i="37" s="1"/>
  <c r="AF417" i="37"/>
  <c r="AG416" i="37"/>
  <c r="AA416" i="37" s="1"/>
  <c r="AC416" i="37" s="1"/>
  <c r="AC424" i="37"/>
  <c r="AC508" i="37"/>
  <c r="AC516" i="37"/>
  <c r="AC524" i="37"/>
  <c r="AC532" i="37"/>
  <c r="AF540" i="37"/>
  <c r="AG540" i="37" s="1"/>
  <c r="AA540" i="37" s="1"/>
  <c r="AC540" i="37" s="1"/>
  <c r="AF552" i="37"/>
  <c r="AC564" i="37"/>
  <c r="AC27" i="37"/>
  <c r="AC35" i="37"/>
  <c r="AC73" i="37"/>
  <c r="AC97" i="37"/>
  <c r="AC105" i="37"/>
  <c r="AC113" i="37"/>
  <c r="AC121" i="37"/>
  <c r="AC129" i="37"/>
  <c r="AC137" i="37"/>
  <c r="AC145" i="37"/>
  <c r="AC153" i="37"/>
  <c r="AC161" i="37"/>
  <c r="AC169" i="37"/>
  <c r="AC177" i="37"/>
  <c r="AC185" i="37"/>
  <c r="AC193" i="37"/>
  <c r="AC201" i="37"/>
  <c r="AC209" i="37"/>
  <c r="AC229" i="37"/>
  <c r="AC237" i="37"/>
  <c r="AF545" i="37"/>
  <c r="AC561" i="37"/>
  <c r="AF8" i="37"/>
  <c r="AG8" i="37" s="1"/>
  <c r="AA8" i="37" s="1"/>
  <c r="AC8" i="37" s="1"/>
  <c r="AF52" i="37"/>
  <c r="AG51" i="37"/>
  <c r="AA51" i="37" s="1"/>
  <c r="AC51" i="37" s="1"/>
  <c r="AF427" i="37"/>
  <c r="AF15" i="37"/>
  <c r="AG15" i="37" s="1"/>
  <c r="AA15" i="37" s="1"/>
  <c r="AC15" i="37" s="1"/>
  <c r="AG14" i="37"/>
  <c r="AA14" i="37" s="1"/>
  <c r="AC14" i="37" s="1"/>
  <c r="AF465" i="37"/>
  <c r="AG465" i="37" s="1"/>
  <c r="AA465" i="37" s="1"/>
  <c r="AC465" i="37" s="1"/>
  <c r="AG464" i="37"/>
  <c r="AA464" i="37" s="1"/>
  <c r="AC464" i="37" s="1"/>
  <c r="AC28" i="37"/>
  <c r="AF19" i="37"/>
  <c r="AG19" i="37" s="1"/>
  <c r="AA19" i="37" s="1"/>
  <c r="AC19" i="37" s="1"/>
  <c r="AG18" i="37"/>
  <c r="AA18" i="37" s="1"/>
  <c r="AC18" i="37" s="1"/>
  <c r="AF257" i="37"/>
  <c r="AC357" i="37"/>
  <c r="AC365" i="37"/>
  <c r="AC373" i="37"/>
  <c r="AC385" i="37"/>
  <c r="AC393" i="37"/>
  <c r="AC401" i="37"/>
  <c r="AC421" i="37"/>
  <c r="AC429" i="37"/>
  <c r="AC437" i="37"/>
  <c r="AC473" i="37"/>
  <c r="AC489" i="37"/>
  <c r="AC497" i="37"/>
  <c r="AC505" i="37"/>
  <c r="AC513" i="37"/>
  <c r="AC521" i="37"/>
  <c r="AC529" i="37"/>
  <c r="AC537" i="37"/>
  <c r="AF13" i="37"/>
  <c r="AG13" i="37" s="1"/>
  <c r="AA13" i="37" s="1"/>
  <c r="AC13" i="37" s="1"/>
  <c r="AG12" i="37"/>
  <c r="AA12" i="37" s="1"/>
  <c r="AC12" i="37" s="1"/>
  <c r="AF22" i="37"/>
  <c r="AG22" i="37" s="1"/>
  <c r="AA22" i="37" s="1"/>
  <c r="AC22" i="37" s="1"/>
  <c r="AC600" i="37"/>
  <c r="T36" i="37"/>
  <c r="T32" i="37"/>
  <c r="T28" i="37"/>
  <c r="T24" i="37"/>
  <c r="T20" i="37"/>
  <c r="T16" i="37"/>
  <c r="T12" i="37"/>
  <c r="T37" i="37"/>
  <c r="T33" i="37"/>
  <c r="T29" i="37"/>
  <c r="T25" i="37"/>
  <c r="T21" i="37"/>
  <c r="T17" i="37"/>
  <c r="T13" i="37"/>
  <c r="Y22" i="37"/>
  <c r="Y11" i="37"/>
  <c r="Y15" i="37"/>
  <c r="T35" i="37"/>
  <c r="T31" i="37"/>
  <c r="T27" i="37"/>
  <c r="T23" i="37"/>
  <c r="T19" i="37"/>
  <c r="T15" i="37"/>
  <c r="T11" i="37"/>
  <c r="T38" i="37"/>
  <c r="T34" i="37"/>
  <c r="T30" i="37"/>
  <c r="T26" i="37"/>
  <c r="T22" i="37"/>
  <c r="T18" i="37"/>
  <c r="T14" i="37"/>
  <c r="T10" i="37"/>
  <c r="AF543" i="37" l="1"/>
  <c r="AG543" i="37" s="1"/>
  <c r="AA543" i="37" s="1"/>
  <c r="AC543" i="37" s="1"/>
  <c r="AG247" i="37"/>
  <c r="AA247" i="37" s="1"/>
  <c r="AC247" i="37" s="1"/>
  <c r="AF248" i="37"/>
  <c r="AG248" i="37" s="1"/>
  <c r="AA248" i="37" s="1"/>
  <c r="AC248" i="37" s="1"/>
  <c r="AG215" i="37"/>
  <c r="AA215" i="37" s="1"/>
  <c r="AC215" i="37" s="1"/>
  <c r="AF216" i="37"/>
  <c r="AG264" i="37"/>
  <c r="AA264" i="37" s="1"/>
  <c r="AC264" i="37" s="1"/>
  <c r="AF265" i="37"/>
  <c r="AG265" i="37" s="1"/>
  <c r="AA265" i="37" s="1"/>
  <c r="AC265" i="37" s="1"/>
  <c r="AG85" i="37"/>
  <c r="AA85" i="37" s="1"/>
  <c r="AC85" i="37" s="1"/>
  <c r="AF86" i="37"/>
  <c r="AG86" i="37" s="1"/>
  <c r="AA86" i="37" s="1"/>
  <c r="AC86" i="37" s="1"/>
  <c r="AF11" i="37"/>
  <c r="AG11" i="37" s="1"/>
  <c r="AA11" i="37" s="1"/>
  <c r="AC11" i="37" s="1"/>
  <c r="AG10" i="37"/>
  <c r="AA10" i="37" s="1"/>
  <c r="AC10" i="37" s="1"/>
  <c r="AG71" i="37"/>
  <c r="AA71" i="37" s="1"/>
  <c r="AC71" i="37" s="1"/>
  <c r="AF72" i="37"/>
  <c r="AG72" i="37" s="1"/>
  <c r="AA72" i="37" s="1"/>
  <c r="AC72" i="37" s="1"/>
  <c r="AG552" i="37"/>
  <c r="AA552" i="37" s="1"/>
  <c r="AC552" i="37" s="1"/>
  <c r="AF553" i="37"/>
  <c r="AG553" i="37" s="1"/>
  <c r="AA553" i="37" s="1"/>
  <c r="AC553" i="37" s="1"/>
  <c r="AG417" i="37"/>
  <c r="AA417" i="37" s="1"/>
  <c r="AC417" i="37" s="1"/>
  <c r="AF418" i="37"/>
  <c r="AG418" i="37" s="1"/>
  <c r="AA418" i="37" s="1"/>
  <c r="AC418" i="37" s="1"/>
  <c r="AF64" i="37"/>
  <c r="AG63" i="37"/>
  <c r="AA63" i="37" s="1"/>
  <c r="AC63" i="37" s="1"/>
  <c r="AG220" i="37"/>
  <c r="AA220" i="37" s="1"/>
  <c r="AC220" i="37" s="1"/>
  <c r="AF221" i="37"/>
  <c r="AG221" i="37" s="1"/>
  <c r="AA221" i="37" s="1"/>
  <c r="AC221" i="37" s="1"/>
  <c r="AF428" i="37"/>
  <c r="AG428" i="37" s="1"/>
  <c r="AA428" i="37" s="1"/>
  <c r="AC428" i="37" s="1"/>
  <c r="AG427" i="37"/>
  <c r="AA427" i="37" s="1"/>
  <c r="AC427" i="37" s="1"/>
  <c r="AG545" i="37"/>
  <c r="AA545" i="37" s="1"/>
  <c r="AC545" i="37" s="1"/>
  <c r="AF546" i="37"/>
  <c r="AG546" i="37" s="1"/>
  <c r="AA546" i="37" s="1"/>
  <c r="AC546" i="37" s="1"/>
  <c r="AG244" i="37"/>
  <c r="AA244" i="37" s="1"/>
  <c r="AC244" i="37" s="1"/>
  <c r="AF245" i="37"/>
  <c r="AG245" i="37" s="1"/>
  <c r="AA245" i="37" s="1"/>
  <c r="AC245" i="37" s="1"/>
  <c r="AG77" i="37"/>
  <c r="AA77" i="37" s="1"/>
  <c r="AC77" i="37" s="1"/>
  <c r="AF78" i="37"/>
  <c r="AG235" i="37"/>
  <c r="AA235" i="37" s="1"/>
  <c r="AC235" i="37" s="1"/>
  <c r="AF236" i="37"/>
  <c r="AG236" i="37" s="1"/>
  <c r="AA236" i="37" s="1"/>
  <c r="AC236" i="37" s="1"/>
  <c r="AF89" i="37"/>
  <c r="AG88" i="37"/>
  <c r="AA88" i="37" s="1"/>
  <c r="AC88" i="37" s="1"/>
  <c r="AG257" i="37"/>
  <c r="AA257" i="37" s="1"/>
  <c r="AC257" i="37" s="1"/>
  <c r="AF258" i="37"/>
  <c r="AG258" i="37" s="1"/>
  <c r="AA258" i="37" s="1"/>
  <c r="AC258" i="37" s="1"/>
  <c r="AG52" i="37"/>
  <c r="AA52" i="37" s="1"/>
  <c r="AC52" i="37" s="1"/>
  <c r="AF53" i="37"/>
  <c r="AG396" i="37"/>
  <c r="AA396" i="37" s="1"/>
  <c r="AC396" i="37" s="1"/>
  <c r="AF397" i="37"/>
  <c r="AG397" i="37" s="1"/>
  <c r="AA397" i="37" s="1"/>
  <c r="AC397" i="37" s="1"/>
  <c r="AG43" i="37"/>
  <c r="AA43" i="37" s="1"/>
  <c r="AC43" i="37" s="1"/>
  <c r="AF44" i="37"/>
  <c r="AG44" i="37" s="1"/>
  <c r="AA44" i="37" s="1"/>
  <c r="AC44" i="37" s="1"/>
  <c r="AG56" i="37"/>
  <c r="AA56" i="37" s="1"/>
  <c r="AC56" i="37" s="1"/>
  <c r="AF57" i="37"/>
  <c r="AG81" i="37"/>
  <c r="AA81" i="37" s="1"/>
  <c r="AC81" i="37" s="1"/>
  <c r="AF82" i="37"/>
  <c r="AC602" i="37"/>
  <c r="AG216" i="37" l="1"/>
  <c r="AA216" i="37" s="1"/>
  <c r="AC216" i="37" s="1"/>
  <c r="AF217" i="37"/>
  <c r="AG78" i="37"/>
  <c r="AA78" i="37" s="1"/>
  <c r="AC78" i="37" s="1"/>
  <c r="AF79" i="37"/>
  <c r="AG79" i="37" s="1"/>
  <c r="AA79" i="37" s="1"/>
  <c r="AC79" i="37" s="1"/>
  <c r="AG82" i="37"/>
  <c r="AA82" i="37" s="1"/>
  <c r="AC82" i="37" s="1"/>
  <c r="AF83" i="37"/>
  <c r="AG83" i="37" s="1"/>
  <c r="AA83" i="37" s="1"/>
  <c r="AC83" i="37" s="1"/>
  <c r="AF54" i="37"/>
  <c r="AG54" i="37" s="1"/>
  <c r="AA54" i="37" s="1"/>
  <c r="AC54" i="37" s="1"/>
  <c r="AG53" i="37"/>
  <c r="AA53" i="37" s="1"/>
  <c r="AC53" i="37" s="1"/>
  <c r="AG64" i="37"/>
  <c r="AA64" i="37" s="1"/>
  <c r="AC64" i="37" s="1"/>
  <c r="AF65" i="37"/>
  <c r="AF58" i="37"/>
  <c r="AG58" i="37" s="1"/>
  <c r="AA58" i="37" s="1"/>
  <c r="AC58" i="37" s="1"/>
  <c r="AG57" i="37"/>
  <c r="AA57" i="37" s="1"/>
  <c r="AC57" i="37" s="1"/>
  <c r="AG89" i="37"/>
  <c r="AA89" i="37" s="1"/>
  <c r="AC89" i="37" s="1"/>
  <c r="AF90" i="37"/>
  <c r="S39" i="37"/>
  <c r="R39" i="37"/>
  <c r="S40" i="37"/>
  <c r="R40" i="37"/>
  <c r="N40" i="37"/>
  <c r="AC607" i="37" s="1"/>
  <c r="S2" i="37"/>
  <c r="R2" i="37"/>
  <c r="N2" i="37"/>
  <c r="AC586" i="37" s="1"/>
  <c r="B2" i="37"/>
  <c r="A2" i="37"/>
  <c r="AF2" i="37" s="1"/>
  <c r="S41" i="37"/>
  <c r="R41" i="37"/>
  <c r="N41" i="37"/>
  <c r="AF218" i="37" l="1"/>
  <c r="AG218" i="37" s="1"/>
  <c r="AA218" i="37" s="1"/>
  <c r="AC218" i="37" s="1"/>
  <c r="AG217" i="37"/>
  <c r="AA217" i="37" s="1"/>
  <c r="AC217" i="37" s="1"/>
  <c r="AG90" i="37"/>
  <c r="AA90" i="37" s="1"/>
  <c r="AC90" i="37" s="1"/>
  <c r="AF91" i="37"/>
  <c r="AG91" i="37" s="1"/>
  <c r="AA91" i="37" s="1"/>
  <c r="AC91" i="37" s="1"/>
  <c r="AF66" i="37"/>
  <c r="AG66" i="37" s="1"/>
  <c r="AA66" i="37" s="1"/>
  <c r="AC66" i="37" s="1"/>
  <c r="AG65" i="37"/>
  <c r="AA65" i="37" s="1"/>
  <c r="AC65" i="37" s="1"/>
  <c r="X3" i="37"/>
  <c r="AD3" i="37" s="1"/>
  <c r="AE3" i="37" s="1"/>
  <c r="V3" i="37"/>
  <c r="U3" i="37"/>
  <c r="V4" i="37"/>
  <c r="U4" i="37"/>
  <c r="X4" i="37"/>
  <c r="AD4" i="37" s="1"/>
  <c r="AE4" i="37" s="1"/>
  <c r="X6" i="37"/>
  <c r="AD6" i="37" s="1"/>
  <c r="AE6" i="37" s="1"/>
  <c r="X5" i="37"/>
  <c r="AD5" i="37" s="1"/>
  <c r="AE5" i="37" s="1"/>
  <c r="V5" i="37"/>
  <c r="U8" i="37"/>
  <c r="V8" i="37"/>
  <c r="U6" i="37"/>
  <c r="V7" i="37"/>
  <c r="X8" i="37"/>
  <c r="AD8" i="37" s="1"/>
  <c r="AE8" i="37" s="1"/>
  <c r="U5" i="37"/>
  <c r="V6" i="37"/>
  <c r="X7" i="37"/>
  <c r="AD7" i="37" s="1"/>
  <c r="U9" i="37"/>
  <c r="V9" i="37"/>
  <c r="U7" i="37"/>
  <c r="X9" i="37"/>
  <c r="AD9" i="37" s="1"/>
  <c r="AG2" i="37"/>
  <c r="AA2" i="37" s="1"/>
  <c r="X10" i="37"/>
  <c r="AD10" i="37" s="1"/>
  <c r="X12" i="37"/>
  <c r="AD12" i="37" s="1"/>
  <c r="X14" i="37"/>
  <c r="AD14" i="37" s="1"/>
  <c r="X16" i="37"/>
  <c r="AD16" i="37" s="1"/>
  <c r="AE16" i="37" s="1"/>
  <c r="X18" i="37"/>
  <c r="AD18" i="37" s="1"/>
  <c r="X20" i="37"/>
  <c r="AD20" i="37" s="1"/>
  <c r="AE20" i="37" s="1"/>
  <c r="X22" i="37"/>
  <c r="AD22" i="37" s="1"/>
  <c r="AE22" i="37" s="1"/>
  <c r="X24" i="37"/>
  <c r="AD24" i="37" s="1"/>
  <c r="AE24" i="37" s="1"/>
  <c r="X26" i="37"/>
  <c r="AD26" i="37" s="1"/>
  <c r="AE26" i="37" s="1"/>
  <c r="X28" i="37"/>
  <c r="AD28" i="37" s="1"/>
  <c r="AE28" i="37" s="1"/>
  <c r="X30" i="37"/>
  <c r="AD30" i="37" s="1"/>
  <c r="AE30" i="37" s="1"/>
  <c r="X32" i="37"/>
  <c r="AD32" i="37" s="1"/>
  <c r="AE32" i="37" s="1"/>
  <c r="X34" i="37"/>
  <c r="AD34" i="37" s="1"/>
  <c r="AE34" i="37" s="1"/>
  <c r="X36" i="37"/>
  <c r="AD36" i="37" s="1"/>
  <c r="AE36" i="37" s="1"/>
  <c r="X38" i="37"/>
  <c r="AD38" i="37" s="1"/>
  <c r="AE38" i="37" s="1"/>
  <c r="X11" i="37"/>
  <c r="AD11" i="37" s="1"/>
  <c r="X13" i="37"/>
  <c r="AD13" i="37" s="1"/>
  <c r="AE13" i="37" s="1"/>
  <c r="X15" i="37"/>
  <c r="AD15" i="37" s="1"/>
  <c r="AE15" i="37" s="1"/>
  <c r="X17" i="37"/>
  <c r="AD17" i="37" s="1"/>
  <c r="AE17" i="37" s="1"/>
  <c r="X19" i="37"/>
  <c r="AD19" i="37" s="1"/>
  <c r="AE19" i="37" s="1"/>
  <c r="X21" i="37"/>
  <c r="AD21" i="37" s="1"/>
  <c r="X23" i="37"/>
  <c r="AD23" i="37" s="1"/>
  <c r="AE23" i="37" s="1"/>
  <c r="X25" i="37"/>
  <c r="AD25" i="37" s="1"/>
  <c r="AE25" i="37" s="1"/>
  <c r="X27" i="37"/>
  <c r="AD27" i="37" s="1"/>
  <c r="X29" i="37"/>
  <c r="AD29" i="37" s="1"/>
  <c r="AE29" i="37" s="1"/>
  <c r="X31" i="37"/>
  <c r="AD31" i="37" s="1"/>
  <c r="AE31" i="37" s="1"/>
  <c r="X33" i="37"/>
  <c r="AD33" i="37" s="1"/>
  <c r="X35" i="37"/>
  <c r="AD35" i="37" s="1"/>
  <c r="AE35" i="37" s="1"/>
  <c r="X37" i="37"/>
  <c r="AD37" i="37" s="1"/>
  <c r="AE37" i="37" s="1"/>
  <c r="V40" i="37"/>
  <c r="V21" i="37"/>
  <c r="U10" i="37"/>
  <c r="U11" i="37"/>
  <c r="U12" i="37"/>
  <c r="U13" i="37"/>
  <c r="U14" i="37"/>
  <c r="U15" i="37"/>
  <c r="U16" i="37"/>
  <c r="U17" i="37"/>
  <c r="U18" i="37"/>
  <c r="U19" i="37"/>
  <c r="U20" i="37"/>
  <c r="U21" i="37"/>
  <c r="U22" i="37"/>
  <c r="U23" i="37"/>
  <c r="U24" i="37"/>
  <c r="U25" i="37"/>
  <c r="U26" i="37"/>
  <c r="U27" i="37"/>
  <c r="U28" i="37"/>
  <c r="U29" i="37"/>
  <c r="U30" i="37"/>
  <c r="U31" i="37"/>
  <c r="U32" i="37"/>
  <c r="U33" i="37"/>
  <c r="U34" i="37"/>
  <c r="U35" i="37"/>
  <c r="U36" i="37"/>
  <c r="U37" i="37"/>
  <c r="U38" i="37"/>
  <c r="V10" i="37"/>
  <c r="V11" i="37"/>
  <c r="V12" i="37"/>
  <c r="V13" i="37"/>
  <c r="V14" i="37"/>
  <c r="V15" i="37"/>
  <c r="V16" i="37"/>
  <c r="V17" i="37"/>
  <c r="V18" i="37"/>
  <c r="V19" i="37"/>
  <c r="V20" i="37"/>
  <c r="V22" i="37"/>
  <c r="V23" i="37"/>
  <c r="V24" i="37"/>
  <c r="V25" i="37"/>
  <c r="V26" i="37"/>
  <c r="V27" i="37"/>
  <c r="V28" i="37"/>
  <c r="V29" i="37"/>
  <c r="V30" i="37"/>
  <c r="V31" i="37"/>
  <c r="V32" i="37"/>
  <c r="V33" i="37"/>
  <c r="V34" i="37"/>
  <c r="V35" i="37"/>
  <c r="V36" i="37"/>
  <c r="V37" i="37"/>
  <c r="V38" i="37"/>
  <c r="X39" i="37"/>
  <c r="AD39" i="37" s="1"/>
  <c r="V39" i="37"/>
  <c r="T39" i="37"/>
  <c r="U39" i="37"/>
  <c r="T2" i="37"/>
  <c r="AC588" i="37" s="1"/>
  <c r="T41" i="37"/>
  <c r="X40" i="37"/>
  <c r="AD40" i="37" s="1"/>
  <c r="AE40" i="37" s="1"/>
  <c r="U41" i="37"/>
  <c r="U40" i="37"/>
  <c r="V2" i="37"/>
  <c r="X2" i="37"/>
  <c r="AD2" i="37" s="1"/>
  <c r="V41" i="37"/>
  <c r="T40" i="37"/>
  <c r="Y40" i="37"/>
  <c r="AB2" i="37"/>
  <c r="X41" i="37"/>
  <c r="AD41" i="37" s="1"/>
  <c r="R62" i="37"/>
  <c r="S62" i="37"/>
  <c r="R61" i="37"/>
  <c r="S61" i="37"/>
  <c r="R42" i="37"/>
  <c r="S42" i="37"/>
  <c r="R43" i="37"/>
  <c r="S43" i="37"/>
  <c r="R44" i="37"/>
  <c r="S44" i="37"/>
  <c r="R45" i="37"/>
  <c r="S45" i="37"/>
  <c r="R46" i="37"/>
  <c r="S46" i="37"/>
  <c r="R47" i="37"/>
  <c r="S47" i="37"/>
  <c r="R48" i="37"/>
  <c r="S48" i="37"/>
  <c r="R49" i="37"/>
  <c r="S49" i="37"/>
  <c r="R50" i="37"/>
  <c r="S50" i="37"/>
  <c r="R51" i="37"/>
  <c r="S51" i="37"/>
  <c r="R52" i="37"/>
  <c r="S52" i="37"/>
  <c r="R53" i="37"/>
  <c r="S53" i="37"/>
  <c r="R54" i="37"/>
  <c r="S54" i="37"/>
  <c r="R55" i="37"/>
  <c r="S55" i="37"/>
  <c r="R56" i="37"/>
  <c r="S56" i="37"/>
  <c r="R57" i="37"/>
  <c r="S57" i="37"/>
  <c r="R58" i="37"/>
  <c r="S58" i="37"/>
  <c r="R59" i="37"/>
  <c r="S59" i="37"/>
  <c r="R60" i="37"/>
  <c r="S60" i="37"/>
  <c r="N61" i="37"/>
  <c r="N60" i="37"/>
  <c r="N59" i="37"/>
  <c r="N58" i="37"/>
  <c r="N57" i="37"/>
  <c r="N56" i="37"/>
  <c r="N55" i="37"/>
  <c r="N54" i="37"/>
  <c r="N53" i="37"/>
  <c r="N52" i="37"/>
  <c r="N51" i="37"/>
  <c r="N50" i="37"/>
  <c r="N49" i="37"/>
  <c r="N48" i="37"/>
  <c r="N47" i="37"/>
  <c r="N46" i="37"/>
  <c r="N45" i="37"/>
  <c r="N44" i="37"/>
  <c r="N43" i="37"/>
  <c r="N42" i="37"/>
  <c r="N62" i="37"/>
  <c r="AC594" i="37" l="1"/>
  <c r="AC592" i="37"/>
  <c r="AC585" i="37"/>
  <c r="AE33" i="37"/>
  <c r="AE2" i="37"/>
  <c r="AE12" i="37"/>
  <c r="AE39" i="37"/>
  <c r="AE21" i="37"/>
  <c r="AE18" i="37"/>
  <c r="AE27" i="37"/>
  <c r="AE14" i="37"/>
  <c r="AE7" i="37"/>
  <c r="Y3" i="37"/>
  <c r="AC599" i="37"/>
  <c r="AC601" i="37" s="1"/>
  <c r="Y5" i="37"/>
  <c r="U2" i="37"/>
  <c r="AC606" i="37"/>
  <c r="AC609" i="37"/>
  <c r="AC608" i="37"/>
  <c r="AC2" i="37"/>
  <c r="AE11" i="37"/>
  <c r="AE10" i="37" s="1"/>
  <c r="AE9" i="37" s="1"/>
  <c r="AC614" i="37"/>
  <c r="Y54" i="37"/>
  <c r="Y57" i="37"/>
  <c r="Y53" i="37"/>
  <c r="Y44" i="37"/>
  <c r="Y43" i="37"/>
  <c r="Y56" i="37"/>
  <c r="Y48" i="37"/>
  <c r="Y42" i="37"/>
  <c r="Y52" i="37"/>
  <c r="Y58" i="37"/>
  <c r="T45" i="37"/>
  <c r="T61" i="37"/>
  <c r="T59" i="37"/>
  <c r="T48" i="37"/>
  <c r="T43" i="37"/>
  <c r="T53" i="37"/>
  <c r="T56" i="37"/>
  <c r="T51" i="37"/>
  <c r="T60" i="37"/>
  <c r="T55" i="37"/>
  <c r="T47" i="37"/>
  <c r="T44" i="37"/>
  <c r="T49" i="37"/>
  <c r="T57" i="37"/>
  <c r="T62" i="37"/>
  <c r="T52" i="37"/>
  <c r="T46" i="37"/>
  <c r="T54" i="37"/>
  <c r="T50" i="37"/>
  <c r="T42" i="37"/>
  <c r="T58" i="37"/>
  <c r="Y64" i="37"/>
  <c r="Y65" i="37"/>
  <c r="Y68" i="37"/>
  <c r="Y70" i="37"/>
  <c r="Y71" i="37"/>
  <c r="Y72" i="37"/>
  <c r="Y74" i="37"/>
  <c r="Y75" i="37"/>
  <c r="Y77" i="37"/>
  <c r="Y78" i="37"/>
  <c r="Y79" i="37"/>
  <c r="Y81" i="37"/>
  <c r="Y82" i="37"/>
  <c r="Y83" i="37"/>
  <c r="Y85" i="37"/>
  <c r="Y86" i="37"/>
  <c r="Y88" i="37"/>
  <c r="Y89" i="37"/>
  <c r="Y90" i="37"/>
  <c r="Y91" i="37"/>
  <c r="R63" i="37"/>
  <c r="S63" i="37"/>
  <c r="R64" i="37"/>
  <c r="S64" i="37"/>
  <c r="R65" i="37"/>
  <c r="S65" i="37"/>
  <c r="R66" i="37"/>
  <c r="S66" i="37"/>
  <c r="Y66" i="37"/>
  <c r="R67" i="37"/>
  <c r="S67" i="37"/>
  <c r="R68" i="37"/>
  <c r="S68" i="37"/>
  <c r="R69" i="37"/>
  <c r="S69" i="37"/>
  <c r="R70" i="37"/>
  <c r="S70" i="37"/>
  <c r="R71" i="37"/>
  <c r="S71" i="37"/>
  <c r="R72" i="37"/>
  <c r="S72" i="37"/>
  <c r="R73" i="37"/>
  <c r="S73" i="37"/>
  <c r="R74" i="37"/>
  <c r="S74" i="37"/>
  <c r="R75" i="37"/>
  <c r="S75" i="37"/>
  <c r="R76" i="37"/>
  <c r="S76" i="37"/>
  <c r="R77" i="37"/>
  <c r="S77" i="37"/>
  <c r="R78" i="37"/>
  <c r="S78" i="37"/>
  <c r="R79" i="37"/>
  <c r="S79" i="37"/>
  <c r="R80" i="37"/>
  <c r="S80" i="37"/>
  <c r="R81" i="37"/>
  <c r="S81" i="37"/>
  <c r="R82" i="37"/>
  <c r="S82" i="37"/>
  <c r="R83" i="37"/>
  <c r="S83" i="37"/>
  <c r="R84" i="37"/>
  <c r="S84" i="37"/>
  <c r="R85" i="37"/>
  <c r="S85" i="37"/>
  <c r="R86" i="37"/>
  <c r="S86" i="37"/>
  <c r="R87" i="37"/>
  <c r="S87" i="37"/>
  <c r="R88" i="37"/>
  <c r="S88" i="37"/>
  <c r="R89" i="37"/>
  <c r="S89" i="37"/>
  <c r="R90" i="37"/>
  <c r="S90" i="37"/>
  <c r="R91" i="37"/>
  <c r="S91" i="37"/>
  <c r="N91" i="37"/>
  <c r="N90" i="37"/>
  <c r="N89" i="37"/>
  <c r="N88" i="37"/>
  <c r="N87" i="37"/>
  <c r="N86" i="37"/>
  <c r="N85" i="37"/>
  <c r="N84" i="37"/>
  <c r="N83" i="37"/>
  <c r="N82" i="37"/>
  <c r="N81" i="37"/>
  <c r="N80" i="37"/>
  <c r="N79" i="37"/>
  <c r="N78" i="37"/>
  <c r="N77" i="37"/>
  <c r="N76" i="37"/>
  <c r="N75" i="37"/>
  <c r="N74" i="37"/>
  <c r="N73" i="37"/>
  <c r="N72" i="37"/>
  <c r="N71" i="37"/>
  <c r="N70" i="37"/>
  <c r="N69" i="37"/>
  <c r="N68" i="37"/>
  <c r="N67" i="37"/>
  <c r="N66" i="37"/>
  <c r="N65" i="37"/>
  <c r="N64" i="37"/>
  <c r="N63" i="37"/>
  <c r="S92" i="37"/>
  <c r="R92" i="37"/>
  <c r="N92" i="37"/>
  <c r="AC628" i="37" s="1"/>
  <c r="AC587" i="37" l="1"/>
  <c r="Y9" i="37"/>
  <c r="AC616" i="37"/>
  <c r="AC621" i="37"/>
  <c r="T63" i="37"/>
  <c r="T83" i="37"/>
  <c r="T70" i="37"/>
  <c r="T78" i="37"/>
  <c r="T82" i="37"/>
  <c r="T90" i="37"/>
  <c r="T66" i="37"/>
  <c r="T86" i="37"/>
  <c r="T69" i="37"/>
  <c r="T74" i="37"/>
  <c r="T67" i="37"/>
  <c r="T75" i="37"/>
  <c r="T79" i="37"/>
  <c r="T87" i="37"/>
  <c r="T71" i="37"/>
  <c r="T84" i="37"/>
  <c r="T88" i="37"/>
  <c r="T64" i="37"/>
  <c r="T80" i="37"/>
  <c r="T68" i="37"/>
  <c r="T65" i="37"/>
  <c r="T91" i="37"/>
  <c r="T77" i="37"/>
  <c r="T89" i="37"/>
  <c r="T76" i="37"/>
  <c r="T72" i="37"/>
  <c r="Y63" i="37"/>
  <c r="T85" i="37"/>
  <c r="T81" i="37"/>
  <c r="T73" i="37"/>
  <c r="T92" i="37"/>
  <c r="AC630" i="37" s="1"/>
  <c r="Y7" i="37" l="1"/>
  <c r="Y26" i="37"/>
  <c r="AC623" i="37"/>
  <c r="Y23" i="37" l="1"/>
  <c r="Y33" i="37"/>
  <c r="S93" i="37"/>
  <c r="R93" i="37"/>
  <c r="N93" i="37"/>
  <c r="S553" i="37"/>
  <c r="R553" i="37"/>
  <c r="N553" i="37"/>
  <c r="S548" i="37"/>
  <c r="R548" i="37"/>
  <c r="N548" i="37"/>
  <c r="Y548" i="37"/>
  <c r="R543" i="37"/>
  <c r="S543" i="37"/>
  <c r="R542" i="37"/>
  <c r="S542" i="37"/>
  <c r="N543" i="37"/>
  <c r="N542" i="37"/>
  <c r="S540" i="37"/>
  <c r="R540" i="37"/>
  <c r="N540" i="37"/>
  <c r="Y540" i="37"/>
  <c r="Y35" i="37" l="1"/>
  <c r="T553" i="37"/>
  <c r="T548" i="37"/>
  <c r="T93" i="37"/>
  <c r="Y553" i="37"/>
  <c r="Y542" i="37"/>
  <c r="T543" i="37"/>
  <c r="T542" i="37"/>
  <c r="Y543" i="37"/>
  <c r="T540" i="37"/>
  <c r="S95" i="37" l="1"/>
  <c r="S94" i="37"/>
  <c r="R95" i="37"/>
  <c r="R94" i="37"/>
  <c r="N95" i="37"/>
  <c r="N94" i="37"/>
  <c r="AC635" i="37" l="1"/>
  <c r="T95" i="37"/>
  <c r="T94" i="37"/>
  <c r="S96" i="37"/>
  <c r="X96" i="37" s="1"/>
  <c r="AD96" i="37" s="1"/>
  <c r="AE96" i="37" s="1"/>
  <c r="R96" i="37"/>
  <c r="N96" i="37"/>
  <c r="AC637" i="37" l="1"/>
  <c r="T96" i="37"/>
  <c r="R109" i="37" l="1"/>
  <c r="R108" i="37"/>
  <c r="R107" i="37"/>
  <c r="R106" i="37"/>
  <c r="R105" i="37"/>
  <c r="R104" i="37"/>
  <c r="R103" i="37"/>
  <c r="R102" i="37"/>
  <c r="R101" i="37"/>
  <c r="R100" i="37"/>
  <c r="R99" i="37"/>
  <c r="R98" i="37"/>
  <c r="R97" i="37"/>
  <c r="S97" i="37"/>
  <c r="S98" i="37"/>
  <c r="S99" i="37"/>
  <c r="S100" i="37"/>
  <c r="S101" i="37"/>
  <c r="S102" i="37"/>
  <c r="S103" i="37"/>
  <c r="S104" i="37"/>
  <c r="S105" i="37"/>
  <c r="S106" i="37"/>
  <c r="S107" i="37"/>
  <c r="S108" i="37"/>
  <c r="S109" i="37"/>
  <c r="N108" i="37"/>
  <c r="N107" i="37"/>
  <c r="N106" i="37"/>
  <c r="N105" i="37"/>
  <c r="N104" i="37"/>
  <c r="N103" i="37"/>
  <c r="N102" i="37"/>
  <c r="N101" i="37"/>
  <c r="N100" i="37"/>
  <c r="N99" i="37"/>
  <c r="N98" i="37"/>
  <c r="N97" i="37"/>
  <c r="AC642" i="37" l="1"/>
  <c r="T100" i="37"/>
  <c r="T108" i="37"/>
  <c r="T104" i="37"/>
  <c r="T98" i="37"/>
  <c r="T102" i="37"/>
  <c r="T106" i="37"/>
  <c r="T103" i="37"/>
  <c r="T105" i="37"/>
  <c r="T97" i="37"/>
  <c r="T107" i="37"/>
  <c r="T99" i="37"/>
  <c r="T101" i="37"/>
  <c r="N109" i="37"/>
  <c r="AC644" i="37" l="1"/>
  <c r="T109" i="37"/>
  <c r="AC651" i="37" s="1"/>
  <c r="AC649" i="37"/>
  <c r="S129" i="37" l="1"/>
  <c r="S128" i="37"/>
  <c r="S127" i="37"/>
  <c r="S126" i="37"/>
  <c r="S125" i="37"/>
  <c r="S124" i="37"/>
  <c r="S123" i="37"/>
  <c r="S122" i="37"/>
  <c r="S121" i="37"/>
  <c r="S120" i="37"/>
  <c r="S119" i="37"/>
  <c r="S118" i="37"/>
  <c r="S117" i="37"/>
  <c r="S116" i="37"/>
  <c r="S115" i="37"/>
  <c r="S114" i="37"/>
  <c r="S113" i="37"/>
  <c r="S112" i="37"/>
  <c r="S111" i="37"/>
  <c r="S110" i="37"/>
  <c r="R129" i="37"/>
  <c r="R128" i="37"/>
  <c r="R127" i="37"/>
  <c r="R126" i="37"/>
  <c r="R125" i="37"/>
  <c r="R124" i="37"/>
  <c r="R123" i="37"/>
  <c r="R122" i="37"/>
  <c r="R121" i="37"/>
  <c r="R120" i="37"/>
  <c r="R119" i="37"/>
  <c r="R118" i="37"/>
  <c r="R117" i="37"/>
  <c r="R116" i="37"/>
  <c r="R115" i="37"/>
  <c r="R114" i="37"/>
  <c r="R113" i="37"/>
  <c r="R112" i="37"/>
  <c r="R111" i="37"/>
  <c r="R110" i="37"/>
  <c r="N110" i="37"/>
  <c r="N129" i="37"/>
  <c r="N128" i="37"/>
  <c r="N127" i="37"/>
  <c r="N126" i="37"/>
  <c r="N125" i="37"/>
  <c r="N124" i="37"/>
  <c r="N123" i="37"/>
  <c r="N122" i="37"/>
  <c r="N121" i="37"/>
  <c r="N120" i="37"/>
  <c r="N119" i="37"/>
  <c r="N118" i="37"/>
  <c r="N117" i="37"/>
  <c r="N116" i="37"/>
  <c r="N115" i="37"/>
  <c r="N114" i="37"/>
  <c r="N113" i="37"/>
  <c r="N112" i="37"/>
  <c r="N111" i="37"/>
  <c r="S130" i="37"/>
  <c r="R130" i="37"/>
  <c r="N130" i="37"/>
  <c r="T113" i="37" l="1"/>
  <c r="T125" i="37"/>
  <c r="T129" i="37"/>
  <c r="AC656" i="37"/>
  <c r="T124" i="37"/>
  <c r="T121" i="37"/>
  <c r="T117" i="37"/>
  <c r="T112" i="37"/>
  <c r="T118" i="37"/>
  <c r="T128" i="37"/>
  <c r="T119" i="37"/>
  <c r="T111" i="37"/>
  <c r="T116" i="37"/>
  <c r="T122" i="37"/>
  <c r="T115" i="37"/>
  <c r="T120" i="37"/>
  <c r="T126" i="37"/>
  <c r="T110" i="37"/>
  <c r="T114" i="37"/>
  <c r="T123" i="37"/>
  <c r="T127" i="37"/>
  <c r="T130" i="37"/>
  <c r="Y96" i="37" l="1"/>
  <c r="AC658" i="37"/>
  <c r="Y131" i="37"/>
  <c r="S131" i="37"/>
  <c r="R131" i="37"/>
  <c r="N131" i="37"/>
  <c r="AC663" i="37" s="1"/>
  <c r="T131" i="37" l="1"/>
  <c r="AC665" i="37" s="1"/>
  <c r="S149" i="37" l="1"/>
  <c r="S148" i="37"/>
  <c r="S147" i="37"/>
  <c r="S146" i="37"/>
  <c r="S145" i="37"/>
  <c r="S144" i="37"/>
  <c r="S143" i="37"/>
  <c r="S142" i="37"/>
  <c r="S141" i="37"/>
  <c r="S140" i="37"/>
  <c r="S139" i="37"/>
  <c r="S138" i="37"/>
  <c r="S137" i="37"/>
  <c r="S136" i="37"/>
  <c r="S135" i="37"/>
  <c r="S134" i="37"/>
  <c r="S133" i="37"/>
  <c r="S132" i="37"/>
  <c r="R149" i="37"/>
  <c r="R148" i="37"/>
  <c r="R147" i="37"/>
  <c r="R146" i="37"/>
  <c r="R145" i="37"/>
  <c r="R144" i="37"/>
  <c r="R143" i="37"/>
  <c r="R142" i="37"/>
  <c r="R141" i="37"/>
  <c r="R140" i="37"/>
  <c r="R139" i="37"/>
  <c r="R138" i="37"/>
  <c r="R137" i="37"/>
  <c r="R136" i="37"/>
  <c r="R135" i="37"/>
  <c r="R134" i="37"/>
  <c r="R133" i="37"/>
  <c r="R132" i="37"/>
  <c r="N149" i="37"/>
  <c r="N148" i="37"/>
  <c r="T148" i="37" s="1"/>
  <c r="N147" i="37"/>
  <c r="N146" i="37"/>
  <c r="N145" i="37"/>
  <c r="T145" i="37" s="1"/>
  <c r="N144" i="37"/>
  <c r="T144" i="37" s="1"/>
  <c r="N143" i="37"/>
  <c r="T143" i="37" s="1"/>
  <c r="N142" i="37"/>
  <c r="N141" i="37"/>
  <c r="N140" i="37"/>
  <c r="N139" i="37"/>
  <c r="N138" i="37"/>
  <c r="N137" i="37"/>
  <c r="N136" i="37"/>
  <c r="T136" i="37" s="1"/>
  <c r="N135" i="37"/>
  <c r="N134" i="37"/>
  <c r="T134" i="37" s="1"/>
  <c r="N133" i="37"/>
  <c r="N132" i="37"/>
  <c r="T138" i="37" l="1"/>
  <c r="T137" i="37"/>
  <c r="T139" i="37"/>
  <c r="T146" i="37"/>
  <c r="T135" i="37"/>
  <c r="T133" i="37"/>
  <c r="T142" i="37"/>
  <c r="T147" i="37"/>
  <c r="T149" i="37"/>
  <c r="T141" i="37"/>
  <c r="T132" i="37"/>
  <c r="AC670" i="37"/>
  <c r="T140" i="37"/>
  <c r="AC672" i="37" l="1"/>
  <c r="N554" i="37"/>
  <c r="S175" i="37" l="1"/>
  <c r="S174" i="37"/>
  <c r="S173" i="37"/>
  <c r="S172" i="37"/>
  <c r="S171" i="37"/>
  <c r="S170" i="37"/>
  <c r="S169" i="37"/>
  <c r="S168" i="37"/>
  <c r="S167" i="37"/>
  <c r="S166" i="37"/>
  <c r="S165" i="37"/>
  <c r="S164" i="37"/>
  <c r="S163" i="37"/>
  <c r="S162" i="37"/>
  <c r="S161" i="37"/>
  <c r="S160" i="37"/>
  <c r="S159" i="37"/>
  <c r="S158" i="37"/>
  <c r="S157" i="37"/>
  <c r="S156" i="37"/>
  <c r="S155" i="37"/>
  <c r="S154" i="37"/>
  <c r="S153" i="37"/>
  <c r="S152" i="37"/>
  <c r="S151" i="37"/>
  <c r="S150" i="37"/>
  <c r="R176" i="37"/>
  <c r="R175" i="37"/>
  <c r="R174" i="37"/>
  <c r="R173" i="37"/>
  <c r="R172" i="37"/>
  <c r="R171" i="37"/>
  <c r="R170" i="37"/>
  <c r="R169" i="37"/>
  <c r="R168" i="37"/>
  <c r="R167" i="37"/>
  <c r="R166" i="37"/>
  <c r="R165" i="37"/>
  <c r="R164" i="37"/>
  <c r="R163" i="37"/>
  <c r="R162" i="37"/>
  <c r="R161" i="37"/>
  <c r="R160" i="37"/>
  <c r="R159" i="37"/>
  <c r="R158" i="37"/>
  <c r="R157" i="37"/>
  <c r="R156" i="37"/>
  <c r="R155" i="37"/>
  <c r="R154" i="37"/>
  <c r="R153" i="37"/>
  <c r="R152" i="37"/>
  <c r="R150" i="37"/>
  <c r="N175" i="37"/>
  <c r="N174" i="37"/>
  <c r="N173" i="37"/>
  <c r="N172" i="37"/>
  <c r="N171" i="37"/>
  <c r="N170" i="37"/>
  <c r="N169" i="37"/>
  <c r="N168" i="37"/>
  <c r="N167" i="37"/>
  <c r="N166" i="37"/>
  <c r="N165" i="37"/>
  <c r="N164" i="37"/>
  <c r="N163" i="37"/>
  <c r="N162" i="37"/>
  <c r="N161" i="37"/>
  <c r="N160" i="37"/>
  <c r="N159" i="37"/>
  <c r="N158" i="37"/>
  <c r="N157" i="37"/>
  <c r="N156" i="37"/>
  <c r="N155" i="37"/>
  <c r="N154" i="37"/>
  <c r="N153" i="37"/>
  <c r="N152" i="37"/>
  <c r="N151" i="37"/>
  <c r="N150" i="37"/>
  <c r="N176" i="37"/>
  <c r="AC684" i="37" s="1"/>
  <c r="S176" i="37"/>
  <c r="AC677" i="37" l="1"/>
  <c r="T150" i="37"/>
  <c r="T152" i="37"/>
  <c r="T154" i="37"/>
  <c r="T156" i="37"/>
  <c r="T158" i="37"/>
  <c r="T160" i="37"/>
  <c r="T162" i="37"/>
  <c r="T164" i="37"/>
  <c r="T166" i="37"/>
  <c r="T168" i="37"/>
  <c r="T170" i="37"/>
  <c r="T172" i="37"/>
  <c r="T174" i="37"/>
  <c r="T151" i="37"/>
  <c r="T153" i="37"/>
  <c r="T155" i="37"/>
  <c r="T157" i="37"/>
  <c r="T159" i="37"/>
  <c r="T161" i="37"/>
  <c r="T163" i="37"/>
  <c r="T165" i="37"/>
  <c r="T167" i="37"/>
  <c r="T169" i="37"/>
  <c r="T171" i="37"/>
  <c r="T173" i="37"/>
  <c r="T175" i="37"/>
  <c r="T176" i="37"/>
  <c r="R199" i="37"/>
  <c r="AC686" i="37" l="1"/>
  <c r="AC679" i="37"/>
  <c r="R566" i="37" l="1"/>
  <c r="R565" i="37"/>
  <c r="R564" i="37"/>
  <c r="R563" i="37"/>
  <c r="R562" i="37"/>
  <c r="R561" i="37"/>
  <c r="R560" i="37"/>
  <c r="R559" i="37"/>
  <c r="R558" i="37"/>
  <c r="R557" i="37"/>
  <c r="R556" i="37"/>
  <c r="R555" i="37"/>
  <c r="R554" i="37"/>
  <c r="R552" i="37"/>
  <c r="R551" i="37"/>
  <c r="R550" i="37"/>
  <c r="R549" i="37"/>
  <c r="R547" i="37"/>
  <c r="R546" i="37"/>
  <c r="R545" i="37"/>
  <c r="R544" i="37"/>
  <c r="R541" i="37"/>
  <c r="R539" i="37"/>
  <c r="R538" i="37"/>
  <c r="R537" i="37"/>
  <c r="R536" i="37"/>
  <c r="R535" i="37"/>
  <c r="R534" i="37"/>
  <c r="R533" i="37"/>
  <c r="R532" i="37"/>
  <c r="R531" i="37"/>
  <c r="R530" i="37"/>
  <c r="R529" i="37"/>
  <c r="R528" i="37"/>
  <c r="R527" i="37"/>
  <c r="R526" i="37"/>
  <c r="R525" i="37"/>
  <c r="R524" i="37"/>
  <c r="R523" i="37"/>
  <c r="R522" i="37"/>
  <c r="R521" i="37"/>
  <c r="R520" i="37"/>
  <c r="R519" i="37"/>
  <c r="R518" i="37"/>
  <c r="R517" i="37"/>
  <c r="R516" i="37"/>
  <c r="R515" i="37"/>
  <c r="R514" i="37"/>
  <c r="R513" i="37"/>
  <c r="R512" i="37"/>
  <c r="R511" i="37"/>
  <c r="R510" i="37"/>
  <c r="R509" i="37"/>
  <c r="R508" i="37"/>
  <c r="R507" i="37"/>
  <c r="R506" i="37"/>
  <c r="R505" i="37"/>
  <c r="R504" i="37"/>
  <c r="R503" i="37"/>
  <c r="R502" i="37"/>
  <c r="R501" i="37"/>
  <c r="R500" i="37"/>
  <c r="R499" i="37"/>
  <c r="R498" i="37"/>
  <c r="R497" i="37"/>
  <c r="R496" i="37"/>
  <c r="R495" i="37"/>
  <c r="R494" i="37"/>
  <c r="R493" i="37"/>
  <c r="R492" i="37"/>
  <c r="R491" i="37"/>
  <c r="R490" i="37"/>
  <c r="R489" i="37"/>
  <c r="R488" i="37"/>
  <c r="R487" i="37"/>
  <c r="R486" i="37"/>
  <c r="R485" i="37"/>
  <c r="R484" i="37"/>
  <c r="R483" i="37"/>
  <c r="R482" i="37"/>
  <c r="R481" i="37"/>
  <c r="R480" i="37"/>
  <c r="R479" i="37"/>
  <c r="R478" i="37"/>
  <c r="R477" i="37"/>
  <c r="R476" i="37"/>
  <c r="R475" i="37"/>
  <c r="R474" i="37"/>
  <c r="R473" i="37"/>
  <c r="R472" i="37"/>
  <c r="R471" i="37"/>
  <c r="R470" i="37"/>
  <c r="R469" i="37"/>
  <c r="R468" i="37"/>
  <c r="R467" i="37"/>
  <c r="R466" i="37"/>
  <c r="R465" i="37"/>
  <c r="R464" i="37"/>
  <c r="R463" i="37"/>
  <c r="R462" i="37"/>
  <c r="R461" i="37"/>
  <c r="R460" i="37"/>
  <c r="R459" i="37"/>
  <c r="R458" i="37"/>
  <c r="R457" i="37"/>
  <c r="R456" i="37"/>
  <c r="R455" i="37"/>
  <c r="R454" i="37"/>
  <c r="R453" i="37"/>
  <c r="R452" i="37"/>
  <c r="R451" i="37"/>
  <c r="R450" i="37"/>
  <c r="R449" i="37"/>
  <c r="R448" i="37"/>
  <c r="R447" i="37"/>
  <c r="R446" i="37"/>
  <c r="R445" i="37"/>
  <c r="R444" i="37"/>
  <c r="R443" i="37"/>
  <c r="R442" i="37"/>
  <c r="R441" i="37"/>
  <c r="R440" i="37"/>
  <c r="R439" i="37"/>
  <c r="R438" i="37"/>
  <c r="R437" i="37"/>
  <c r="R436" i="37"/>
  <c r="R435" i="37"/>
  <c r="R434" i="37"/>
  <c r="R433" i="37"/>
  <c r="R432" i="37"/>
  <c r="R431" i="37"/>
  <c r="R430" i="37"/>
  <c r="R429" i="37"/>
  <c r="R428" i="37"/>
  <c r="R427" i="37"/>
  <c r="R426" i="37"/>
  <c r="R425" i="37"/>
  <c r="R424" i="37"/>
  <c r="R423" i="37"/>
  <c r="R422" i="37"/>
  <c r="R421" i="37"/>
  <c r="R420" i="37"/>
  <c r="R419" i="37"/>
  <c r="R418" i="37"/>
  <c r="R417" i="37"/>
  <c r="R416" i="37"/>
  <c r="R415" i="37"/>
  <c r="R414" i="37"/>
  <c r="R413" i="37"/>
  <c r="R412" i="37"/>
  <c r="R411" i="37"/>
  <c r="R410" i="37"/>
  <c r="R409" i="37"/>
  <c r="R408" i="37"/>
  <c r="R407" i="37"/>
  <c r="R406" i="37"/>
  <c r="R405" i="37"/>
  <c r="R404" i="37"/>
  <c r="R403" i="37"/>
  <c r="R402" i="37"/>
  <c r="R401" i="37"/>
  <c r="R400" i="37"/>
  <c r="R399" i="37"/>
  <c r="R398" i="37"/>
  <c r="R397" i="37"/>
  <c r="R396" i="37"/>
  <c r="R395" i="37"/>
  <c r="R394" i="37"/>
  <c r="R393" i="37"/>
  <c r="R392" i="37"/>
  <c r="R391" i="37"/>
  <c r="R390" i="37"/>
  <c r="R389" i="37"/>
  <c r="R388" i="37"/>
  <c r="R387" i="37"/>
  <c r="R386" i="37"/>
  <c r="R385" i="37"/>
  <c r="R384" i="37"/>
  <c r="R383" i="37"/>
  <c r="R382" i="37"/>
  <c r="R381" i="37"/>
  <c r="R380" i="37"/>
  <c r="R379" i="37"/>
  <c r="R378" i="37"/>
  <c r="R377" i="37"/>
  <c r="R376" i="37"/>
  <c r="R375" i="37"/>
  <c r="R374" i="37"/>
  <c r="R373" i="37"/>
  <c r="R372" i="37"/>
  <c r="R371" i="37"/>
  <c r="R370" i="37"/>
  <c r="R369" i="37"/>
  <c r="R368" i="37"/>
  <c r="R367" i="37"/>
  <c r="R366" i="37"/>
  <c r="R365" i="37"/>
  <c r="R364" i="37"/>
  <c r="R363" i="37"/>
  <c r="R362" i="37"/>
  <c r="R361" i="37"/>
  <c r="R360" i="37"/>
  <c r="R359" i="37"/>
  <c r="R358" i="37"/>
  <c r="R357" i="37"/>
  <c r="R356" i="37"/>
  <c r="R355" i="37"/>
  <c r="R354" i="37"/>
  <c r="R353" i="37"/>
  <c r="R352" i="37"/>
  <c r="R351" i="37"/>
  <c r="R350" i="37"/>
  <c r="R349" i="37"/>
  <c r="R348" i="37"/>
  <c r="R347" i="37"/>
  <c r="R346" i="37"/>
  <c r="R345" i="37"/>
  <c r="R344" i="37"/>
  <c r="R343" i="37"/>
  <c r="R342" i="37"/>
  <c r="R341" i="37"/>
  <c r="R340" i="37"/>
  <c r="R339" i="37"/>
  <c r="R338" i="37"/>
  <c r="R337" i="37"/>
  <c r="R336" i="37"/>
  <c r="R335" i="37"/>
  <c r="R334" i="37"/>
  <c r="R333" i="37"/>
  <c r="R332" i="37"/>
  <c r="R331" i="37"/>
  <c r="R330" i="37"/>
  <c r="R329" i="37"/>
  <c r="R328" i="37"/>
  <c r="R327" i="37"/>
  <c r="R326" i="37"/>
  <c r="R325" i="37"/>
  <c r="R324" i="37"/>
  <c r="R323" i="37"/>
  <c r="R322" i="37"/>
  <c r="R321" i="37"/>
  <c r="R320" i="37"/>
  <c r="R319" i="37"/>
  <c r="R318" i="37"/>
  <c r="R317" i="37"/>
  <c r="R316" i="37"/>
  <c r="R315" i="37"/>
  <c r="R314" i="37"/>
  <c r="R313" i="37"/>
  <c r="R312" i="37"/>
  <c r="R311" i="37"/>
  <c r="R310" i="37"/>
  <c r="R309" i="37"/>
  <c r="R308" i="37"/>
  <c r="R307" i="37"/>
  <c r="R306" i="37"/>
  <c r="R305" i="37"/>
  <c r="R304" i="37"/>
  <c r="R303" i="37"/>
  <c r="R302" i="37"/>
  <c r="R301" i="37"/>
  <c r="R300" i="37"/>
  <c r="R299" i="37"/>
  <c r="R298" i="37"/>
  <c r="R297" i="37"/>
  <c r="R296" i="37"/>
  <c r="R295" i="37"/>
  <c r="R294" i="37"/>
  <c r="R293" i="37"/>
  <c r="R292" i="37"/>
  <c r="R291" i="37"/>
  <c r="R290" i="37"/>
  <c r="R289" i="37"/>
  <c r="R288" i="37"/>
  <c r="R287" i="37"/>
  <c r="R286" i="37"/>
  <c r="R285" i="37"/>
  <c r="R284" i="37"/>
  <c r="R283" i="37"/>
  <c r="R282" i="37"/>
  <c r="R281" i="37"/>
  <c r="R280" i="37"/>
  <c r="R279" i="37"/>
  <c r="R278" i="37"/>
  <c r="R277" i="37"/>
  <c r="R276" i="37"/>
  <c r="R275" i="37"/>
  <c r="R274" i="37"/>
  <c r="R273" i="37"/>
  <c r="R272" i="37"/>
  <c r="R271" i="37"/>
  <c r="R270" i="37"/>
  <c r="R269" i="37"/>
  <c r="R268" i="37"/>
  <c r="R267" i="37"/>
  <c r="R266" i="37"/>
  <c r="R265" i="37"/>
  <c r="R264" i="37"/>
  <c r="R263" i="37"/>
  <c r="R262" i="37"/>
  <c r="R261" i="37"/>
  <c r="R260" i="37"/>
  <c r="R259" i="37"/>
  <c r="R258" i="37"/>
  <c r="R257" i="37"/>
  <c r="R256" i="37"/>
  <c r="R255" i="37"/>
  <c r="R254" i="37"/>
  <c r="R253" i="37"/>
  <c r="R252" i="37"/>
  <c r="R251" i="37"/>
  <c r="R250" i="37"/>
  <c r="R249" i="37"/>
  <c r="R248" i="37"/>
  <c r="R247" i="37"/>
  <c r="R246" i="37"/>
  <c r="R245" i="37"/>
  <c r="R244" i="37"/>
  <c r="R243" i="37"/>
  <c r="R242" i="37"/>
  <c r="R241" i="37"/>
  <c r="R240" i="37"/>
  <c r="R239" i="37"/>
  <c r="R238" i="37"/>
  <c r="R237" i="37"/>
  <c r="R236" i="37"/>
  <c r="R235" i="37"/>
  <c r="R234" i="37"/>
  <c r="R233" i="37"/>
  <c r="R232" i="37"/>
  <c r="R231" i="37"/>
  <c r="R230" i="37"/>
  <c r="R229" i="37"/>
  <c r="R228" i="37"/>
  <c r="R227" i="37"/>
  <c r="R226" i="37"/>
  <c r="R225" i="37"/>
  <c r="R224" i="37"/>
  <c r="R223" i="37"/>
  <c r="R222" i="37"/>
  <c r="R221" i="37"/>
  <c r="R220" i="37"/>
  <c r="R219" i="37"/>
  <c r="R218" i="37"/>
  <c r="R217" i="37"/>
  <c r="R216" i="37"/>
  <c r="R215" i="37"/>
  <c r="R214" i="37"/>
  <c r="R213" i="37"/>
  <c r="R212" i="37"/>
  <c r="R211" i="37"/>
  <c r="R210" i="37"/>
  <c r="R209" i="37"/>
  <c r="R208" i="37"/>
  <c r="R207" i="37"/>
  <c r="R206" i="37"/>
  <c r="R205" i="37"/>
  <c r="R204" i="37"/>
  <c r="R203" i="37"/>
  <c r="R202" i="37"/>
  <c r="R201" i="37"/>
  <c r="R200" i="37"/>
  <c r="R198" i="37"/>
  <c r="R197" i="37"/>
  <c r="R196" i="37"/>
  <c r="R195" i="37"/>
  <c r="R194" i="37"/>
  <c r="R193" i="37"/>
  <c r="R192" i="37"/>
  <c r="R191" i="37"/>
  <c r="R190" i="37"/>
  <c r="R189" i="37"/>
  <c r="R188" i="37"/>
  <c r="R187" i="37"/>
  <c r="R186" i="37"/>
  <c r="R185" i="37"/>
  <c r="R184" i="37"/>
  <c r="R183" i="37"/>
  <c r="R182" i="37"/>
  <c r="R181" i="37"/>
  <c r="R180" i="37"/>
  <c r="R179" i="37"/>
  <c r="R178" i="37"/>
  <c r="R177" i="37"/>
  <c r="S196" i="37" l="1"/>
  <c r="S195" i="37"/>
  <c r="S194" i="37"/>
  <c r="S193" i="37"/>
  <c r="S192" i="37"/>
  <c r="S191" i="37"/>
  <c r="S190" i="37"/>
  <c r="S189" i="37"/>
  <c r="S188" i="37"/>
  <c r="S187" i="37"/>
  <c r="S186" i="37"/>
  <c r="S185" i="37"/>
  <c r="S184" i="37"/>
  <c r="S183" i="37"/>
  <c r="S182" i="37"/>
  <c r="S181" i="37"/>
  <c r="S180" i="37"/>
  <c r="S179" i="37"/>
  <c r="S178" i="37"/>
  <c r="S177" i="37"/>
  <c r="N196" i="37" l="1"/>
  <c r="T196" i="37" s="1"/>
  <c r="N195" i="37"/>
  <c r="T195" i="37" s="1"/>
  <c r="N194" i="37"/>
  <c r="T194" i="37" s="1"/>
  <c r="N193" i="37"/>
  <c r="T193" i="37" s="1"/>
  <c r="N192" i="37"/>
  <c r="T192" i="37" s="1"/>
  <c r="N191" i="37"/>
  <c r="T191" i="37" s="1"/>
  <c r="N190" i="37"/>
  <c r="T190" i="37" s="1"/>
  <c r="N189" i="37"/>
  <c r="T189" i="37" s="1"/>
  <c r="N188" i="37"/>
  <c r="T188" i="37" s="1"/>
  <c r="N187" i="37"/>
  <c r="T187" i="37" s="1"/>
  <c r="N186" i="37"/>
  <c r="T186" i="37" s="1"/>
  <c r="N185" i="37"/>
  <c r="N184" i="37"/>
  <c r="AC698" i="37" s="1"/>
  <c r="N183" i="37"/>
  <c r="T183" i="37" s="1"/>
  <c r="N182" i="37"/>
  <c r="T182" i="37" s="1"/>
  <c r="N181" i="37"/>
  <c r="T181" i="37" s="1"/>
  <c r="N180" i="37"/>
  <c r="T180" i="37" s="1"/>
  <c r="N179" i="37"/>
  <c r="T179" i="37" s="1"/>
  <c r="N178" i="37"/>
  <c r="T178" i="37" s="1"/>
  <c r="N177" i="37"/>
  <c r="N199" i="37"/>
  <c r="AC705" i="37" l="1"/>
  <c r="AC691" i="37"/>
  <c r="T184" i="37"/>
  <c r="T177" i="37"/>
  <c r="T185" i="37"/>
  <c r="S198" i="37"/>
  <c r="S199" i="37"/>
  <c r="T199" i="37" s="1"/>
  <c r="S200" i="37"/>
  <c r="S201" i="37"/>
  <c r="S202" i="37"/>
  <c r="S203" i="37"/>
  <c r="S204" i="37"/>
  <c r="S205" i="37"/>
  <c r="S206" i="37"/>
  <c r="S207" i="37"/>
  <c r="S208" i="37"/>
  <c r="S209" i="37"/>
  <c r="S210" i="37"/>
  <c r="S211" i="37"/>
  <c r="S212" i="37"/>
  <c r="S213" i="37"/>
  <c r="S197" i="37"/>
  <c r="AC693" i="37" l="1"/>
  <c r="AC707" i="37"/>
  <c r="AC700" i="37"/>
  <c r="N213" i="37" l="1"/>
  <c r="T213" i="37" s="1"/>
  <c r="N212" i="37"/>
  <c r="T212" i="37" s="1"/>
  <c r="N211" i="37"/>
  <c r="T211" i="37" s="1"/>
  <c r="N210" i="37"/>
  <c r="T210" i="37" s="1"/>
  <c r="N209" i="37"/>
  <c r="T209" i="37" s="1"/>
  <c r="N208" i="37"/>
  <c r="T208" i="37" s="1"/>
  <c r="N207" i="37"/>
  <c r="T207" i="37" s="1"/>
  <c r="N206" i="37"/>
  <c r="T206" i="37" s="1"/>
  <c r="N205" i="37"/>
  <c r="N204" i="37"/>
  <c r="T204" i="37" s="1"/>
  <c r="N203" i="37"/>
  <c r="T203" i="37" s="1"/>
  <c r="N202" i="37"/>
  <c r="T202" i="37" s="1"/>
  <c r="N201" i="37"/>
  <c r="T201" i="37" s="1"/>
  <c r="N200" i="37"/>
  <c r="T200" i="37" s="1"/>
  <c r="N198" i="37"/>
  <c r="T198" i="37" s="1"/>
  <c r="N197" i="37"/>
  <c r="AC712" i="37" l="1"/>
  <c r="T197" i="37"/>
  <c r="T205" i="37"/>
  <c r="AC714" i="37" l="1"/>
  <c r="S215" i="37" l="1"/>
  <c r="S216" i="37"/>
  <c r="S217" i="37"/>
  <c r="S218" i="37"/>
  <c r="S219" i="37"/>
  <c r="S220" i="37"/>
  <c r="S221" i="37"/>
  <c r="S222" i="37"/>
  <c r="S223" i="37"/>
  <c r="S224" i="37"/>
  <c r="S225" i="37"/>
  <c r="S226" i="37"/>
  <c r="N221" i="37" l="1"/>
  <c r="T221" i="37" s="1"/>
  <c r="N220" i="37"/>
  <c r="T220" i="37" s="1"/>
  <c r="N218" i="37"/>
  <c r="T218" i="37" s="1"/>
  <c r="N217" i="37"/>
  <c r="N216" i="37"/>
  <c r="T216" i="37" s="1"/>
  <c r="N215" i="37"/>
  <c r="T215" i="37" s="1"/>
  <c r="N214" i="37"/>
  <c r="N219" i="37"/>
  <c r="T219" i="37" s="1"/>
  <c r="N222" i="37"/>
  <c r="T222" i="37" s="1"/>
  <c r="S214" i="37"/>
  <c r="N223" i="37"/>
  <c r="T223" i="37" s="1"/>
  <c r="N224" i="37"/>
  <c r="T224" i="37" s="1"/>
  <c r="AC719" i="37" l="1"/>
  <c r="T217" i="37"/>
  <c r="T214" i="37"/>
  <c r="AC721" i="37" l="1"/>
  <c r="N225" i="37" l="1"/>
  <c r="N226" i="37"/>
  <c r="T226" i="37" s="1"/>
  <c r="T225" i="37" l="1"/>
  <c r="AC726" i="37"/>
  <c r="AC728" i="37" l="1"/>
  <c r="S444" i="37" l="1"/>
  <c r="N444" i="37"/>
  <c r="T444" i="37" l="1"/>
  <c r="S566" i="37"/>
  <c r="S227" i="37" l="1"/>
  <c r="S228" i="37"/>
  <c r="S229" i="37"/>
  <c r="S230" i="37"/>
  <c r="S231" i="37"/>
  <c r="S232" i="37"/>
  <c r="S233" i="37"/>
  <c r="S234" i="37"/>
  <c r="S235" i="37"/>
  <c r="S236" i="37"/>
  <c r="S237" i="37"/>
  <c r="S238" i="37"/>
  <c r="S239" i="37"/>
  <c r="S240" i="37"/>
  <c r="S241" i="37"/>
  <c r="X241" i="37" s="1"/>
  <c r="AD241" i="37" s="1"/>
  <c r="AE241" i="37" s="1"/>
  <c r="S242" i="37"/>
  <c r="X242" i="37" s="1"/>
  <c r="AD242" i="37" s="1"/>
  <c r="AE242" i="37" s="1"/>
  <c r="S243" i="37"/>
  <c r="X243" i="37" s="1"/>
  <c r="AD243" i="37" s="1"/>
  <c r="S244" i="37"/>
  <c r="S245" i="37"/>
  <c r="S246" i="37"/>
  <c r="X246" i="37" s="1"/>
  <c r="AD246" i="37" s="1"/>
  <c r="S247" i="37"/>
  <c r="S248" i="37"/>
  <c r="S249" i="37"/>
  <c r="X249" i="37" s="1"/>
  <c r="AD249" i="37" s="1"/>
  <c r="S250" i="37"/>
  <c r="X250" i="37" s="1"/>
  <c r="AD250" i="37" s="1"/>
  <c r="AE250" i="37" s="1"/>
  <c r="S251" i="37"/>
  <c r="S252" i="37"/>
  <c r="S253" i="37"/>
  <c r="S254" i="37"/>
  <c r="S255" i="37"/>
  <c r="S256" i="37"/>
  <c r="S257" i="37"/>
  <c r="S258" i="37"/>
  <c r="S259" i="37"/>
  <c r="S260" i="37"/>
  <c r="S261" i="37"/>
  <c r="S262" i="37"/>
  <c r="S263" i="37"/>
  <c r="S264" i="37"/>
  <c r="S265" i="37"/>
  <c r="S266" i="37"/>
  <c r="S267" i="37"/>
  <c r="S268" i="37"/>
  <c r="S269" i="37"/>
  <c r="S270" i="37"/>
  <c r="S271" i="37"/>
  <c r="S272" i="37"/>
  <c r="S273" i="37"/>
  <c r="S274" i="37"/>
  <c r="S275" i="37"/>
  <c r="S276" i="37"/>
  <c r="S277" i="37"/>
  <c r="S278" i="37"/>
  <c r="S279" i="37"/>
  <c r="S280" i="37"/>
  <c r="S281" i="37"/>
  <c r="S282" i="37"/>
  <c r="S283" i="37"/>
  <c r="S284" i="37"/>
  <c r="S285" i="37"/>
  <c r="S286" i="37"/>
  <c r="S287" i="37"/>
  <c r="S288" i="37"/>
  <c r="S289" i="37"/>
  <c r="S290" i="37"/>
  <c r="S291" i="37"/>
  <c r="S292" i="37"/>
  <c r="S293" i="37"/>
  <c r="S294" i="37"/>
  <c r="S295" i="37"/>
  <c r="S296" i="37"/>
  <c r="S297" i="37"/>
  <c r="S298" i="37"/>
  <c r="S299" i="37"/>
  <c r="S300" i="37"/>
  <c r="S301" i="37"/>
  <c r="S302" i="37"/>
  <c r="S303" i="37"/>
  <c r="S304" i="37"/>
  <c r="S305" i="37"/>
  <c r="S306" i="37"/>
  <c r="S307" i="37"/>
  <c r="X307" i="37" s="1"/>
  <c r="AD307" i="37" s="1"/>
  <c r="AE307" i="37" s="1"/>
  <c r="S308" i="37"/>
  <c r="S309" i="37"/>
  <c r="S310" i="37"/>
  <c r="X310" i="37" s="1"/>
  <c r="AD310" i="37" s="1"/>
  <c r="S311" i="37"/>
  <c r="S312" i="37"/>
  <c r="S313" i="37"/>
  <c r="S314" i="37"/>
  <c r="S315" i="37"/>
  <c r="S316" i="37"/>
  <c r="X316" i="37" s="1"/>
  <c r="AD316" i="37" s="1"/>
  <c r="AE316" i="37" s="1"/>
  <c r="S317" i="37"/>
  <c r="S318" i="37"/>
  <c r="S319" i="37"/>
  <c r="S320" i="37"/>
  <c r="S321" i="37"/>
  <c r="S322" i="37"/>
  <c r="S323" i="37"/>
  <c r="S324" i="37"/>
  <c r="S325" i="37"/>
  <c r="S326" i="37"/>
  <c r="S327" i="37"/>
  <c r="S328" i="37"/>
  <c r="S329" i="37"/>
  <c r="S330" i="37"/>
  <c r="S331" i="37"/>
  <c r="S332" i="37"/>
  <c r="S333" i="37"/>
  <c r="S334" i="37"/>
  <c r="S335" i="37"/>
  <c r="S336" i="37"/>
  <c r="S337" i="37"/>
  <c r="S338" i="37"/>
  <c r="S339" i="37"/>
  <c r="S340" i="37"/>
  <c r="S341" i="37"/>
  <c r="S342" i="37"/>
  <c r="S343" i="37"/>
  <c r="S344" i="37"/>
  <c r="S345" i="37"/>
  <c r="S346" i="37"/>
  <c r="S347" i="37"/>
  <c r="S348" i="37"/>
  <c r="S349" i="37"/>
  <c r="S350" i="37"/>
  <c r="X350" i="37" s="1"/>
  <c r="AD350" i="37" s="1"/>
  <c r="AE350" i="37" s="1"/>
  <c r="S351" i="37"/>
  <c r="S352" i="37"/>
  <c r="X352" i="37" s="1"/>
  <c r="AD352" i="37" s="1"/>
  <c r="AE352" i="37" s="1"/>
  <c r="S353" i="37"/>
  <c r="S354" i="37"/>
  <c r="X354" i="37" s="1"/>
  <c r="AD354" i="37" s="1"/>
  <c r="AE354" i="37" s="1"/>
  <c r="S355" i="37"/>
  <c r="X355" i="37" s="1"/>
  <c r="AD355" i="37" s="1"/>
  <c r="AE355" i="37" s="1"/>
  <c r="S356" i="37"/>
  <c r="X356" i="37" s="1"/>
  <c r="AD356" i="37" s="1"/>
  <c r="AE356" i="37" s="1"/>
  <c r="S357" i="37"/>
  <c r="X357" i="37" s="1"/>
  <c r="AD357" i="37" s="1"/>
  <c r="AE357" i="37" s="1"/>
  <c r="S358" i="37"/>
  <c r="X358" i="37" s="1"/>
  <c r="AD358" i="37" s="1"/>
  <c r="AE358" i="37" s="1"/>
  <c r="S359" i="37"/>
  <c r="X359" i="37" s="1"/>
  <c r="AD359" i="37" s="1"/>
  <c r="AE359" i="37" s="1"/>
  <c r="S360" i="37"/>
  <c r="S361" i="37"/>
  <c r="S362" i="37"/>
  <c r="X362" i="37" s="1"/>
  <c r="AD362" i="37" s="1"/>
  <c r="AE362" i="37" s="1"/>
  <c r="S363" i="37"/>
  <c r="X363" i="37" s="1"/>
  <c r="AD363" i="37" s="1"/>
  <c r="AE363" i="37" s="1"/>
  <c r="S364" i="37"/>
  <c r="S365" i="37"/>
  <c r="S366" i="37"/>
  <c r="S367" i="37"/>
  <c r="X367" i="37" s="1"/>
  <c r="AD367" i="37" s="1"/>
  <c r="S368" i="37"/>
  <c r="S369" i="37"/>
  <c r="X369" i="37" s="1"/>
  <c r="AD369" i="37" s="1"/>
  <c r="AE369" i="37" s="1"/>
  <c r="S370" i="37"/>
  <c r="X370" i="37" s="1"/>
  <c r="AD370" i="37" s="1"/>
  <c r="AE370" i="37" s="1"/>
  <c r="S371" i="37"/>
  <c r="X371" i="37" s="1"/>
  <c r="AD371" i="37" s="1"/>
  <c r="AE371" i="37" s="1"/>
  <c r="S372" i="37"/>
  <c r="X372" i="37" s="1"/>
  <c r="AD372" i="37" s="1"/>
  <c r="AE372" i="37" s="1"/>
  <c r="S373" i="37"/>
  <c r="X373" i="37" s="1"/>
  <c r="AD373" i="37" s="1"/>
  <c r="AE373" i="37" s="1"/>
  <c r="S374" i="37"/>
  <c r="S375" i="37"/>
  <c r="S376" i="37"/>
  <c r="X376" i="37" s="1"/>
  <c r="AD376" i="37" s="1"/>
  <c r="AE376" i="37" s="1"/>
  <c r="S377" i="37"/>
  <c r="X377" i="37" s="1"/>
  <c r="AD377" i="37" s="1"/>
  <c r="AE377" i="37" s="1"/>
  <c r="S378" i="37"/>
  <c r="S379" i="37"/>
  <c r="X379" i="37" s="1"/>
  <c r="AD379" i="37" s="1"/>
  <c r="AE379" i="37" s="1"/>
  <c r="S380" i="37"/>
  <c r="X380" i="37" s="1"/>
  <c r="AD380" i="37" s="1"/>
  <c r="S381" i="37"/>
  <c r="X381" i="37" s="1"/>
  <c r="AD381" i="37" s="1"/>
  <c r="AE381" i="37" s="1"/>
  <c r="AE380" i="37" s="1"/>
  <c r="S382" i="37"/>
  <c r="X382" i="37" s="1"/>
  <c r="AD382" i="37" s="1"/>
  <c r="AE382" i="37" s="1"/>
  <c r="S383" i="37"/>
  <c r="X383" i="37" s="1"/>
  <c r="AD383" i="37" s="1"/>
  <c r="AE383" i="37" s="1"/>
  <c r="S384" i="37"/>
  <c r="X384" i="37" s="1"/>
  <c r="AD384" i="37" s="1"/>
  <c r="AE384" i="37" s="1"/>
  <c r="S385" i="37"/>
  <c r="X385" i="37" s="1"/>
  <c r="AD385" i="37" s="1"/>
  <c r="AE385" i="37" s="1"/>
  <c r="S386" i="37"/>
  <c r="X386" i="37" s="1"/>
  <c r="AD386" i="37" s="1"/>
  <c r="AE386" i="37" s="1"/>
  <c r="S387" i="37"/>
  <c r="X387" i="37" s="1"/>
  <c r="AD387" i="37" s="1"/>
  <c r="AE387" i="37" s="1"/>
  <c r="S388" i="37"/>
  <c r="X388" i="37" s="1"/>
  <c r="AD388" i="37" s="1"/>
  <c r="AE388" i="37" s="1"/>
  <c r="S389" i="37"/>
  <c r="S390" i="37"/>
  <c r="S391" i="37"/>
  <c r="S392" i="37"/>
  <c r="S393" i="37"/>
  <c r="S394" i="37"/>
  <c r="S395" i="37"/>
  <c r="X395" i="37" s="1"/>
  <c r="AD395" i="37" s="1"/>
  <c r="S396" i="37"/>
  <c r="S397" i="37"/>
  <c r="S398" i="37"/>
  <c r="X398" i="37" s="1"/>
  <c r="AD398" i="37" s="1"/>
  <c r="S399" i="37"/>
  <c r="S400" i="37"/>
  <c r="X400" i="37" s="1"/>
  <c r="AD400" i="37" s="1"/>
  <c r="AE400" i="37" s="1"/>
  <c r="S401" i="37"/>
  <c r="S402" i="37"/>
  <c r="X402" i="37" s="1"/>
  <c r="AD402" i="37" s="1"/>
  <c r="AE402" i="37" s="1"/>
  <c r="S403" i="37"/>
  <c r="X403" i="37" s="1"/>
  <c r="AD403" i="37" s="1"/>
  <c r="AE403" i="37" s="1"/>
  <c r="S404" i="37"/>
  <c r="X404" i="37" s="1"/>
  <c r="AD404" i="37" s="1"/>
  <c r="AE404" i="37" s="1"/>
  <c r="S405" i="37"/>
  <c r="X405" i="37" s="1"/>
  <c r="AD405" i="37" s="1"/>
  <c r="AE405" i="37" s="1"/>
  <c r="S406" i="37"/>
  <c r="X406" i="37" s="1"/>
  <c r="AD406" i="37" s="1"/>
  <c r="AE406" i="37" s="1"/>
  <c r="S407" i="37"/>
  <c r="S408" i="37"/>
  <c r="X408" i="37" s="1"/>
  <c r="AD408" i="37" s="1"/>
  <c r="S409" i="37"/>
  <c r="X409" i="37" s="1"/>
  <c r="AD409" i="37" s="1"/>
  <c r="AE409" i="37" s="1"/>
  <c r="S410" i="37"/>
  <c r="S411" i="37"/>
  <c r="X411" i="37" s="1"/>
  <c r="AD411" i="37" s="1"/>
  <c r="AE411" i="37" s="1"/>
  <c r="S412" i="37"/>
  <c r="X412" i="37" s="1"/>
  <c r="AD412" i="37" s="1"/>
  <c r="AE412" i="37" s="1"/>
  <c r="S413" i="37"/>
  <c r="S414" i="37"/>
  <c r="S415" i="37"/>
  <c r="S416" i="37"/>
  <c r="X416" i="37" s="1"/>
  <c r="AD416" i="37" s="1"/>
  <c r="S417" i="37"/>
  <c r="X417" i="37" s="1"/>
  <c r="AD417" i="37" s="1"/>
  <c r="S418" i="37"/>
  <c r="S419" i="37"/>
  <c r="S420" i="37"/>
  <c r="S421" i="37"/>
  <c r="X421" i="37" s="1"/>
  <c r="AD421" i="37" s="1"/>
  <c r="S422" i="37"/>
  <c r="X422" i="37" s="1"/>
  <c r="AD422" i="37" s="1"/>
  <c r="AE422" i="37" s="1"/>
  <c r="AE421" i="37" s="1"/>
  <c r="S423" i="37"/>
  <c r="S424" i="37"/>
  <c r="X424" i="37" s="1"/>
  <c r="AD424" i="37" s="1"/>
  <c r="AE424" i="37" s="1"/>
  <c r="S425" i="37"/>
  <c r="X425" i="37" s="1"/>
  <c r="AD425" i="37" s="1"/>
  <c r="S426" i="37"/>
  <c r="S427" i="37"/>
  <c r="S428" i="37"/>
  <c r="S429" i="37"/>
  <c r="X429" i="37" s="1"/>
  <c r="AD429" i="37" s="1"/>
  <c r="S430" i="37"/>
  <c r="X430" i="37" s="1"/>
  <c r="AD430" i="37" s="1"/>
  <c r="S431" i="37"/>
  <c r="X431" i="37" s="1"/>
  <c r="AD431" i="37" s="1"/>
  <c r="AE431" i="37" s="1"/>
  <c r="S432" i="37"/>
  <c r="S433" i="37"/>
  <c r="S434" i="37"/>
  <c r="X434" i="37" s="1"/>
  <c r="AD434" i="37" s="1"/>
  <c r="AE434" i="37" s="1"/>
  <c r="S435" i="37"/>
  <c r="S436" i="37"/>
  <c r="X436" i="37" s="1"/>
  <c r="AD436" i="37" s="1"/>
  <c r="AE436" i="37" s="1"/>
  <c r="S437" i="37"/>
  <c r="S438" i="37"/>
  <c r="X438" i="37" s="1"/>
  <c r="AD438" i="37" s="1"/>
  <c r="S439" i="37"/>
  <c r="X439" i="37" s="1"/>
  <c r="AD439" i="37" s="1"/>
  <c r="AE439" i="37" s="1"/>
  <c r="S440" i="37"/>
  <c r="X440" i="37" s="1"/>
  <c r="AD440" i="37" s="1"/>
  <c r="S441" i="37"/>
  <c r="X441" i="37" s="1"/>
  <c r="AD441" i="37" s="1"/>
  <c r="AE441" i="37" s="1"/>
  <c r="S442" i="37"/>
  <c r="X442" i="37" s="1"/>
  <c r="AD442" i="37" s="1"/>
  <c r="AE442" i="37" s="1"/>
  <c r="S443" i="37"/>
  <c r="S445" i="37"/>
  <c r="X445" i="37" s="1"/>
  <c r="AD445" i="37" s="1"/>
  <c r="AE445" i="37" s="1"/>
  <c r="S446" i="37"/>
  <c r="X446" i="37" s="1"/>
  <c r="AD446" i="37" s="1"/>
  <c r="AE446" i="37" s="1"/>
  <c r="S447" i="37"/>
  <c r="X447" i="37" s="1"/>
  <c r="AD447" i="37" s="1"/>
  <c r="AE447" i="37" s="1"/>
  <c r="S448" i="37"/>
  <c r="X448" i="37" s="1"/>
  <c r="AD448" i="37" s="1"/>
  <c r="AE448" i="37" s="1"/>
  <c r="S449" i="37"/>
  <c r="X449" i="37" s="1"/>
  <c r="AD449" i="37" s="1"/>
  <c r="AE449" i="37" s="1"/>
  <c r="S450" i="37"/>
  <c r="S451" i="37"/>
  <c r="X451" i="37" s="1"/>
  <c r="AD451" i="37" s="1"/>
  <c r="AE451" i="37" s="1"/>
  <c r="S452" i="37"/>
  <c r="X452" i="37" s="1"/>
  <c r="AD452" i="37" s="1"/>
  <c r="AE452" i="37" s="1"/>
  <c r="S453" i="37"/>
  <c r="S454" i="37"/>
  <c r="X454" i="37" s="1"/>
  <c r="AD454" i="37" s="1"/>
  <c r="AE454" i="37" s="1"/>
  <c r="S455" i="37"/>
  <c r="S456" i="37"/>
  <c r="X456" i="37" s="1"/>
  <c r="AD456" i="37" s="1"/>
  <c r="AE456" i="37" s="1"/>
  <c r="S457" i="37"/>
  <c r="X457" i="37" s="1"/>
  <c r="AD457" i="37" s="1"/>
  <c r="AE457" i="37" s="1"/>
  <c r="S458" i="37"/>
  <c r="S459" i="37"/>
  <c r="S460" i="37"/>
  <c r="S461" i="37"/>
  <c r="S462" i="37"/>
  <c r="S463" i="37"/>
  <c r="S464" i="37"/>
  <c r="X464" i="37" s="1"/>
  <c r="AD464" i="37" s="1"/>
  <c r="S465" i="37"/>
  <c r="X465" i="37" s="1"/>
  <c r="AD465" i="37" s="1"/>
  <c r="AE465" i="37" s="1"/>
  <c r="S466" i="37"/>
  <c r="S467" i="37"/>
  <c r="X467" i="37" s="1"/>
  <c r="AD467" i="37" s="1"/>
  <c r="AE467" i="37" s="1"/>
  <c r="S468" i="37"/>
  <c r="X468" i="37" s="1"/>
  <c r="AD468" i="37" s="1"/>
  <c r="AE468" i="37" s="1"/>
  <c r="S469" i="37"/>
  <c r="X469" i="37" s="1"/>
  <c r="AD469" i="37" s="1"/>
  <c r="AE469" i="37" s="1"/>
  <c r="S470" i="37"/>
  <c r="X470" i="37" s="1"/>
  <c r="AD470" i="37" s="1"/>
  <c r="AE470" i="37" s="1"/>
  <c r="S471" i="37"/>
  <c r="X471" i="37" s="1"/>
  <c r="AD471" i="37" s="1"/>
  <c r="AE471" i="37" s="1"/>
  <c r="S472" i="37"/>
  <c r="S473" i="37"/>
  <c r="S474" i="37"/>
  <c r="X474" i="37" s="1"/>
  <c r="AD474" i="37" s="1"/>
  <c r="AE474" i="37" s="1"/>
  <c r="S475" i="37"/>
  <c r="X475" i="37" s="1"/>
  <c r="AD475" i="37" s="1"/>
  <c r="AE475" i="37" s="1"/>
  <c r="S476" i="37"/>
  <c r="X476" i="37" s="1"/>
  <c r="AD476" i="37" s="1"/>
  <c r="AE476" i="37" s="1"/>
  <c r="S477" i="37"/>
  <c r="X477" i="37" s="1"/>
  <c r="AD477" i="37" s="1"/>
  <c r="AE477" i="37" s="1"/>
  <c r="S478" i="37"/>
  <c r="X478" i="37" s="1"/>
  <c r="AD478" i="37" s="1"/>
  <c r="AE478" i="37" s="1"/>
  <c r="S479" i="37"/>
  <c r="S480" i="37"/>
  <c r="S481" i="37"/>
  <c r="S482" i="37"/>
  <c r="S483" i="37"/>
  <c r="S484" i="37"/>
  <c r="S485" i="37"/>
  <c r="S486" i="37"/>
  <c r="S487" i="37"/>
  <c r="X487" i="37" s="1"/>
  <c r="AD487" i="37" s="1"/>
  <c r="S488" i="37"/>
  <c r="S489" i="37"/>
  <c r="S490" i="37"/>
  <c r="S491" i="37"/>
  <c r="S492" i="37"/>
  <c r="S493" i="37"/>
  <c r="S494" i="37"/>
  <c r="S495" i="37"/>
  <c r="S496" i="37"/>
  <c r="S497" i="37"/>
  <c r="S498" i="37"/>
  <c r="X498" i="37" s="1"/>
  <c r="AD498" i="37" s="1"/>
  <c r="AE498" i="37" s="1"/>
  <c r="S499" i="37"/>
  <c r="S500" i="37"/>
  <c r="S501" i="37"/>
  <c r="X501" i="37" s="1"/>
  <c r="AD501" i="37" s="1"/>
  <c r="AE501" i="37" s="1"/>
  <c r="S502" i="37"/>
  <c r="X502" i="37" s="1"/>
  <c r="AD502" i="37" s="1"/>
  <c r="AE502" i="37" s="1"/>
  <c r="S503" i="37"/>
  <c r="X503" i="37" s="1"/>
  <c r="AD503" i="37" s="1"/>
  <c r="AE503" i="37" s="1"/>
  <c r="S504" i="37"/>
  <c r="S505" i="37"/>
  <c r="X505" i="37" s="1"/>
  <c r="AD505" i="37" s="1"/>
  <c r="AE505" i="37" s="1"/>
  <c r="S506" i="37"/>
  <c r="S507" i="37"/>
  <c r="X507" i="37" s="1"/>
  <c r="AD507" i="37" s="1"/>
  <c r="AE507" i="37" s="1"/>
  <c r="S508" i="37"/>
  <c r="S509" i="37"/>
  <c r="S510" i="37"/>
  <c r="S511" i="37"/>
  <c r="X511" i="37" s="1"/>
  <c r="AD511" i="37" s="1"/>
  <c r="AE511" i="37" s="1"/>
  <c r="S512" i="37"/>
  <c r="S513" i="37"/>
  <c r="S514" i="37"/>
  <c r="S515" i="37"/>
  <c r="S516" i="37"/>
  <c r="S517" i="37"/>
  <c r="X517" i="37" s="1"/>
  <c r="AD517" i="37" s="1"/>
  <c r="AE517" i="37" s="1"/>
  <c r="S518" i="37"/>
  <c r="S519" i="37"/>
  <c r="S520" i="37"/>
  <c r="X520" i="37" s="1"/>
  <c r="AD520" i="37" s="1"/>
  <c r="AE520" i="37" s="1"/>
  <c r="S521" i="37"/>
  <c r="X521" i="37" s="1"/>
  <c r="AD521" i="37" s="1"/>
  <c r="AE521" i="37" s="1"/>
  <c r="S522" i="37"/>
  <c r="X522" i="37" s="1"/>
  <c r="AD522" i="37" s="1"/>
  <c r="AE522" i="37" s="1"/>
  <c r="S523" i="37"/>
  <c r="X523" i="37" s="1"/>
  <c r="AD523" i="37" s="1"/>
  <c r="AE523" i="37" s="1"/>
  <c r="S524" i="37"/>
  <c r="S525" i="37"/>
  <c r="X525" i="37" s="1"/>
  <c r="AD525" i="37" s="1"/>
  <c r="AE525" i="37" s="1"/>
  <c r="S526" i="37"/>
  <c r="X526" i="37" s="1"/>
  <c r="AD526" i="37" s="1"/>
  <c r="AE526" i="37" s="1"/>
  <c r="S527" i="37"/>
  <c r="X527" i="37" s="1"/>
  <c r="AD527" i="37" s="1"/>
  <c r="AE527" i="37" s="1"/>
  <c r="S528" i="37"/>
  <c r="X528" i="37" s="1"/>
  <c r="AD528" i="37" s="1"/>
  <c r="AE528" i="37" s="1"/>
  <c r="S529" i="37"/>
  <c r="X529" i="37" s="1"/>
  <c r="AD529" i="37" s="1"/>
  <c r="AE529" i="37" s="1"/>
  <c r="S530" i="37"/>
  <c r="X530" i="37" s="1"/>
  <c r="AD530" i="37" s="1"/>
  <c r="AE530" i="37" s="1"/>
  <c r="S531" i="37"/>
  <c r="X531" i="37" s="1"/>
  <c r="AD531" i="37" s="1"/>
  <c r="AE531" i="37" s="1"/>
  <c r="S532" i="37"/>
  <c r="X532" i="37" s="1"/>
  <c r="AD532" i="37" s="1"/>
  <c r="AE532" i="37" s="1"/>
  <c r="S533" i="37"/>
  <c r="X533" i="37" s="1"/>
  <c r="AD533" i="37" s="1"/>
  <c r="AE533" i="37" s="1"/>
  <c r="S534" i="37"/>
  <c r="X534" i="37" s="1"/>
  <c r="AD534" i="37" s="1"/>
  <c r="AE534" i="37" s="1"/>
  <c r="S535" i="37"/>
  <c r="X535" i="37" s="1"/>
  <c r="AD535" i="37" s="1"/>
  <c r="AE535" i="37" s="1"/>
  <c r="S536" i="37"/>
  <c r="S537" i="37"/>
  <c r="S538" i="37"/>
  <c r="S539" i="37"/>
  <c r="S541" i="37"/>
  <c r="S544" i="37"/>
  <c r="X544" i="37" s="1"/>
  <c r="AD544" i="37" s="1"/>
  <c r="S545" i="37"/>
  <c r="X545" i="37" s="1"/>
  <c r="AD545" i="37" s="1"/>
  <c r="S546" i="37"/>
  <c r="S547" i="37"/>
  <c r="S549" i="37"/>
  <c r="S550" i="37"/>
  <c r="S551" i="37"/>
  <c r="X551" i="37" s="1"/>
  <c r="AD551" i="37" s="1"/>
  <c r="S552" i="37"/>
  <c r="S554" i="37"/>
  <c r="S555" i="37"/>
  <c r="X555" i="37" s="1"/>
  <c r="AD555" i="37" s="1"/>
  <c r="S556" i="37"/>
  <c r="S557" i="37"/>
  <c r="S558" i="37"/>
  <c r="X558" i="37" s="1"/>
  <c r="AD558" i="37" s="1"/>
  <c r="AE558" i="37" s="1"/>
  <c r="S559" i="37"/>
  <c r="S560" i="37"/>
  <c r="S561" i="37"/>
  <c r="S562" i="37"/>
  <c r="X562" i="37" s="1"/>
  <c r="AD562" i="37" s="1"/>
  <c r="AE562" i="37" s="1"/>
  <c r="S563" i="37"/>
  <c r="S564" i="37"/>
  <c r="S565" i="37"/>
  <c r="X565" i="37" s="1"/>
  <c r="AD565" i="37" s="1"/>
  <c r="AE565" i="37" s="1"/>
  <c r="X566" i="37"/>
  <c r="AD566" i="37" s="1"/>
  <c r="AE566" i="37" s="1"/>
  <c r="N565" i="37"/>
  <c r="AE249" i="37" l="1"/>
  <c r="AE440" i="37"/>
  <c r="AE408" i="37"/>
  <c r="AE438" i="37"/>
  <c r="AE464" i="37"/>
  <c r="AE430" i="37"/>
  <c r="AE429" i="37" s="1"/>
  <c r="Y545" i="37"/>
  <c r="Y465" i="37"/>
  <c r="Y381" i="37"/>
  <c r="Y362" i="37"/>
  <c r="Y359" i="37"/>
  <c r="Y250" i="37"/>
  <c r="Y431" i="37"/>
  <c r="Y409" i="37"/>
  <c r="Y354" i="37"/>
  <c r="Y441" i="37"/>
  <c r="Y417" i="37"/>
  <c r="Y439" i="37"/>
  <c r="Y430" i="37"/>
  <c r="Y565" i="37"/>
  <c r="T399" i="37"/>
  <c r="X399" i="37"/>
  <c r="AD399" i="37" s="1"/>
  <c r="AE399" i="37" s="1"/>
  <c r="AE398" i="37" s="1"/>
  <c r="T565" i="37"/>
  <c r="Y399" i="37" l="1"/>
  <c r="N236" i="37" l="1"/>
  <c r="T236" i="37" s="1"/>
  <c r="N235" i="37"/>
  <c r="T235" i="37" s="1"/>
  <c r="N234" i="37"/>
  <c r="N233" i="37"/>
  <c r="T233" i="37" s="1"/>
  <c r="N232" i="37"/>
  <c r="T232" i="37" s="1"/>
  <c r="N231" i="37"/>
  <c r="T231" i="37" s="1"/>
  <c r="N230" i="37"/>
  <c r="T230" i="37" s="1"/>
  <c r="N229" i="37"/>
  <c r="T229" i="37" s="1"/>
  <c r="N228" i="37"/>
  <c r="T228" i="37" s="1"/>
  <c r="N227" i="37"/>
  <c r="T227" i="37" s="1"/>
  <c r="AC733" i="37" l="1"/>
  <c r="T234" i="37"/>
  <c r="N240" i="37"/>
  <c r="T240" i="37" s="1"/>
  <c r="N239" i="37"/>
  <c r="T239" i="37" s="1"/>
  <c r="N238" i="37"/>
  <c r="T238" i="37" s="1"/>
  <c r="N237" i="37"/>
  <c r="AC735" i="37" l="1"/>
  <c r="T237" i="37"/>
  <c r="AC740" i="37"/>
  <c r="AC742" i="37" l="1"/>
  <c r="N342" i="37" l="1"/>
  <c r="T342" i="37" s="1"/>
  <c r="N340" i="37"/>
  <c r="T340" i="37" s="1"/>
  <c r="N338" i="37"/>
  <c r="T338" i="37" s="1"/>
  <c r="N336" i="37"/>
  <c r="T336" i="37" s="1"/>
  <c r="N334" i="37"/>
  <c r="T334" i="37" s="1"/>
  <c r="N332" i="37"/>
  <c r="T332" i="37" s="1"/>
  <c r="N330" i="37"/>
  <c r="T330" i="37" s="1"/>
  <c r="N328" i="37"/>
  <c r="T328" i="37" s="1"/>
  <c r="N322" i="37"/>
  <c r="T322" i="37" s="1"/>
  <c r="N318" i="37"/>
  <c r="T318" i="37" s="1"/>
  <c r="N550" i="37" l="1"/>
  <c r="T550" i="37" s="1"/>
  <c r="N494" i="37"/>
  <c r="T494" i="37" s="1"/>
  <c r="N492" i="37"/>
  <c r="T492" i="37" s="1"/>
  <c r="N490" i="37"/>
  <c r="T490" i="37" s="1"/>
  <c r="N432" i="37"/>
  <c r="T432" i="37" s="1"/>
  <c r="V62" i="37" l="1"/>
  <c r="X62" i="37"/>
  <c r="AD62" i="37" s="1"/>
  <c r="U62" i="37"/>
  <c r="V61" i="37"/>
  <c r="X61" i="37"/>
  <c r="AD61" i="37" s="1"/>
  <c r="AE61" i="37" s="1"/>
  <c r="U61" i="37"/>
  <c r="V42" i="37"/>
  <c r="X43" i="37"/>
  <c r="AD43" i="37" s="1"/>
  <c r="U45" i="37"/>
  <c r="V46" i="37"/>
  <c r="X47" i="37"/>
  <c r="AD47" i="37" s="1"/>
  <c r="U49" i="37"/>
  <c r="V50" i="37"/>
  <c r="X51" i="37"/>
  <c r="AD51" i="37" s="1"/>
  <c r="U53" i="37"/>
  <c r="V54" i="37"/>
  <c r="X55" i="37"/>
  <c r="AD55" i="37" s="1"/>
  <c r="U57" i="37"/>
  <c r="V58" i="37"/>
  <c r="X59" i="37"/>
  <c r="AD59" i="37" s="1"/>
  <c r="AE59" i="37" s="1"/>
  <c r="U56" i="37"/>
  <c r="U60" i="37"/>
  <c r="V51" i="37"/>
  <c r="X56" i="37"/>
  <c r="AD56" i="37" s="1"/>
  <c r="V59" i="37"/>
  <c r="X42" i="37"/>
  <c r="AD42" i="37" s="1"/>
  <c r="U44" i="37"/>
  <c r="V45" i="37"/>
  <c r="X46" i="37"/>
  <c r="AD46" i="37" s="1"/>
  <c r="AE46" i="37" s="1"/>
  <c r="U48" i="37"/>
  <c r="V49" i="37"/>
  <c r="X50" i="37"/>
  <c r="AD50" i="37" s="1"/>
  <c r="AE50" i="37" s="1"/>
  <c r="U52" i="37"/>
  <c r="V53" i="37"/>
  <c r="X54" i="37"/>
  <c r="AD54" i="37" s="1"/>
  <c r="AE54" i="37" s="1"/>
  <c r="V57" i="37"/>
  <c r="U50" i="37"/>
  <c r="U58" i="37"/>
  <c r="U43" i="37"/>
  <c r="V44" i="37"/>
  <c r="X45" i="37"/>
  <c r="AD45" i="37" s="1"/>
  <c r="AE45" i="37" s="1"/>
  <c r="U47" i="37"/>
  <c r="V48" i="37"/>
  <c r="X49" i="37"/>
  <c r="AD49" i="37" s="1"/>
  <c r="AE49" i="37" s="1"/>
  <c r="U51" i="37"/>
  <c r="V52" i="37"/>
  <c r="X53" i="37"/>
  <c r="AD53" i="37" s="1"/>
  <c r="AE53" i="37" s="1"/>
  <c r="U55" i="37"/>
  <c r="V56" i="37"/>
  <c r="X57" i="37"/>
  <c r="AD57" i="37" s="1"/>
  <c r="U59" i="37"/>
  <c r="V60" i="37"/>
  <c r="U42" i="37"/>
  <c r="V43" i="37"/>
  <c r="X44" i="37"/>
  <c r="AD44" i="37" s="1"/>
  <c r="AE44" i="37" s="1"/>
  <c r="U46" i="37"/>
  <c r="V47" i="37"/>
  <c r="X48" i="37"/>
  <c r="AD48" i="37" s="1"/>
  <c r="AE48" i="37" s="1"/>
  <c r="U54" i="37"/>
  <c r="V55" i="37"/>
  <c r="X58" i="37"/>
  <c r="AD58" i="37" s="1"/>
  <c r="AE58" i="37" s="1"/>
  <c r="X60" i="37"/>
  <c r="AD60" i="37" s="1"/>
  <c r="AE60" i="37" s="1"/>
  <c r="X52" i="37"/>
  <c r="AD52" i="37" s="1"/>
  <c r="AE52" i="37" s="1"/>
  <c r="AE51" i="37" s="1"/>
  <c r="V63" i="37"/>
  <c r="X64" i="37"/>
  <c r="AD64" i="37" s="1"/>
  <c r="U66" i="37"/>
  <c r="V67" i="37"/>
  <c r="X68" i="37"/>
  <c r="AD68" i="37" s="1"/>
  <c r="AE68" i="37" s="1"/>
  <c r="U70" i="37"/>
  <c r="V71" i="37"/>
  <c r="X72" i="37"/>
  <c r="AD72" i="37" s="1"/>
  <c r="AE72" i="37" s="1"/>
  <c r="U74" i="37"/>
  <c r="V75" i="37"/>
  <c r="X76" i="37"/>
  <c r="AD76" i="37" s="1"/>
  <c r="U78" i="37"/>
  <c r="V79" i="37"/>
  <c r="X80" i="37"/>
  <c r="AD80" i="37" s="1"/>
  <c r="U82" i="37"/>
  <c r="V83" i="37"/>
  <c r="X84" i="37"/>
  <c r="AD84" i="37" s="1"/>
  <c r="U86" i="37"/>
  <c r="V87" i="37"/>
  <c r="X88" i="37"/>
  <c r="AD88" i="37" s="1"/>
  <c r="U90" i="37"/>
  <c r="V91" i="37"/>
  <c r="U68" i="37"/>
  <c r="V73" i="37"/>
  <c r="U76" i="37"/>
  <c r="V77" i="37"/>
  <c r="V81" i="37"/>
  <c r="X82" i="37"/>
  <c r="AD82" i="37" s="1"/>
  <c r="X86" i="37"/>
  <c r="AD86" i="37" s="1"/>
  <c r="AE86" i="37" s="1"/>
  <c r="U88" i="37"/>
  <c r="V89" i="37"/>
  <c r="U63" i="37"/>
  <c r="V64" i="37"/>
  <c r="X65" i="37"/>
  <c r="AD65" i="37" s="1"/>
  <c r="U67" i="37"/>
  <c r="V68" i="37"/>
  <c r="X69" i="37"/>
  <c r="AD69" i="37" s="1"/>
  <c r="U71" i="37"/>
  <c r="V72" i="37"/>
  <c r="U75" i="37"/>
  <c r="U79" i="37"/>
  <c r="V84" i="37"/>
  <c r="U87" i="37"/>
  <c r="V88" i="37"/>
  <c r="U91" i="37"/>
  <c r="X63" i="37"/>
  <c r="AD63" i="37" s="1"/>
  <c r="U65" i="37"/>
  <c r="V66" i="37"/>
  <c r="X67" i="37"/>
  <c r="AD67" i="37" s="1"/>
  <c r="U69" i="37"/>
  <c r="V70" i="37"/>
  <c r="X71" i="37"/>
  <c r="AD71" i="37" s="1"/>
  <c r="AE71" i="37" s="1"/>
  <c r="U73" i="37"/>
  <c r="V74" i="37"/>
  <c r="X75" i="37"/>
  <c r="AD75" i="37" s="1"/>
  <c r="AE75" i="37" s="1"/>
  <c r="U77" i="37"/>
  <c r="V78" i="37"/>
  <c r="X79" i="37"/>
  <c r="AD79" i="37" s="1"/>
  <c r="AE79" i="37" s="1"/>
  <c r="U81" i="37"/>
  <c r="V82" i="37"/>
  <c r="X83" i="37"/>
  <c r="AD83" i="37" s="1"/>
  <c r="AE83" i="37" s="1"/>
  <c r="U85" i="37"/>
  <c r="V86" i="37"/>
  <c r="X87" i="37"/>
  <c r="AD87" i="37" s="1"/>
  <c r="U89" i="37"/>
  <c r="V90" i="37"/>
  <c r="X91" i="37"/>
  <c r="AD91" i="37" s="1"/>
  <c r="AE91" i="37" s="1"/>
  <c r="U64" i="37"/>
  <c r="V65" i="37"/>
  <c r="X66" i="37"/>
  <c r="AD66" i="37" s="1"/>
  <c r="AE66" i="37" s="1"/>
  <c r="V69" i="37"/>
  <c r="X70" i="37"/>
  <c r="AD70" i="37" s="1"/>
  <c r="AE70" i="37" s="1"/>
  <c r="U72" i="37"/>
  <c r="U80" i="37"/>
  <c r="U84" i="37"/>
  <c r="V85" i="37"/>
  <c r="X90" i="37"/>
  <c r="AD90" i="37" s="1"/>
  <c r="X73" i="37"/>
  <c r="AD73" i="37" s="1"/>
  <c r="V76" i="37"/>
  <c r="V80" i="37"/>
  <c r="U83" i="37"/>
  <c r="X74" i="37"/>
  <c r="AD74" i="37" s="1"/>
  <c r="X77" i="37"/>
  <c r="AD77" i="37" s="1"/>
  <c r="X89" i="37"/>
  <c r="AD89" i="37" s="1"/>
  <c r="X81" i="37"/>
  <c r="AD81" i="37" s="1"/>
  <c r="X78" i="37"/>
  <c r="AD78" i="37" s="1"/>
  <c r="AE78" i="37" s="1"/>
  <c r="X85" i="37"/>
  <c r="AD85" i="37" s="1"/>
  <c r="V92" i="37"/>
  <c r="AC627" i="37" s="1"/>
  <c r="U92" i="37"/>
  <c r="AC629" i="37" s="1"/>
  <c r="X92" i="37"/>
  <c r="AD92" i="37" s="1"/>
  <c r="AE92" i="37" s="1"/>
  <c r="X93" i="37"/>
  <c r="AD93" i="37" s="1"/>
  <c r="AE93" i="37" s="1"/>
  <c r="U93" i="37"/>
  <c r="V93" i="37"/>
  <c r="X553" i="37"/>
  <c r="AD553" i="37" s="1"/>
  <c r="AE553" i="37" s="1"/>
  <c r="U553" i="37"/>
  <c r="V553" i="37"/>
  <c r="X548" i="37"/>
  <c r="AD548" i="37" s="1"/>
  <c r="AE548" i="37" s="1"/>
  <c r="U548" i="37"/>
  <c r="V548" i="37"/>
  <c r="V543" i="37"/>
  <c r="U543" i="37"/>
  <c r="X543" i="37"/>
  <c r="AD543" i="37" s="1"/>
  <c r="AE543" i="37" s="1"/>
  <c r="U542" i="37"/>
  <c r="V542" i="37"/>
  <c r="X542" i="37"/>
  <c r="AD542" i="37" s="1"/>
  <c r="U540" i="37"/>
  <c r="V540" i="37"/>
  <c r="X540" i="37"/>
  <c r="AD540" i="37" s="1"/>
  <c r="AE540" i="37" s="1"/>
  <c r="X95" i="37"/>
  <c r="AD95" i="37" s="1"/>
  <c r="AE95" i="37" s="1"/>
  <c r="U95" i="37"/>
  <c r="V95" i="37"/>
  <c r="X94" i="37"/>
  <c r="AD94" i="37" s="1"/>
  <c r="AE94" i="37" s="1"/>
  <c r="U94" i="37"/>
  <c r="V94" i="37"/>
  <c r="V96" i="37"/>
  <c r="U96" i="37"/>
  <c r="X97" i="37"/>
  <c r="AD97" i="37" s="1"/>
  <c r="AE97" i="37" s="1"/>
  <c r="U98" i="37"/>
  <c r="X99" i="37"/>
  <c r="AD99" i="37" s="1"/>
  <c r="AE99" i="37" s="1"/>
  <c r="U100" i="37"/>
  <c r="X101" i="37"/>
  <c r="AD101" i="37" s="1"/>
  <c r="AE101" i="37" s="1"/>
  <c r="U102" i="37"/>
  <c r="X103" i="37"/>
  <c r="AD103" i="37" s="1"/>
  <c r="AE103" i="37" s="1"/>
  <c r="U104" i="37"/>
  <c r="X105" i="37"/>
  <c r="AD105" i="37" s="1"/>
  <c r="AE105" i="37" s="1"/>
  <c r="U106" i="37"/>
  <c r="X107" i="37"/>
  <c r="AD107" i="37" s="1"/>
  <c r="AE107" i="37" s="1"/>
  <c r="U108" i="37"/>
  <c r="X109" i="37"/>
  <c r="AD109" i="37" s="1"/>
  <c r="AE109" i="37" s="1"/>
  <c r="V103" i="37"/>
  <c r="V98" i="37"/>
  <c r="V100" i="37"/>
  <c r="V102" i="37"/>
  <c r="V104" i="37"/>
  <c r="V106" i="37"/>
  <c r="V108" i="37"/>
  <c r="V109" i="37"/>
  <c r="AC648" i="37" s="1"/>
  <c r="U97" i="37"/>
  <c r="X98" i="37"/>
  <c r="AD98" i="37" s="1"/>
  <c r="AE98" i="37" s="1"/>
  <c r="U99" i="37"/>
  <c r="X100" i="37"/>
  <c r="AD100" i="37" s="1"/>
  <c r="AE100" i="37" s="1"/>
  <c r="U101" i="37"/>
  <c r="X102" i="37"/>
  <c r="AD102" i="37" s="1"/>
  <c r="AE102" i="37" s="1"/>
  <c r="U103" i="37"/>
  <c r="X104" i="37"/>
  <c r="AD104" i="37" s="1"/>
  <c r="AE104" i="37" s="1"/>
  <c r="U105" i="37"/>
  <c r="X106" i="37"/>
  <c r="AD106" i="37" s="1"/>
  <c r="AE106" i="37" s="1"/>
  <c r="U107" i="37"/>
  <c r="X108" i="37"/>
  <c r="AD108" i="37" s="1"/>
  <c r="AE108" i="37" s="1"/>
  <c r="U109" i="37"/>
  <c r="AC650" i="37" s="1"/>
  <c r="V97" i="37"/>
  <c r="V99" i="37"/>
  <c r="V101" i="37"/>
  <c r="V105" i="37"/>
  <c r="V107" i="37"/>
  <c r="U127" i="37"/>
  <c r="V126" i="37"/>
  <c r="U123" i="37"/>
  <c r="V122" i="37"/>
  <c r="U119" i="37"/>
  <c r="V118" i="37"/>
  <c r="U115" i="37"/>
  <c r="V114" i="37"/>
  <c r="U111" i="37"/>
  <c r="V110" i="37"/>
  <c r="U129" i="37"/>
  <c r="V128" i="37"/>
  <c r="U125" i="37"/>
  <c r="V124" i="37"/>
  <c r="U121" i="37"/>
  <c r="V120" i="37"/>
  <c r="U117" i="37"/>
  <c r="V129" i="37"/>
  <c r="U126" i="37"/>
  <c r="V125" i="37"/>
  <c r="U122" i="37"/>
  <c r="V121" i="37"/>
  <c r="U118" i="37"/>
  <c r="V117" i="37"/>
  <c r="U114" i="37"/>
  <c r="V113" i="37"/>
  <c r="U110" i="37"/>
  <c r="U124" i="37"/>
  <c r="V123" i="37"/>
  <c r="V116" i="37"/>
  <c r="V115" i="37"/>
  <c r="U128" i="37"/>
  <c r="V127" i="37"/>
  <c r="U120" i="37"/>
  <c r="U113" i="37"/>
  <c r="V119" i="37"/>
  <c r="V112" i="37"/>
  <c r="V111" i="37"/>
  <c r="X119" i="37"/>
  <c r="AD119" i="37" s="1"/>
  <c r="AE119" i="37" s="1"/>
  <c r="U116" i="37"/>
  <c r="U112" i="37"/>
  <c r="X114" i="37"/>
  <c r="AD114" i="37" s="1"/>
  <c r="AE114" i="37" s="1"/>
  <c r="X118" i="37"/>
  <c r="AD118" i="37" s="1"/>
  <c r="AE118" i="37" s="1"/>
  <c r="X122" i="37"/>
  <c r="AD122" i="37" s="1"/>
  <c r="AE122" i="37" s="1"/>
  <c r="X123" i="37"/>
  <c r="AD123" i="37" s="1"/>
  <c r="AE123" i="37" s="1"/>
  <c r="X111" i="37"/>
  <c r="AD111" i="37" s="1"/>
  <c r="AE111" i="37" s="1"/>
  <c r="X116" i="37"/>
  <c r="AD116" i="37" s="1"/>
  <c r="AE116" i="37" s="1"/>
  <c r="X125" i="37"/>
  <c r="AD125" i="37" s="1"/>
  <c r="AE125" i="37" s="1"/>
  <c r="X113" i="37"/>
  <c r="AD113" i="37" s="1"/>
  <c r="AE113" i="37" s="1"/>
  <c r="X126" i="37"/>
  <c r="AD126" i="37" s="1"/>
  <c r="AE126" i="37" s="1"/>
  <c r="X120" i="37"/>
  <c r="AD120" i="37" s="1"/>
  <c r="AE120" i="37" s="1"/>
  <c r="X128" i="37"/>
  <c r="AD128" i="37" s="1"/>
  <c r="AE128" i="37" s="1"/>
  <c r="X110" i="37"/>
  <c r="AD110" i="37" s="1"/>
  <c r="AE110" i="37" s="1"/>
  <c r="X127" i="37"/>
  <c r="AD127" i="37" s="1"/>
  <c r="AE127" i="37" s="1"/>
  <c r="X129" i="37"/>
  <c r="AD129" i="37" s="1"/>
  <c r="AE129" i="37" s="1"/>
  <c r="X115" i="37"/>
  <c r="AD115" i="37" s="1"/>
  <c r="AE115" i="37" s="1"/>
  <c r="X121" i="37"/>
  <c r="AD121" i="37" s="1"/>
  <c r="AE121" i="37" s="1"/>
  <c r="X117" i="37"/>
  <c r="AD117" i="37" s="1"/>
  <c r="AE117" i="37" s="1"/>
  <c r="X112" i="37"/>
  <c r="AD112" i="37" s="1"/>
  <c r="AE112" i="37" s="1"/>
  <c r="X124" i="37"/>
  <c r="AD124" i="37" s="1"/>
  <c r="AE124" i="37" s="1"/>
  <c r="V130" i="37"/>
  <c r="U130" i="37"/>
  <c r="X130" i="37"/>
  <c r="AD130" i="37" s="1"/>
  <c r="U131" i="37"/>
  <c r="V131" i="37"/>
  <c r="X131" i="37"/>
  <c r="AD131" i="37" s="1"/>
  <c r="AE131" i="37" s="1"/>
  <c r="U148" i="37"/>
  <c r="V147" i="37"/>
  <c r="X146" i="37"/>
  <c r="AD146" i="37" s="1"/>
  <c r="AE146" i="37" s="1"/>
  <c r="U144" i="37"/>
  <c r="V143" i="37"/>
  <c r="X142" i="37"/>
  <c r="AD142" i="37" s="1"/>
  <c r="AE142" i="37" s="1"/>
  <c r="U140" i="37"/>
  <c r="V139" i="37"/>
  <c r="X138" i="37"/>
  <c r="AD138" i="37" s="1"/>
  <c r="AE138" i="37" s="1"/>
  <c r="U136" i="37"/>
  <c r="V135" i="37"/>
  <c r="X134" i="37"/>
  <c r="AD134" i="37" s="1"/>
  <c r="AE134" i="37" s="1"/>
  <c r="U132" i="37"/>
  <c r="V137" i="37"/>
  <c r="U134" i="37"/>
  <c r="U149" i="37"/>
  <c r="U145" i="37"/>
  <c r="X143" i="37"/>
  <c r="AD143" i="37" s="1"/>
  <c r="AE143" i="37" s="1"/>
  <c r="U141" i="37"/>
  <c r="U137" i="37"/>
  <c r="X149" i="37"/>
  <c r="AD149" i="37" s="1"/>
  <c r="AE149" i="37" s="1"/>
  <c r="U147" i="37"/>
  <c r="V146" i="37"/>
  <c r="X145" i="37"/>
  <c r="AD145" i="37" s="1"/>
  <c r="AE145" i="37" s="1"/>
  <c r="U143" i="37"/>
  <c r="V142" i="37"/>
  <c r="X141" i="37"/>
  <c r="AD141" i="37" s="1"/>
  <c r="AE141" i="37" s="1"/>
  <c r="U139" i="37"/>
  <c r="V138" i="37"/>
  <c r="X137" i="37"/>
  <c r="AD137" i="37" s="1"/>
  <c r="AE137" i="37" s="1"/>
  <c r="U135" i="37"/>
  <c r="V134" i="37"/>
  <c r="X133" i="37"/>
  <c r="AD133" i="37" s="1"/>
  <c r="AE133" i="37" s="1"/>
  <c r="U138" i="37"/>
  <c r="X132" i="37"/>
  <c r="AD132" i="37" s="1"/>
  <c r="AE132" i="37" s="1"/>
  <c r="V148" i="37"/>
  <c r="V140" i="37"/>
  <c r="V136" i="37"/>
  <c r="V132" i="37"/>
  <c r="V149" i="37"/>
  <c r="X148" i="37"/>
  <c r="AD148" i="37" s="1"/>
  <c r="AE148" i="37" s="1"/>
  <c r="U146" i="37"/>
  <c r="V145" i="37"/>
  <c r="X144" i="37"/>
  <c r="AD144" i="37" s="1"/>
  <c r="AE144" i="37" s="1"/>
  <c r="U142" i="37"/>
  <c r="V141" i="37"/>
  <c r="X140" i="37"/>
  <c r="AD140" i="37" s="1"/>
  <c r="AE140" i="37" s="1"/>
  <c r="X136" i="37"/>
  <c r="AD136" i="37" s="1"/>
  <c r="AE136" i="37" s="1"/>
  <c r="V133" i="37"/>
  <c r="X147" i="37"/>
  <c r="AD147" i="37" s="1"/>
  <c r="AE147" i="37" s="1"/>
  <c r="V144" i="37"/>
  <c r="X139" i="37"/>
  <c r="AD139" i="37" s="1"/>
  <c r="AE139" i="37" s="1"/>
  <c r="X135" i="37"/>
  <c r="AD135" i="37" s="1"/>
  <c r="AE135" i="37" s="1"/>
  <c r="U133" i="37"/>
  <c r="X151" i="37"/>
  <c r="AD151" i="37" s="1"/>
  <c r="AE151" i="37" s="1"/>
  <c r="X153" i="37"/>
  <c r="AD153" i="37" s="1"/>
  <c r="AE153" i="37" s="1"/>
  <c r="X155" i="37"/>
  <c r="AD155" i="37" s="1"/>
  <c r="AE155" i="37" s="1"/>
  <c r="X157" i="37"/>
  <c r="AD157" i="37" s="1"/>
  <c r="AE157" i="37" s="1"/>
  <c r="X159" i="37"/>
  <c r="AD159" i="37" s="1"/>
  <c r="AE159" i="37" s="1"/>
  <c r="X161" i="37"/>
  <c r="AD161" i="37" s="1"/>
  <c r="AE161" i="37" s="1"/>
  <c r="X163" i="37"/>
  <c r="AD163" i="37" s="1"/>
  <c r="AE163" i="37" s="1"/>
  <c r="X165" i="37"/>
  <c r="AD165" i="37" s="1"/>
  <c r="AE165" i="37" s="1"/>
  <c r="X167" i="37"/>
  <c r="AD167" i="37" s="1"/>
  <c r="AE167" i="37" s="1"/>
  <c r="X169" i="37"/>
  <c r="AD169" i="37" s="1"/>
  <c r="AE169" i="37" s="1"/>
  <c r="X171" i="37"/>
  <c r="AD171" i="37" s="1"/>
  <c r="AE171" i="37" s="1"/>
  <c r="X173" i="37"/>
  <c r="AD173" i="37" s="1"/>
  <c r="AE173" i="37" s="1"/>
  <c r="X175" i="37"/>
  <c r="AD175" i="37" s="1"/>
  <c r="AE175" i="37" s="1"/>
  <c r="X150" i="37"/>
  <c r="AD150" i="37" s="1"/>
  <c r="AE150" i="37" s="1"/>
  <c r="X152" i="37"/>
  <c r="AD152" i="37" s="1"/>
  <c r="AE152" i="37" s="1"/>
  <c r="X154" i="37"/>
  <c r="AD154" i="37" s="1"/>
  <c r="X156" i="37"/>
  <c r="AD156" i="37" s="1"/>
  <c r="AE156" i="37" s="1"/>
  <c r="X158" i="37"/>
  <c r="AD158" i="37" s="1"/>
  <c r="AE158" i="37" s="1"/>
  <c r="X160" i="37"/>
  <c r="AD160" i="37" s="1"/>
  <c r="AE160" i="37" s="1"/>
  <c r="X162" i="37"/>
  <c r="AD162" i="37" s="1"/>
  <c r="AE162" i="37" s="1"/>
  <c r="X164" i="37"/>
  <c r="AD164" i="37" s="1"/>
  <c r="AE164" i="37" s="1"/>
  <c r="X166" i="37"/>
  <c r="AD166" i="37" s="1"/>
  <c r="AE166" i="37" s="1"/>
  <c r="X168" i="37"/>
  <c r="AD168" i="37" s="1"/>
  <c r="AE168" i="37" s="1"/>
  <c r="X170" i="37"/>
  <c r="AD170" i="37" s="1"/>
  <c r="AE170" i="37" s="1"/>
  <c r="X172" i="37"/>
  <c r="AD172" i="37" s="1"/>
  <c r="AE172" i="37" s="1"/>
  <c r="X174" i="37"/>
  <c r="AD174" i="37" s="1"/>
  <c r="AE174" i="37" s="1"/>
  <c r="X176" i="37"/>
  <c r="AD176" i="37" s="1"/>
  <c r="AE176" i="37" s="1"/>
  <c r="V175" i="37"/>
  <c r="V174" i="37"/>
  <c r="V173" i="37"/>
  <c r="V172" i="37"/>
  <c r="V171" i="37"/>
  <c r="V170" i="37"/>
  <c r="V169" i="37"/>
  <c r="V168" i="37"/>
  <c r="V167" i="37"/>
  <c r="V166" i="37"/>
  <c r="V165" i="37"/>
  <c r="V164" i="37"/>
  <c r="V163" i="37"/>
  <c r="V162" i="37"/>
  <c r="V161" i="37"/>
  <c r="V160" i="37"/>
  <c r="V159" i="37"/>
  <c r="V158" i="37"/>
  <c r="V157" i="37"/>
  <c r="V156" i="37"/>
  <c r="V155" i="37"/>
  <c r="V154" i="37"/>
  <c r="V153" i="37"/>
  <c r="V152" i="37"/>
  <c r="V151" i="37"/>
  <c r="V150" i="37"/>
  <c r="U175" i="37"/>
  <c r="U174" i="37"/>
  <c r="U173" i="37"/>
  <c r="U172" i="37"/>
  <c r="U171" i="37"/>
  <c r="U170" i="37"/>
  <c r="U169" i="37"/>
  <c r="U168" i="37"/>
  <c r="U167" i="37"/>
  <c r="U166" i="37"/>
  <c r="U165" i="37"/>
  <c r="U164" i="37"/>
  <c r="U163" i="37"/>
  <c r="U162" i="37"/>
  <c r="U161" i="37"/>
  <c r="U160" i="37"/>
  <c r="U159" i="37"/>
  <c r="U158" i="37"/>
  <c r="U157" i="37"/>
  <c r="U156" i="37"/>
  <c r="U155" i="37"/>
  <c r="U154" i="37"/>
  <c r="U153" i="37"/>
  <c r="U152" i="37"/>
  <c r="U151" i="37"/>
  <c r="U150" i="37"/>
  <c r="U176" i="37"/>
  <c r="V176" i="37"/>
  <c r="AC683" i="37" s="1"/>
  <c r="U196" i="37"/>
  <c r="V195" i="37"/>
  <c r="U194" i="37"/>
  <c r="V196" i="37"/>
  <c r="U195" i="37"/>
  <c r="V194" i="37"/>
  <c r="U193" i="37"/>
  <c r="V192" i="37"/>
  <c r="U191" i="37"/>
  <c r="V190" i="37"/>
  <c r="U189" i="37"/>
  <c r="V188" i="37"/>
  <c r="U187" i="37"/>
  <c r="V186" i="37"/>
  <c r="U185" i="37"/>
  <c r="V184" i="37"/>
  <c r="AC697" i="37" s="1"/>
  <c r="U183" i="37"/>
  <c r="V182" i="37"/>
  <c r="U181" i="37"/>
  <c r="V180" i="37"/>
  <c r="V193" i="37"/>
  <c r="U192" i="37"/>
  <c r="V191" i="37"/>
  <c r="U190" i="37"/>
  <c r="V189" i="37"/>
  <c r="U188" i="37"/>
  <c r="V187" i="37"/>
  <c r="U186" i="37"/>
  <c r="V185" i="37"/>
  <c r="U184" i="37"/>
  <c r="V183" i="37"/>
  <c r="U182" i="37"/>
  <c r="V181" i="37"/>
  <c r="U180" i="37"/>
  <c r="V179" i="37"/>
  <c r="U178" i="37"/>
  <c r="V177" i="37"/>
  <c r="U179" i="37"/>
  <c r="V178" i="37"/>
  <c r="U177" i="37"/>
  <c r="X177" i="37"/>
  <c r="AD177" i="37" s="1"/>
  <c r="AE177" i="37" s="1"/>
  <c r="X178" i="37"/>
  <c r="AD178" i="37" s="1"/>
  <c r="AE178" i="37" s="1"/>
  <c r="X182" i="37"/>
  <c r="AD182" i="37" s="1"/>
  <c r="AE182" i="37" s="1"/>
  <c r="X186" i="37"/>
  <c r="AD186" i="37" s="1"/>
  <c r="AE186" i="37" s="1"/>
  <c r="X190" i="37"/>
  <c r="AD190" i="37" s="1"/>
  <c r="AE190" i="37" s="1"/>
  <c r="X194" i="37"/>
  <c r="AD194" i="37" s="1"/>
  <c r="AE194" i="37" s="1"/>
  <c r="X183" i="37"/>
  <c r="AD183" i="37" s="1"/>
  <c r="AE183" i="37" s="1"/>
  <c r="X187" i="37"/>
  <c r="AD187" i="37" s="1"/>
  <c r="AE187" i="37" s="1"/>
  <c r="X191" i="37"/>
  <c r="AD191" i="37" s="1"/>
  <c r="AE191" i="37" s="1"/>
  <c r="X195" i="37"/>
  <c r="AD195" i="37" s="1"/>
  <c r="AE195" i="37" s="1"/>
  <c r="X196" i="37"/>
  <c r="AD196" i="37" s="1"/>
  <c r="AE196" i="37" s="1"/>
  <c r="X179" i="37"/>
  <c r="AD179" i="37" s="1"/>
  <c r="AE179" i="37" s="1"/>
  <c r="X180" i="37"/>
  <c r="AD180" i="37" s="1"/>
  <c r="AE180" i="37" s="1"/>
  <c r="X184" i="37"/>
  <c r="AD184" i="37" s="1"/>
  <c r="AE184" i="37" s="1"/>
  <c r="X188" i="37"/>
  <c r="AD188" i="37" s="1"/>
  <c r="AE188" i="37" s="1"/>
  <c r="X192" i="37"/>
  <c r="AD192" i="37" s="1"/>
  <c r="AE192" i="37" s="1"/>
  <c r="X181" i="37"/>
  <c r="AD181" i="37" s="1"/>
  <c r="AE181" i="37" s="1"/>
  <c r="X185" i="37"/>
  <c r="AD185" i="37" s="1"/>
  <c r="AE185" i="37" s="1"/>
  <c r="X189" i="37"/>
  <c r="AD189" i="37" s="1"/>
  <c r="AE189" i="37" s="1"/>
  <c r="X193" i="37"/>
  <c r="AD193" i="37" s="1"/>
  <c r="AE193" i="37" s="1"/>
  <c r="X198" i="37"/>
  <c r="AD198" i="37" s="1"/>
  <c r="AE198" i="37" s="1"/>
  <c r="X202" i="37"/>
  <c r="AD202" i="37" s="1"/>
  <c r="AE202" i="37" s="1"/>
  <c r="X205" i="37"/>
  <c r="AD205" i="37" s="1"/>
  <c r="AE205" i="37" s="1"/>
  <c r="X206" i="37"/>
  <c r="AD206" i="37" s="1"/>
  <c r="AE206" i="37" s="1"/>
  <c r="X209" i="37"/>
  <c r="AD209" i="37" s="1"/>
  <c r="AE209" i="37" s="1"/>
  <c r="X211" i="37"/>
  <c r="AD211" i="37" s="1"/>
  <c r="AE211" i="37" s="1"/>
  <c r="X213" i="37"/>
  <c r="AD213" i="37" s="1"/>
  <c r="AE213" i="37" s="1"/>
  <c r="X200" i="37"/>
  <c r="AD200" i="37" s="1"/>
  <c r="AE200" i="37" s="1"/>
  <c r="X203" i="37"/>
  <c r="AD203" i="37" s="1"/>
  <c r="AE203" i="37" s="1"/>
  <c r="X204" i="37"/>
  <c r="AD204" i="37" s="1"/>
  <c r="AE204" i="37" s="1"/>
  <c r="X208" i="37"/>
  <c r="AD208" i="37" s="1"/>
  <c r="AE208" i="37" s="1"/>
  <c r="X210" i="37"/>
  <c r="AD210" i="37" s="1"/>
  <c r="AE210" i="37" s="1"/>
  <c r="X212" i="37"/>
  <c r="AD212" i="37" s="1"/>
  <c r="AE212" i="37" s="1"/>
  <c r="X207" i="37"/>
  <c r="AD207" i="37" s="1"/>
  <c r="AE207" i="37" s="1"/>
  <c r="X199" i="37"/>
  <c r="AD199" i="37" s="1"/>
  <c r="AE199" i="37" s="1"/>
  <c r="X201" i="37"/>
  <c r="AD201" i="37" s="1"/>
  <c r="AE201" i="37" s="1"/>
  <c r="U198" i="37"/>
  <c r="V199" i="37"/>
  <c r="U200" i="37"/>
  <c r="V201" i="37"/>
  <c r="U202" i="37"/>
  <c r="V203" i="37"/>
  <c r="U204" i="37"/>
  <c r="V205" i="37"/>
  <c r="U206" i="37"/>
  <c r="V207" i="37"/>
  <c r="U208" i="37"/>
  <c r="V209" i="37"/>
  <c r="U210" i="37"/>
  <c r="V211" i="37"/>
  <c r="U212" i="37"/>
  <c r="V213" i="37"/>
  <c r="V198" i="37"/>
  <c r="U199" i="37"/>
  <c r="V200" i="37"/>
  <c r="U201" i="37"/>
  <c r="V202" i="37"/>
  <c r="U203" i="37"/>
  <c r="V204" i="37"/>
  <c r="U207" i="37"/>
  <c r="V208" i="37"/>
  <c r="U211" i="37"/>
  <c r="V212" i="37"/>
  <c r="U205" i="37"/>
  <c r="V206" i="37"/>
  <c r="U209" i="37"/>
  <c r="V210" i="37"/>
  <c r="U213" i="37"/>
  <c r="U197" i="37"/>
  <c r="V197" i="37"/>
  <c r="X197" i="37"/>
  <c r="AD197" i="37" s="1"/>
  <c r="AE197" i="37" s="1"/>
  <c r="U215" i="37"/>
  <c r="X215" i="37"/>
  <c r="AD215" i="37" s="1"/>
  <c r="U216" i="37"/>
  <c r="X216" i="37"/>
  <c r="AD216" i="37" s="1"/>
  <c r="U217" i="37"/>
  <c r="X217" i="37"/>
  <c r="AD217" i="37" s="1"/>
  <c r="U218" i="37"/>
  <c r="X218" i="37"/>
  <c r="AD218" i="37" s="1"/>
  <c r="AE218" i="37" s="1"/>
  <c r="U219" i="37"/>
  <c r="X219" i="37"/>
  <c r="AD219" i="37" s="1"/>
  <c r="U220" i="37"/>
  <c r="X220" i="37"/>
  <c r="AD220" i="37" s="1"/>
  <c r="U221" i="37"/>
  <c r="X221" i="37"/>
  <c r="AD221" i="37" s="1"/>
  <c r="AE221" i="37" s="1"/>
  <c r="U222" i="37"/>
  <c r="X222" i="37"/>
  <c r="AD222" i="37" s="1"/>
  <c r="AE222" i="37" s="1"/>
  <c r="U223" i="37"/>
  <c r="X223" i="37"/>
  <c r="AD223" i="37" s="1"/>
  <c r="AE223" i="37" s="1"/>
  <c r="U224" i="37"/>
  <c r="X224" i="37"/>
  <c r="AD224" i="37" s="1"/>
  <c r="AE224" i="37" s="1"/>
  <c r="U225" i="37"/>
  <c r="X225" i="37"/>
  <c r="AD225" i="37" s="1"/>
  <c r="U226" i="37"/>
  <c r="X226" i="37"/>
  <c r="AD226" i="37" s="1"/>
  <c r="AE226" i="37" s="1"/>
  <c r="V215" i="37"/>
  <c r="V216" i="37"/>
  <c r="V217" i="37"/>
  <c r="V218" i="37"/>
  <c r="V219" i="37"/>
  <c r="V220" i="37"/>
  <c r="V221" i="37"/>
  <c r="V222" i="37"/>
  <c r="V223" i="37"/>
  <c r="V224" i="37"/>
  <c r="V225" i="37"/>
  <c r="V226" i="37"/>
  <c r="X214" i="37"/>
  <c r="AD214" i="37" s="1"/>
  <c r="V214" i="37"/>
  <c r="U214" i="37"/>
  <c r="U444" i="37"/>
  <c r="V444" i="37"/>
  <c r="X444" i="37"/>
  <c r="AD444" i="37" s="1"/>
  <c r="AE444" i="37" s="1"/>
  <c r="X245" i="37"/>
  <c r="AD245" i="37" s="1"/>
  <c r="AE245" i="37" s="1"/>
  <c r="X253" i="37"/>
  <c r="AD253" i="37" s="1"/>
  <c r="X256" i="37"/>
  <c r="AD256" i="37" s="1"/>
  <c r="X259" i="37"/>
  <c r="AD259" i="37" s="1"/>
  <c r="AE259" i="37" s="1"/>
  <c r="X264" i="37"/>
  <c r="AD264" i="37" s="1"/>
  <c r="X269" i="37"/>
  <c r="AD269" i="37" s="1"/>
  <c r="X272" i="37"/>
  <c r="AD272" i="37" s="1"/>
  <c r="AE272" i="37" s="1"/>
  <c r="X277" i="37"/>
  <c r="AD277" i="37" s="1"/>
  <c r="AE277" i="37" s="1"/>
  <c r="X279" i="37"/>
  <c r="AD279" i="37" s="1"/>
  <c r="AE279" i="37" s="1"/>
  <c r="X283" i="37"/>
  <c r="AD283" i="37" s="1"/>
  <c r="AE283" i="37" s="1"/>
  <c r="X290" i="37"/>
  <c r="AD290" i="37" s="1"/>
  <c r="AE290" i="37" s="1"/>
  <c r="X294" i="37"/>
  <c r="AD294" i="37" s="1"/>
  <c r="AE294" i="37" s="1"/>
  <c r="X296" i="37"/>
  <c r="AD296" i="37" s="1"/>
  <c r="AE296" i="37" s="1"/>
  <c r="X300" i="37"/>
  <c r="AD300" i="37" s="1"/>
  <c r="AE300" i="37" s="1"/>
  <c r="X304" i="37"/>
  <c r="AD304" i="37" s="1"/>
  <c r="AE304" i="37" s="1"/>
  <c r="X308" i="37"/>
  <c r="AD308" i="37" s="1"/>
  <c r="AE308" i="37" s="1"/>
  <c r="X311" i="37"/>
  <c r="AD311" i="37" s="1"/>
  <c r="AE311" i="37" s="1"/>
  <c r="AE310" i="37" s="1"/>
  <c r="X313" i="37"/>
  <c r="AD313" i="37" s="1"/>
  <c r="AE313" i="37" s="1"/>
  <c r="X319" i="37"/>
  <c r="AD319" i="37" s="1"/>
  <c r="X323" i="37"/>
  <c r="AD323" i="37" s="1"/>
  <c r="X327" i="37"/>
  <c r="AD327" i="37" s="1"/>
  <c r="X331" i="37"/>
  <c r="AD331" i="37" s="1"/>
  <c r="X335" i="37"/>
  <c r="AD335" i="37" s="1"/>
  <c r="X339" i="37"/>
  <c r="AD339" i="37" s="1"/>
  <c r="X343" i="37"/>
  <c r="AD343" i="37" s="1"/>
  <c r="X346" i="37"/>
  <c r="AD346" i="37" s="1"/>
  <c r="AE346" i="37" s="1"/>
  <c r="X347" i="37"/>
  <c r="AD347" i="37" s="1"/>
  <c r="AE347" i="37" s="1"/>
  <c r="X361" i="37"/>
  <c r="AD361" i="37" s="1"/>
  <c r="AE361" i="37" s="1"/>
  <c r="X364" i="37"/>
  <c r="AD364" i="37" s="1"/>
  <c r="AE364" i="37" s="1"/>
  <c r="X368" i="37"/>
  <c r="AD368" i="37" s="1"/>
  <c r="AE368" i="37" s="1"/>
  <c r="AE367" i="37" s="1"/>
  <c r="X391" i="37"/>
  <c r="AD391" i="37" s="1"/>
  <c r="AE391" i="37" s="1"/>
  <c r="X397" i="37"/>
  <c r="AD397" i="37" s="1"/>
  <c r="AE397" i="37" s="1"/>
  <c r="X401" i="37"/>
  <c r="AD401" i="37" s="1"/>
  <c r="AE401" i="37" s="1"/>
  <c r="X407" i="37"/>
  <c r="AD407" i="37" s="1"/>
  <c r="AE407" i="37" s="1"/>
  <c r="X432" i="37"/>
  <c r="AD432" i="37" s="1"/>
  <c r="AE432" i="37" s="1"/>
  <c r="X458" i="37"/>
  <c r="AD458" i="37" s="1"/>
  <c r="AE458" i="37" s="1"/>
  <c r="X462" i="37"/>
  <c r="AD462" i="37" s="1"/>
  <c r="AE462" i="37" s="1"/>
  <c r="X480" i="37"/>
  <c r="AD480" i="37" s="1"/>
  <c r="AE480" i="37" s="1"/>
  <c r="X484" i="37"/>
  <c r="AD484" i="37" s="1"/>
  <c r="AE484" i="37" s="1"/>
  <c r="X486" i="37"/>
  <c r="AD486" i="37" s="1"/>
  <c r="AE486" i="37" s="1"/>
  <c r="X490" i="37"/>
  <c r="AD490" i="37" s="1"/>
  <c r="AE490" i="37" s="1"/>
  <c r="X494" i="37"/>
  <c r="AD494" i="37" s="1"/>
  <c r="AE494" i="37" s="1"/>
  <c r="X496" i="37"/>
  <c r="AD496" i="37" s="1"/>
  <c r="AE496" i="37" s="1"/>
  <c r="X500" i="37"/>
  <c r="AD500" i="37" s="1"/>
  <c r="AE500" i="37" s="1"/>
  <c r="X504" i="37"/>
  <c r="AD504" i="37" s="1"/>
  <c r="AE504" i="37" s="1"/>
  <c r="X509" i="37"/>
  <c r="AD509" i="37" s="1"/>
  <c r="AE509" i="37" s="1"/>
  <c r="X512" i="37"/>
  <c r="AD512" i="37" s="1"/>
  <c r="AE512" i="37" s="1"/>
  <c r="X515" i="37"/>
  <c r="AD515" i="37" s="1"/>
  <c r="AE515" i="37" s="1"/>
  <c r="X519" i="37"/>
  <c r="AD519" i="37" s="1"/>
  <c r="AE519" i="37" s="1"/>
  <c r="X550" i="37"/>
  <c r="AD550" i="37" s="1"/>
  <c r="AE550" i="37" s="1"/>
  <c r="X559" i="37"/>
  <c r="AD559" i="37" s="1"/>
  <c r="AE559" i="37" s="1"/>
  <c r="X563" i="37"/>
  <c r="AD563" i="37" s="1"/>
  <c r="AE563" i="37" s="1"/>
  <c r="X247" i="37"/>
  <c r="AD247" i="37" s="1"/>
  <c r="X251" i="37"/>
  <c r="AD251" i="37" s="1"/>
  <c r="AE251" i="37" s="1"/>
  <c r="X254" i="37"/>
  <c r="AD254" i="37" s="1"/>
  <c r="AE254" i="37" s="1"/>
  <c r="AE253" i="37" s="1"/>
  <c r="X257" i="37"/>
  <c r="AD257" i="37" s="1"/>
  <c r="X260" i="37"/>
  <c r="AD260" i="37" s="1"/>
  <c r="AE260" i="37" s="1"/>
  <c r="X265" i="37"/>
  <c r="AD265" i="37" s="1"/>
  <c r="AE265" i="37" s="1"/>
  <c r="X267" i="37"/>
  <c r="AD267" i="37" s="1"/>
  <c r="X270" i="37"/>
  <c r="AD270" i="37" s="1"/>
  <c r="AE270" i="37" s="1"/>
  <c r="X273" i="37"/>
  <c r="AD273" i="37" s="1"/>
  <c r="AE273" i="37" s="1"/>
  <c r="X276" i="37"/>
  <c r="AD276" i="37" s="1"/>
  <c r="AE276" i="37" s="1"/>
  <c r="X278" i="37"/>
  <c r="AD278" i="37" s="1"/>
  <c r="AE278" i="37" s="1"/>
  <c r="X280" i="37"/>
  <c r="AD280" i="37" s="1"/>
  <c r="AE280" i="37" s="1"/>
  <c r="X284" i="37"/>
  <c r="AD284" i="37" s="1"/>
  <c r="AE284" i="37" s="1"/>
  <c r="X287" i="37"/>
  <c r="AD287" i="37" s="1"/>
  <c r="AE287" i="37" s="1"/>
  <c r="X291" i="37"/>
  <c r="AD291" i="37" s="1"/>
  <c r="AE291" i="37" s="1"/>
  <c r="X297" i="37"/>
  <c r="AD297" i="37" s="1"/>
  <c r="AE297" i="37" s="1"/>
  <c r="X301" i="37"/>
  <c r="AD301" i="37" s="1"/>
  <c r="AE301" i="37" s="1"/>
  <c r="X305" i="37"/>
  <c r="AD305" i="37" s="1"/>
  <c r="AE305" i="37" s="1"/>
  <c r="X312" i="37"/>
  <c r="AD312" i="37" s="1"/>
  <c r="AE312" i="37" s="1"/>
  <c r="X320" i="37"/>
  <c r="AD320" i="37" s="1"/>
  <c r="AE320" i="37" s="1"/>
  <c r="X324" i="37"/>
  <c r="AD324" i="37" s="1"/>
  <c r="AE324" i="37" s="1"/>
  <c r="X328" i="37"/>
  <c r="AD328" i="37" s="1"/>
  <c r="AE328" i="37" s="1"/>
  <c r="X332" i="37"/>
  <c r="AD332" i="37" s="1"/>
  <c r="AE332" i="37" s="1"/>
  <c r="X336" i="37"/>
  <c r="AD336" i="37" s="1"/>
  <c r="AE336" i="37" s="1"/>
  <c r="X340" i="37"/>
  <c r="AD340" i="37" s="1"/>
  <c r="AE340" i="37" s="1"/>
  <c r="X344" i="37"/>
  <c r="AD344" i="37" s="1"/>
  <c r="AE344" i="37" s="1"/>
  <c r="X348" i="37"/>
  <c r="AD348" i="37" s="1"/>
  <c r="AE348" i="37" s="1"/>
  <c r="X351" i="37"/>
  <c r="AD351" i="37" s="1"/>
  <c r="AE351" i="37" s="1"/>
  <c r="X365" i="37"/>
  <c r="AD365" i="37" s="1"/>
  <c r="AE365" i="37" s="1"/>
  <c r="X392" i="37"/>
  <c r="AD392" i="37" s="1"/>
  <c r="AE392" i="37" s="1"/>
  <c r="X414" i="37"/>
  <c r="AD414" i="37" s="1"/>
  <c r="AE414" i="37" s="1"/>
  <c r="X418" i="37"/>
  <c r="AD418" i="37" s="1"/>
  <c r="AE418" i="37" s="1"/>
  <c r="AE417" i="37" s="1"/>
  <c r="AE416" i="37" s="1"/>
  <c r="X426" i="37"/>
  <c r="AD426" i="37" s="1"/>
  <c r="X433" i="37"/>
  <c r="AD433" i="37" s="1"/>
  <c r="AE433" i="37" s="1"/>
  <c r="X435" i="37"/>
  <c r="AD435" i="37" s="1"/>
  <c r="AE435" i="37" s="1"/>
  <c r="X443" i="37"/>
  <c r="AD443" i="37" s="1"/>
  <c r="AE443" i="37" s="1"/>
  <c r="X453" i="37"/>
  <c r="AD453" i="37" s="1"/>
  <c r="AE453" i="37" s="1"/>
  <c r="X455" i="37"/>
  <c r="AD455" i="37" s="1"/>
  <c r="AE455" i="37" s="1"/>
  <c r="X459" i="37"/>
  <c r="AD459" i="37" s="1"/>
  <c r="AE459" i="37" s="1"/>
  <c r="X463" i="37"/>
  <c r="AD463" i="37" s="1"/>
  <c r="AE463" i="37" s="1"/>
  <c r="X466" i="37"/>
  <c r="AD466" i="37" s="1"/>
  <c r="AE466" i="37" s="1"/>
  <c r="X481" i="37"/>
  <c r="AD481" i="37" s="1"/>
  <c r="AE481" i="37" s="1"/>
  <c r="X485" i="37"/>
  <c r="AD485" i="37" s="1"/>
  <c r="AE485" i="37" s="1"/>
  <c r="X491" i="37"/>
  <c r="AD491" i="37" s="1"/>
  <c r="X495" i="37"/>
  <c r="AD495" i="37" s="1"/>
  <c r="AE495" i="37" s="1"/>
  <c r="X497" i="37"/>
  <c r="AD497" i="37" s="1"/>
  <c r="AE497" i="37" s="1"/>
  <c r="X510" i="37"/>
  <c r="AD510" i="37" s="1"/>
  <c r="AE510" i="37" s="1"/>
  <c r="X513" i="37"/>
  <c r="AD513" i="37" s="1"/>
  <c r="AE513" i="37" s="1"/>
  <c r="X516" i="37"/>
  <c r="AD516" i="37" s="1"/>
  <c r="AE516" i="37" s="1"/>
  <c r="X524" i="37"/>
  <c r="AD524" i="37" s="1"/>
  <c r="AE524" i="37" s="1"/>
  <c r="X536" i="37"/>
  <c r="AD536" i="37" s="1"/>
  <c r="AE536" i="37" s="1"/>
  <c r="X539" i="37"/>
  <c r="AD539" i="37" s="1"/>
  <c r="X546" i="37"/>
  <c r="AD546" i="37" s="1"/>
  <c r="AE546" i="37" s="1"/>
  <c r="AE545" i="37" s="1"/>
  <c r="AE544" i="37" s="1"/>
  <c r="X556" i="37"/>
  <c r="AD556" i="37" s="1"/>
  <c r="AE556" i="37" s="1"/>
  <c r="AE555" i="37" s="1"/>
  <c r="X560" i="37"/>
  <c r="AD560" i="37" s="1"/>
  <c r="AE560" i="37" s="1"/>
  <c r="X564" i="37"/>
  <c r="AD564" i="37" s="1"/>
  <c r="AE564" i="37" s="1"/>
  <c r="X248" i="37"/>
  <c r="AD248" i="37" s="1"/>
  <c r="AE248" i="37" s="1"/>
  <c r="AE247" i="37" s="1"/>
  <c r="AE246" i="37" s="1"/>
  <c r="X252" i="37"/>
  <c r="AD252" i="37" s="1"/>
  <c r="AE252" i="37" s="1"/>
  <c r="X255" i="37"/>
  <c r="AD255" i="37" s="1"/>
  <c r="AE255" i="37" s="1"/>
  <c r="X258" i="37"/>
  <c r="AD258" i="37" s="1"/>
  <c r="AE258" i="37" s="1"/>
  <c r="X261" i="37"/>
  <c r="AD261" i="37" s="1"/>
  <c r="X268" i="37"/>
  <c r="AD268" i="37" s="1"/>
  <c r="AE268" i="37" s="1"/>
  <c r="X271" i="37"/>
  <c r="AD271" i="37" s="1"/>
  <c r="AE271" i="37" s="1"/>
  <c r="X274" i="37"/>
  <c r="AD274" i="37" s="1"/>
  <c r="AE274" i="37" s="1"/>
  <c r="X281" i="37"/>
  <c r="AD281" i="37" s="1"/>
  <c r="AE281" i="37" s="1"/>
  <c r="X285" i="37"/>
  <c r="AD285" i="37" s="1"/>
  <c r="AE285" i="37" s="1"/>
  <c r="X288" i="37"/>
  <c r="AD288" i="37" s="1"/>
  <c r="AE288" i="37" s="1"/>
  <c r="X292" i="37"/>
  <c r="AD292" i="37" s="1"/>
  <c r="AE292" i="37" s="1"/>
  <c r="X295" i="37"/>
  <c r="AD295" i="37" s="1"/>
  <c r="AE295" i="37" s="1"/>
  <c r="X298" i="37"/>
  <c r="AD298" i="37" s="1"/>
  <c r="AE298" i="37" s="1"/>
  <c r="X302" i="37"/>
  <c r="AD302" i="37" s="1"/>
  <c r="AE302" i="37" s="1"/>
  <c r="X306" i="37"/>
  <c r="AD306" i="37" s="1"/>
  <c r="AE306" i="37" s="1"/>
  <c r="X309" i="37"/>
  <c r="AD309" i="37" s="1"/>
  <c r="AE309" i="37" s="1"/>
  <c r="X317" i="37"/>
  <c r="AD317" i="37" s="1"/>
  <c r="X321" i="37"/>
  <c r="AD321" i="37" s="1"/>
  <c r="X325" i="37"/>
  <c r="AD325" i="37" s="1"/>
  <c r="X329" i="37"/>
  <c r="AD329" i="37" s="1"/>
  <c r="X333" i="37"/>
  <c r="AD333" i="37" s="1"/>
  <c r="X337" i="37"/>
  <c r="AD337" i="37" s="1"/>
  <c r="X341" i="37"/>
  <c r="AD341" i="37" s="1"/>
  <c r="AE341" i="37" s="1"/>
  <c r="X345" i="37"/>
  <c r="AD345" i="37" s="1"/>
  <c r="AE345" i="37" s="1"/>
  <c r="X366" i="37"/>
  <c r="AD366" i="37" s="1"/>
  <c r="AE366" i="37" s="1"/>
  <c r="X374" i="37"/>
  <c r="AD374" i="37" s="1"/>
  <c r="AE374" i="37" s="1"/>
  <c r="X378" i="37"/>
  <c r="AD378" i="37" s="1"/>
  <c r="AE378" i="37" s="1"/>
  <c r="X389" i="37"/>
  <c r="AD389" i="37" s="1"/>
  <c r="AE389" i="37" s="1"/>
  <c r="X393" i="37"/>
  <c r="AD393" i="37" s="1"/>
  <c r="AE393" i="37" s="1"/>
  <c r="X413" i="37"/>
  <c r="AD413" i="37" s="1"/>
  <c r="AE413" i="37" s="1"/>
  <c r="X415" i="37"/>
  <c r="AD415" i="37" s="1"/>
  <c r="AE415" i="37" s="1"/>
  <c r="X419" i="37"/>
  <c r="AD419" i="37" s="1"/>
  <c r="AE419" i="37" s="1"/>
  <c r="X423" i="37"/>
  <c r="AD423" i="37" s="1"/>
  <c r="AE423" i="37" s="1"/>
  <c r="X427" i="37"/>
  <c r="AD427" i="37" s="1"/>
  <c r="X460" i="37"/>
  <c r="AD460" i="37" s="1"/>
  <c r="AE460" i="37" s="1"/>
  <c r="X472" i="37"/>
  <c r="AD472" i="37" s="1"/>
  <c r="AE472" i="37" s="1"/>
  <c r="X482" i="37"/>
  <c r="AD482" i="37" s="1"/>
  <c r="X488" i="37"/>
  <c r="AD488" i="37" s="1"/>
  <c r="AE488" i="37" s="1"/>
  <c r="AE487" i="37" s="1"/>
  <c r="X492" i="37"/>
  <c r="AD492" i="37" s="1"/>
  <c r="AE492" i="37" s="1"/>
  <c r="AE491" i="37" s="1"/>
  <c r="X514" i="37"/>
  <c r="AD514" i="37" s="1"/>
  <c r="AE514" i="37" s="1"/>
  <c r="X537" i="37"/>
  <c r="AD537" i="37" s="1"/>
  <c r="AE537" i="37" s="1"/>
  <c r="X541" i="37"/>
  <c r="AD541" i="37" s="1"/>
  <c r="X547" i="37"/>
  <c r="AD547" i="37" s="1"/>
  <c r="AE547" i="37" s="1"/>
  <c r="X552" i="37"/>
  <c r="AD552" i="37" s="1"/>
  <c r="AE552" i="37" s="1"/>
  <c r="AE551" i="37" s="1"/>
  <c r="X557" i="37"/>
  <c r="AD557" i="37" s="1"/>
  <c r="AE557" i="37" s="1"/>
  <c r="X561" i="37"/>
  <c r="AD561" i="37" s="1"/>
  <c r="AE561" i="37" s="1"/>
  <c r="X263" i="37"/>
  <c r="AD263" i="37" s="1"/>
  <c r="X293" i="37"/>
  <c r="AD293" i="37" s="1"/>
  <c r="AE293" i="37" s="1"/>
  <c r="X326" i="37"/>
  <c r="AD326" i="37" s="1"/>
  <c r="AE326" i="37" s="1"/>
  <c r="X342" i="37"/>
  <c r="AD342" i="37" s="1"/>
  <c r="AE342" i="37" s="1"/>
  <c r="X353" i="37"/>
  <c r="AD353" i="37" s="1"/>
  <c r="AE353" i="37" s="1"/>
  <c r="X360" i="37"/>
  <c r="AD360" i="37" s="1"/>
  <c r="AE360" i="37" s="1"/>
  <c r="X375" i="37"/>
  <c r="AD375" i="37" s="1"/>
  <c r="AE375" i="37" s="1"/>
  <c r="X396" i="37"/>
  <c r="AD396" i="37" s="1"/>
  <c r="X420" i="37"/>
  <c r="AD420" i="37" s="1"/>
  <c r="AE420" i="37" s="1"/>
  <c r="X461" i="37"/>
  <c r="AD461" i="37" s="1"/>
  <c r="AE461" i="37" s="1"/>
  <c r="X473" i="37"/>
  <c r="AD473" i="37" s="1"/>
  <c r="AE473" i="37" s="1"/>
  <c r="X479" i="37"/>
  <c r="AD479" i="37" s="1"/>
  <c r="AE479" i="37" s="1"/>
  <c r="X506" i="37"/>
  <c r="AD506" i="37" s="1"/>
  <c r="AE506" i="37" s="1"/>
  <c r="X508" i="37"/>
  <c r="AD508" i="37" s="1"/>
  <c r="AE508" i="37" s="1"/>
  <c r="X275" i="37"/>
  <c r="AD275" i="37" s="1"/>
  <c r="AE275" i="37" s="1"/>
  <c r="X282" i="37"/>
  <c r="AD282" i="37" s="1"/>
  <c r="AE282" i="37" s="1"/>
  <c r="X314" i="37"/>
  <c r="AD314" i="37" s="1"/>
  <c r="AE314" i="37" s="1"/>
  <c r="X315" i="37"/>
  <c r="AD315" i="37" s="1"/>
  <c r="AE315" i="37" s="1"/>
  <c r="X330" i="37"/>
  <c r="AD330" i="37" s="1"/>
  <c r="AE330" i="37" s="1"/>
  <c r="X349" i="37"/>
  <c r="AD349" i="37" s="1"/>
  <c r="AE349" i="37" s="1"/>
  <c r="X390" i="37"/>
  <c r="AD390" i="37" s="1"/>
  <c r="AE390" i="37" s="1"/>
  <c r="X410" i="37"/>
  <c r="AD410" i="37" s="1"/>
  <c r="AE410" i="37" s="1"/>
  <c r="X428" i="37"/>
  <c r="AD428" i="37" s="1"/>
  <c r="AE428" i="37" s="1"/>
  <c r="X450" i="37"/>
  <c r="AD450" i="37" s="1"/>
  <c r="AE450" i="37" s="1"/>
  <c r="X483" i="37"/>
  <c r="AD483" i="37" s="1"/>
  <c r="AE483" i="37" s="1"/>
  <c r="X518" i="37"/>
  <c r="AD518" i="37" s="1"/>
  <c r="AE518" i="37" s="1"/>
  <c r="X549" i="37"/>
  <c r="AD549" i="37" s="1"/>
  <c r="X262" i="37"/>
  <c r="AD262" i="37" s="1"/>
  <c r="AE262" i="37" s="1"/>
  <c r="X266" i="37"/>
  <c r="AD266" i="37" s="1"/>
  <c r="AE266" i="37" s="1"/>
  <c r="X286" i="37"/>
  <c r="AD286" i="37" s="1"/>
  <c r="AE286" i="37" s="1"/>
  <c r="X299" i="37"/>
  <c r="AD299" i="37" s="1"/>
  <c r="AE299" i="37" s="1"/>
  <c r="X318" i="37"/>
  <c r="AD318" i="37" s="1"/>
  <c r="AE318" i="37" s="1"/>
  <c r="AE317" i="37" s="1"/>
  <c r="X334" i="37"/>
  <c r="AD334" i="37" s="1"/>
  <c r="AE334" i="37" s="1"/>
  <c r="AE333" i="37" s="1"/>
  <c r="X394" i="37"/>
  <c r="AD394" i="37" s="1"/>
  <c r="AE394" i="37" s="1"/>
  <c r="X437" i="37"/>
  <c r="AD437" i="37" s="1"/>
  <c r="AE437" i="37" s="1"/>
  <c r="X489" i="37"/>
  <c r="AD489" i="37" s="1"/>
  <c r="X499" i="37"/>
  <c r="AD499" i="37" s="1"/>
  <c r="AE499" i="37" s="1"/>
  <c r="X538" i="37"/>
  <c r="AD538" i="37" s="1"/>
  <c r="AE538" i="37" s="1"/>
  <c r="X244" i="37"/>
  <c r="AD244" i="37" s="1"/>
  <c r="X289" i="37"/>
  <c r="AD289" i="37" s="1"/>
  <c r="AE289" i="37" s="1"/>
  <c r="X303" i="37"/>
  <c r="AD303" i="37" s="1"/>
  <c r="AE303" i="37" s="1"/>
  <c r="X322" i="37"/>
  <c r="AD322" i="37" s="1"/>
  <c r="AE322" i="37" s="1"/>
  <c r="X338" i="37"/>
  <c r="AD338" i="37" s="1"/>
  <c r="AE338" i="37" s="1"/>
  <c r="X493" i="37"/>
  <c r="AD493" i="37" s="1"/>
  <c r="X554" i="37"/>
  <c r="AD554" i="37" s="1"/>
  <c r="AE554" i="37" s="1"/>
  <c r="X227" i="37"/>
  <c r="AD227" i="37" s="1"/>
  <c r="AE227" i="37" s="1"/>
  <c r="X232" i="37"/>
  <c r="AD232" i="37" s="1"/>
  <c r="AE232" i="37" s="1"/>
  <c r="X235" i="37"/>
  <c r="AD235" i="37" s="1"/>
  <c r="X239" i="37"/>
  <c r="AD239" i="37" s="1"/>
  <c r="AE239" i="37" s="1"/>
  <c r="X230" i="37"/>
  <c r="AD230" i="37" s="1"/>
  <c r="AE230" i="37" s="1"/>
  <c r="X233" i="37"/>
  <c r="AD233" i="37" s="1"/>
  <c r="AE233" i="37" s="1"/>
  <c r="X236" i="37"/>
  <c r="AD236" i="37" s="1"/>
  <c r="AE236" i="37" s="1"/>
  <c r="X228" i="37"/>
  <c r="AD228" i="37" s="1"/>
  <c r="AE228" i="37" s="1"/>
  <c r="X237" i="37"/>
  <c r="AD237" i="37" s="1"/>
  <c r="AE237" i="37" s="1"/>
  <c r="X240" i="37"/>
  <c r="AD240" i="37" s="1"/>
  <c r="AE240" i="37" s="1"/>
  <c r="X229" i="37"/>
  <c r="AD229" i="37" s="1"/>
  <c r="AE229" i="37" s="1"/>
  <c r="X231" i="37"/>
  <c r="AD231" i="37" s="1"/>
  <c r="AE231" i="37" s="1"/>
  <c r="X234" i="37"/>
  <c r="AD234" i="37" s="1"/>
  <c r="X238" i="37"/>
  <c r="AD238" i="37" s="1"/>
  <c r="AE238" i="37" s="1"/>
  <c r="U229" i="37"/>
  <c r="V229" i="37"/>
  <c r="V232" i="37"/>
  <c r="V235" i="37"/>
  <c r="V237" i="37"/>
  <c r="V239" i="37"/>
  <c r="V240" i="37"/>
  <c r="U228" i="37"/>
  <c r="V233" i="37"/>
  <c r="U234" i="37"/>
  <c r="V238" i="37"/>
  <c r="U239" i="37"/>
  <c r="U227" i="37"/>
  <c r="V228" i="37"/>
  <c r="U230" i="37"/>
  <c r="V234" i="37"/>
  <c r="U235" i="37"/>
  <c r="U236" i="37"/>
  <c r="U240" i="37"/>
  <c r="V227" i="37"/>
  <c r="V230" i="37"/>
  <c r="U231" i="37"/>
  <c r="V236" i="37"/>
  <c r="V231" i="37"/>
  <c r="U237" i="37"/>
  <c r="U233" i="37"/>
  <c r="U238" i="37"/>
  <c r="U232" i="37"/>
  <c r="U318" i="37"/>
  <c r="U322" i="37"/>
  <c r="U328" i="37"/>
  <c r="U330" i="37"/>
  <c r="U332" i="37"/>
  <c r="U334" i="37"/>
  <c r="U336" i="37"/>
  <c r="U338" i="37"/>
  <c r="U340" i="37"/>
  <c r="U342" i="37"/>
  <c r="U399" i="37"/>
  <c r="V318" i="37"/>
  <c r="V322" i="37"/>
  <c r="V328" i="37"/>
  <c r="V330" i="37"/>
  <c r="V332" i="37"/>
  <c r="V334" i="37"/>
  <c r="V336" i="37"/>
  <c r="V338" i="37"/>
  <c r="V340" i="37"/>
  <c r="V342" i="37"/>
  <c r="V399" i="37"/>
  <c r="U432" i="37"/>
  <c r="U490" i="37"/>
  <c r="U492" i="37"/>
  <c r="U494" i="37"/>
  <c r="V492" i="37"/>
  <c r="U565" i="37"/>
  <c r="V550" i="37"/>
  <c r="V490" i="37"/>
  <c r="V565" i="37"/>
  <c r="V494" i="37"/>
  <c r="V432" i="37"/>
  <c r="U550" i="37"/>
  <c r="AE427" i="37" l="1"/>
  <c r="AE321" i="37"/>
  <c r="AE539" i="37"/>
  <c r="AE325" i="37"/>
  <c r="AE154" i="37"/>
  <c r="AE343" i="37"/>
  <c r="AE327" i="37"/>
  <c r="AE339" i="37"/>
  <c r="AE426" i="37"/>
  <c r="AE425" i="37" s="1"/>
  <c r="AE67" i="37"/>
  <c r="Y67" i="37" s="1"/>
  <c r="AE261" i="37"/>
  <c r="AE337" i="37"/>
  <c r="AE335" i="37"/>
  <c r="AE319" i="37"/>
  <c r="AE257" i="37"/>
  <c r="AE256" i="37" s="1"/>
  <c r="AE329" i="37"/>
  <c r="AE549" i="37"/>
  <c r="AE493" i="37"/>
  <c r="AE331" i="37"/>
  <c r="AE269" i="37"/>
  <c r="AE323" i="37"/>
  <c r="AE489" i="37"/>
  <c r="AE244" i="37"/>
  <c r="AE243" i="37" s="1"/>
  <c r="AE130" i="37"/>
  <c r="AE217" i="37"/>
  <c r="AE216" i="37" s="1"/>
  <c r="AE215" i="37" s="1"/>
  <c r="AE214" i="37" s="1"/>
  <c r="AE90" i="37"/>
  <c r="AE89" i="37" s="1"/>
  <c r="AE88" i="37" s="1"/>
  <c r="AE87" i="37" s="1"/>
  <c r="Y87" i="37" s="1"/>
  <c r="AE225" i="37"/>
  <c r="Y225" i="37" s="1"/>
  <c r="AE74" i="37"/>
  <c r="AE73" i="37" s="1"/>
  <c r="Y73" i="37" s="1"/>
  <c r="AE542" i="37"/>
  <c r="AE541" i="37" s="1"/>
  <c r="AE396" i="37"/>
  <c r="AE395" i="37" s="1"/>
  <c r="AE85" i="37"/>
  <c r="AE84" i="37" s="1"/>
  <c r="Y84" i="37" s="1"/>
  <c r="AE264" i="37"/>
  <c r="AE263" i="37" s="1"/>
  <c r="AE69" i="37"/>
  <c r="AE43" i="37"/>
  <c r="AE42" i="37" s="1"/>
  <c r="AE41" i="37" s="1"/>
  <c r="AE235" i="37"/>
  <c r="AE234" i="37" s="1"/>
  <c r="AE267" i="37"/>
  <c r="AE82" i="37"/>
  <c r="AE81" i="37" s="1"/>
  <c r="AE80" i="37" s="1"/>
  <c r="Y80" i="37" s="1"/>
  <c r="AE47" i="37"/>
  <c r="AE482" i="37"/>
  <c r="AE220" i="37"/>
  <c r="AE219" i="37" s="1"/>
  <c r="AE77" i="37"/>
  <c r="AE76" i="37" s="1"/>
  <c r="Y76" i="37" s="1"/>
  <c r="AE57" i="37"/>
  <c r="AE56" i="37" s="1"/>
  <c r="AE55" i="37" s="1"/>
  <c r="AE65" i="37"/>
  <c r="AE64" i="37" s="1"/>
  <c r="AE63" i="37" s="1"/>
  <c r="AE62" i="37" s="1"/>
  <c r="Y211" i="37"/>
  <c r="Y190" i="37"/>
  <c r="Y49" i="37"/>
  <c r="Y12" i="37"/>
  <c r="Y27" i="37"/>
  <c r="Y184" i="37"/>
  <c r="Y204" i="37"/>
  <c r="Y124" i="37"/>
  <c r="Y195" i="37"/>
  <c r="Y120" i="37"/>
  <c r="Y100" i="37"/>
  <c r="Y213" i="37"/>
  <c r="Y223" i="37"/>
  <c r="Y189" i="37"/>
  <c r="Y36" i="37"/>
  <c r="Y37" i="37"/>
  <c r="Y18" i="37"/>
  <c r="Y50" i="37"/>
  <c r="Y21" i="37"/>
  <c r="Y29" i="37"/>
  <c r="Y60" i="37"/>
  <c r="Y17" i="37"/>
  <c r="Y14" i="37"/>
  <c r="Y45" i="37"/>
  <c r="Y46" i="37"/>
  <c r="Y30" i="37"/>
  <c r="Y61" i="37"/>
  <c r="AC613" i="37"/>
  <c r="AC615" i="37" s="1"/>
  <c r="AC620" i="37"/>
  <c r="AC622" i="37" s="1"/>
  <c r="Y251" i="37"/>
  <c r="Y193" i="37"/>
  <c r="Y176" i="37"/>
  <c r="Y199" i="37"/>
  <c r="Y144" i="37"/>
  <c r="Y188" i="37"/>
  <c r="Y201" i="37"/>
  <c r="Y166" i="37"/>
  <c r="Y59" i="37"/>
  <c r="Y146" i="37"/>
  <c r="Y178" i="37"/>
  <c r="Y103" i="37"/>
  <c r="Y222" i="37"/>
  <c r="Y209" i="37"/>
  <c r="Y206" i="37"/>
  <c r="Y107" i="37"/>
  <c r="Y92" i="37"/>
  <c r="AC634" i="37"/>
  <c r="AC636" i="37" s="1"/>
  <c r="Y202" i="37"/>
  <c r="Y197" i="37"/>
  <c r="Y113" i="37"/>
  <c r="Y133" i="37"/>
  <c r="Y208" i="37"/>
  <c r="Y93" i="37"/>
  <c r="AC641" i="37"/>
  <c r="AC643" i="37" s="1"/>
  <c r="Y114" i="37"/>
  <c r="Y104" i="37"/>
  <c r="Y101" i="37"/>
  <c r="Y106" i="37"/>
  <c r="Y203" i="37"/>
  <c r="Y108" i="37"/>
  <c r="Y105" i="37"/>
  <c r="Y102" i="37"/>
  <c r="Y99" i="37"/>
  <c r="Y98" i="37"/>
  <c r="Y95" i="37"/>
  <c r="Y94" i="37"/>
  <c r="AC662" i="37"/>
  <c r="AC664" i="37" s="1"/>
  <c r="AC655" i="37"/>
  <c r="AC657" i="37" s="1"/>
  <c r="Y109" i="37"/>
  <c r="Y97" i="37"/>
  <c r="Y132" i="37"/>
  <c r="Y127" i="37"/>
  <c r="Y126" i="37"/>
  <c r="Y121" i="37"/>
  <c r="Y123" i="37"/>
  <c r="Y112" i="37"/>
  <c r="Y115" i="37"/>
  <c r="Y128" i="37"/>
  <c r="Y125" i="37"/>
  <c r="Y122" i="37"/>
  <c r="Y117" i="37"/>
  <c r="Y129" i="37"/>
  <c r="Y116" i="37"/>
  <c r="Y118" i="37"/>
  <c r="Y119" i="37"/>
  <c r="Y111" i="37"/>
  <c r="Y110" i="37"/>
  <c r="Y139" i="37"/>
  <c r="Y145" i="37"/>
  <c r="Y140" i="37"/>
  <c r="Y141" i="37"/>
  <c r="Y147" i="37"/>
  <c r="Y143" i="37"/>
  <c r="Y142" i="37"/>
  <c r="Y148" i="37"/>
  <c r="AC669" i="37"/>
  <c r="AC671" i="37" s="1"/>
  <c r="AC718" i="37"/>
  <c r="AC720" i="37" s="1"/>
  <c r="AC711" i="37"/>
  <c r="AC713" i="37" s="1"/>
  <c r="AC704" i="37"/>
  <c r="AC706" i="37" s="1"/>
  <c r="AC699" i="37"/>
  <c r="AC690" i="37"/>
  <c r="AC692" i="37" s="1"/>
  <c r="AC685" i="37"/>
  <c r="AC676" i="37"/>
  <c r="AC678" i="37" s="1"/>
  <c r="Y322" i="37"/>
  <c r="Y334" i="37"/>
  <c r="Y330" i="37"/>
  <c r="Y326" i="37"/>
  <c r="Y248" i="37"/>
  <c r="Y344" i="37"/>
  <c r="Y336" i="37"/>
  <c r="Y328" i="37"/>
  <c r="Y320" i="37"/>
  <c r="Y270" i="37"/>
  <c r="Y338" i="37"/>
  <c r="Y318" i="37"/>
  <c r="Y342" i="37"/>
  <c r="Y258" i="37"/>
  <c r="Y340" i="37"/>
  <c r="Y332" i="37"/>
  <c r="Y324" i="37"/>
  <c r="Y247" i="37"/>
  <c r="Y444" i="37"/>
  <c r="Y235" i="37"/>
  <c r="Y262" i="37"/>
  <c r="Y428" i="37"/>
  <c r="Y396" i="37"/>
  <c r="Y552" i="37"/>
  <c r="Y546" i="37"/>
  <c r="Y418" i="37"/>
  <c r="Y265" i="37"/>
  <c r="Y490" i="37"/>
  <c r="Y432" i="37"/>
  <c r="Y236" i="37"/>
  <c r="Y492" i="37"/>
  <c r="Y268" i="37"/>
  <c r="Y556" i="37"/>
  <c r="Y257" i="37"/>
  <c r="Y500" i="37"/>
  <c r="Y494" i="37"/>
  <c r="Y397" i="37"/>
  <c r="Y264" i="37"/>
  <c r="Y226" i="37"/>
  <c r="Y221" i="37"/>
  <c r="Y220" i="37"/>
  <c r="Y218" i="37"/>
  <c r="Y217" i="37"/>
  <c r="Y216" i="37"/>
  <c r="Y215" i="37"/>
  <c r="Y488" i="37"/>
  <c r="Y422" i="37"/>
  <c r="Y427" i="37"/>
  <c r="Y244" i="37"/>
  <c r="Y483" i="37"/>
  <c r="Y426" i="37"/>
  <c r="Y550" i="37"/>
  <c r="Y368" i="37"/>
  <c r="Y311" i="37"/>
  <c r="Y245" i="37"/>
  <c r="Y210" i="37"/>
  <c r="Y174" i="37"/>
  <c r="Y170" i="37"/>
  <c r="Y162" i="37"/>
  <c r="Y158" i="37"/>
  <c r="Y173" i="37"/>
  <c r="Y169" i="37"/>
  <c r="Y165" i="37"/>
  <c r="Y161" i="37"/>
  <c r="Y157" i="37"/>
  <c r="Y172" i="37"/>
  <c r="Y168" i="37"/>
  <c r="Y164" i="37"/>
  <c r="Y160" i="37"/>
  <c r="Y156" i="37"/>
  <c r="Y175" i="37"/>
  <c r="Y171" i="37"/>
  <c r="Y167" i="37"/>
  <c r="Y163" i="37"/>
  <c r="Y159" i="37"/>
  <c r="Y207" i="37"/>
  <c r="Y212" i="37"/>
  <c r="Y205" i="37"/>
  <c r="Y200" i="37"/>
  <c r="Y192" i="37"/>
  <c r="Y194" i="37"/>
  <c r="Y198" i="37"/>
  <c r="Y196" i="37"/>
  <c r="Y191" i="37"/>
  <c r="Y185" i="37"/>
  <c r="Y179" i="37"/>
  <c r="Y187" i="37"/>
  <c r="Y186" i="37"/>
  <c r="Y181" i="37"/>
  <c r="Y180" i="37"/>
  <c r="Y183" i="37"/>
  <c r="Y182" i="37"/>
  <c r="Y177" i="37"/>
  <c r="Y224" i="37"/>
  <c r="AC727" i="37"/>
  <c r="AC725" i="37"/>
  <c r="Y266" i="37"/>
  <c r="Y227" i="37"/>
  <c r="AC732" i="37"/>
  <c r="AC734" i="37" s="1"/>
  <c r="AC739" i="37"/>
  <c r="AC741" i="37" s="1"/>
  <c r="Y564" i="37"/>
  <c r="Y6" i="37" l="1"/>
  <c r="Y4" i="37"/>
  <c r="Y32" i="37"/>
  <c r="Y25" i="37"/>
  <c r="Y39" i="37"/>
  <c r="Y2" i="37"/>
  <c r="Y51" i="37"/>
  <c r="Y20" i="37"/>
  <c r="Y47" i="37"/>
  <c r="Y16" i="37"/>
  <c r="Y55" i="37"/>
  <c r="Y24" i="37"/>
  <c r="Y69" i="37"/>
  <c r="Y38" i="37"/>
  <c r="Y62" i="37"/>
  <c r="Y31" i="37"/>
  <c r="Y41" i="37"/>
  <c r="Y214" i="37"/>
  <c r="Y219" i="37"/>
  <c r="Y254" i="37"/>
  <c r="Y229" i="37"/>
  <c r="Y228" i="37"/>
  <c r="N242" i="37"/>
  <c r="N241" i="37"/>
  <c r="T241" i="37" l="1"/>
  <c r="V241" i="37"/>
  <c r="T242" i="37"/>
  <c r="U242" i="37" s="1"/>
  <c r="V242" i="37"/>
  <c r="AC747" i="37"/>
  <c r="U241" i="37" l="1"/>
  <c r="AC749" i="37"/>
  <c r="Y535" i="37" l="1"/>
  <c r="Y528" i="37"/>
  <c r="Y520" i="37"/>
  <c r="Y505" i="37"/>
  <c r="Y501" i="37"/>
  <c r="Y478" i="37"/>
  <c r="Y474" i="37"/>
  <c r="Y470" i="37"/>
  <c r="Y468" i="37"/>
  <c r="Y451" i="37"/>
  <c r="Y424" i="37"/>
  <c r="Y404" i="37"/>
  <c r="Y400" i="37"/>
  <c r="Y386" i="37"/>
  <c r="Y373" i="37"/>
  <c r="Y370" i="37"/>
  <c r="Y363" i="37"/>
  <c r="Y531" i="37"/>
  <c r="Y527" i="37"/>
  <c r="Y523" i="37"/>
  <c r="Y477" i="37"/>
  <c r="Y469" i="37"/>
  <c r="Y467" i="37"/>
  <c r="Y457" i="37"/>
  <c r="Y434" i="37"/>
  <c r="Y406" i="37"/>
  <c r="Y385" i="37"/>
  <c r="Y380" i="37"/>
  <c r="Y377" i="37"/>
  <c r="Y534" i="37"/>
  <c r="Y530" i="37"/>
  <c r="Y526" i="37"/>
  <c r="Y522" i="37"/>
  <c r="Y503" i="37"/>
  <c r="Y476" i="37"/>
  <c r="Y454" i="37"/>
  <c r="Y449" i="37"/>
  <c r="Y445" i="37"/>
  <c r="Y436" i="37"/>
  <c r="Y412" i="37"/>
  <c r="Y402" i="37"/>
  <c r="Y376" i="37"/>
  <c r="Y372" i="37"/>
  <c r="Y350" i="37"/>
  <c r="Y316" i="37"/>
  <c r="Y558" i="37"/>
  <c r="Y533" i="37"/>
  <c r="Y525" i="37"/>
  <c r="Y521" i="37"/>
  <c r="Y517" i="37"/>
  <c r="Y507" i="37"/>
  <c r="Y502" i="37"/>
  <c r="Y498" i="37"/>
  <c r="Y475" i="37"/>
  <c r="Y471" i="37"/>
  <c r="Y387" i="37"/>
  <c r="Y382" i="37"/>
  <c r="Y371" i="37"/>
  <c r="Y357" i="37"/>
  <c r="Y452" i="37"/>
  <c r="Y529" i="37"/>
  <c r="Y511" i="37"/>
  <c r="Y388" i="37"/>
  <c r="Y442" i="37"/>
  <c r="Y384" i="37"/>
  <c r="Y356" i="37"/>
  <c r="Y405" i="37"/>
  <c r="Y403" i="37"/>
  <c r="Y383" i="37"/>
  <c r="Y355" i="37"/>
  <c r="Y566" i="37"/>
  <c r="Y562" i="37"/>
  <c r="Y532" i="37"/>
  <c r="Y446" i="37"/>
  <c r="Y411" i="37"/>
  <c r="Y369" i="37"/>
  <c r="Y464" i="37" l="1"/>
  <c r="Y358" i="37"/>
  <c r="Y398" i="37"/>
  <c r="Y440" i="37"/>
  <c r="Y438" i="37"/>
  <c r="Y421" i="37"/>
  <c r="Y408" i="37"/>
  <c r="N243" i="37" l="1"/>
  <c r="N244" i="37"/>
  <c r="N245" i="37"/>
  <c r="N246" i="37"/>
  <c r="N247" i="37"/>
  <c r="N248" i="37"/>
  <c r="N249" i="37"/>
  <c r="N250" i="37"/>
  <c r="N251" i="37"/>
  <c r="N252" i="37"/>
  <c r="N253" i="37"/>
  <c r="N254" i="37"/>
  <c r="N255" i="37"/>
  <c r="N256" i="37"/>
  <c r="N257" i="37"/>
  <c r="N258" i="37"/>
  <c r="N259" i="37"/>
  <c r="N260" i="37"/>
  <c r="N261" i="37"/>
  <c r="N262" i="37"/>
  <c r="N263" i="37"/>
  <c r="N264" i="37"/>
  <c r="N265" i="37"/>
  <c r="N266" i="37"/>
  <c r="N267" i="37"/>
  <c r="N268" i="37"/>
  <c r="N269" i="37"/>
  <c r="N270" i="37"/>
  <c r="N271" i="37"/>
  <c r="N272" i="37"/>
  <c r="N273" i="37"/>
  <c r="N274" i="37"/>
  <c r="N275" i="37"/>
  <c r="N276" i="37"/>
  <c r="N277" i="37"/>
  <c r="N278" i="37"/>
  <c r="N279" i="37"/>
  <c r="N280" i="37"/>
  <c r="N281" i="37"/>
  <c r="N282" i="37"/>
  <c r="N283" i="37"/>
  <c r="N284" i="37"/>
  <c r="T271" i="37" l="1"/>
  <c r="U271" i="37" s="1"/>
  <c r="V271" i="37"/>
  <c r="T269" i="37"/>
  <c r="U269" i="37" s="1"/>
  <c r="V269" i="37"/>
  <c r="T253" i="37"/>
  <c r="U253" i="37" s="1"/>
  <c r="V253" i="37"/>
  <c r="T254" i="37"/>
  <c r="U254" i="37" s="1"/>
  <c r="V254" i="37"/>
  <c r="T283" i="37"/>
  <c r="U283" i="37" s="1"/>
  <c r="V283" i="37"/>
  <c r="T272" i="37"/>
  <c r="U272" i="37" s="1"/>
  <c r="V272" i="37"/>
  <c r="T264" i="37"/>
  <c r="U264" i="37" s="1"/>
  <c r="V264" i="37"/>
  <c r="T282" i="37"/>
  <c r="U282" i="37" s="1"/>
  <c r="V282" i="37"/>
  <c r="T268" i="37"/>
  <c r="U268" i="37" s="1"/>
  <c r="V268" i="37"/>
  <c r="T279" i="37"/>
  <c r="U279" i="37" s="1"/>
  <c r="V279" i="37"/>
  <c r="T277" i="37"/>
  <c r="U277" i="37" s="1"/>
  <c r="V277" i="37"/>
  <c r="T259" i="37"/>
  <c r="U259" i="37" s="1"/>
  <c r="V259" i="37"/>
  <c r="T256" i="37"/>
  <c r="U256" i="37" s="1"/>
  <c r="V256" i="37"/>
  <c r="T247" i="37"/>
  <c r="U247" i="37" s="1"/>
  <c r="V247" i="37"/>
  <c r="T275" i="37"/>
  <c r="U275" i="37" s="1"/>
  <c r="V275" i="37"/>
  <c r="T266" i="37"/>
  <c r="U266" i="37" s="1"/>
  <c r="V266" i="37"/>
  <c r="T263" i="37"/>
  <c r="U263" i="37" s="1"/>
  <c r="V263" i="37"/>
  <c r="T262" i="37"/>
  <c r="U262" i="37" s="1"/>
  <c r="V262" i="37"/>
  <c r="T246" i="37"/>
  <c r="U246" i="37" s="1"/>
  <c r="V246" i="37"/>
  <c r="T245" i="37"/>
  <c r="U245" i="37" s="1"/>
  <c r="V245" i="37"/>
  <c r="T281" i="37"/>
  <c r="U281" i="37" s="1"/>
  <c r="V281" i="37"/>
  <c r="T274" i="37"/>
  <c r="U274" i="37" s="1"/>
  <c r="V274" i="37"/>
  <c r="T261" i="37"/>
  <c r="U261" i="37" s="1"/>
  <c r="V261" i="37"/>
  <c r="T258" i="37"/>
  <c r="U258" i="37" s="1"/>
  <c r="V258" i="37"/>
  <c r="T255" i="37"/>
  <c r="U255" i="37" s="1"/>
  <c r="V255" i="37"/>
  <c r="T252" i="37"/>
  <c r="U252" i="37" s="1"/>
  <c r="V252" i="37"/>
  <c r="T250" i="37"/>
  <c r="U250" i="37" s="1"/>
  <c r="V250" i="37"/>
  <c r="T244" i="37"/>
  <c r="U244" i="37" s="1"/>
  <c r="V244" i="37"/>
  <c r="T284" i="37"/>
  <c r="U284" i="37" s="1"/>
  <c r="V284" i="37"/>
  <c r="T280" i="37"/>
  <c r="U280" i="37" s="1"/>
  <c r="V280" i="37"/>
  <c r="T278" i="37"/>
  <c r="U278" i="37" s="1"/>
  <c r="V278" i="37"/>
  <c r="T276" i="37"/>
  <c r="U276" i="37" s="1"/>
  <c r="V276" i="37"/>
  <c r="T273" i="37"/>
  <c r="U273" i="37" s="1"/>
  <c r="V273" i="37"/>
  <c r="T270" i="37"/>
  <c r="U270" i="37" s="1"/>
  <c r="V270" i="37"/>
  <c r="T267" i="37"/>
  <c r="U267" i="37" s="1"/>
  <c r="V267" i="37"/>
  <c r="T265" i="37"/>
  <c r="U265" i="37" s="1"/>
  <c r="V265" i="37"/>
  <c r="T260" i="37"/>
  <c r="U260" i="37" s="1"/>
  <c r="V260" i="37"/>
  <c r="T257" i="37"/>
  <c r="U257" i="37" s="1"/>
  <c r="V257" i="37"/>
  <c r="T251" i="37"/>
  <c r="U251" i="37" s="1"/>
  <c r="V251" i="37"/>
  <c r="T249" i="37"/>
  <c r="U249" i="37" s="1"/>
  <c r="V249" i="37"/>
  <c r="T248" i="37"/>
  <c r="U248" i="37" s="1"/>
  <c r="V248" i="37"/>
  <c r="T243" i="37"/>
  <c r="U243" i="37" s="1"/>
  <c r="V243" i="37"/>
  <c r="AC754" i="37" l="1"/>
  <c r="AC756" i="37" l="1"/>
  <c r="N285" i="37" l="1"/>
  <c r="N286" i="37"/>
  <c r="N287" i="37"/>
  <c r="N288" i="37"/>
  <c r="N289" i="37"/>
  <c r="N290" i="37"/>
  <c r="N291" i="37"/>
  <c r="N292" i="37"/>
  <c r="N293" i="37"/>
  <c r="N294" i="37"/>
  <c r="N295" i="37"/>
  <c r="N296" i="37"/>
  <c r="N297" i="37"/>
  <c r="N298" i="37"/>
  <c r="N299" i="37"/>
  <c r="N300" i="37"/>
  <c r="N301" i="37"/>
  <c r="N302" i="37"/>
  <c r="N303" i="37"/>
  <c r="N304" i="37"/>
  <c r="N305" i="37"/>
  <c r="N306" i="37"/>
  <c r="N307" i="37"/>
  <c r="N308" i="37"/>
  <c r="N309" i="37"/>
  <c r="N310" i="37"/>
  <c r="N311" i="37"/>
  <c r="N312" i="37"/>
  <c r="N313" i="37"/>
  <c r="N414" i="37"/>
  <c r="N415" i="37"/>
  <c r="N416" i="37"/>
  <c r="N417" i="37"/>
  <c r="N418" i="37"/>
  <c r="N419" i="37"/>
  <c r="N420" i="37"/>
  <c r="N421" i="37"/>
  <c r="N422" i="37"/>
  <c r="N423" i="37"/>
  <c r="N424" i="37"/>
  <c r="N425" i="37"/>
  <c r="N426" i="37"/>
  <c r="N427" i="37"/>
  <c r="N428" i="37"/>
  <c r="N429" i="37"/>
  <c r="N430" i="37"/>
  <c r="N431" i="37"/>
  <c r="N433" i="37"/>
  <c r="N434" i="37"/>
  <c r="N435" i="37"/>
  <c r="N436" i="37"/>
  <c r="N437" i="37"/>
  <c r="N438" i="37"/>
  <c r="N439" i="37"/>
  <c r="N440" i="37"/>
  <c r="N441" i="37"/>
  <c r="N407" i="37"/>
  <c r="N408" i="37"/>
  <c r="N409" i="37"/>
  <c r="N410" i="37"/>
  <c r="N411" i="37"/>
  <c r="N412" i="37"/>
  <c r="N413" i="37"/>
  <c r="N496" i="37"/>
  <c r="N497" i="37"/>
  <c r="N498" i="37"/>
  <c r="N499" i="37"/>
  <c r="N500" i="37"/>
  <c r="N501" i="37"/>
  <c r="N502" i="37"/>
  <c r="N503" i="37"/>
  <c r="N504" i="37"/>
  <c r="N505" i="37"/>
  <c r="N506" i="37"/>
  <c r="N507" i="37"/>
  <c r="N508" i="37"/>
  <c r="N509" i="37"/>
  <c r="N510" i="37"/>
  <c r="N511" i="37"/>
  <c r="N512" i="37"/>
  <c r="N513" i="37"/>
  <c r="N514" i="37"/>
  <c r="N515" i="37"/>
  <c r="N516" i="37"/>
  <c r="N517" i="37"/>
  <c r="N518" i="37"/>
  <c r="N519" i="37"/>
  <c r="N520" i="37"/>
  <c r="N521" i="37"/>
  <c r="N522" i="37"/>
  <c r="N523" i="37"/>
  <c r="N524" i="37"/>
  <c r="N525" i="37"/>
  <c r="N526" i="37"/>
  <c r="N527" i="37"/>
  <c r="N528" i="37"/>
  <c r="N529" i="37"/>
  <c r="N530" i="37"/>
  <c r="N531" i="37"/>
  <c r="N532" i="37"/>
  <c r="N533" i="37"/>
  <c r="N534" i="37"/>
  <c r="N535" i="37"/>
  <c r="N536" i="37"/>
  <c r="N537" i="37"/>
  <c r="N538" i="37"/>
  <c r="N539" i="37"/>
  <c r="N541" i="37"/>
  <c r="N544" i="37"/>
  <c r="N545" i="37"/>
  <c r="N546" i="37"/>
  <c r="N547" i="37"/>
  <c r="N549" i="37"/>
  <c r="N551" i="37"/>
  <c r="N552" i="37"/>
  <c r="N555" i="37"/>
  <c r="N556" i="37"/>
  <c r="N557" i="37"/>
  <c r="N558" i="37"/>
  <c r="N559" i="37"/>
  <c r="N560" i="37"/>
  <c r="N561" i="37"/>
  <c r="N562" i="37"/>
  <c r="N563" i="37"/>
  <c r="N564" i="37"/>
  <c r="N566" i="37"/>
  <c r="N348" i="37"/>
  <c r="N347" i="37"/>
  <c r="N346" i="37"/>
  <c r="N345" i="37"/>
  <c r="N344" i="37"/>
  <c r="N343" i="37"/>
  <c r="N341" i="37"/>
  <c r="N339" i="37"/>
  <c r="N337" i="37"/>
  <c r="N335" i="37"/>
  <c r="N333" i="37"/>
  <c r="N331" i="37"/>
  <c r="N329" i="37"/>
  <c r="N327" i="37"/>
  <c r="N326" i="37"/>
  <c r="N325" i="37"/>
  <c r="N324" i="37"/>
  <c r="N323" i="37"/>
  <c r="N321" i="37"/>
  <c r="N320" i="37"/>
  <c r="N319" i="37"/>
  <c r="N317" i="37"/>
  <c r="N316" i="37"/>
  <c r="N315" i="37"/>
  <c r="N314" i="37"/>
  <c r="N495" i="37"/>
  <c r="N493" i="37"/>
  <c r="N491" i="37"/>
  <c r="N489" i="37"/>
  <c r="N488" i="37"/>
  <c r="N487" i="37"/>
  <c r="N486" i="37"/>
  <c r="N485" i="37"/>
  <c r="N484" i="37"/>
  <c r="N483" i="37"/>
  <c r="N482" i="37"/>
  <c r="N481" i="37"/>
  <c r="N480" i="37"/>
  <c r="N479" i="37"/>
  <c r="N478" i="37"/>
  <c r="N477" i="37"/>
  <c r="N476" i="37"/>
  <c r="N475" i="37"/>
  <c r="N474" i="37"/>
  <c r="N473" i="37"/>
  <c r="N472" i="37"/>
  <c r="N471" i="37"/>
  <c r="N470" i="37"/>
  <c r="N469" i="37"/>
  <c r="N468" i="37"/>
  <c r="N467" i="37"/>
  <c r="N466" i="37"/>
  <c r="N465" i="37"/>
  <c r="N464" i="37"/>
  <c r="N463" i="37"/>
  <c r="N462" i="37"/>
  <c r="N461" i="37"/>
  <c r="N460" i="37"/>
  <c r="N459" i="37"/>
  <c r="N458" i="37"/>
  <c r="N457" i="37"/>
  <c r="N456" i="37"/>
  <c r="N455" i="37"/>
  <c r="N454" i="37"/>
  <c r="N453" i="37"/>
  <c r="N452" i="37"/>
  <c r="N451" i="37"/>
  <c r="N450" i="37"/>
  <c r="N449" i="37"/>
  <c r="N448" i="37"/>
  <c r="N447" i="37"/>
  <c r="N446" i="37"/>
  <c r="N445" i="37"/>
  <c r="N443" i="37"/>
  <c r="N442" i="37"/>
  <c r="N406" i="37"/>
  <c r="N405" i="37"/>
  <c r="N404" i="37"/>
  <c r="N403" i="37"/>
  <c r="N402" i="37"/>
  <c r="N401" i="37"/>
  <c r="N400" i="37"/>
  <c r="N398" i="37"/>
  <c r="N397" i="37"/>
  <c r="N396" i="37"/>
  <c r="N395" i="37"/>
  <c r="N394" i="37"/>
  <c r="N393" i="37"/>
  <c r="N392" i="37"/>
  <c r="N391" i="37"/>
  <c r="N390" i="37"/>
  <c r="N389" i="37"/>
  <c r="N388" i="37"/>
  <c r="N387" i="37"/>
  <c r="N386" i="37"/>
  <c r="N385" i="37"/>
  <c r="N384" i="37"/>
  <c r="N383" i="37"/>
  <c r="N382" i="37"/>
  <c r="N381" i="37"/>
  <c r="N380" i="37"/>
  <c r="N379" i="37"/>
  <c r="N378" i="37"/>
  <c r="N377" i="37"/>
  <c r="N376" i="37"/>
  <c r="N375" i="37"/>
  <c r="N374" i="37"/>
  <c r="N373" i="37"/>
  <c r="N372" i="37"/>
  <c r="N371" i="37"/>
  <c r="N370" i="37"/>
  <c r="N369" i="37"/>
  <c r="N368" i="37"/>
  <c r="N367" i="37"/>
  <c r="N366" i="37"/>
  <c r="N365" i="37"/>
  <c r="N364" i="37"/>
  <c r="N363" i="37"/>
  <c r="N362" i="37"/>
  <c r="N361" i="37"/>
  <c r="N360" i="37"/>
  <c r="N359" i="37"/>
  <c r="N358" i="37"/>
  <c r="N357" i="37"/>
  <c r="N356" i="37"/>
  <c r="N355" i="37"/>
  <c r="N354" i="37"/>
  <c r="N353" i="37"/>
  <c r="N352" i="37"/>
  <c r="N351" i="37"/>
  <c r="N350" i="37"/>
  <c r="N349" i="37"/>
  <c r="AC579" i="37" l="1"/>
  <c r="T349" i="37"/>
  <c r="U349" i="37" s="1"/>
  <c r="V349" i="37"/>
  <c r="T314" i="37"/>
  <c r="U314" i="37" s="1"/>
  <c r="V314" i="37"/>
  <c r="T491" i="37"/>
  <c r="U491" i="37" s="1"/>
  <c r="V491" i="37"/>
  <c r="T320" i="37"/>
  <c r="U320" i="37" s="1"/>
  <c r="V320" i="37"/>
  <c r="T560" i="37"/>
  <c r="U560" i="37" s="1"/>
  <c r="V560" i="37"/>
  <c r="T519" i="37"/>
  <c r="U519" i="37" s="1"/>
  <c r="V519" i="37"/>
  <c r="T312" i="37"/>
  <c r="U312" i="37" s="1"/>
  <c r="V312" i="37"/>
  <c r="T353" i="37"/>
  <c r="U353" i="37" s="1"/>
  <c r="V353" i="37"/>
  <c r="T453" i="37"/>
  <c r="U453" i="37" s="1"/>
  <c r="V453" i="37"/>
  <c r="T486" i="37"/>
  <c r="U486" i="37" s="1"/>
  <c r="V486" i="37"/>
  <c r="T489" i="37"/>
  <c r="U489" i="37" s="1"/>
  <c r="V489" i="37"/>
  <c r="T493" i="37"/>
  <c r="U493" i="37" s="1"/>
  <c r="V493" i="37"/>
  <c r="T324" i="37"/>
  <c r="U324" i="37" s="1"/>
  <c r="V324" i="37"/>
  <c r="T326" i="37"/>
  <c r="U326" i="37" s="1"/>
  <c r="V326" i="37"/>
  <c r="T344" i="37"/>
  <c r="U344" i="37" s="1"/>
  <c r="V344" i="37"/>
  <c r="T561" i="37"/>
  <c r="U561" i="37" s="1"/>
  <c r="V561" i="37"/>
  <c r="T559" i="37"/>
  <c r="U559" i="37" s="1"/>
  <c r="V559" i="37"/>
  <c r="T557" i="37"/>
  <c r="U557" i="37" s="1"/>
  <c r="V557" i="37"/>
  <c r="T549" i="37"/>
  <c r="U549" i="37" s="1"/>
  <c r="V549" i="37"/>
  <c r="T313" i="37"/>
  <c r="U313" i="37" s="1"/>
  <c r="V313" i="37"/>
  <c r="T309" i="37"/>
  <c r="U309" i="37" s="1"/>
  <c r="V309" i="37"/>
  <c r="T555" i="37"/>
  <c r="U555" i="37" s="1"/>
  <c r="V555" i="37"/>
  <c r="T538" i="37"/>
  <c r="U538" i="37" s="1"/>
  <c r="V538" i="37"/>
  <c r="T355" i="37"/>
  <c r="U355" i="37" s="1"/>
  <c r="V355" i="37"/>
  <c r="T365" i="37"/>
  <c r="U365" i="37" s="1"/>
  <c r="V365" i="37"/>
  <c r="T383" i="37"/>
  <c r="U383" i="37" s="1"/>
  <c r="V383" i="37"/>
  <c r="T392" i="37"/>
  <c r="U392" i="37" s="1"/>
  <c r="V392" i="37"/>
  <c r="T443" i="37"/>
  <c r="U443" i="37" s="1"/>
  <c r="V443" i="37"/>
  <c r="T463" i="37"/>
  <c r="U463" i="37" s="1"/>
  <c r="V463" i="37"/>
  <c r="T475" i="37"/>
  <c r="U475" i="37" s="1"/>
  <c r="V475" i="37"/>
  <c r="T329" i="37"/>
  <c r="U329" i="37" s="1"/>
  <c r="V329" i="37"/>
  <c r="T348" i="37"/>
  <c r="U348" i="37" s="1"/>
  <c r="V348" i="37"/>
  <c r="T558" i="37"/>
  <c r="U558" i="37" s="1"/>
  <c r="V558" i="37"/>
  <c r="T547" i="37"/>
  <c r="U547" i="37" s="1"/>
  <c r="V547" i="37"/>
  <c r="T537" i="37"/>
  <c r="U537" i="37" s="1"/>
  <c r="V537" i="37"/>
  <c r="T533" i="37"/>
  <c r="U533" i="37" s="1"/>
  <c r="V533" i="37"/>
  <c r="T525" i="37"/>
  <c r="U525" i="37" s="1"/>
  <c r="V525" i="37"/>
  <c r="T517" i="37"/>
  <c r="U517" i="37" s="1"/>
  <c r="V517" i="37"/>
  <c r="T511" i="37"/>
  <c r="U511" i="37" s="1"/>
  <c r="V511" i="37"/>
  <c r="T507" i="37"/>
  <c r="U507" i="37" s="1"/>
  <c r="V507" i="37"/>
  <c r="T502" i="37"/>
  <c r="U502" i="37" s="1"/>
  <c r="V502" i="37"/>
  <c r="T498" i="37"/>
  <c r="U498" i="37" s="1"/>
  <c r="V498" i="37"/>
  <c r="T412" i="37"/>
  <c r="U412" i="37" s="1"/>
  <c r="V412" i="37"/>
  <c r="T408" i="37"/>
  <c r="U408" i="37" s="1"/>
  <c r="V408" i="37"/>
  <c r="T433" i="37"/>
  <c r="U433" i="37" s="1"/>
  <c r="V433" i="37"/>
  <c r="T429" i="37"/>
  <c r="U429" i="37" s="1"/>
  <c r="V429" i="37"/>
  <c r="T421" i="37"/>
  <c r="U421" i="37" s="1"/>
  <c r="V421" i="37"/>
  <c r="T306" i="37"/>
  <c r="U306" i="37" s="1"/>
  <c r="V306" i="37"/>
  <c r="T302" i="37"/>
  <c r="U302" i="37" s="1"/>
  <c r="V302" i="37"/>
  <c r="T295" i="37"/>
  <c r="U295" i="37" s="1"/>
  <c r="V295" i="37"/>
  <c r="T292" i="37"/>
  <c r="U292" i="37" s="1"/>
  <c r="V292" i="37"/>
  <c r="T285" i="37"/>
  <c r="V285" i="37"/>
  <c r="T352" i="37"/>
  <c r="U352" i="37" s="1"/>
  <c r="V352" i="37"/>
  <c r="T356" i="37"/>
  <c r="U356" i="37" s="1"/>
  <c r="V356" i="37"/>
  <c r="T363" i="37"/>
  <c r="U363" i="37" s="1"/>
  <c r="V363" i="37"/>
  <c r="T366" i="37"/>
  <c r="U366" i="37" s="1"/>
  <c r="V366" i="37"/>
  <c r="T370" i="37"/>
  <c r="U370" i="37" s="1"/>
  <c r="V370" i="37"/>
  <c r="T373" i="37"/>
  <c r="U373" i="37" s="1"/>
  <c r="V373" i="37"/>
  <c r="T374" i="37"/>
  <c r="U374" i="37" s="1"/>
  <c r="V374" i="37"/>
  <c r="T378" i="37"/>
  <c r="U378" i="37" s="1"/>
  <c r="V378" i="37"/>
  <c r="T381" i="37"/>
  <c r="U381" i="37" s="1"/>
  <c r="V381" i="37"/>
  <c r="T384" i="37"/>
  <c r="U384" i="37" s="1"/>
  <c r="V384" i="37"/>
  <c r="T386" i="37"/>
  <c r="U386" i="37" s="1"/>
  <c r="V386" i="37"/>
  <c r="T389" i="37"/>
  <c r="U389" i="37" s="1"/>
  <c r="V389" i="37"/>
  <c r="T393" i="37"/>
  <c r="U393" i="37" s="1"/>
  <c r="V393" i="37"/>
  <c r="T397" i="37"/>
  <c r="U397" i="37" s="1"/>
  <c r="V397" i="37"/>
  <c r="T403" i="37"/>
  <c r="U403" i="37" s="1"/>
  <c r="V403" i="37"/>
  <c r="T406" i="37"/>
  <c r="U406" i="37" s="1"/>
  <c r="V406" i="37"/>
  <c r="T445" i="37"/>
  <c r="U445" i="37" s="1"/>
  <c r="V445" i="37"/>
  <c r="T449" i="37"/>
  <c r="U449" i="37" s="1"/>
  <c r="V449" i="37"/>
  <c r="T452" i="37"/>
  <c r="U452" i="37" s="1"/>
  <c r="V452" i="37"/>
  <c r="T454" i="37"/>
  <c r="U454" i="37" s="1"/>
  <c r="V454" i="37"/>
  <c r="T456" i="37"/>
  <c r="U456" i="37" s="1"/>
  <c r="V456" i="37"/>
  <c r="T460" i="37"/>
  <c r="U460" i="37" s="1"/>
  <c r="V460" i="37"/>
  <c r="T464" i="37"/>
  <c r="U464" i="37" s="1"/>
  <c r="V464" i="37"/>
  <c r="T472" i="37"/>
  <c r="U472" i="37" s="1"/>
  <c r="V472" i="37"/>
  <c r="T476" i="37"/>
  <c r="U476" i="37" s="1"/>
  <c r="V476" i="37"/>
  <c r="T482" i="37"/>
  <c r="U482" i="37" s="1"/>
  <c r="V482" i="37"/>
  <c r="T487" i="37"/>
  <c r="U487" i="37" s="1"/>
  <c r="V487" i="37"/>
  <c r="T495" i="37"/>
  <c r="U495" i="37" s="1"/>
  <c r="V495" i="37"/>
  <c r="T315" i="37"/>
  <c r="U315" i="37" s="1"/>
  <c r="V315" i="37"/>
  <c r="T325" i="37"/>
  <c r="U325" i="37" s="1"/>
  <c r="V325" i="37"/>
  <c r="T331" i="37"/>
  <c r="U331" i="37" s="1"/>
  <c r="V331" i="37"/>
  <c r="T339" i="37"/>
  <c r="U339" i="37" s="1"/>
  <c r="V339" i="37"/>
  <c r="T345" i="37"/>
  <c r="U345" i="37" s="1"/>
  <c r="V345" i="37"/>
  <c r="T552" i="37"/>
  <c r="U552" i="37" s="1"/>
  <c r="V552" i="37"/>
  <c r="T546" i="37"/>
  <c r="U546" i="37" s="1"/>
  <c r="V546" i="37"/>
  <c r="T539" i="37"/>
  <c r="U539" i="37" s="1"/>
  <c r="V539" i="37"/>
  <c r="T536" i="37"/>
  <c r="U536" i="37" s="1"/>
  <c r="V536" i="37"/>
  <c r="T532" i="37"/>
  <c r="U532" i="37" s="1"/>
  <c r="V532" i="37"/>
  <c r="T528" i="37"/>
  <c r="U528" i="37" s="1"/>
  <c r="V528" i="37"/>
  <c r="T524" i="37"/>
  <c r="U524" i="37" s="1"/>
  <c r="V524" i="37"/>
  <c r="T520" i="37"/>
  <c r="U520" i="37" s="1"/>
  <c r="V520" i="37"/>
  <c r="T516" i="37"/>
  <c r="U516" i="37" s="1"/>
  <c r="V516" i="37"/>
  <c r="T513" i="37"/>
  <c r="U513" i="37" s="1"/>
  <c r="V513" i="37"/>
  <c r="T510" i="37"/>
  <c r="U510" i="37" s="1"/>
  <c r="V510" i="37"/>
  <c r="T505" i="37"/>
  <c r="U505" i="37" s="1"/>
  <c r="V505" i="37"/>
  <c r="T501" i="37"/>
  <c r="U501" i="37" s="1"/>
  <c r="V501" i="37"/>
  <c r="T497" i="37"/>
  <c r="U497" i="37" s="1"/>
  <c r="V497" i="37"/>
  <c r="T411" i="37"/>
  <c r="U411" i="37" s="1"/>
  <c r="V411" i="37"/>
  <c r="T407" i="37"/>
  <c r="U407" i="37" s="1"/>
  <c r="V407" i="37"/>
  <c r="T440" i="37"/>
  <c r="U440" i="37" s="1"/>
  <c r="V440" i="37"/>
  <c r="T428" i="37"/>
  <c r="U428" i="37" s="1"/>
  <c r="V428" i="37"/>
  <c r="T424" i="37"/>
  <c r="U424" i="37" s="1"/>
  <c r="V424" i="37"/>
  <c r="T420" i="37"/>
  <c r="U420" i="37" s="1"/>
  <c r="V420" i="37"/>
  <c r="T416" i="37"/>
  <c r="U416" i="37" s="1"/>
  <c r="V416" i="37"/>
  <c r="T305" i="37"/>
  <c r="U305" i="37" s="1"/>
  <c r="V305" i="37"/>
  <c r="T301" i="37"/>
  <c r="U301" i="37" s="1"/>
  <c r="V301" i="37"/>
  <c r="T297" i="37"/>
  <c r="U297" i="37" s="1"/>
  <c r="V297" i="37"/>
  <c r="T291" i="37"/>
  <c r="U291" i="37" s="1"/>
  <c r="V291" i="37"/>
  <c r="T287" i="37"/>
  <c r="U287" i="37" s="1"/>
  <c r="V287" i="37"/>
  <c r="T359" i="37"/>
  <c r="U359" i="37" s="1"/>
  <c r="V359" i="37"/>
  <c r="T369" i="37"/>
  <c r="U369" i="37" s="1"/>
  <c r="V369" i="37"/>
  <c r="T380" i="37"/>
  <c r="U380" i="37" s="1"/>
  <c r="V380" i="37"/>
  <c r="T402" i="37"/>
  <c r="U402" i="37" s="1"/>
  <c r="V402" i="37"/>
  <c r="T448" i="37"/>
  <c r="U448" i="37" s="1"/>
  <c r="V448" i="37"/>
  <c r="T455" i="37"/>
  <c r="U455" i="37" s="1"/>
  <c r="V455" i="37"/>
  <c r="T466" i="37"/>
  <c r="U466" i="37" s="1"/>
  <c r="V466" i="37"/>
  <c r="T319" i="37"/>
  <c r="U319" i="37" s="1"/>
  <c r="V319" i="37"/>
  <c r="T562" i="37"/>
  <c r="U562" i="37" s="1"/>
  <c r="V562" i="37"/>
  <c r="T554" i="37"/>
  <c r="U554" i="37" s="1"/>
  <c r="V554" i="37"/>
  <c r="T541" i="37"/>
  <c r="U541" i="37" s="1"/>
  <c r="V541" i="37"/>
  <c r="T529" i="37"/>
  <c r="U529" i="37" s="1"/>
  <c r="V529" i="37"/>
  <c r="T521" i="37"/>
  <c r="U521" i="37" s="1"/>
  <c r="V521" i="37"/>
  <c r="T514" i="37"/>
  <c r="U514" i="37" s="1"/>
  <c r="V514" i="37"/>
  <c r="T441" i="37"/>
  <c r="U441" i="37" s="1"/>
  <c r="V441" i="37"/>
  <c r="T435" i="37"/>
  <c r="U435" i="37" s="1"/>
  <c r="V435" i="37"/>
  <c r="T425" i="37"/>
  <c r="U425" i="37" s="1"/>
  <c r="V425" i="37"/>
  <c r="T417" i="37"/>
  <c r="U417" i="37" s="1"/>
  <c r="V417" i="37"/>
  <c r="T298" i="37"/>
  <c r="U298" i="37" s="1"/>
  <c r="V298" i="37"/>
  <c r="T288" i="37"/>
  <c r="U288" i="37" s="1"/>
  <c r="V288" i="37"/>
  <c r="T357" i="37"/>
  <c r="U357" i="37" s="1"/>
  <c r="V357" i="37"/>
  <c r="T360" i="37"/>
  <c r="U360" i="37" s="1"/>
  <c r="V360" i="37"/>
  <c r="T367" i="37"/>
  <c r="U367" i="37" s="1"/>
  <c r="V367" i="37"/>
  <c r="T371" i="37"/>
  <c r="U371" i="37" s="1"/>
  <c r="V371" i="37"/>
  <c r="T375" i="37"/>
  <c r="U375" i="37" s="1"/>
  <c r="V375" i="37"/>
  <c r="T379" i="37"/>
  <c r="U379" i="37" s="1"/>
  <c r="V379" i="37"/>
  <c r="T382" i="37"/>
  <c r="U382" i="37" s="1"/>
  <c r="V382" i="37"/>
  <c r="T387" i="37"/>
  <c r="U387" i="37" s="1"/>
  <c r="V387" i="37"/>
  <c r="T390" i="37"/>
  <c r="U390" i="37" s="1"/>
  <c r="V390" i="37"/>
  <c r="T394" i="37"/>
  <c r="U394" i="37" s="1"/>
  <c r="V394" i="37"/>
  <c r="T404" i="37"/>
  <c r="U404" i="37" s="1"/>
  <c r="V404" i="37"/>
  <c r="T446" i="37"/>
  <c r="U446" i="37" s="1"/>
  <c r="V446" i="37"/>
  <c r="T450" i="37"/>
  <c r="U450" i="37" s="1"/>
  <c r="V450" i="37"/>
  <c r="T457" i="37"/>
  <c r="U457" i="37" s="1"/>
  <c r="V457" i="37"/>
  <c r="T461" i="37"/>
  <c r="U461" i="37" s="1"/>
  <c r="V461" i="37"/>
  <c r="T465" i="37"/>
  <c r="U465" i="37" s="1"/>
  <c r="V465" i="37"/>
  <c r="T467" i="37"/>
  <c r="U467" i="37" s="1"/>
  <c r="V467" i="37"/>
  <c r="T469" i="37"/>
  <c r="U469" i="37" s="1"/>
  <c r="V469" i="37"/>
  <c r="T473" i="37"/>
  <c r="U473" i="37" s="1"/>
  <c r="V473" i="37"/>
  <c r="T477" i="37"/>
  <c r="U477" i="37" s="1"/>
  <c r="V477" i="37"/>
  <c r="T479" i="37"/>
  <c r="U479" i="37" s="1"/>
  <c r="V479" i="37"/>
  <c r="T483" i="37"/>
  <c r="U483" i="37" s="1"/>
  <c r="V483" i="37"/>
  <c r="T488" i="37"/>
  <c r="U488" i="37" s="1"/>
  <c r="V488" i="37"/>
  <c r="T321" i="37"/>
  <c r="U321" i="37" s="1"/>
  <c r="V321" i="37"/>
  <c r="T333" i="37"/>
  <c r="U333" i="37" s="1"/>
  <c r="V333" i="37"/>
  <c r="T341" i="37"/>
  <c r="U341" i="37" s="1"/>
  <c r="V341" i="37"/>
  <c r="T566" i="37"/>
  <c r="V566" i="37"/>
  <c r="T564" i="37"/>
  <c r="U564" i="37" s="1"/>
  <c r="V564" i="37"/>
  <c r="T556" i="37"/>
  <c r="U556" i="37" s="1"/>
  <c r="V556" i="37"/>
  <c r="T551" i="37"/>
  <c r="U551" i="37" s="1"/>
  <c r="V551" i="37"/>
  <c r="T545" i="37"/>
  <c r="U545" i="37" s="1"/>
  <c r="V545" i="37"/>
  <c r="T535" i="37"/>
  <c r="U535" i="37" s="1"/>
  <c r="V535" i="37"/>
  <c r="T531" i="37"/>
  <c r="U531" i="37" s="1"/>
  <c r="V531" i="37"/>
  <c r="T527" i="37"/>
  <c r="U527" i="37" s="1"/>
  <c r="V527" i="37"/>
  <c r="T523" i="37"/>
  <c r="U523" i="37" s="1"/>
  <c r="V523" i="37"/>
  <c r="T515" i="37"/>
  <c r="U515" i="37" s="1"/>
  <c r="V515" i="37"/>
  <c r="T512" i="37"/>
  <c r="U512" i="37" s="1"/>
  <c r="V512" i="37"/>
  <c r="T509" i="37"/>
  <c r="U509" i="37" s="1"/>
  <c r="V509" i="37"/>
  <c r="T504" i="37"/>
  <c r="U504" i="37" s="1"/>
  <c r="V504" i="37"/>
  <c r="T500" i="37"/>
  <c r="U500" i="37" s="1"/>
  <c r="V500" i="37"/>
  <c r="T496" i="37"/>
  <c r="U496" i="37" s="1"/>
  <c r="V496" i="37"/>
  <c r="T410" i="37"/>
  <c r="U410" i="37" s="1"/>
  <c r="V410" i="37"/>
  <c r="T439" i="37"/>
  <c r="U439" i="37" s="1"/>
  <c r="V439" i="37"/>
  <c r="T437" i="37"/>
  <c r="U437" i="37" s="1"/>
  <c r="V437" i="37"/>
  <c r="T434" i="37"/>
  <c r="U434" i="37" s="1"/>
  <c r="V434" i="37"/>
  <c r="T431" i="37"/>
  <c r="U431" i="37" s="1"/>
  <c r="V431" i="37"/>
  <c r="T427" i="37"/>
  <c r="U427" i="37" s="1"/>
  <c r="V427" i="37"/>
  <c r="T423" i="37"/>
  <c r="U423" i="37" s="1"/>
  <c r="V423" i="37"/>
  <c r="T419" i="37"/>
  <c r="U419" i="37" s="1"/>
  <c r="V419" i="37"/>
  <c r="T415" i="37"/>
  <c r="U415" i="37" s="1"/>
  <c r="V415" i="37"/>
  <c r="T311" i="37"/>
  <c r="U311" i="37" s="1"/>
  <c r="V311" i="37"/>
  <c r="T308" i="37"/>
  <c r="U308" i="37" s="1"/>
  <c r="V308" i="37"/>
  <c r="T304" i="37"/>
  <c r="U304" i="37" s="1"/>
  <c r="V304" i="37"/>
  <c r="T300" i="37"/>
  <c r="U300" i="37" s="1"/>
  <c r="V300" i="37"/>
  <c r="T296" i="37"/>
  <c r="U296" i="37" s="1"/>
  <c r="V296" i="37"/>
  <c r="T294" i="37"/>
  <c r="U294" i="37" s="1"/>
  <c r="V294" i="37"/>
  <c r="T290" i="37"/>
  <c r="U290" i="37" s="1"/>
  <c r="V290" i="37"/>
  <c r="T351" i="37"/>
  <c r="U351" i="37" s="1"/>
  <c r="V351" i="37"/>
  <c r="T362" i="37"/>
  <c r="U362" i="37" s="1"/>
  <c r="V362" i="37"/>
  <c r="T377" i="37"/>
  <c r="U377" i="37" s="1"/>
  <c r="V377" i="37"/>
  <c r="T385" i="37"/>
  <c r="U385" i="37" s="1"/>
  <c r="V385" i="37"/>
  <c r="T396" i="37"/>
  <c r="U396" i="37" s="1"/>
  <c r="V396" i="37"/>
  <c r="T400" i="37"/>
  <c r="U400" i="37" s="1"/>
  <c r="V400" i="37"/>
  <c r="T405" i="37"/>
  <c r="U405" i="37" s="1"/>
  <c r="V405" i="37"/>
  <c r="T459" i="37"/>
  <c r="U459" i="37" s="1"/>
  <c r="V459" i="37"/>
  <c r="T471" i="37"/>
  <c r="U471" i="37" s="1"/>
  <c r="V471" i="37"/>
  <c r="T481" i="37"/>
  <c r="U481" i="37" s="1"/>
  <c r="V481" i="37"/>
  <c r="T485" i="37"/>
  <c r="U485" i="37" s="1"/>
  <c r="V485" i="37"/>
  <c r="T337" i="37"/>
  <c r="U337" i="37" s="1"/>
  <c r="V337" i="37"/>
  <c r="T350" i="37"/>
  <c r="U350" i="37" s="1"/>
  <c r="V350" i="37"/>
  <c r="T354" i="37"/>
  <c r="U354" i="37" s="1"/>
  <c r="V354" i="37"/>
  <c r="T358" i="37"/>
  <c r="U358" i="37" s="1"/>
  <c r="V358" i="37"/>
  <c r="T361" i="37"/>
  <c r="U361" i="37" s="1"/>
  <c r="V361" i="37"/>
  <c r="T364" i="37"/>
  <c r="U364" i="37" s="1"/>
  <c r="V364" i="37"/>
  <c r="T368" i="37"/>
  <c r="U368" i="37" s="1"/>
  <c r="V368" i="37"/>
  <c r="T372" i="37"/>
  <c r="U372" i="37" s="1"/>
  <c r="V372" i="37"/>
  <c r="T376" i="37"/>
  <c r="U376" i="37" s="1"/>
  <c r="V376" i="37"/>
  <c r="T388" i="37"/>
  <c r="U388" i="37" s="1"/>
  <c r="V388" i="37"/>
  <c r="T391" i="37"/>
  <c r="U391" i="37" s="1"/>
  <c r="V391" i="37"/>
  <c r="T395" i="37"/>
  <c r="U395" i="37" s="1"/>
  <c r="V395" i="37"/>
  <c r="T398" i="37"/>
  <c r="U398" i="37" s="1"/>
  <c r="V398" i="37"/>
  <c r="T401" i="37"/>
  <c r="U401" i="37" s="1"/>
  <c r="V401" i="37"/>
  <c r="T442" i="37"/>
  <c r="U442" i="37" s="1"/>
  <c r="V442" i="37"/>
  <c r="T447" i="37"/>
  <c r="U447" i="37" s="1"/>
  <c r="V447" i="37"/>
  <c r="T451" i="37"/>
  <c r="U451" i="37" s="1"/>
  <c r="V451" i="37"/>
  <c r="T458" i="37"/>
  <c r="U458" i="37" s="1"/>
  <c r="V458" i="37"/>
  <c r="T462" i="37"/>
  <c r="U462" i="37" s="1"/>
  <c r="V462" i="37"/>
  <c r="T468" i="37"/>
  <c r="U468" i="37" s="1"/>
  <c r="V468" i="37"/>
  <c r="T470" i="37"/>
  <c r="U470" i="37" s="1"/>
  <c r="V470" i="37"/>
  <c r="T474" i="37"/>
  <c r="U474" i="37" s="1"/>
  <c r="V474" i="37"/>
  <c r="T478" i="37"/>
  <c r="U478" i="37" s="1"/>
  <c r="V478" i="37"/>
  <c r="T480" i="37"/>
  <c r="U480" i="37" s="1"/>
  <c r="V480" i="37"/>
  <c r="T484" i="37"/>
  <c r="U484" i="37" s="1"/>
  <c r="V484" i="37"/>
  <c r="T316" i="37"/>
  <c r="U316" i="37" s="1"/>
  <c r="V316" i="37"/>
  <c r="T317" i="37"/>
  <c r="U317" i="37" s="1"/>
  <c r="V317" i="37"/>
  <c r="T323" i="37"/>
  <c r="U323" i="37" s="1"/>
  <c r="V323" i="37"/>
  <c r="T327" i="37"/>
  <c r="U327" i="37" s="1"/>
  <c r="V327" i="37"/>
  <c r="T335" i="37"/>
  <c r="U335" i="37" s="1"/>
  <c r="V335" i="37"/>
  <c r="T343" i="37"/>
  <c r="U343" i="37" s="1"/>
  <c r="V343" i="37"/>
  <c r="T346" i="37"/>
  <c r="U346" i="37" s="1"/>
  <c r="V346" i="37"/>
  <c r="T347" i="37"/>
  <c r="U347" i="37" s="1"/>
  <c r="V347" i="37"/>
  <c r="T563" i="37"/>
  <c r="U563" i="37" s="1"/>
  <c r="V563" i="37"/>
  <c r="T544" i="37"/>
  <c r="U544" i="37" s="1"/>
  <c r="V544" i="37"/>
  <c r="T534" i="37"/>
  <c r="U534" i="37" s="1"/>
  <c r="V534" i="37"/>
  <c r="T530" i="37"/>
  <c r="U530" i="37" s="1"/>
  <c r="V530" i="37"/>
  <c r="T526" i="37"/>
  <c r="U526" i="37" s="1"/>
  <c r="V526" i="37"/>
  <c r="T522" i="37"/>
  <c r="U522" i="37" s="1"/>
  <c r="V522" i="37"/>
  <c r="T518" i="37"/>
  <c r="U518" i="37" s="1"/>
  <c r="V518" i="37"/>
  <c r="T508" i="37"/>
  <c r="U508" i="37" s="1"/>
  <c r="V508" i="37"/>
  <c r="T506" i="37"/>
  <c r="U506" i="37" s="1"/>
  <c r="V506" i="37"/>
  <c r="T503" i="37"/>
  <c r="U503" i="37" s="1"/>
  <c r="V503" i="37"/>
  <c r="T499" i="37"/>
  <c r="U499" i="37" s="1"/>
  <c r="V499" i="37"/>
  <c r="T413" i="37"/>
  <c r="U413" i="37" s="1"/>
  <c r="V413" i="37"/>
  <c r="T409" i="37"/>
  <c r="U409" i="37" s="1"/>
  <c r="V409" i="37"/>
  <c r="T438" i="37"/>
  <c r="U438" i="37" s="1"/>
  <c r="V438" i="37"/>
  <c r="T436" i="37"/>
  <c r="U436" i="37" s="1"/>
  <c r="V436" i="37"/>
  <c r="T430" i="37"/>
  <c r="U430" i="37" s="1"/>
  <c r="V430" i="37"/>
  <c r="T426" i="37"/>
  <c r="U426" i="37" s="1"/>
  <c r="V426" i="37"/>
  <c r="T422" i="37"/>
  <c r="U422" i="37" s="1"/>
  <c r="V422" i="37"/>
  <c r="T418" i="37"/>
  <c r="U418" i="37" s="1"/>
  <c r="V418" i="37"/>
  <c r="T414" i="37"/>
  <c r="U414" i="37" s="1"/>
  <c r="V414" i="37"/>
  <c r="T310" i="37"/>
  <c r="U310" i="37" s="1"/>
  <c r="V310" i="37"/>
  <c r="T307" i="37"/>
  <c r="U307" i="37" s="1"/>
  <c r="V307" i="37"/>
  <c r="T303" i="37"/>
  <c r="U303" i="37" s="1"/>
  <c r="V303" i="37"/>
  <c r="T299" i="37"/>
  <c r="U299" i="37" s="1"/>
  <c r="V299" i="37"/>
  <c r="T293" i="37"/>
  <c r="U293" i="37" s="1"/>
  <c r="V293" i="37"/>
  <c r="T289" i="37"/>
  <c r="U289" i="37" s="1"/>
  <c r="V289" i="37"/>
  <c r="T286" i="37"/>
  <c r="U286" i="37" s="1"/>
  <c r="V286" i="37"/>
  <c r="Y242" i="37"/>
  <c r="Y241" i="37"/>
  <c r="Y275" i="37"/>
  <c r="Y255" i="37"/>
  <c r="Y259" i="37"/>
  <c r="Y273" i="37"/>
  <c r="Y276" i="37"/>
  <c r="Y278" i="37"/>
  <c r="Y280" i="37"/>
  <c r="Y282" i="37"/>
  <c r="Y284" i="37"/>
  <c r="Y286" i="37"/>
  <c r="Y287" i="37"/>
  <c r="Y289" i="37"/>
  <c r="Y291" i="37"/>
  <c r="Y293" i="37"/>
  <c r="Y297" i="37"/>
  <c r="Y299" i="37"/>
  <c r="Y301" i="37"/>
  <c r="Y303" i="37"/>
  <c r="Y305" i="37"/>
  <c r="Y307" i="37"/>
  <c r="Y312" i="37"/>
  <c r="Y314" i="37"/>
  <c r="Y315" i="37"/>
  <c r="Y317" i="37"/>
  <c r="Y323" i="37"/>
  <c r="Y325" i="37"/>
  <c r="Y327" i="37"/>
  <c r="Y331" i="37"/>
  <c r="Y335" i="37"/>
  <c r="Y341" i="37"/>
  <c r="Y352" i="37"/>
  <c r="Y361" i="37"/>
  <c r="Y364" i="37"/>
  <c r="Y366" i="37"/>
  <c r="Y374" i="37"/>
  <c r="Y378" i="37"/>
  <c r="Y389" i="37"/>
  <c r="Y391" i="37"/>
  <c r="Y393" i="37"/>
  <c r="Y410" i="37"/>
  <c r="Y414" i="37"/>
  <c r="Y416" i="37"/>
  <c r="Y420" i="37"/>
  <c r="Y447" i="37"/>
  <c r="Y285" i="37"/>
  <c r="Y294" i="37"/>
  <c r="Y296" i="37"/>
  <c r="Y300" i="37"/>
  <c r="Y304" i="37"/>
  <c r="Y308" i="37"/>
  <c r="Y309" i="37"/>
  <c r="Y329" i="37"/>
  <c r="Y337" i="37"/>
  <c r="Y339" i="37"/>
  <c r="Y459" i="37"/>
  <c r="Y461" i="37"/>
  <c r="Y463" i="37"/>
  <c r="Y466" i="37"/>
  <c r="Y473" i="37"/>
  <c r="Y479" i="37"/>
  <c r="Y481" i="37"/>
  <c r="Y485" i="37"/>
  <c r="Y489" i="37"/>
  <c r="Y493" i="37"/>
  <c r="Y496" i="37"/>
  <c r="Y504" i="37"/>
  <c r="Y509" i="37"/>
  <c r="Y512" i="37"/>
  <c r="Y514" i="37"/>
  <c r="Y515" i="37"/>
  <c r="Y519" i="37"/>
  <c r="Y537" i="37"/>
  <c r="Y541" i="37"/>
  <c r="Y547" i="37"/>
  <c r="Y554" i="37"/>
  <c r="Y561" i="37"/>
  <c r="Y563" i="37"/>
  <c r="Y292" i="37"/>
  <c r="Y302" i="37"/>
  <c r="Y306" i="37"/>
  <c r="Y321" i="37"/>
  <c r="Y333" i="37"/>
  <c r="Y345" i="37"/>
  <c r="Y413" i="37"/>
  <c r="Y415" i="37"/>
  <c r="Y429" i="37"/>
  <c r="Y433" i="37"/>
  <c r="Y435" i="37"/>
  <c r="Y450" i="37"/>
  <c r="Y458" i="37"/>
  <c r="Y484" i="37"/>
  <c r="Y277" i="37"/>
  <c r="Y290" i="37"/>
  <c r="Y295" i="37"/>
  <c r="Y298" i="37"/>
  <c r="Y379" i="37"/>
  <c r="Y480" i="37"/>
  <c r="Y283" i="37"/>
  <c r="Y456" i="37"/>
  <c r="Y513" i="37"/>
  <c r="Y506" i="37"/>
  <c r="Y518" i="37"/>
  <c r="Y538" i="37"/>
  <c r="Y549" i="37"/>
  <c r="Y419" i="37"/>
  <c r="Y437" i="37"/>
  <c r="Y516" i="37"/>
  <c r="Y536" i="37"/>
  <c r="Y539" i="37"/>
  <c r="Y460" i="37"/>
  <c r="Y375" i="37"/>
  <c r="Y462" i="37"/>
  <c r="Y560" i="37"/>
  <c r="Y510" i="37"/>
  <c r="Y453" i="37"/>
  <c r="Y365" i="37"/>
  <c r="Y313" i="37"/>
  <c r="Y343" i="37"/>
  <c r="Y346" i="37"/>
  <c r="Y360" i="37"/>
  <c r="Y348" i="37"/>
  <c r="Y423" i="37"/>
  <c r="Y390" i="37"/>
  <c r="Y349" i="37"/>
  <c r="Y272" i="37"/>
  <c r="Y551" i="37"/>
  <c r="Y351" i="37"/>
  <c r="Y392" i="37"/>
  <c r="Y559" i="37"/>
  <c r="Y508" i="37"/>
  <c r="Y491" i="37"/>
  <c r="Y310" i="37"/>
  <c r="Y279" i="37"/>
  <c r="Y281" i="37"/>
  <c r="Y443" i="37"/>
  <c r="Y394" i="37"/>
  <c r="Y524" i="37"/>
  <c r="Y274" i="37"/>
  <c r="Y401" i="37"/>
  <c r="Y557" i="37"/>
  <c r="Y455" i="37"/>
  <c r="Y407" i="37"/>
  <c r="Y288" i="37"/>
  <c r="Y448" i="37"/>
  <c r="Y497" i="37"/>
  <c r="Y472" i="37"/>
  <c r="Y347" i="37"/>
  <c r="Y319" i="37"/>
  <c r="Y487" i="37"/>
  <c r="Y495" i="37"/>
  <c r="Y486" i="37"/>
  <c r="Y260" i="37"/>
  <c r="AC824" i="37"/>
  <c r="AC782" i="37"/>
  <c r="AC789" i="37"/>
  <c r="AC796" i="37"/>
  <c r="AC831" i="37"/>
  <c r="AC768" i="37"/>
  <c r="AC761" i="37"/>
  <c r="AC803" i="37"/>
  <c r="AC810" i="37"/>
  <c r="AC775" i="37"/>
  <c r="AC817" i="37"/>
  <c r="T567" i="37" l="1"/>
  <c r="AC581" i="37" s="1"/>
  <c r="V567" i="37"/>
  <c r="AC578" i="37" s="1"/>
  <c r="U566" i="37"/>
  <c r="U285" i="37"/>
  <c r="Y269" i="37"/>
  <c r="Y249" i="37"/>
  <c r="Y482" i="37"/>
  <c r="Y367" i="37"/>
  <c r="Y499" i="37"/>
  <c r="Y353" i="37"/>
  <c r="Y395" i="37"/>
  <c r="Y271" i="37"/>
  <c r="Y555" i="37"/>
  <c r="Y425" i="37"/>
  <c r="Y261" i="37"/>
  <c r="Y253" i="37"/>
  <c r="Y243" i="37"/>
  <c r="Y256" i="37"/>
  <c r="Y544" i="37"/>
  <c r="Y263" i="37"/>
  <c r="Y267" i="37"/>
  <c r="Y252" i="37"/>
  <c r="Y246" i="37"/>
  <c r="AC746" i="37"/>
  <c r="AC748" i="37" s="1"/>
  <c r="AC753" i="37"/>
  <c r="AC755" i="37" s="1"/>
  <c r="AC763" i="37"/>
  <c r="AC784" i="37"/>
  <c r="AC833" i="37"/>
  <c r="AC819" i="37"/>
  <c r="AC791" i="37"/>
  <c r="AC777" i="37"/>
  <c r="AC826" i="37"/>
  <c r="AC805" i="37"/>
  <c r="AC770" i="37"/>
  <c r="AC812" i="37"/>
  <c r="AC798" i="37"/>
  <c r="AC760" i="37"/>
  <c r="AC762" i="37" s="1"/>
  <c r="AC830" i="37"/>
  <c r="AC809" i="37"/>
  <c r="AC811" i="37" s="1"/>
  <c r="AC788" i="37"/>
  <c r="AC823" i="37"/>
  <c r="AC825" i="37" s="1"/>
  <c r="AC802" i="37"/>
  <c r="AC804" i="37" s="1"/>
  <c r="AC767" i="37"/>
  <c r="AC816" i="37"/>
  <c r="AC818" i="37" s="1"/>
  <c r="AC781" i="37"/>
  <c r="AC795" i="37"/>
  <c r="AC797" i="37" s="1"/>
  <c r="AC774" i="37"/>
  <c r="U567" i="37" l="1"/>
  <c r="AC580" i="37" s="1"/>
  <c r="AC832" i="37"/>
  <c r="Y240" i="37"/>
  <c r="Y239" i="37"/>
  <c r="Y238" i="37"/>
  <c r="Y237" i="37"/>
  <c r="Y234" i="37"/>
  <c r="Y233" i="37"/>
  <c r="Y232" i="37"/>
  <c r="Y231" i="37"/>
  <c r="Y230" i="37"/>
  <c r="AC769" i="37"/>
  <c r="AC783" i="37"/>
  <c r="AC776" i="37"/>
  <c r="AC790" i="37"/>
  <c r="Y137" i="37" l="1"/>
  <c r="Y152" i="37"/>
  <c r="Y135" i="37"/>
  <c r="Y134" i="37"/>
  <c r="Y153" i="37"/>
  <c r="Y136" i="37"/>
  <c r="Y130" i="37"/>
  <c r="Y149" i="37"/>
  <c r="Y151" i="37"/>
  <c r="Y138" i="37" l="1"/>
  <c r="Y154" i="37"/>
  <c r="Y150" i="37"/>
  <c r="Y155"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Administrador</author>
    <author>WILLIAM ART.</author>
    <author>William Alfonso Artunduaga Bonilla</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S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J46" authorId="3" shapeId="0" xr:uid="{7E1B8FD0-5553-4927-8D40-FF0FEDEA033C}">
      <text>
        <r>
          <rPr>
            <sz val="9"/>
            <color indexed="81"/>
            <rFont val="Tahoma"/>
            <family val="2"/>
          </rPr>
          <t xml:space="preserve">
Incorporar en las minutas las disposiciones contenidas en los artículos 13 y 14 de la Ley 1682 de 2013.
</t>
        </r>
      </text>
    </comment>
    <comment ref="K216" authorId="4"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17" authorId="4" shapeId="0" xr:uid="{23F9FCC3-53A7-4498-ABFB-773844F61003}">
      <text>
        <r>
          <rPr>
            <b/>
            <sz val="9"/>
            <color indexed="81"/>
            <rFont val="Tahoma"/>
            <family val="2"/>
          </rPr>
          <t xml:space="preserve">
Se debe incluir en un documento el acta y el cronograma, dado que la dependencia estableció como cantidad 1.</t>
        </r>
      </text>
    </comment>
    <comment ref="K221" authorId="4" shapeId="0" xr:uid="{5A171F9C-8526-4464-94E3-46AE73C46EAA}">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22" authorId="4"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23" authorId="4"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234" authorId="4" shapeId="0" xr:uid="{9852198B-7602-49E4-A3BA-71D91518F631}">
      <text>
        <r>
          <rPr>
            <b/>
            <sz val="9"/>
            <color indexed="81"/>
            <rFont val="Tahoma"/>
            <family val="2"/>
          </rPr>
          <t xml:space="preserve">
Acción 2 y 3 - 30-12-2020</t>
        </r>
      </text>
    </comment>
    <comment ref="P565" authorId="5" shapeId="0" xr:uid="{C1305701-8C7A-46C0-827B-F3584EA0FEE3}">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<sst xmlns="http://schemas.openxmlformats.org/spreadsheetml/2006/main" count="5294" uniqueCount="2424">
  <si>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</si>
  <si>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</si>
  <si>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</si>
  <si>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</si>
  <si>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</si>
  <si>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</si>
  <si>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</si>
  <si>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</si>
  <si>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</si>
  <si>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</si>
  <si>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</si>
  <si>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</si>
  <si>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</si>
  <si>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</si>
  <si>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11 01 002</t>
  </si>
  <si>
    <t>14 04 004</t>
  </si>
  <si>
    <t>14 01 011</t>
  </si>
  <si>
    <t>16 04 001</t>
  </si>
  <si>
    <t>Informe trimestral</t>
  </si>
  <si>
    <t>18 02 002</t>
  </si>
  <si>
    <t>18 01 004</t>
  </si>
  <si>
    <t>11 03 002</t>
  </si>
  <si>
    <t>12 02 002</t>
  </si>
  <si>
    <t>11 02 002</t>
  </si>
  <si>
    <t>14 04 006</t>
  </si>
  <si>
    <t>14 02 014</t>
  </si>
  <si>
    <t>11 03 001</t>
  </si>
  <si>
    <t>11 02 001</t>
  </si>
  <si>
    <t>21 04 001</t>
  </si>
  <si>
    <t>21 01 001</t>
  </si>
  <si>
    <t>21 05 001</t>
  </si>
  <si>
    <t>18 02 001</t>
  </si>
  <si>
    <t>14 02 003</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</si>
  <si>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</si>
  <si>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</si>
  <si>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</si>
  <si>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</si>
  <si>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</si>
  <si>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</si>
  <si>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</si>
  <si>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</si>
  <si>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</si>
  <si>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</si>
  <si>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</si>
  <si>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</si>
  <si>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</si>
  <si>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</si>
  <si>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</si>
  <si>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</si>
  <si>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</si>
  <si>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</si>
  <si>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</si>
  <si>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</si>
  <si>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</si>
  <si>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</si>
  <si>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</si>
  <si>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</si>
  <si>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</si>
  <si>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</si>
  <si>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</si>
  <si>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</si>
  <si>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</si>
  <si>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</si>
  <si>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</si>
  <si>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</si>
  <si>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</si>
  <si>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</si>
  <si>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</si>
  <si>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</si>
  <si>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</si>
  <si>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</si>
  <si>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</si>
  <si>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</si>
  <si>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</si>
  <si>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</si>
  <si>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</si>
  <si>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16 01 004</t>
  </si>
  <si>
    <t xml:space="preserve">Debilidades en los mecanismos de seguimiento y monitoreo. </t>
  </si>
  <si>
    <t xml:space="preserve">Control inadecuado de sus inmuebles.                                                                                                                                                                                                                                                                                               </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</si>
  <si>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</si>
  <si>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</si>
  <si>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</si>
  <si>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</si>
  <si>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</si>
  <si>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</si>
  <si>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</si>
  <si>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</si>
  <si>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</si>
  <si>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</si>
  <si>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</si>
  <si>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</si>
  <si>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adecuada constitución de las reservas, ya que estas no permiten determinar situaciones extraordinarias presentadas</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</si>
  <si>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</si>
  <si>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</si>
  <si>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</si>
  <si>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</si>
  <si>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</si>
  <si>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</si>
  <si>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</si>
  <si>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</si>
  <si>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</si>
  <si>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</si>
  <si>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</si>
  <si>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</si>
  <si>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</si>
  <si>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</si>
  <si>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</si>
  <si>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</si>
  <si>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</si>
  <si>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</si>
  <si>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</si>
  <si>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</si>
  <si>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</si>
  <si>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</si>
  <si>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</si>
  <si>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</si>
  <si>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</si>
  <si>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</si>
  <si>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</si>
  <si>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</si>
  <si>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</si>
  <si>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</si>
  <si>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</si>
  <si>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</si>
  <si>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</si>
  <si>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</si>
  <si>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</si>
  <si>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</si>
  <si>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</si>
  <si>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</si>
  <si>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</si>
  <si>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</si>
  <si>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</si>
  <si>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</si>
  <si>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</si>
  <si>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</si>
  <si>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</si>
  <si>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</si>
  <si>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</si>
  <si>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14 01 003</t>
  </si>
  <si>
    <t>Lo anteriormente expuesto evidencia falta de controles, toda vez que la Entidad, presuntamente, pasa por alto la aplicación de lo estipulado en la normatividad general que regula la contratación.</t>
  </si>
  <si>
    <t>Informes</t>
  </si>
  <si>
    <t>Estado de acción</t>
  </si>
  <si>
    <t>Estado de hallazgo</t>
  </si>
  <si>
    <t>Traducción a número</t>
  </si>
  <si>
    <t>Menor número</t>
  </si>
  <si>
    <t>Auditoria</t>
  </si>
  <si>
    <t>R2014</t>
  </si>
  <si>
    <t>R2015</t>
  </si>
  <si>
    <t>D2016</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</si>
  <si>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</si>
  <si>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</si>
  <si>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</si>
  <si>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</si>
  <si>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</si>
  <si>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</si>
  <si>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</si>
  <si>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</si>
  <si>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</si>
  <si>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</si>
  <si>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</si>
  <si>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</si>
  <si>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</si>
  <si>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</si>
  <si>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</si>
  <si>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</si>
  <si>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</si>
  <si>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</si>
  <si>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</si>
  <si>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</si>
  <si>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</si>
  <si>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</si>
  <si>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</si>
  <si>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</si>
  <si>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</si>
  <si>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</si>
  <si>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</si>
  <si>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</si>
  <si>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</si>
  <si>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</si>
  <si>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</si>
  <si>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</si>
  <si>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</si>
  <si>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</si>
  <si>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</si>
  <si>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</si>
  <si>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</si>
  <si>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</si>
  <si>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</si>
  <si>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</si>
  <si>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</si>
  <si>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</si>
  <si>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</si>
  <si>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</si>
  <si>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</si>
  <si>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</si>
  <si>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</si>
  <si>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</si>
  <si>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</si>
  <si>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</si>
  <si>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</si>
  <si>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</si>
  <si>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</si>
  <si>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</si>
  <si>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</si>
  <si>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</si>
  <si>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</si>
  <si>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</si>
  <si>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</si>
  <si>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</si>
  <si>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Desconocimiento parcial del marco general para uso y aplicación de indicadores diseñado por el DNP, el DANE y el Departamento Administrativo para la Función Pública.</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</si>
  <si>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</si>
  <si>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</si>
  <si>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</si>
  <si>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</si>
  <si>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</si>
  <si>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</si>
  <si>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</si>
  <si>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</si>
  <si>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</si>
  <si>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</si>
  <si>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</si>
  <si>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</si>
  <si>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</si>
  <si>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</si>
  <si>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</si>
  <si>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</si>
  <si>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</si>
  <si>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</si>
  <si>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</si>
  <si>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</si>
  <si>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</si>
  <si>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</si>
  <si>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</si>
  <si>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</si>
  <si>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</si>
  <si>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</si>
  <si>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</si>
  <si>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</si>
  <si>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</si>
  <si>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</si>
  <si>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</si>
  <si>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</si>
  <si>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</si>
  <si>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</si>
  <si>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</si>
  <si>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</si>
  <si>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</si>
  <si>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</si>
  <si>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</si>
  <si>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</si>
  <si>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</si>
  <si>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</si>
  <si>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</si>
  <si>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</si>
  <si>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</si>
  <si>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</si>
  <si>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</si>
  <si>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</si>
  <si>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</si>
  <si>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</si>
  <si>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</si>
  <si>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</si>
  <si>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</si>
  <si>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</si>
  <si>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</si>
  <si>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</si>
  <si>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</si>
  <si>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</si>
  <si>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</si>
  <si>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</si>
  <si>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</si>
  <si>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</si>
  <si>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</si>
  <si>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</si>
  <si>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</si>
  <si>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</si>
  <si>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</si>
  <si>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</si>
  <si>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</si>
  <si>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</si>
  <si>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</si>
  <si>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</si>
  <si>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</si>
  <si>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</si>
  <si>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</si>
  <si>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</si>
  <si>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</si>
  <si>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</si>
  <si>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</si>
  <si>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</si>
  <si>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</si>
  <si>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</si>
  <si>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</si>
  <si>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</si>
  <si>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</si>
  <si>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</si>
  <si>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</si>
  <si>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</si>
  <si>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</si>
  <si>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</si>
  <si>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</si>
  <si>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Debilidad en el procedimiento administrativo.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</si>
  <si>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</si>
  <si>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</si>
  <si>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</si>
  <si>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</si>
  <si>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</si>
  <si>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</si>
  <si>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</si>
  <si>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</si>
  <si>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</si>
  <si>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</si>
  <si>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</si>
  <si>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</si>
  <si>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Registrar la revisión de la pertinencia de firmar o no el acuerdo de la Convocatoria 325 de 2015.</t>
  </si>
  <si>
    <t>Revisar pertinencia de firmar o no el acuerdo de la convocatoria y realizar el respectivo reporte.</t>
  </si>
  <si>
    <t>Remitir mensualmente memorando al Grupo de Contabilidad para conciliar la información relacionada con los bienes fiscales de propiedad del Invías.</t>
  </si>
  <si>
    <t>SA-SF</t>
  </si>
  <si>
    <t>Remitir mensualmente memorando al Grupo de Contabilidad para conciliar.</t>
  </si>
  <si>
    <t>Reporte cuatrimestral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</si>
  <si>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</si>
  <si>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</si>
  <si>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</si>
  <si>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</si>
  <si>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</si>
  <si>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</si>
  <si>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</si>
  <si>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</si>
  <si>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</si>
  <si>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Incluir en los pliegos de condiciones de los nuevos procesos contractuales de Consultoría a ser publicados, un plazo de 15 días para aprobación de Hojas de Vida. </t>
  </si>
  <si>
    <t>Pliegos de contratos de consultoría ajustados</t>
  </si>
  <si>
    <t>SF</t>
  </si>
  <si>
    <t>Reporte semestral</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</si>
  <si>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</si>
  <si>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</si>
  <si>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</si>
  <si>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</si>
  <si>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</si>
  <si>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</si>
  <si>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</si>
  <si>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</si>
  <si>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</si>
  <si>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</si>
  <si>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Reporte </t>
  </si>
  <si>
    <t>Preparar las notas a los Estados Financieros aplicando los conceptos contables establecidos en el régimen de Contabilidad Pública vigente.</t>
  </si>
  <si>
    <t>Elaborar notas a los Estados Financieros.</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</si>
  <si>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</si>
  <si>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Acta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</si>
  <si>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</si>
  <si>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</si>
  <si>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</si>
  <si>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</si>
  <si>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</si>
  <si>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</si>
  <si>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</si>
  <si>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</si>
  <si>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</si>
  <si>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</si>
  <si>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</si>
  <si>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</si>
  <si>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</si>
  <si>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</si>
  <si>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</si>
  <si>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</si>
  <si>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</si>
  <si>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</si>
  <si>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</si>
  <si>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</si>
  <si>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</si>
  <si>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</si>
  <si>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</si>
  <si>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</si>
  <si>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Deficiencias en el control y administración sobre los bienes del Invías.</t>
  </si>
  <si>
    <t>H123R14. Registro de terrenos en la contabilidad.
Existen  291 predios registrados a nombre del Invías, de los cuales no se encuentran reconocidos en la contabilidad 173.
Acción 3.</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</si>
  <si>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</si>
  <si>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</si>
  <si>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</si>
  <si>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</si>
  <si>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</si>
  <si>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</si>
  <si>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</si>
  <si>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</si>
  <si>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</si>
  <si>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</si>
  <si>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</si>
  <si>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</si>
  <si>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Falta de registro y clasificación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</si>
  <si>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</si>
  <si>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</si>
  <si>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</si>
  <si>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</si>
  <si>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</si>
  <si>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</si>
  <si>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</si>
  <si>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</si>
  <si>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</si>
  <si>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</si>
  <si>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</si>
  <si>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</si>
  <si>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</si>
  <si>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</si>
  <si>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</si>
  <si>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</si>
  <si>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</si>
  <si>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</si>
  <si>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</si>
  <si>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</si>
  <si>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</si>
  <si>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</si>
  <si>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</si>
  <si>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</si>
  <si>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</si>
  <si>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</si>
  <si>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</si>
  <si>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</si>
  <si>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</si>
  <si>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</si>
  <si>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</si>
  <si>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</si>
  <si>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</si>
  <si>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</si>
  <si>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</si>
  <si>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</si>
  <si>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</si>
  <si>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</si>
  <si>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</si>
  <si>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</si>
  <si>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</si>
  <si>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</si>
  <si>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</si>
  <si>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</si>
  <si>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</si>
  <si>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</si>
  <si>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</si>
  <si>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</si>
  <si>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</si>
  <si>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</si>
  <si>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</si>
  <si>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</si>
  <si>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</si>
  <si>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</si>
  <si>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</si>
  <si>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</si>
  <si>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</si>
  <si>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</si>
  <si>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</si>
  <si>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</si>
  <si>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</si>
  <si>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</si>
  <si>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</si>
  <si>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</si>
  <si>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</si>
  <si>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</si>
  <si>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</si>
  <si>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</si>
  <si>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</si>
  <si>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</si>
  <si>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</si>
  <si>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</si>
  <si>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</si>
  <si>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</si>
  <si>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</si>
  <si>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</si>
  <si>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</si>
  <si>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</si>
  <si>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</si>
  <si>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</si>
  <si>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</si>
  <si>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 xml:space="preserve">Solicitud al interventor del informe técnico. </t>
  </si>
  <si>
    <t>Informe técnico del interventor</t>
  </si>
  <si>
    <t xml:space="preserve">Informe del Distrito de Barranquilla
</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</si>
  <si>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</si>
  <si>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</si>
  <si>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</si>
  <si>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</si>
  <si>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</si>
  <si>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</si>
  <si>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</si>
  <si>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</si>
  <si>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</si>
  <si>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</si>
  <si>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</si>
  <si>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</si>
  <si>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</si>
  <si>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</si>
  <si>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</si>
  <si>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</si>
  <si>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</si>
  <si>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</si>
  <si>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</si>
  <si>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</si>
  <si>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</si>
  <si>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</si>
  <si>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</si>
  <si>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</si>
  <si>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</si>
  <si>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</si>
  <si>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</si>
  <si>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</si>
  <si>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</si>
  <si>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</si>
  <si>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</si>
  <si>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</si>
  <si>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</si>
  <si>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</si>
  <si>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</si>
  <si>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</si>
  <si>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</si>
  <si>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</si>
  <si>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</si>
  <si>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</si>
  <si>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</si>
  <si>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</si>
  <si>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</si>
  <si>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</si>
  <si>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</si>
  <si>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</si>
  <si>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</si>
  <si>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</si>
  <si>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</si>
  <si>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</si>
  <si>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</si>
  <si>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</si>
  <si>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</si>
  <si>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</si>
  <si>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</si>
  <si>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</si>
  <si>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</si>
  <si>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</si>
  <si>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</si>
  <si>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</si>
  <si>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</si>
  <si>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</si>
  <si>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</si>
  <si>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</si>
  <si>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</si>
  <si>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</si>
  <si>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</si>
  <si>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</si>
  <si>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</si>
  <si>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</si>
  <si>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</si>
  <si>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</si>
  <si>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</si>
  <si>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</si>
  <si>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</si>
  <si>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</si>
  <si>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</si>
  <si>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</si>
  <si>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</si>
  <si>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</si>
  <si>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</si>
  <si>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</si>
  <si>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</si>
  <si>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</si>
  <si>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</si>
  <si>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</si>
  <si>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</si>
  <si>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</si>
  <si>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</si>
  <si>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</si>
  <si>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</si>
  <si>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</si>
  <si>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</si>
  <si>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</si>
  <si>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</si>
  <si>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</si>
  <si>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</si>
  <si>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</si>
  <si>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</si>
  <si>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</si>
  <si>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</si>
  <si>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</si>
  <si>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</si>
  <si>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</si>
  <si>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</si>
  <si>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</si>
  <si>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</si>
  <si>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</si>
  <si>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</si>
  <si>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</si>
  <si>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</si>
  <si>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</si>
  <si>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</si>
  <si>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</si>
  <si>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</si>
  <si>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</si>
  <si>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</si>
  <si>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</si>
  <si>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</si>
  <si>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</si>
  <si>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</si>
  <si>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</si>
  <si>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</si>
  <si>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</si>
  <si>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</si>
  <si>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</si>
  <si>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</si>
  <si>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</si>
  <si>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</si>
  <si>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</si>
  <si>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</si>
  <si>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</si>
  <si>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</si>
  <si>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</si>
  <si>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</si>
  <si>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</si>
  <si>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</si>
  <si>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</si>
  <si>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</si>
  <si>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</si>
  <si>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</si>
  <si>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</si>
  <si>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</si>
  <si>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</si>
  <si>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</si>
  <si>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</si>
  <si>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</si>
  <si>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</si>
  <si>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</si>
  <si>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</si>
  <si>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</si>
  <si>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</si>
  <si>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</si>
  <si>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</si>
  <si>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</si>
  <si>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</si>
  <si>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</si>
  <si>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</si>
  <si>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</si>
  <si>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</si>
  <si>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</si>
  <si>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</si>
  <si>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Realizar reporte de verificación respecto a que la minuta contractual este acorde con los pliegos de condiciones.</t>
  </si>
  <si>
    <t>Acción 1. 
Conciliar con el Grupo de Contabilidad. (Bienes fiscales).</t>
  </si>
  <si>
    <t xml:space="preserve">Acción 1. 
Conciliar con el Grupo de Contabilidad respecto a los bienes férreos de propiedad del Invías.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</si>
  <si>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</si>
  <si>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</si>
  <si>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</si>
  <si>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</si>
  <si>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</si>
  <si>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</si>
  <si>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</si>
  <si>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</si>
  <si>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</si>
  <si>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Falta de publicación de actos de naturaleza contractual en el SECOP.</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</si>
  <si>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</si>
  <si>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</si>
  <si>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</si>
  <si>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</si>
  <si>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</si>
  <si>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</si>
  <si>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</si>
  <si>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</si>
  <si>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</si>
  <si>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</si>
  <si>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</si>
  <si>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</si>
  <si>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</si>
  <si>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</si>
  <si>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</si>
  <si>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</si>
  <si>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</si>
  <si>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Entre otras causas por la no suscripción de contratos, no utilización de vigencias futuras  y adiciones de contratos finalmente no realizadas.</t>
  </si>
  <si>
    <t>No se ejecutó la totalidad de los recursos comprometidos.</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</si>
  <si>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</si>
  <si>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</si>
  <si>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</si>
  <si>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</si>
  <si>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</si>
  <si>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</si>
  <si>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</si>
  <si>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</si>
  <si>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</si>
  <si>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</si>
  <si>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</si>
  <si>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</si>
  <si>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</si>
  <si>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</si>
  <si>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Verificar que las minutas contractuales estén acorde con los pliegos de condiciones.</t>
  </si>
  <si>
    <t>Elaboración de Informe.</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</si>
  <si>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</si>
  <si>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</si>
  <si>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</si>
  <si>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</si>
  <si>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</si>
  <si>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</si>
  <si>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</si>
  <si>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</si>
  <si>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</si>
  <si>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</si>
  <si>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</si>
  <si>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</si>
  <si>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</si>
  <si>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</si>
  <si>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</si>
  <si>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</si>
  <si>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</si>
  <si>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</si>
  <si>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</si>
  <si>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</si>
  <si>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</si>
  <si>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</si>
  <si>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</si>
  <si>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</si>
  <si>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</si>
  <si>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</si>
  <si>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</si>
  <si>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</si>
  <si>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</si>
  <si>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</si>
  <si>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</si>
  <si>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</si>
  <si>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</si>
  <si>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</si>
  <si>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</si>
  <si>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</si>
  <si>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</si>
  <si>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</si>
  <si>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</si>
  <si>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</si>
  <si>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</si>
  <si>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</si>
  <si>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</si>
  <si>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</si>
  <si>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</si>
  <si>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</si>
  <si>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</si>
  <si>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</si>
  <si>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Procedimiento</t>
  </si>
  <si>
    <t>Se enviará un equipo de trabajo para la organización de la misma.</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</si>
  <si>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</si>
  <si>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</si>
  <si>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</si>
  <si>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</si>
  <si>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</si>
  <si>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</si>
  <si>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</si>
  <si>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</si>
  <si>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</si>
  <si>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</si>
  <si>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</si>
  <si>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</si>
  <si>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</si>
  <si>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</si>
  <si>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</si>
  <si>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</si>
  <si>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</si>
  <si>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</si>
  <si>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</si>
  <si>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</si>
  <si>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</si>
  <si>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</si>
  <si>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</si>
  <si>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</si>
  <si>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</si>
  <si>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</si>
  <si>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</si>
  <si>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</si>
  <si>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</si>
  <si>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</si>
  <si>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</si>
  <si>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</si>
  <si>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</si>
  <si>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</si>
  <si>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</si>
  <si>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</si>
  <si>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</si>
  <si>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OFICINA DE CONTROL INTERNO</t>
  </si>
  <si>
    <t>DG</t>
  </si>
  <si>
    <t>DIRECCIÓN GENERAL</t>
  </si>
  <si>
    <t>OFICINA ASESORA JURÍDICA</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</si>
  <si>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</si>
  <si>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</si>
  <si>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</si>
  <si>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</si>
  <si>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</si>
  <si>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</si>
  <si>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</si>
  <si>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</si>
  <si>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</si>
  <si>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</si>
  <si>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</si>
  <si>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</si>
  <si>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</si>
  <si>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</si>
  <si>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</si>
  <si>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</si>
  <si>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</si>
  <si>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</si>
  <si>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</si>
  <si>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</si>
  <si>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</si>
  <si>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</si>
  <si>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</si>
  <si>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</si>
  <si>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</si>
  <si>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</si>
  <si>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</si>
  <si>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</si>
  <si>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</si>
  <si>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</si>
  <si>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</si>
  <si>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</si>
  <si>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</si>
  <si>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</si>
  <si>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</si>
  <si>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</si>
  <si>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</si>
  <si>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</si>
  <si>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</si>
  <si>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</si>
  <si>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</si>
  <si>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</si>
  <si>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</si>
  <si>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</si>
  <si>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</si>
  <si>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</si>
  <si>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</si>
  <si>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</si>
  <si>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</si>
  <si>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</si>
  <si>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</si>
  <si>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</si>
  <si>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</si>
  <si>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</si>
  <si>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</si>
  <si>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</si>
  <si>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</si>
  <si>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</si>
  <si>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</si>
  <si>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</si>
  <si>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</si>
  <si>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</si>
  <si>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Por la no aplicación del 7.28 "INTERVENTORÍA DE LOS TRABAJOS" (PLIEGOS DE CONDICIONES).</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</si>
  <si>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</si>
  <si>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</si>
  <si>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</si>
  <si>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</si>
  <si>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Administrativo con presunta incidencia disciplinaria. </t>
  </si>
  <si>
    <t>Administrativo con presunta connotación penal y disciplinaria.</t>
  </si>
  <si>
    <t>Con otra incidencia - Archivo General de la Nación.</t>
  </si>
  <si>
    <t>Administrativo con presunta incidencia disciplinaria, penal y fiscal.</t>
  </si>
  <si>
    <t>Administrativo con presunto alcance disciplinario, para indagación preliminar.</t>
  </si>
  <si>
    <t>Administrativo e indagación preliminar.</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</si>
  <si>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</si>
  <si>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</si>
  <si>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</si>
  <si>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</si>
  <si>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</si>
  <si>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</si>
  <si>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</si>
  <si>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</si>
  <si>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</si>
  <si>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</si>
  <si>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</si>
  <si>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</si>
  <si>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Manual de interventoría, instructivo y formatos modificados.</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</si>
  <si>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</si>
  <si>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</si>
  <si>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</si>
  <si>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</si>
  <si>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</si>
  <si>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</si>
  <si>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</si>
  <si>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</si>
  <si>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</si>
  <si>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</si>
  <si>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</si>
  <si>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</si>
  <si>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</si>
  <si>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</si>
  <si>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</si>
  <si>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</si>
  <si>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</si>
  <si>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</si>
  <si>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</si>
  <si>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</si>
  <si>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</si>
  <si>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</si>
  <si>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</si>
  <si>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</si>
  <si>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</si>
  <si>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</si>
  <si>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</si>
  <si>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</si>
  <si>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</si>
  <si>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</si>
  <si>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</si>
  <si>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</si>
  <si>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</si>
  <si>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</si>
  <si>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</si>
  <si>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</si>
  <si>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</si>
  <si>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</si>
  <si>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</si>
  <si>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</si>
  <si>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</si>
  <si>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</si>
  <si>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</si>
  <si>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</si>
  <si>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</si>
  <si>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</si>
  <si>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</si>
  <si>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</si>
  <si>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</si>
  <si>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</si>
  <si>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</si>
  <si>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</si>
  <si>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</si>
  <si>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</si>
  <si>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</si>
  <si>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</si>
  <si>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</si>
  <si>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</si>
  <si>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</si>
  <si>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</si>
  <si>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</si>
  <si>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</si>
  <si>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</si>
  <si>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</si>
  <si>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</si>
  <si>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</si>
  <si>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</si>
  <si>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</si>
  <si>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</si>
  <si>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</si>
  <si>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</si>
  <si>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</si>
  <si>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</si>
  <si>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</si>
  <si>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</si>
  <si>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</si>
  <si>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</si>
  <si>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</si>
  <si>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</si>
  <si>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</si>
  <si>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</si>
  <si>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</si>
  <si>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</si>
  <si>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</si>
  <si>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</si>
  <si>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</si>
  <si>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</si>
  <si>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</si>
  <si>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</si>
  <si>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</si>
  <si>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</si>
  <si>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</si>
  <si>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</si>
  <si>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</si>
  <si>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</si>
  <si>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</si>
  <si>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</si>
  <si>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</si>
  <si>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</si>
  <si>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</si>
  <si>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</si>
  <si>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</si>
  <si>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</si>
  <si>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</si>
  <si>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</si>
  <si>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</si>
  <si>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</si>
  <si>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</si>
  <si>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</si>
  <si>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</si>
  <si>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</si>
  <si>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</si>
  <si>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</si>
  <si>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</si>
  <si>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</si>
  <si>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</si>
  <si>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</si>
  <si>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</si>
  <si>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</si>
  <si>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</si>
  <si>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</si>
  <si>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</si>
  <si>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</si>
  <si>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</si>
  <si>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</si>
  <si>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</si>
  <si>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</si>
  <si>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</si>
  <si>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</si>
  <si>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</si>
  <si>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</si>
  <si>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</si>
  <si>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</si>
  <si>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</si>
  <si>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</si>
  <si>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</si>
  <si>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</si>
  <si>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</si>
  <si>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</si>
  <si>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</si>
  <si>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</si>
  <si>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</si>
  <si>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</si>
  <si>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</si>
  <si>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</si>
  <si>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</si>
  <si>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</si>
  <si>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</si>
  <si>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</si>
  <si>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</si>
  <si>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</si>
  <si>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</si>
  <si>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</si>
  <si>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</si>
  <si>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</si>
  <si>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</si>
  <si>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</si>
  <si>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</si>
  <si>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</si>
  <si>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H157R14. Reservas presupuestales Dentro de las reservas constituidas al cierre de la vigencia 2014, están incluidas las correspondientes a 290 contratos por $130.717.2 millones.</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</si>
  <si>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</si>
  <si>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</si>
  <si>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</si>
  <si>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</si>
  <si>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</si>
  <si>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</si>
  <si>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</si>
  <si>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</si>
  <si>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</si>
  <si>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</si>
  <si>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</si>
  <si>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</si>
  <si>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</si>
  <si>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</si>
  <si>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</si>
  <si>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</si>
  <si>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</si>
  <si>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14 01 012   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</si>
  <si>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</si>
  <si>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</si>
  <si>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</si>
  <si>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</si>
  <si>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</si>
  <si>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</si>
  <si>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</si>
  <si>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</si>
  <si>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</si>
  <si>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</si>
  <si>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</si>
  <si>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</si>
  <si>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</si>
  <si>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</si>
  <si>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</si>
  <si>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</si>
  <si>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</si>
  <si>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</si>
  <si>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</si>
  <si>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</si>
  <si>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</si>
  <si>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</si>
  <si>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</si>
  <si>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</si>
  <si>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</si>
  <si>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</si>
  <si>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</si>
  <si>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</si>
  <si>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</si>
  <si>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</si>
  <si>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</si>
  <si>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</si>
  <si>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</si>
  <si>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</si>
  <si>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</si>
  <si>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</si>
  <si>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</si>
  <si>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</si>
  <si>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</si>
  <si>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</si>
  <si>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</si>
  <si>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</si>
  <si>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</si>
  <si>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</si>
  <si>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</si>
  <si>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</si>
  <si>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</si>
  <si>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</si>
  <si>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</si>
  <si>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</si>
  <si>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</si>
  <si>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</si>
  <si>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</si>
  <si>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</si>
  <si>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</si>
  <si>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</si>
  <si>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</si>
  <si>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</si>
  <si>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</si>
  <si>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</si>
  <si>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</si>
  <si>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</si>
  <si>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</si>
  <si>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</si>
  <si>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</si>
  <si>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</si>
  <si>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</si>
  <si>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</si>
  <si>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</si>
  <si>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</si>
  <si>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</si>
  <si>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</si>
  <si>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</si>
  <si>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</si>
  <si>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</si>
  <si>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</si>
  <si>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</si>
  <si>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</si>
  <si>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Mesa de trabajo INVIAS, Gobernación de Magdalena, y municipio de Ciénaga.
</t>
  </si>
  <si>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</si>
  <si>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</si>
  <si>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</si>
  <si>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</si>
  <si>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</si>
  <si>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</si>
  <si>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</si>
  <si>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</si>
  <si>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</si>
  <si>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</si>
  <si>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</si>
  <si>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</si>
  <si>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</si>
  <si>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</si>
  <si>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</si>
  <si>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</si>
  <si>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</si>
  <si>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</si>
  <si>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</si>
  <si>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</si>
  <si>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</si>
  <si>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</si>
  <si>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 xml:space="preserve">H6R15. Planeación Contrato Plan Boyacá – Metas Físicas.
A marzo de 2016, se evidenciaron retrasos en todos los frentes de obra y reducción del alcance físico de las obras.
</t>
  </si>
  <si>
    <t>AUDITORIA DE CUMPLIMIENTO TÚNEL DE LA LÍNEA 2018 - ACTL</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</si>
  <si>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</si>
  <si>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</si>
  <si>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</si>
  <si>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</si>
  <si>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</si>
  <si>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</si>
  <si>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</si>
  <si>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</si>
  <si>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</si>
  <si>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</si>
  <si>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</si>
  <si>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</si>
  <si>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</si>
  <si>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</si>
  <si>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</si>
  <si>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</si>
  <si>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</si>
  <si>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</si>
  <si>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</si>
  <si>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</si>
  <si>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</si>
  <si>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</si>
  <si>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</si>
  <si>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</si>
  <si>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Informe bimestral de cumplimiento a la implementación de la guía metodológica</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</si>
  <si>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</si>
  <si>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</si>
  <si>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</si>
  <si>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</si>
  <si>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</si>
  <si>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</si>
  <si>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</si>
  <si>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</si>
  <si>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</si>
  <si>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</si>
  <si>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</si>
  <si>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</si>
  <si>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</si>
  <si>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</si>
  <si>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</si>
  <si>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</si>
  <si>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</si>
  <si>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</si>
  <si>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</si>
  <si>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</si>
  <si>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</si>
  <si>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</si>
  <si>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</si>
  <si>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</si>
  <si>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</si>
  <si>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</si>
  <si>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</si>
  <si>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</si>
  <si>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</si>
  <si>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</si>
  <si>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</si>
  <si>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 xml:space="preserve">Reporte mensual de consulta y verificación de base de datos </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</si>
  <si>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</si>
  <si>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</si>
  <si>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</si>
  <si>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</si>
  <si>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</si>
  <si>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</si>
  <si>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</si>
  <si>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</si>
  <si>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</si>
  <si>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</si>
  <si>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</si>
  <si>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</si>
  <si>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</si>
  <si>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</si>
  <si>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</si>
  <si>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</si>
  <si>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</si>
  <si>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</si>
  <si>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</si>
  <si>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</si>
  <si>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</si>
  <si>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</si>
  <si>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</si>
  <si>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</si>
  <si>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</si>
  <si>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</si>
  <si>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</si>
  <si>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</si>
  <si>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</si>
  <si>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</si>
  <si>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</si>
  <si>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</si>
  <si>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</si>
  <si>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</si>
  <si>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</si>
  <si>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</si>
  <si>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</si>
  <si>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</si>
  <si>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</si>
  <si>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</si>
  <si>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</si>
  <si>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</si>
  <si>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</si>
  <si>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</si>
  <si>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</si>
  <si>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</si>
  <si>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</si>
  <si>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</si>
  <si>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</si>
  <si>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</si>
  <si>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Procedimiento revisado, actualizado y socializado</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</si>
  <si>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</si>
  <si>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</si>
  <si>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</si>
  <si>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</si>
  <si>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</si>
  <si>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</si>
  <si>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</si>
  <si>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</si>
  <si>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</si>
  <si>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</si>
  <si>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</si>
  <si>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</si>
  <si>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</si>
  <si>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</si>
  <si>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</si>
  <si>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</si>
  <si>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</si>
  <si>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</si>
  <si>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</si>
  <si>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</si>
  <si>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</si>
  <si>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</si>
  <si>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H15AF19. Ejecución Presupuestal de Gastos 2019.
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
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
Además, (…) del total del presupuesto definitivo por $3.358.911.9 millones, comprometieron $3.333.662 millones, dejando de comprometer $25.249.7 millones, cifras sobre la cual se desconocen las razones por las cuales no fueron ejecutados estos recursos. 
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t>
  </si>
  <si>
    <t>Deficiencias en la planeación y ejecución del presupuesto de gasto, con lo que además se genera que la entidad no desarrolle o atienda oportunamente algunas actividades de su quehacer misional y otras actividades no misionales.</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</si>
  <si>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</si>
  <si>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</si>
  <si>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</si>
  <si>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</si>
  <si>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</si>
  <si>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</si>
  <si>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</si>
  <si>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</si>
  <si>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</si>
  <si>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</si>
  <si>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</si>
  <si>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</si>
  <si>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</si>
  <si>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</si>
  <si>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</si>
  <si>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</si>
  <si>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</si>
  <si>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</si>
  <si>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</si>
  <si>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</si>
  <si>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</si>
  <si>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</si>
  <si>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</si>
  <si>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</si>
  <si>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</si>
  <si>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y fiscal</t>
  </si>
  <si>
    <t>AF2019</t>
  </si>
  <si>
    <t>AUDITORIA DE CUMPLIMIENTO PUENTE PUMAREJO - ACPP</t>
  </si>
  <si>
    <t>Área Líder</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</si>
  <si>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</si>
  <si>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</si>
  <si>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</si>
  <si>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</si>
  <si>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</si>
  <si>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</si>
  <si>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</si>
  <si>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</si>
  <si>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</si>
  <si>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</si>
  <si>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</si>
  <si>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</si>
  <si>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</si>
  <si>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</si>
  <si>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</si>
  <si>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</si>
  <si>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</si>
  <si>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</si>
  <si>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</si>
  <si>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</si>
  <si>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</si>
  <si>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</si>
  <si>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</si>
  <si>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</si>
  <si>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</si>
  <si>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 xml:space="preserve"> Administrativo con presunta incidencia fiscal y disciplinaria</t>
  </si>
  <si>
    <t xml:space="preserve">Administrativo con presunta a incidencia fiscal y disciplinaria </t>
  </si>
  <si>
    <t>Administrativo con presunta a incidencia fiscal y disciplinaria</t>
  </si>
  <si>
    <t>Administrativo con presunta incidencia disciplinaria - Indagación Preliminar</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</si>
  <si>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</si>
  <si>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</si>
  <si>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</si>
  <si>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</si>
  <si>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</si>
  <si>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</si>
  <si>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</si>
  <si>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</si>
  <si>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</si>
  <si>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</si>
  <si>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</si>
  <si>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</si>
  <si>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</si>
  <si>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</si>
  <si>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</si>
  <si>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</si>
  <si>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</si>
  <si>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</si>
  <si>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</si>
  <si>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</si>
  <si>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</si>
  <si>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</si>
  <si>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</si>
  <si>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</si>
  <si>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</si>
  <si>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</si>
  <si>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</si>
  <si>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</si>
  <si>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</si>
  <si>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</si>
  <si>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</si>
  <si>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</si>
  <si>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</si>
  <si>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</si>
  <si>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</si>
  <si>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</si>
  <si>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</si>
  <si>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</si>
  <si>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</si>
  <si>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</si>
  <si>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</si>
  <si>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</si>
  <si>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</si>
  <si>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</si>
  <si>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</si>
  <si>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</si>
  <si>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</si>
  <si>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Administrativo con incidencia fiscal y disciplinaria</t>
  </si>
  <si>
    <t>Establecer un Comité de Seguimiento Mensual.</t>
  </si>
  <si>
    <t>Acta de revisiones aleatorias hechas a los contratos.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</si>
  <si>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</si>
  <si>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</si>
  <si>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</si>
  <si>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</si>
  <si>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</si>
  <si>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</si>
  <si>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</si>
  <si>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</si>
  <si>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</si>
  <si>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</si>
  <si>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</si>
  <si>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</si>
  <si>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</si>
  <si>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</si>
  <si>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</si>
  <si>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</si>
  <si>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</si>
  <si>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</si>
  <si>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</si>
  <si>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Obligación contractual establecida en los documentos precontractuales y contractuales.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</si>
  <si>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</si>
  <si>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</si>
  <si>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</si>
  <si>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</si>
  <si>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</si>
  <si>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</si>
  <si>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</si>
  <si>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Documentar los criterios para el flujo de información con las áreas encargadas.</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</si>
  <si>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</si>
  <si>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</si>
  <si>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</si>
  <si>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</si>
  <si>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</si>
  <si>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</si>
  <si>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</si>
  <si>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</si>
  <si>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</si>
  <si>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</si>
  <si>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</si>
  <si>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</si>
  <si>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</si>
  <si>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</si>
  <si>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</si>
  <si>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</si>
  <si>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</si>
  <si>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</si>
  <si>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</si>
  <si>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</si>
  <si>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</si>
  <si>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</si>
  <si>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</si>
  <si>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</si>
  <si>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</si>
  <si>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</si>
  <si>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</si>
  <si>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</si>
  <si>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H13AC19. Consistencia de la información presupuestal y financiera, informes de interventoría y de supervisión del contrato 1433 de 2017.
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t>
  </si>
  <si>
    <t>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</si>
  <si>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</si>
  <si>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</si>
  <si>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</si>
  <si>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</si>
  <si>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</si>
  <si>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 xml:space="preserve">H16AC19. Oportunidad ejecución recursos convenios 2546, 2541, 2513, 2524 y 2549 de 2019.
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t>
  </si>
  <si>
    <t>Debilidades del proceso de planeación, ejecución presupuestal y contractual, generando la constitución de reservas presupuestales.</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</si>
  <si>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</si>
  <si>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</si>
  <si>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</si>
  <si>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</si>
  <si>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</si>
  <si>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</si>
  <si>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</si>
  <si>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</si>
  <si>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</si>
  <si>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</si>
  <si>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</si>
  <si>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</si>
  <si>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</si>
  <si>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</si>
  <si>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</si>
  <si>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</si>
  <si>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</si>
  <si>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</si>
  <si>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</si>
  <si>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</si>
  <si>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</si>
  <si>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</si>
  <si>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</si>
  <si>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</si>
  <si>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</si>
  <si>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</si>
  <si>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</si>
  <si>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</si>
  <si>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</si>
  <si>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</si>
  <si>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</si>
  <si>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</si>
  <si>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</si>
  <si>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</si>
  <si>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H1AT75. Incumplimiento al principio de planeación. Contrato de obra 1877 de 2019. 
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t>
  </si>
  <si>
    <t>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</si>
  <si>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</si>
  <si>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</si>
  <si>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</si>
  <si>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</si>
  <si>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</si>
  <si>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</si>
  <si>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H5AT75. Incumplimiento a las políticas internas de la entidad para la adición y prórroga de los contratos.
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</si>
  <si>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</si>
  <si>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</si>
  <si>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</si>
  <si>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</si>
  <si>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</si>
  <si>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H8AT75. Ejecución económica y financiera del contrato, sus modificaciones y la justificación que las soporta. Contrato de obra 1877 de 2019. 
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t>
  </si>
  <si>
    <t>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</si>
  <si>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</si>
  <si>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</si>
  <si>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</si>
  <si>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</si>
  <si>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</si>
  <si>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</si>
  <si>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</si>
  <si>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</si>
  <si>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</si>
  <si>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</si>
  <si>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</si>
  <si>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</si>
  <si>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</si>
  <si>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</si>
  <si>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</si>
  <si>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</si>
  <si>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</si>
  <si>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</si>
  <si>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</si>
  <si>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</si>
  <si>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</si>
  <si>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</si>
  <si>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</si>
  <si>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</si>
  <si>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</si>
  <si>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</si>
  <si>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</si>
  <si>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</si>
  <si>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</si>
  <si>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</si>
  <si>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</si>
  <si>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</si>
  <si>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</si>
  <si>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</si>
  <si>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ACTUACIÓN ESPECIAL DE FISCALIZACIÓN AT 73</t>
  </si>
  <si>
    <t>ACTUACIÓN ESPECIAL DE FISCALIZACIÓN AT 74</t>
  </si>
  <si>
    <t>ACTUACIÓN ESPECIAL DE FISCALIZACIÓN AT 75</t>
  </si>
  <si>
    <t>AUDITORIA DE CUMPLIMIENTO AT 75/2020 - OCAD PAZ</t>
  </si>
  <si>
    <t>NO</t>
  </si>
  <si>
    <t>Acuerdo de servicio con la Subdirección de Medio Ambiente.</t>
  </si>
  <si>
    <t>Acuerdo de servicio con las áreas responsables.</t>
  </si>
  <si>
    <t>Tiempo transcurrido para el cumplimiento después de la fecha de terminación (Meses)</t>
  </si>
  <si>
    <t>Fecha de elaboración papel de trabajo de cumplimiento</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</si>
  <si>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</si>
  <si>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</si>
  <si>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</si>
  <si>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 xml:space="preserve">
1. Auditoria de obra posventa.
</t>
  </si>
  <si>
    <t>Guía Metodológica de Cooperación.</t>
  </si>
  <si>
    <t>Una (1) Guía Metodológica.</t>
  </si>
  <si>
    <t xml:space="preserve">
1. Mesa de trabajo con INVIAS, Municipio de Ciénaga.
</t>
  </si>
  <si>
    <t xml:space="preserve">
1 . Acta de mesa de trabajo.
</t>
  </si>
  <si>
    <t xml:space="preserve">
1. Acta de Mesa de trabajo.</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</si>
  <si>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</si>
  <si>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</si>
  <si>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</si>
  <si>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</si>
  <si>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</si>
  <si>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Base de datos implementada.</t>
  </si>
  <si>
    <t>Ineficiente labor de supervisión del citado convenio, al no hacer uso efectivo de los instrumentos otorgados por la ley para lograr la liquidación de éste y obtener la devolución del total de recursos no ejecutados.</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</si>
  <si>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</si>
  <si>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</si>
  <si>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</si>
  <si>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</si>
  <si>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</si>
  <si>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</si>
  <si>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</si>
  <si>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</si>
  <si>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inventario de vías terciarias intervenidas a través del programa COLOMBIA RURAL.</t>
  </si>
  <si>
    <t>Actualizar el Mapa de Riesgos.</t>
  </si>
  <si>
    <t>AF2020</t>
  </si>
  <si>
    <t>Administrativo con posible
incidencia disciplinaria</t>
  </si>
  <si>
    <t>Administrativo con presunta incidencia disciplinaria - Indagación
Preliminar</t>
  </si>
  <si>
    <t xml:space="preserve">Administrativo con posible incidencia disciplinaria </t>
  </si>
  <si>
    <t>Administrativo con presunta disciplinaria</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</si>
  <si>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</si>
  <si>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</si>
  <si>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</si>
  <si>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</si>
  <si>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</si>
  <si>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</si>
  <si>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</si>
  <si>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</si>
  <si>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</si>
  <si>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</si>
  <si>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</si>
  <si>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</si>
  <si>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</si>
  <si>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</si>
  <si>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</si>
  <si>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</si>
  <si>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</si>
  <si>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</si>
  <si>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</si>
  <si>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</si>
  <si>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</si>
  <si>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</si>
  <si>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</si>
  <si>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</si>
  <si>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</si>
  <si>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</si>
  <si>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</si>
  <si>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</si>
  <si>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</si>
  <si>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</si>
  <si>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</si>
  <si>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</si>
  <si>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</si>
  <si>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</si>
  <si>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</si>
  <si>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</si>
  <si>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</si>
  <si>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</si>
  <si>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</si>
  <si>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</si>
  <si>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</si>
  <si>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</si>
  <si>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Adelantar una visita técnica para soportar la decisión a tomar en relación con las recomendaciones de rehabilitación y mantenimiento atendiendo las recomendaciones dejadas por la interventoría del contrato 1180 de 2018.</t>
  </si>
  <si>
    <t>Visita técnica a los sitios reportados por el Ente de Control, con el fin de establecer las acciones a tomar.</t>
  </si>
  <si>
    <t>Decisión  frente a las recomendaciones de rehabilitación y mantenimiento  dejadas por la interventoría del contrato 1180 de 2018, soportadas en el informe de visita técnica.</t>
  </si>
  <si>
    <t xml:space="preserve">
Deficiencias en la maduración de proyectos que garantice el deber de Planeación consagrado en el Principio de Economía establecido en el artículo 23 de la Ley 80 de 1993.</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</si>
  <si>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</si>
  <si>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</si>
  <si>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</si>
  <si>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</si>
  <si>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</si>
  <si>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</si>
  <si>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</si>
  <si>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</si>
  <si>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</si>
  <si>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</si>
  <si>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</si>
  <si>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</si>
  <si>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</si>
  <si>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</si>
  <si>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</si>
  <si>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</si>
  <si>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</si>
  <si>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H84R16. Motocicletas adquiridas con Orden de Compra 01989 de 2016.
Acción 2.  (Acción 1 considera efectiva de conformidad con la Circular 05 de 2019 de la CGR).</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</si>
  <si>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</si>
  <si>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</si>
  <si>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2.</t>
  </si>
  <si>
    <t xml:space="preserve">H25ECP. Ítems No Previstos Pactados Contrato 698 de 2014.
En desarrollo del Contrato 698 de 2014, para el mejoramiento y construcción de la vía secundaria Ataco – Planadas del K36+450 al K38+730, se aprobaron por parte de la interventoría y se validaron por parte del departamento del Tolima, los ítems no previstos 
</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</si>
  <si>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</si>
  <si>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</si>
  <si>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</si>
  <si>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</si>
  <si>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Administrativo con presunta incidencia disciplinaria y fiscal (Indagación preliminar)</t>
  </si>
  <si>
    <t>H48R15. Publicación SECOP -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</si>
  <si>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</si>
  <si>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</si>
  <si>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</si>
  <si>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</si>
  <si>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</si>
  <si>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</si>
  <si>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</si>
  <si>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</si>
  <si>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</si>
  <si>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</si>
  <si>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</si>
  <si>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</si>
  <si>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Efectuar la revisión y ajuste a los procedimientos y formatos relacionadas con el procedimiento administrativo sancionatorio  dentro del marco de los actos administrativos de delegación por parte del Director General.</t>
  </si>
  <si>
    <t>Revisión y ajuste del procedimiento administrativo sancionatorio.</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</si>
  <si>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</si>
  <si>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</si>
  <si>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</si>
  <si>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</si>
  <si>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</si>
  <si>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</si>
  <si>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16 01 004   </t>
  </si>
  <si>
    <t>18 04 001   </t>
  </si>
  <si>
    <t>18 04 004   </t>
  </si>
  <si>
    <t>11 02 001   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</si>
  <si>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</si>
  <si>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</si>
  <si>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</si>
  <si>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</si>
  <si>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</si>
  <si>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</si>
  <si>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</si>
  <si>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</si>
  <si>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</si>
  <si>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</si>
  <si>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</si>
  <si>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</si>
  <si>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
Acción 3. (Antigua acción 4)</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</si>
  <si>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</si>
  <si>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</si>
  <si>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</si>
  <si>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</si>
  <si>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</si>
  <si>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</si>
  <si>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</si>
  <si>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</si>
  <si>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</si>
  <si>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</si>
  <si>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</si>
  <si>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</si>
  <si>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</si>
  <si>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</si>
  <si>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</si>
  <si>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</si>
  <si>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</si>
  <si>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</si>
  <si>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</si>
  <si>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</si>
  <si>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</si>
  <si>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</si>
  <si>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</si>
  <si>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</si>
  <si>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</si>
  <si>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</si>
  <si>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 xml:space="preserve"> DEO-SGI</t>
  </si>
  <si>
    <t>DTE-DEO</t>
  </si>
  <si>
    <t>DEO-DTE</t>
  </si>
  <si>
    <t>DTE-DEO-SGI</t>
  </si>
  <si>
    <t>SF-DTE-DEO</t>
  </si>
  <si>
    <t>DEO-TERRITORIAL SANTANDER</t>
  </si>
  <si>
    <t>DEO-SGI</t>
  </si>
  <si>
    <t>SGI-SS</t>
  </si>
  <si>
    <t>SF (GC)-SVR-DTE-SS</t>
  </si>
  <si>
    <t>SF-SVR-SMF</t>
  </si>
  <si>
    <t>SF-SVR</t>
  </si>
  <si>
    <t>SS (BUPI)-SF (GC)</t>
  </si>
  <si>
    <t>SS-SF (GC)</t>
  </si>
  <si>
    <t>SF-SS</t>
  </si>
  <si>
    <t>SS (BUPI)</t>
  </si>
  <si>
    <t>GRUPO TÚNELES ESTRATÉGICOS</t>
  </si>
  <si>
    <t>SIGLA</t>
  </si>
  <si>
    <t>DEPENDENCIA ANTES DE REESTRUCTURACIÓN</t>
  </si>
  <si>
    <t>GRUPO GERENCIA DE PROYECTOS ESTRATÉGICOS (ANTIGUO GTL)</t>
  </si>
  <si>
    <t>GERENCIA GRANDES PROYECTOS Y TÚNELES</t>
  </si>
  <si>
    <t>GGPT</t>
  </si>
  <si>
    <t>DEO-GGPT</t>
  </si>
  <si>
    <t>GGP1</t>
  </si>
  <si>
    <t>GERENCIA DE GRANDES PROYECTOS 1</t>
  </si>
  <si>
    <t>DEO-GGP1</t>
  </si>
  <si>
    <t>GGP1-SS</t>
  </si>
  <si>
    <t>16/12/2021 (SS)
24/12/2021 (SF-GC)</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</si>
  <si>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</si>
  <si>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</si>
  <si>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</si>
  <si>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</si>
  <si>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connotación disciplinaria y fisca</t>
  </si>
  <si>
    <t>Administrativo con presunta incidencia
disciplinaria y fiscal</t>
  </si>
  <si>
    <t xml:space="preserve">Administrativo con presunta incidencia disciplinaria
y fiscal </t>
  </si>
  <si>
    <t>Administrativo 
con presunta incidencia disciplinaria y fiscal</t>
  </si>
  <si>
    <t>Administrativo con 
presunta incidencia disciplinaria para traslado a indagación preliminar</t>
  </si>
  <si>
    <t>Negligencia del ordenador del gasto, corriendo el riesgo que el contratista aproveche esta situación para constituir o acreditar obligaciones de carácter judicial o pecuniarias.</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</si>
  <si>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</si>
  <si>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</si>
  <si>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</si>
  <si>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</si>
  <si>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</si>
  <si>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</si>
  <si>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</si>
  <si>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</si>
  <si>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</si>
  <si>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</si>
  <si>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</si>
  <si>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</si>
  <si>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</si>
  <si>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</si>
  <si>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</si>
  <si>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 xml:space="preserve">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t>
  </si>
  <si>
    <t>Realizar mesas de trabajo, para definir lineamientos, adoptar y formalizar.</t>
  </si>
  <si>
    <t>Exhortar a la Gobernación de Antioquia para que liquide en forma bilateral o unilateralmente el contrato de obra derivado, antes de finalizar el termino contractual y/o legal.</t>
  </si>
  <si>
    <t>Comunicación escrita dirigida a la Gobernación de Antioquia.</t>
  </si>
  <si>
    <t xml:space="preserve">Radicado comunicación </t>
  </si>
  <si>
    <t>No Aplica para INVIAS. No Obstante lo anterior el INVIAS con el ánimo de liquidar el convenio, realizará un requerimiento a la Gobernación de Antioquia, en el sentido que se proceda a liquidar dentro del término contractual y en todo caso dentro del legal unilateralmente el convenio.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</si>
  <si>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correspondientes con el registro fotográfico de los hallazgos subsanados. 
No obstante lo anterior, de ser procedente se hará una revisión en este punto al sistema de gestión de calidad, a fin de hacer los ajustes si hubiere lugar.  </t>
  </si>
  <si>
    <t>Comunicación escrita dirigida a la Gobernación de Antioquia, requiriendo informe estado actual de las obras y en caso de no haberse subsanado, se exhortara a la Gobernación para que declare el siniestro.</t>
  </si>
  <si>
    <t>Documentos tipo de anexo técnico y estudios previo de convenio interadministrativo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</si>
  <si>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</si>
  <si>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</si>
  <si>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</si>
  <si>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</si>
  <si>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</si>
  <si>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</si>
  <si>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H2ACC1234. Liquidación Contrato 4600008774 de 2018.
La Cláusula Décima Primera del contrato establece que la liquidación se realizará en los términos del artículo 217 del Decreto Ley 019 de 2012 y 11 de la Ley 1150 de 2007. El acta de inicio fue del 22 de noviembre de 2018, fecha de terminación del 21 de abril de 2019 y acta de recibo final del 9 de diciembre de 2019. Una vez realizada la revisión del mismo, se constató que el contrato no se encuentra liquidado.</t>
  </si>
  <si>
    <t>H3ACC1234. Terminación y liquidación Contrato 4600008766-2018 Concepción. 
En la visita de campo realizada por la CGR en noviembre de 2021, se constata la construcción de 618.5 ml de carpeta asfáltica, obras de drenaje y señalización, sin embargo, estas cantidades no fueron recibidas por parte de la interventoría, ni pagadas al contratista por parte de la Gobernación de Antioquia, tampoco tuvieron seguimiento y control ni de la interventoría del INVÍAS, ni del supervisor de la Gobernación de Antioquia; aunque la obra se encuentre en buen estado al momento de la visita de la CGR, legalmente ni la Interventoría ni la Gobernación de Antioquia pueden dar fe del cumplimiento de las especificaciones técnicas porque no hubo personal técnico que hiciera el seguimiento en tiempo real de la ejecución de las diferentes actividades ejecutadas o de verificar si se ejecutó un buen proceso constructivo porque no contó con el seguimiento obligatorio que exige la Ley en materia de contratación estatal, y los manuales de contratación e interventoría tanto del Departamento como del INVÍAS.</t>
  </si>
  <si>
    <t>H5ACC1234. Descole Alcantarillas-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</si>
  <si>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</si>
  <si>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</si>
  <si>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</si>
  <si>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</si>
  <si>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</si>
  <si>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</si>
  <si>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</si>
  <si>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</si>
  <si>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</si>
  <si>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</si>
  <si>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</si>
  <si>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</si>
  <si>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SVR-SE-Direcciones Territoriales</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</si>
  <si>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</si>
  <si>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</si>
  <si>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AUDITORIA DE CUMPLIMIENTO CONVENIO 1234 DE 2017 - ACC1234</t>
  </si>
  <si>
    <t>Falencias en el seguimiento y control oportuno por parte de la Gobernación de Antioquia, lo que puede ocasionar obligaciones de carácter judicial o pecuniarias futuras y la incertidumbre de las especificaciones técnicas, materiales, procesos constructivos, ensayos y cuantificación de las actividades que se ejecutaron sin interventoría y sin supervisión.
Falta de gestión tanto de la Gobernación de Antioquia como del INVÍAS en su calidad de supervisores del convenio, para imponer la sanción y así evitar que el contratista siga ejecutando obra sin el seguimiento pertinente, generando el riesgo que las obras se ejecuten sin el cumplimiento de las especificaciones técnicas.</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</si>
  <si>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</si>
  <si>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</si>
  <si>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</si>
  <si>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</si>
  <si>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</si>
  <si>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</si>
  <si>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</si>
  <si>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</si>
  <si>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</si>
  <si>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</si>
  <si>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</si>
  <si>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</si>
  <si>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</si>
  <si>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</si>
  <si>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</si>
  <si>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</si>
  <si>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</si>
  <si>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</si>
  <si>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</si>
  <si>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</si>
  <si>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H18AF2020. Variante Ciénaga Magdalena - Contrato 1200 de 2016. – Deber de Planeación - Modificación de la Cláusula Cuarta - Numeral 1.3.
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</si>
  <si>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</si>
  <si>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</si>
  <si>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</si>
  <si>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</si>
  <si>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</si>
  <si>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</si>
  <si>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</si>
  <si>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</si>
  <si>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</si>
  <si>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</si>
  <si>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</si>
  <si>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NUEVA DEPENDENCIA</t>
  </si>
  <si>
    <t>AT232</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</si>
  <si>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</si>
  <si>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</si>
  <si>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</si>
  <si>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</si>
  <si>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</si>
  <si>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</si>
  <si>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</si>
  <si>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ACTUACIÓN ESPECIAL DE FISCALIZACIÓN AT 232 - 2021 - AT232</t>
  </si>
  <si>
    <t xml:space="preserve">14 01 100   </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</si>
  <si>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</si>
  <si>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</si>
  <si>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</si>
  <si>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</si>
  <si>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</si>
  <si>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SS-GGPT</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</si>
  <si>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</si>
  <si>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</si>
  <si>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</si>
  <si>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 xml:space="preserve"> DTE-DEO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</si>
  <si>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</si>
  <si>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</si>
  <si>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</si>
  <si>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</si>
  <si>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</si>
  <si>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</si>
  <si>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</si>
  <si>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</si>
  <si>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</si>
  <si>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Actualización y fortalecimiento del capitulo N° 8 numeral 8,5 (FACULTADES Y OBLIGACIONES AMBIENTALES, SOCIALES, PREDIALES Y DE SOSTENIBILIDAD), en el Manual de Interventoría, respecto de los controles asignados a la interventoría, orientados a verificar la información para la aprobación de las actas prediales presentadas por el contratista de obra.</t>
  </si>
  <si>
    <t>Actualización y fortalecimiento del capitulo N° 8 numeral 8,5 (FACULTADES Y OBLIGACIONES AMBIENTALES, SOCIALES, PREDIALES Y DE SOSTENIBILIDAD), en el Manual de Interventoría.</t>
  </si>
  <si>
    <t>Manual de Interventoría revisado, actualizado y socializado</t>
  </si>
  <si>
    <t>GGPT-SS</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</si>
  <si>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</si>
  <si>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</si>
  <si>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</si>
  <si>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</si>
  <si>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</si>
  <si>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</si>
  <si>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</si>
  <si>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</si>
  <si>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Actualizar en el apéndice predial y el anexo técnico con los requisitos establecidos de la Resolución IGAC No. 620 de 2008, para que haga parte de los puntos a evaluar por la interventoría como cumplimiento de las obligaciones.</t>
  </si>
  <si>
    <t>Realizar la actualización del apéndice predial incluyendo los requisitos establecidos en la Resolución IGAC No. 620 de 2008, y el anexo técnico de interventoría.</t>
  </si>
  <si>
    <t xml:space="preserve"> Apéndice predial y
anexo técnico de interventoría actualizados </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</si>
  <si>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</si>
  <si>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</si>
  <si>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Aplicar el Manual de Interventoría, donde se aprueben las actividades relacionadas con el control de tráfico del proyecto y señalización.</t>
  </si>
  <si>
    <t>Aplicación al Manual de Interventoría, respecto al numeral 8.4 FACULTADES Y OBLIGACIONES ESPECÍFICAS DE LA INTERVENTORÍA - 6. Plan de Manejo de Tránsito (PMT).</t>
  </si>
  <si>
    <t>Manual de Interventoría aplicado</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</si>
  <si>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</si>
  <si>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</si>
  <si>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Fortalecer los instrumentos de supervisión contractual, para el seguimiento de los rendimientos y avances de obra en ejercicio de la supervisión del contrato de interventoría. </t>
  </si>
  <si>
    <t>Formato de informe de supervisión revisado, actualizado, formalizado y socializado</t>
  </si>
  <si>
    <t>DEO-SGR</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</si>
  <si>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</si>
  <si>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</si>
  <si>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</si>
  <si>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</si>
  <si>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Socializar normativa vigente para el control y seguimiento de la ejecución del contrato.</t>
  </si>
  <si>
    <t>Realizar mesa de trabajo con contratistas de obra e interventoría y supervisión para la socialización de normativa vigente para el control y seguimiento de la ejecución del contrato.</t>
  </si>
  <si>
    <t>Mesa de trabajo</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</si>
  <si>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</si>
  <si>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</si>
  <si>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</si>
  <si>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</si>
  <si>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VEINTISEIS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</si>
  <si>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</si>
  <si>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</si>
  <si>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</si>
  <si>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</si>
  <si>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</si>
  <si>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 xml:space="preserve">Fortalecimiento de  los instrumentos de  supervisión contractual, para  mejorar la evaluación de la calidad de los  trabajos en ejercicio de la  Supervisión del contrato de interventoría. </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</si>
  <si>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</si>
  <si>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</si>
  <si>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H17AC2020. Fisuras ciclovía puente Pumarejo.
Durante la visita realizada a la estructura del Puente Pumarejo el día 4 de octubre de 2021, se evidenciaron fisuras en las aletas laterales del puente, que fueron destinadas como ciclovía. Aunque algunas de ellas han sido tratadas superficialmente, la fisura continúa manifestándose en la placa.
La mayoría de estas fisuras se manifiestan de manera paralela a las juntas de dilatación, pero no cerca de ellas, lo cual presume que la superficie de la misma está siendo afectada por fatiga prematura. Sin embargo, lo evidenciado es que tanto el contratista como el administrador vial no han tomado medidas correctivas efectivas para contrarrestar la situación.</t>
  </si>
  <si>
    <t>Deficiencias en el proceso de supervisión e interventoría, al no lograr de manera eficaz, que el contratista de obra entregara obras con la debida calidad y que se encuentran sufriendo de deterioro prematuro.</t>
  </si>
  <si>
    <t>Garantizar la calidad de las obras por parte del contratista de la obra Puente Pumarejo.</t>
  </si>
  <si>
    <t>Reparación por parte del contratista y recibo por parte de la interventoría como garantía, de los defectos constructivos detectados por el Ente de Control.</t>
  </si>
  <si>
    <t xml:space="preserve">Informe de la interventoría con registro fotográfico del recibo de las obras a satisfacción </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</si>
  <si>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</si>
  <si>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</si>
  <si>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</si>
  <si>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</si>
  <si>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Recuperación de los recursos de los bienes del Puente Pumarejo que fueron afectados por actos de vandalismo y  que están garantizados por las pólizas del INVIAS.</t>
  </si>
  <si>
    <t xml:space="preserve">Hacer  las respectivas reclamaciones para hacer efectivas  las pólizas tomadas por el  INVIAS respecto a los bienes vandalizados en el Puente Pumarejo </t>
  </si>
  <si>
    <t xml:space="preserve">Reclamaciones ante las aseguradoras </t>
  </si>
  <si>
    <t>H19AC2020. Corrosión en pantallas antiviento nuevo Puente Pumarejo.
Dentro de las actividades contempladas en el contrato 642 de 2015, se encuentra la instalación de una baranda principal que hace las veces de pantalla antiviento y antisuicidio. (...) Para la construcción y colocación de dichos elementos se consideró que los mismos fueran de acero estructural tipo ASTM A572 G50, y que, para proteger los elementos de una corrosión prematura por agentes externos (agua, ambiente salino, viento), se hiciera pintado de los mismos con pintura alquídica. (...) Sin embargo, con posterioridad a la entrega y recibo definitivo de la obra por parte de la interventoría y el Instituto, el administrador vial evidenció corrosión prematura en las barandas del puente, lo cual fue informado en el mes de septiembre al Instituto. 
Desde noviembre de 2020 hasta la fecha, el contratista se encuentra en el proceso de la realización de las acciones correctivas para solucionar los eventos de corrosión prematura. Sin embargo, se evidencia que los ritmos de trabajo son lentos, toda vez que se cuenta con un solo frente de trabajo y las actividades son de tipo manual, debido a que los vientos fuertes en la zona impiden el uso de un compresor de aire para la aplicación de la pintura. 
(...) se pudo constatar que, aunque se están adelantando las labores de reparación de la baranda, en las zonas reparadas ya se empieza a evidenciar nuevamente problemas de corrosión.</t>
  </si>
  <si>
    <t>La decisión del contratista en cuanto al tipo de material a colocar no era la más adecuada, toda vez que el ambiente al que se encuentra expuesta dicha estructura es bastante agresivo (…) y se evidencia que la pintura alquídica no es suficiente para evitar la exposición a la abrasión y a la corrosión en el material. Lo anterior obliga a la Entidad encargada del bien a realizar mantenimientos periódicos en lapsos cortos de tiempos.
De igual manera, se evidencia las deficiencias en el ejercicio de supervisión e interventoría, en donde en su ejercicio de revisión y control no objetó las propuestas técnicas del contratista, para velar por una calidad excelente de las obras a entregar, y adicionalmente no fue acucioso en el recibo de las obras ejecutadas por el contratista, generando reprocesos y riesgos en detrimento de la función administrativa de mantenimiento de la estructura que debe ejercer la Entidad</t>
  </si>
  <si>
    <t xml:space="preserve">Garantizar la calidad de la pintura aplicada al puente por parte del contratista de la obra. </t>
  </si>
  <si>
    <t>Reparación por parte del contratista y recibo por parte de la interventoría como garantía, de los defectos en la pintura derivados de los eventos de corrección prematura detectados por el Ente de Control.</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</si>
  <si>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</si>
  <si>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</si>
  <si>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</si>
  <si>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</si>
  <si>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</si>
  <si>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</si>
  <si>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</si>
  <si>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</si>
  <si>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</si>
  <si>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</si>
  <si>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</si>
  <si>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</si>
  <si>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“CLAÚSULA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</si>
  <si>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</si>
  <si>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</si>
  <si>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</si>
  <si>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</si>
  <si>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</si>
  <si>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</si>
  <si>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</si>
  <si>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</si>
  <si>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</si>
  <si>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</si>
  <si>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</si>
  <si>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H5ANTYSTODOM2021. Seguridad vial y de desplazamiento en ciclorrutas del proyecto y calidad y durabilidad de las obras ejecutadas en el frente AMVA - Polideportivo Tulio Ospina de Bello del contrato 171 de 2018.  
Mediante visita técnica a las obras ejecutadas en los distintos frentes, se observa que existen discontinuidades y ausencia de elementos de seguridad vial tales como barandas y señalización horizontal y vertical, así como, desgastes y daños prematuros en algunos ítems ejecutados en el frente AMVA-Polideportivo Tulio Ospina de Bello. Lo anterior afecta la seguridad de los usuarios de la ciclorruta y por ende genera riesgos de accidente a la población beneficiaria del proyecto. </t>
  </si>
  <si>
    <t xml:space="preserve">Deficiencias en la ejecución indicando que su calidad no es la requerida, dejando expuestos a riesgos de accidente a los usuarios y generando un menor nivel de servicio de esta infraestructura.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</si>
  <si>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</si>
  <si>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 Indeportes y la  Gobernación de Antioquia como garantía, de los defectos detectados por el Ente de Control.</t>
  </si>
  <si>
    <t xml:space="preserve">Informe de Indeportes y la Gobernación de Antioquia con registro fotográfico del recibo de las obras a satisfacción. En caso de no subsanación el informe de declaratoria del siniestro   </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</si>
  <si>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</si>
  <si>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</si>
  <si>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</si>
  <si>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</si>
  <si>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</si>
  <si>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H10ANTYSTODOM2021. Principio de planeación contrato de obra pública Nº L-2018-004 municipio de Santo Domingo - Antioquia.
Se observó que existió incumplimiento por parte del contratista en los términos establecidos para la entrega definitiva de los ajustes y actualización de los estudios y diseños (estructurales, hidráulicos, hidrológicos, diseño geométrico), para la ejecución de las obras contempladas en el contrato, toda vez que, en los informes mensuales de interventoría, se señala reiteradamente lo siguiente: “(…) No se ha concluido la etapa de estudios y diseños, faltando por parte del contratista dar respuesta a las observaciones de la interventoría en aspecto Hidráulicos e Hidrológicos …”.</t>
  </si>
  <si>
    <t xml:space="preserve">Deficiencias por parte del contratista en la revisión, ajuste y actualización de los estudios y diseños iniciales del proyecto, toda vez que dicha actividad fue ejecutada durante el desarrollo de la ejecución del contrato, incumpliendo con el plazo de los dos (2) meses establecidos a partir de la suscripción del acta de inicio de obra para su entrega definitiva, generando retrasos en el cronograma establecido para la ejecución de obras. </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</si>
  <si>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</si>
  <si>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</si>
  <si>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H13ANTYSTODOM2021. Deficiencias técnicas en la ejecución del contrato de obra pública L2018-004 de 2018 del municipio de Santo Domingo - Antioquia.
Durante el recorrido se presentaron las siguientes deficiencias técnicas: 
1. La obra de arte ubicada sobre la abscisa k0+218 margen izquierdo de la vía - alcantarilla de Ø36” de longitud 18,00 m en tubería PVC Novafort Pavco, la tubería instalada presenta fracturamiento y rotura de las paredes circulares.
2. En el costado derecho sobre la abscisa k0+454 de la vía, específicamente en el box coulvert del afluente Nº 2 se evidenció la no terminación de la construcción del box coulvert.
3. En el costado derecho sobre la abscisa k0+464,6 de la vía, específicamente 3 m a la salida del box coulvert Nº 2 del afluente principal se evidenció el cambio de nivel en la placa de fondo del canal, lo cual ha generado socavación aproximada de la placa de 10,0 cm en el extremo izquierdo y en una socavación aproximada de la misma placa 5,0 cm en el extremo derecho en la longitud de 6 metros de la placa del canal.
4. Se evidenció la erosión del talud que se encuentra sobre el box coulvert construido en la margen izquierda de la vía en el afluente Nº 1.
5. En el costado derecho sobre la misma abscisa (k0+277) de la vía, se evidenció que, para garantizar la estabilización del talud, se instalaron unos sacos en fibra que contienen material de suelo confinado, (...) los cuales presentan deterioro por perdida de la fibra y exposición a los impactos negativos del clima (intemperismo).
6. En el costado derecho sobre la abscisa k0+485 de la vía, específicamente en el talud que colinda con el box coulvert del afluente Nº 2 se evidencio el daño del geotextil y socavación del terreno.
7. En la abscisa k0+210 hasta K0+240 de la vía se evidencia una dilatación entre la cuneta y el borde del pavimento.
8. En el costado derecho sobre la abscisa k0+346 de la vía, específicamente en el interior del box coulvert Nº1 (...) del afluente principal se evidenció una estructura de concreto en forma de ele (L) (...) la cual no fue removida del canal, generando un obstáculo para el flujo del agua de la quebrada San Miguel y por consiguiente acumulación de arenas. 
9. En cuanto a la reinstalación del adoquín se pudo evidenciar que se presentan problemas de instalación (asentamientos, levantamientos y fracturamiento de adoquín) contiguo al muro de la vía.</t>
  </si>
  <si>
    <t xml:space="preserve">Debilidades en las labores de vigilancia, control y seguimiento de la interventoría, en la verificación de la calidad de los bienes y servicios adquiridos por la Entidad Estatal y el cumplimiento de las normas técnicas por parte del contratista. Así mismo, debilidades en las labores de supervisión por parte del INVÍAS (visita previa de obra), en aras de requerir al contratista de obra, el cumplimiento de las obligaciones previstas en el contrato de obra y el convenio, en cuanto a la estabilidad y calidad de la obra. </t>
  </si>
  <si>
    <t xml:space="preserve">Solicitar al Municipio de Santo Domingo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</si>
  <si>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del Municipio de Santo Domingo como garantía, de los defectos detectados por el Ente de Control.</t>
  </si>
  <si>
    <t>Informe del Municipio de Santo Domingo con registro fotográfico del recibo de las obras a satisfacción. En caso de no subsanación el informe de declaratoria del siniestro.</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</si>
  <si>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</si>
  <si>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</si>
  <si>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</si>
  <si>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</si>
  <si>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</si>
  <si>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</si>
  <si>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 xml:space="preserve">H16ANTYSTODOM2021. Liquidación de contratos. Convenio N° 01241 de 2017 - contrato de obra pública N° L-2018-004 - contrato de interventoría N° 998 de 2018.
En evaluación realizada a la información enviada por el INVIAS y el municipio de Santo Domingo, correspondiente a los contratos - CONVENIO 01241 DE 2017 - CONTRATO DE OBRA PÚBLICA N°L-2018-004 – CONTRATO DE INTERVENTORÍA N°. 998 DE 2018 respectivamente, se observó que los mismos a la presente fecha (septiembre de 2021), se encuentran sin la correspondiente liquidación pese al cumplimiento de los plazos estipulado por las partes en el contrato. 
Es oportuno indicar que la fecha máxima de ejecución de los contratos, incluidas las prórrogas que se efectuaron a los mismos, era hasta el día 24 de diciembre de 2020. </t>
  </si>
  <si>
    <t xml:space="preserve">Debilidades de seguimiento, control y supervisión en la ejecución de los recursos, con el riesgo de quedar obligaciones pendientes de cumplir por las partes o en su defecto, la pérdida de competencia para liquidarlo unilateralmente, impidiendo la posibilidad de declararse las partes a paz y salvo respecto a las obligaciones adquiridas con la suscripción del contrato. </t>
  </si>
  <si>
    <t>SUBDIRECCIÓN DE PLANIFICACIÓN DE INFRAESTRUCTURA</t>
  </si>
  <si>
    <t>SPI</t>
  </si>
  <si>
    <t>ANTYSTODOM2021</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</si>
  <si>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</si>
  <si>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</si>
  <si>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</si>
  <si>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Actuación Especial de Fiscalización contratos de obra 171 de 2018 y L-2018-004. Convenios INVIAS, departamento de Antioquia y municipio de Santo Domingo. Vigencias 2017 - 2021. ANTYSTODOM2021</t>
  </si>
  <si>
    <t>Denuncias 2021-218052-80154-D y 2021-223671-82111-D. Contrato 1387 de 2015. Municipio de Samacá. D2021</t>
  </si>
  <si>
    <t>Auditoría de Cumplimiento 2020 y Primer Semestre de 2021 - AC2020</t>
  </si>
  <si>
    <t xml:space="preserve">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</si>
  <si>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</si>
  <si>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PROCESO CONTROL INTERNO DE GESTIÓN</t>
  </si>
  <si>
    <t xml:space="preserve">Instrumento que consolida las acciones de mejora, las actividades, las unidades y cantidades de medida, así como los términos que los líderes de los procesos y dependencias proponen para subsanar y corregir las causas administrativas que dieron origen a los hallazgos identificados por la Contraloría General de la República en las diferentes modalidades de auditoría o actuaciones fiscales adelantadas en el Instituto Nacional de Vías – INVIAS.
Esta herramienta elaborada por la Oficina de Control Interno, basada en el formulario F14.1: PLANES DE MEJORAMIENTO – ENTIDADES del Ente de Control, permite centralizar la información, proporcionar seguridad razonable en la integridad de los datos, conocer en tiempo real los niveles de cumplimiento de las acciones y facilitar la elaboración tanto de reportes como de estadísticas para la toma de decisiones. 
El instrumento está disponible en OneDrive institucional en el siguiente enlace, para que tanto funcionarios como colaboradores del INVIAS puedan consultar el estado del plan de mejoramiento: 
</t>
  </si>
  <si>
    <t>Base de datos plan de mejoramiento INVIAS - CGR</t>
  </si>
  <si>
    <t xml:space="preserve">BASE DE DATOS </t>
  </si>
  <si>
    <t>PLAN DE MEJORAMIENTO SUSCRITO CON LA CONTRALORÍA GENERAL DE LA REPÚBLICA - CGR</t>
  </si>
  <si>
    <r>
      <t xml:space="preserve">Dependiendo de la fecha límite establecida para el desarrollo de las actividades y el porcentaje de avance logrado, las acciones de mejora presentarán los siguientes estados:
</t>
    </r>
    <r>
      <rPr>
        <b/>
        <sz val="10"/>
        <rFont val="Arial"/>
        <family val="2"/>
      </rPr>
      <t>Cumplida</t>
    </r>
    <r>
      <rPr>
        <sz val="10"/>
        <rFont val="Arial"/>
        <family val="2"/>
      </rPr>
      <t>: Si el porcentaje de ejecución es del 100%. Se identifica con el</t>
    </r>
    <r>
      <rPr>
        <sz val="10"/>
        <color rgb="FF00B050"/>
        <rFont val="Arial"/>
        <family val="2"/>
      </rPr>
      <t xml:space="preserve"> color verde. </t>
    </r>
    <r>
      <rPr>
        <sz val="10"/>
        <color rgb="FF8FE78B"/>
        <rFont val="Arial"/>
        <family val="2"/>
      </rPr>
      <t xml:space="preserve"> </t>
    </r>
    <r>
      <rPr>
        <sz val="10"/>
        <rFont val="Arial"/>
        <family val="2"/>
      </rPr>
      <t xml:space="preserve">
</t>
    </r>
    <r>
      <rPr>
        <b/>
        <sz val="10"/>
        <rFont val="Arial"/>
        <family val="2"/>
      </rPr>
      <t>Con avance</t>
    </r>
    <r>
      <rPr>
        <sz val="10"/>
        <rFont val="Arial"/>
        <family val="2"/>
      </rPr>
      <t xml:space="preserve">: Si el porcentaje es mayor a 0% y menor que 100% y se encuentra dentro del periodo de ejecución acordado. Se identifica con el </t>
    </r>
    <r>
      <rPr>
        <sz val="10"/>
        <color rgb="FF00B0F0"/>
        <rFont val="Arial"/>
        <family val="2"/>
      </rPr>
      <t>color azul.</t>
    </r>
    <r>
      <rPr>
        <sz val="10"/>
        <rFont val="Arial"/>
        <family val="2"/>
      </rPr>
      <t xml:space="preserve">
</t>
    </r>
    <r>
      <rPr>
        <b/>
        <sz val="10"/>
        <rFont val="Arial"/>
        <family val="2"/>
      </rPr>
      <t>En término</t>
    </r>
    <r>
      <rPr>
        <sz val="10"/>
        <rFont val="Arial"/>
        <family val="2"/>
      </rPr>
      <t xml:space="preserve">: Si su avance es 0% y se encuentra dentro del periodo de ejecución acordado. Se identifica con el </t>
    </r>
    <r>
      <rPr>
        <sz val="10"/>
        <color rgb="FF7030A0"/>
        <rFont val="Arial"/>
        <family val="2"/>
      </rPr>
      <t>color púrpura.</t>
    </r>
    <r>
      <rPr>
        <sz val="10"/>
        <rFont val="Arial"/>
        <family val="2"/>
      </rPr>
      <t xml:space="preserve">
</t>
    </r>
    <r>
      <rPr>
        <b/>
        <sz val="10"/>
        <rFont val="Arial"/>
        <family val="2"/>
      </rPr>
      <t>Próxima a vencer</t>
    </r>
    <r>
      <rPr>
        <sz val="10"/>
        <rFont val="Arial"/>
        <family val="2"/>
      </rPr>
      <t xml:space="preserve">: Si la fecha límite se alcanza en los próximos 30 días y no se ha logrado el 100% de ejecución. Se identifica con el </t>
    </r>
    <r>
      <rPr>
        <sz val="10"/>
        <color rgb="FFFFC819"/>
        <rFont val="Arial"/>
        <family val="2"/>
      </rPr>
      <t>color amarillo.</t>
    </r>
    <r>
      <rPr>
        <sz val="10"/>
        <rFont val="Arial"/>
        <family val="2"/>
      </rPr>
      <t xml:space="preserve">
</t>
    </r>
    <r>
      <rPr>
        <b/>
        <sz val="10"/>
        <rFont val="Arial"/>
        <family val="2"/>
      </rPr>
      <t>Vencida</t>
    </r>
    <r>
      <rPr>
        <sz val="10"/>
        <rFont val="Arial"/>
        <family val="2"/>
      </rPr>
      <t xml:space="preserve">: Si se superó la fecha límite sin lograr el 100% de ejecución. Se identifica con el </t>
    </r>
    <r>
      <rPr>
        <sz val="10"/>
        <color rgb="FFFF0000"/>
        <rFont val="Arial"/>
        <family val="2"/>
      </rPr>
      <t>color rojo.</t>
    </r>
  </si>
  <si>
    <t>Deficiencias en el desarrollo de la planeación contractual, toda vez que, en los apéndices técnicos del proyecto, no se tuvo en cuenta la necesidad técnica de concluir el corredor proyectado, para que cumpla su respectiva función social y la continua y eficiente prestación del servicio público.</t>
  </si>
  <si>
    <t xml:space="preserve"> Guía técnica de estructuración de proyectos socializada</t>
  </si>
  <si>
    <t>Deficiencias en el ejercicio de la supervisión contractual, al no generar acciones de apremio ante los incumplimientos presentados.</t>
  </si>
  <si>
    <t>Deficiencias en el proceso de planeación contractual, que no tuvo en cuenta la intervención prioritaria del sector de la quebrada la Orquídea, la cual era necesaria para suplir el puente colapsado en el año 2019, a fin de dar una adecuada transitabilidad al corredor en la zona.</t>
  </si>
  <si>
    <t>SEP</t>
  </si>
  <si>
    <t>SUBDIRECCIÓN DE ESTRUCTURACIÓN DE PROYECTOS</t>
  </si>
  <si>
    <t>GGP2</t>
  </si>
  <si>
    <t>GERENCIA DE GRANDES PROYECTOS 2</t>
  </si>
  <si>
    <t>H1-Denuncia2021-226968-82111-D.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t>
  </si>
  <si>
    <t>H2-Denuncia2021-226968-82111-D. Entrega de Memoria Técnica al Final de la Etapa de Preconstrucción, Contrato 1858 de 2020, suscrito por INVIAS.
La orden de inicio para el contrato de obra 1858 de 2020, suscrito por INVÍAS, se dio el 19 de marzo de 2021 (...). Sin embargo, se evidencia que los ajustes y diseños finales, tanto de la Transversal del Cusiana como de la Variante de Sogamoso, fueron aprobados por parte de la interventoría el 23 de diciembre de 2021, tal como se manifiesta en el oficio TCGSINV-1860-588. Esto indica que la memoria técnica fue aprobada 84 días después de lo previsto en el contrato, incumpliendo lo establecido en la sección 4.1.2 y 4.1.4 del Apéndice Técnico del contrato 1858 de 2020. En adición, la CGR no evidenció ninguna acción de apremio por parte de la Interventoría en relación con este incumplimiento, ni la realización de alguna modificación al contrato por parte del INVIAS para subsanar la situación aquí descrita.</t>
  </si>
  <si>
    <t>H3-Denuncia2021-226968-82111-D.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t>
  </si>
  <si>
    <t>Denuncia 2021-226968-82111-D. Contrato 1858 de 2020 - vía Transversal del Cusiana - municipios de Sogamoso y Aguazul.</t>
  </si>
  <si>
    <t>DENUNCIA 2021-226968-82111-D</t>
  </si>
  <si>
    <t xml:space="preserve">14 04 001 </t>
  </si>
  <si>
    <t>Acción 2. 
Garantizar la sostenibilidad de la base de datos de predios - BUPI vigencia 31/12/2021, la cual consiste en realizar el reconocimiento de los hechos que afecten el desarrollo del ciclo de operación del INVIAS.</t>
  </si>
  <si>
    <t>Realizar la conciliación permanente del inventario de predios correspondiente a la base de datos - BUPI con el área contable.</t>
  </si>
  <si>
    <t>Documento mensual de conciliación</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</si>
  <si>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1.</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</si>
  <si>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2.</t>
  </si>
  <si>
    <t>Acción 1.
Realizar un estudio técnico-jurídico-social del predio, y generar el concepto correspondiente y ejecutar las acciones de saneamiento o defensa del bien público si hay lugar a ellas.</t>
  </si>
  <si>
    <t>Generar a partir del estudio técnico-jurídico-social del predio las acciones de saneamiento o defensa jurídica del bien público, que tengan lugar.</t>
  </si>
  <si>
    <t>Advertir a las entidades encargadas de las adjudicaciones de predios que, en los casos de procesos de titulación de baldíos o formalización de predios, deben solicitar concepto favorable al Invias, previa adjudicación con el fin de revisar que no se sobrepongan áreas sobre predios de propiedad de Invias.</t>
  </si>
  <si>
    <t>Oficiar a las entidades encargadas de la adjudicación de predios que, en los casos de procesos de titulación de baldíos o formalización de predios, deben solicitar concepto de viabilidad al Invias, con el fin de revisar que no se sobrepongan áreas con predios destinados ya para utilidad pública, de proyectos de infraestructura de transporte.</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</si>
  <si>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1.</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</si>
  <si>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2.</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</si>
  <si>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3.</t>
  </si>
  <si>
    <t>Establecer la metodología de actualización de la base de datos - BUPI.</t>
  </si>
  <si>
    <t>Generar  el lineamiento que defina la metodología de actualización de la base de datos - BUPI.</t>
  </si>
  <si>
    <t>Documento “Metodología de actualización de la base de datos – BUPI”</t>
  </si>
  <si>
    <t xml:space="preserve">Llevar la actualización de la Base de datos - BUPI. </t>
  </si>
  <si>
    <t>Base de datos - BUPI actualizada</t>
  </si>
  <si>
    <t>Desarrollar una herramienta que facilite la consulta de la información alfanumérica y geográfica, de los predios bajo titularidad del INVIAS.</t>
  </si>
  <si>
    <t>Gestionar  una herramienta que facilite la consulta de la información alfanumérica y geográfica, de los predios a cargo del INVIAS.</t>
  </si>
  <si>
    <t>Herramienta de consulta</t>
  </si>
  <si>
    <t xml:space="preserve">Utilizar  la metodología de actualización de la base de datos – BUPI.  </t>
  </si>
  <si>
    <t>Acción 3.
Garantizar la sostenibilidad de la base de datos de predios - BUPI vigencia 31/12/2021, la cual consiste en realizar el reconocimiento de los hechos que afecten el desarrollo del ciclo de operación del INVIAS.</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</si>
  <si>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1.</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</si>
  <si>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2.</t>
  </si>
  <si>
    <t>Generar el lineamiento que defina la metodología para la desafectación de predios de uso público a fiscales.</t>
  </si>
  <si>
    <t>Documento: “Metodología  desafectación de predios de uso público a fiscales”.</t>
  </si>
  <si>
    <t>Realizar la identificación de predios de uso público de la base de datos BUPI susceptibles de validar la gestión de pérdida de utilidad pública.</t>
  </si>
  <si>
    <t>Acción 1.
Desarrollar la metodología para la desafectación de predios de uso público a fiscales.</t>
  </si>
  <si>
    <t>Acción 2.
Gestionar la identificación de predios de la base de datos BUPI susceptibles de pérdida de utilidad pública.</t>
  </si>
  <si>
    <t xml:space="preserve">Reporte de gestión de validación de pérdida de utilidad pública.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</si>
  <si>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3.</t>
  </si>
  <si>
    <t>Listado de corredores férreos enviados a contabilidad para su registro.</t>
  </si>
  <si>
    <t>Reporte de corredores férreos</t>
  </si>
  <si>
    <t>Listado de predios identificados en el 30% de los corredores férreos identificados a cargo del invias producto del estudio de cada una de las escrituras y títulos de transferencia al INVIAS.</t>
  </si>
  <si>
    <t>Informe de análisis de los títulos de corredores férreos y listado de predios identificados.</t>
  </si>
  <si>
    <t>Acción 2.
Identificar los corredores férreos a cargo del INVIAS  y enviar inventario de los mismos a contabilidad para su registro contable.</t>
  </si>
  <si>
    <t>Acción 3.
Análisis de los títulos de transferencia al INVIAS de los corredores férreos.</t>
  </si>
  <si>
    <t>Debilidades en la gestión de INVIAS para la incorporación del Lote 2, definido como parte de su patrimonio, en el sistema de información de INVIAS, en la articulación y coordinación con la entidad territorial respectiva y en el conocimiento de los bienes definidos como parte de su patrimonio.</t>
  </si>
  <si>
    <t>Gestionar ante el Ministerio de Hacienda y Crédito Público enviando todos los documentos tales como escrituras y folios de matrícula que dio lugar a encontrar un predio  en el municipio de Girardot (Cundinamarca), cuya propiedad  aún figura en cabeza de la Liquidada  Empresa Colombiana de Vías Férreas - FERROVIAS, y por ende no hace parte del inventario de los predios del INVIAS, lo anterior con el fin de que dicho Ministerio de cumplimiento con el artículo 40 de la Ley 1955 del 2019 Plan Nacional de Desarrollo 2018-2022 y artículo 63 de la Ley 105 de 1993.</t>
  </si>
  <si>
    <t>Enviar oficio por parte del Instituto Nacional de Vías -INVIAS- al Ministerio de Hacienda y Crédito Público con el fin de que establezca a qué entidad transferirá el predio cuya propiedad aún figura en cabeza de la liquidada Ferrovías.</t>
  </si>
  <si>
    <t>Informe trimestral acciones adelantadas</t>
  </si>
  <si>
    <t>H1-Denuncia2021-227748-82111-D. Invasión, usufructo y transferencia al INVIAS de un inmueble ubicado en el municipio de Girardot – Cundinamarca.
El Lote 2 que hace parte de la mayor extensión del predio conocido como “Bodega del Kilómetro Uno”, de los extintos Ferrocarriles Nacionales de Colombia, ubicado en el municipio de Girardot, es un bien de la Nación en cabeza del extinto Ferrovías y está definido como parte del patrimonio del INVIAS. Sin embargo, a 15 de marzo de 2022 INVIAS no había realizado su transferencia. Este predio ha sido objeto de afectaciones viales y de invasión con construcciones, y es presuntamente usufructuado por terceros.</t>
  </si>
  <si>
    <t>DENUNCIA 2021-227748-82111-D</t>
  </si>
  <si>
    <t>Denuncia 2021-227748-82111-D - Predio ubicado entre las carreras 13 y 14 y la calle 25 en la ciudad de Girardot - Cundinamarca</t>
  </si>
  <si>
    <t>SF-DEO-DTE</t>
  </si>
  <si>
    <t xml:space="preserve">H1Denuncia2020-187038-82111-D.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</si>
  <si>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SG-SA-SMF</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</si>
  <si>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1.</t>
  </si>
  <si>
    <t>Conminar al contratista para que de cumplimiento a la obligación relativa a la entrega de los estudios y diseños y el cumplimiento al  cronograma de obra.</t>
  </si>
  <si>
    <t xml:space="preserve">Solicitar e informar avance del proceso administrativo sancionatorio en contra del contratista a raíz de los presuntos incumplimientos enunciados por la Contraloría. </t>
  </si>
  <si>
    <t>1. Solicitud de inicio de Proceso Administrativo Sancionatorio.                         2. Informe de seguimiento Proceso Administrativo Sancionatorio.</t>
  </si>
  <si>
    <t>1. Solicitud de inicio de Proceso Administrativo Sancionatorio.                      
2. Informe de seguimiento Proceso Administrativo Sancionatorio.</t>
  </si>
  <si>
    <t>GGP3</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</si>
  <si>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2.</t>
  </si>
  <si>
    <t>Desarrollar 5 jornadas de capacitación de la Guía de Estructuración de Proyectos, a las diferentes unidades ejecutoras y dependencias del INVIAS.</t>
  </si>
  <si>
    <t>Jornadas de capacitaciones a las diferentes unidades ejecutoras y dependencias del INVIAS.</t>
  </si>
  <si>
    <t> Registro de las capacitaciones sobre la guía de estructuración de proyectos</t>
  </si>
  <si>
    <t>SEP-GGP2-SG</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</si>
  <si>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1.</t>
  </si>
  <si>
    <t xml:space="preserve">Fortalecer los instrumentos de supervisión contractual, en ejercicio de la  supervisión del contrato de interventoría. </t>
  </si>
  <si>
    <t>Modificación del Manual de Contratación en lo referente a las obligaciones de los supervisores.</t>
  </si>
  <si>
    <t>Actualización del Manual de Contratación - Capitulo de Supervisión.</t>
  </si>
  <si>
    <t>SPSC</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</si>
  <si>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2.</t>
  </si>
  <si>
    <t>Socialización del Manual de Contratación - Capitulo de Supervisión.</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</si>
  <si>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3.</t>
  </si>
  <si>
    <t>Capacitaciones a los supervisores frente a la modificación del Manual de Contratación en lo referente a las obligaciones de los supervisores.</t>
  </si>
  <si>
    <t>Capacitación del Manual de Contratación - Capitulo de Supervisión.</t>
  </si>
  <si>
    <t>Administrativo con presunta incidencia disciplinaria y solicitud de inicio de indagación preliminar</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</si>
  <si>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1.</t>
  </si>
  <si>
    <t>Deficiencias en la aplicación efectiva de los controles por parte de la Subdirección Financiera, unidad ejecutora del INVIAS, la interventoría del contrato (Consorcio Regiocentral) y la supervisión a la interventoría a cargo del INVIAS, para el proceso de autorización y pagos de los anticipos en las cuentas bancarias constituidas para su manejo dentro del patrimonio autónomo; así como deficiencias en la gestión oportuna para hacer efectivo el reintegro de estos recursos por parte del contratista a la cuenta correspondiente.</t>
  </si>
  <si>
    <t xml:space="preserve">Revisar, actualizar y socializar el Procedimiento de la Subdirección Financiera AFINCOPR-52-VERSIÓN 1 - para detallar el trámite de anticipos.
</t>
  </si>
  <si>
    <t>Actualización del procedimiento ya indicado, fortaleciendo los puntos de control para evitar la materialización del riesgo enunciado.</t>
  </si>
  <si>
    <t xml:space="preserve">Procedimiento formalizado </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</si>
  <si>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2.</t>
  </si>
  <si>
    <t>Capacitación al los grupos internos de la Subdirección Financiera en relación con la actualización del procedimiento AFINCOPR-52.</t>
  </si>
  <si>
    <t xml:space="preserve">Registro documental de capacitación de los grupos internos de trabajo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</si>
  <si>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t>
  </si>
  <si>
    <t>Deficiencias en los controles para la oportuna elaboración, aprobación y cumplimiento de la ejecución del plan de inversión del anticipo acorde con las obras programadas de los contratos 1628 y 1758 de 2020, suscritos entre INVIAS y MECO VIAL, cedidos al consorcio Ingeniería de Vías S.A.S y el consorcio Transversal del Libertador 2022, respectivamente.</t>
  </si>
  <si>
    <t>Conminar al contratista para que de cumplimiento a la obligación para la oportuna elaboración, aprobación y cumplimiento de la ejecución del plan de inversión, acorde con las obras programadas para el contrato 1758 de 2020.</t>
  </si>
  <si>
    <t>Solicitar e informar avance del proceso administrativo sancionatorio en contra del contratista, a raíz de los presuntos incumplimientos enunciados por la Contraloría.</t>
  </si>
  <si>
    <t xml:space="preserve">GGP3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</si>
  <si>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</si>
  <si>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2.</t>
  </si>
  <si>
    <t>Fortalecer los instrumentos de supervisión contractual, en ejercicio de la  supervisión del contrato de interventoría.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</si>
  <si>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3.</t>
  </si>
  <si>
    <t xml:space="preserve">Fortalecer los instrumentos de supervisión contractual,  en ejercicio de la  supervisión del contrato de interventoría. </t>
  </si>
  <si>
    <t>Capacitaciones a los supervisores frente a la modificación del Manual de Contratación, en lo referente a las obligaciones de los supervisores.</t>
  </si>
  <si>
    <t>SPSC-SG</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</si>
  <si>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1.</t>
  </si>
  <si>
    <t>Deficiencia en los controles de seguimiento y verificación en la transferencia oportuna de los rendimientos financieros a la Dirección Tesoro Nacional, realizado por las interventorías de los contratos.</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</si>
  <si>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2.</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</si>
  <si>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3.</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</si>
  <si>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1.</t>
  </si>
  <si>
    <t>Debilidades en el ejercicio de las labores de supervisión e interventoría, al no realizar un seguimiento riguroso de la ejecución de las actividades del contrato de obra para hacer cumplir los tiempos programados para la ejecución de las obligaciones a cargo del contratista y así cumplir con los objetivos contractuales.</t>
  </si>
  <si>
    <t>Dar cumplimiento a lo establecido en el anexo técnico respecto al ítem de pavimentos, frente a la pavimentación de los 3 km.</t>
  </si>
  <si>
    <t>Informe de la interventoría con registro fotográfico en el cual se evidencie  complimiento de la pavimentación.</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</si>
  <si>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1.</t>
  </si>
  <si>
    <t xml:space="preserve">Modificación del Manual de Contratación en lo referente a las obligaciones de los supervisores. </t>
  </si>
  <si>
    <t xml:space="preserve">SPSC </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</si>
  <si>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2.</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</si>
  <si>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3.</t>
  </si>
  <si>
    <t xml:space="preserve">Capacitaciones  a los supervisores frente a la modificación del Manual de Contratación, en lo referente a las obligaciones de los supervisores. </t>
  </si>
  <si>
    <t>Administrativo con presunta incidencia
disciplinaria</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</si>
  <si>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1.</t>
  </si>
  <si>
    <t>Falta de aplicación de las estipulaciones contractuales por parte del contratista y falta de control por parte de la interventoría y la supervisión del contrato que a la fecha no ha hecho exigible lo pactado.</t>
  </si>
  <si>
    <t>Conminar al contratista para que de cumplimiento a la obligación relativa a la entrega del Plan de Adaptación de la Guía Ambiental (PAGA).</t>
  </si>
  <si>
    <t>Informe  de avance del proceso administrativo sancionatorio en contra del contratista a raíz de los presuntos incumplimientos del contratista enunciados por la Contraloría.</t>
  </si>
  <si>
    <t xml:space="preserve">       Informe Proceso Administrativo Sancionatorio</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</si>
  <si>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1.</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</si>
  <si>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2.</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</si>
  <si>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3.</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</si>
  <si>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1.</t>
  </si>
  <si>
    <t>Deficiencias de control por parte del INVIAS en la verificación del cumplimiento de los requisitos y trámites establecidos en los contratos y en el Manual de Contratación del INVIAS, para la cesión de los mismos.</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</si>
  <si>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2.</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</si>
  <si>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3.</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</si>
  <si>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1.</t>
  </si>
  <si>
    <t>Incumplimiento del contratista de las obligaciones derivadas de la etapa de preconstrucción; debilidades en el control de la ejecución del proyecto por parte de la interventoría (…);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</si>
  <si>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Contar con los instrumentos necesarios para realizar el seguimiento estricto a la entrega por parte del contratista de obra el cronograma de la reingeniería del sector 2 (Frente San Francisco) a detalle del  contrato de obra 1111 de 2021.</t>
  </si>
  <si>
    <t>Implementar un cronograma  de manera inmediata que permita  la ejecución de labores de estudios y diseños  paralelas a la construcción, el cual estará bajo revisión y seguimiento mensual por parte de la unidad ejecutora, dicho cronograma esta creado en animo de avanzar en construcción por  kilometro; es decir kilometro diseñado, kilometro construido, labores que estarán bajo trazabilidad permanente por medio de  informes mensuales de interventoría.</t>
  </si>
  <si>
    <t xml:space="preserve">
 Informes mensuales de avance de cumplimiento del cronograma de la reingeniería a detalle del proyecto Variante San Francisco-Mocoa.
</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</si>
  <si>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2.</t>
  </si>
  <si>
    <t>Contar con los instrumentos necesarios para realizar el seguimiento estricto a la entrega por parte del contratista de obra el cronograma de la reingeniería del sector 3 (Frente Mocoa) a detalle del  contrato de obra 964  de 2021.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</si>
  <si>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</si>
  <si>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2.</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</si>
  <si>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3.</t>
  </si>
  <si>
    <t>AEF - MECO</t>
  </si>
  <si>
    <t xml:space="preserve">14 04 011   </t>
  </si>
  <si>
    <t xml:space="preserve">14 04 011 </t>
  </si>
  <si>
    <t>Deficiencias en la planeación y estructuración del proyecto.
Incumplimiento del contratista de las obligaciones derivadas de la etapa de preconstrucción; debilidades en el control de la ejecución del proyecto por parte de la interventoría (...). De igual forma,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</si>
  <si>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GERENCIA DE GRANDES PROYECTOS 3</t>
  </si>
  <si>
    <t>Administrativo con presunto alcance disciplinario y solicitud de apertura de indagación preliminar</t>
  </si>
  <si>
    <t>Administrativo con presunto alcance
disciplinario y fiscal</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</si>
  <si>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1.</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</si>
  <si>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</si>
  <si>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1.</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</si>
  <si>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2.</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</si>
  <si>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3.</t>
  </si>
  <si>
    <t xml:space="preserve">Capacitaciones a los supervisores frente a la modificación del Manual de Contratación en lo referente a las obligaciones de los supervisores. </t>
  </si>
  <si>
    <t>H2ACGuaviare. Modificaciones contractuales. Contrato 976 de 2021.
Se generan aprobaciones desde INVIAS sin los estudios y documentos previos suficientes que dan soporte a las modificaciones del contrato. De igual modo, no se hace rigurosa revisión de la información consignada a efectos de constar todos los cambios que pueda sufrir el contrato, según las necesidades propuestas por el contratista y la interventoría.
Los documentos revisados y (...) que se utilizaron como soporte a la Modificación Nro. 1 de 2021, no evidencian textual y claramente el sustento jurídico, técnico y presupuestal de la misma, mediante la cual se determinaron las razones por las cuales con el presupuesto asignado para la vigencia y las ejecuciones de obra programada, no fue posible lograr el cumplimiento de las metas de kilómetros pavimentados estipulados, y que por lo tanto, debió ser necesario recurrir al traslado de vigencia, más aún cuando ya se había solicitado una adición e igualmente se estaba en la posibilidad del uso del anticipo pactado en el contrato 976 de 2021.
Por último, (...) el documento MINFRA-MN-IN-12-FR-1 del 27 de diciembre de 2021, carece de la correspondiente firma de la Jefe de la Unidad Ejecutora, ante lo cual, sería imposible determinar el aval del documento soporte por parte del ordenador del gasto delegado, en este caso en la Gerente de Grandes Proyectos 2 de INVIAS.</t>
  </si>
  <si>
    <t>H3ACGuaviare. Cláusulas contractuales. Contrato 976 de 2021.
Una vez revisado el clausulado del contrato 976 de 2021 y de sus anexos técnicos correspondientes del Módulo 5, no se evidenció el cumplimiento y la inclusión de lo dispuesto en el artículo 13 de la Ley 1682 de 2013, dentro de su Título III sobre disposiciones especiales en materia de contratación de infraestructura de transporte.
Así mismo, no se evidenció el cumplimiento y la inclusión de lo dispuesto en el literal (i) del artículo 14 de la Ley 1682 de 2013, dentro de su Título III sobre disposiciones especiales en materia de contratación de infraestructura de transporte.
(...) si bien es cierto que en el Parágrafo Primero de la Cláusula Vigésima Novena del Contrato 976 de 2012, se estipuló la respectiva Cláusula Compromisoria; dentro de la misma no se establecieron límites a través de fórmulas, tasaciones o demás formas de pago en caso de acudir a los árbitros.</t>
  </si>
  <si>
    <t>Falta de aplicación de normativa especial para contratos que involucren la construcción de infraestructura de transporte, en relación con el clausulado que regule las reglas de solución de controversias y fijación de honorarios arbitrales en caso de ser necesario.</t>
  </si>
  <si>
    <t xml:space="preserve">Establecer la fórmula matemática que permita tazar las eventuales prestaciones recíprocas en caso de terminarse anticipadamente por un acuerdo entre las partes o por decisión unilateral.                                                                                                                                                                  Actualizar las minutas contractuales, incorporando en ellas las reglas de solución de controversias y fijación de honorarios arbitrales en caso de ser necesario. </t>
  </si>
  <si>
    <t>Establecer la fórmula matemática que permita tazar las eventuales prestaciones recíprocas en caso de terminarse anticipadamente por un acuerdo entre las partes o por decisión unilateral.                                                                                                          Determinar las reglas de solución de controversias y fijación de honorarios arbitrales en caso de ser necesario actualizando para ello las minutas contractuales.</t>
  </si>
  <si>
    <t>Minutas con incorporación de las disposiciones contenidas en los artículos 13 y 14 de la Ley 1682 de 2013</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</si>
  <si>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1.</t>
  </si>
  <si>
    <t>Falta de evidencia respecto a la liberación o devolución de presupuesto no ejecutado en favor de INVIAS, debido que hasta la fecha no se ha realizado la liquidación del Convenio 1818 de 2020.</t>
  </si>
  <si>
    <t>Reintegro de los recursos no invertidos en los contratos del alcance del convenio 1818 de 2020.</t>
  </si>
  <si>
    <t>Gestión ante Gobernación del Guaviare para el reintegro inmediato de los recursos no invertidos en el proyecto por el valor de $28.500.000,00.</t>
  </si>
  <si>
    <t xml:space="preserve">Soporte contable del reintegro de los recursos al tesoro público, que no fueron utilizados                                                                </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</si>
  <si>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2.</t>
  </si>
  <si>
    <t xml:space="preserve">Inclusión normativa en el Manual de Contratación, que obligue a documentar y exigir la devolución inmediata de recursos no comprometidos.  </t>
  </si>
  <si>
    <t>Incorporación normativa en Manual de Contratación (Convenios) del trámite inmediato de los recursos que no se comprometan en la ejecución de un proyecto.</t>
  </si>
  <si>
    <t xml:space="preserve">Normativa de devolución de recursos no comprometidos, en Manual de Contratación </t>
  </si>
  <si>
    <t>H5ACGuaviare. Prórrogas del convenio 1818 de 2020.
El convenio 1818 de 2020 fue suscrito el día 30 de diciembre de 2020, tal y como lo evidencia la plataforma SECOP 2, y en su Cláusula Segunda se estableció que su plazo iría hasta el 31 de diciembre de 2020, es decir, solo se estableció un día de ejecución para dicho convenio.
(...) Ello conlleva necesariamente a la suscripción de documentos modificatorios como lo fue la Prórroga 1, cuando dichas situaciones a la luz del ordenamiento jurídico y la jurisprudencia, se han catalogado como de carácter excepcional y con la exigencia de una suficiente justificación para su otorgamiento.</t>
  </si>
  <si>
    <t>No se efectuó una planeación previa, eficiente y eficaz que pudiera evitar afectaciones o retrasos en el cumplimiento del objetivo y alcance del convenio, vulnerando con ellos el principio de planeación.</t>
  </si>
  <si>
    <t>H6ACGuaviare. Competencia de la red de vías nacionales (Primaria) no concesionada. Convenio 1818 de 2020.
No existe una adecuada y oportuna actualización normativa y procedimental de los manuales internos relacionados con la gestión contractual de INVÍAS, entre los cuales se halla el Manual de Interventoría vigente desde el año 2016, el cual fue actualizado y expedido hasta el presente año 2022, y por otro lado el Manual de Contratación continúa en vigencia desde el año 2015.
En ese sentido, no se evidencian procedimientos o directrices claramente establecidos para el caso de celebración de convenios interadministrativos, cuyo objetivo sea la autorización frente a entidades territoriales para la inversión y operación de una vía de carácter nacional a cargo de INVÍAS.
Así las cosas, INVÍAS, al momento de realizar la planificación de proyectos como en la gestión contractual, no cuentan con los elementos jurídicos suficientes para aplicación de los convenios con objetos de ese tipo.
Frente a la situación fáctica revisada, se tiene que según el documento denominado “Anexo Técnico del Proyecto” que se observa en los soportes del convenio 1818 de 2020, se pudo constatar que la Gobernación del Guaviare fue autorizada a través de convenio 1217 del 21 de septiembre de 2020 para realizar la intervención de las vías que son de orden nacional.</t>
  </si>
  <si>
    <t>Falta de sustento jurídico para la autorización y otorgamiento de facultades de administración, operación, conservación y rehabilitación de vías nacionales de competencia de INVIAS, hacia una entidad territorial como la Gobernación del Guaviare a través del convenio 1818 de 2020.</t>
  </si>
  <si>
    <t>Actualización del Manual de Contratación para la inclusión de fundamentos normativos en la celebración de convenios interadministrativos en los cuales se requiera autorización frente a entidades territoriales para la inversión y operación de una vía de carácter nacional a cargo de INVIAS.</t>
  </si>
  <si>
    <t>Incorporación normativa en el Manual de Contratación, en el cual se soporte jurídicamente la administración, operación, conservación y rehabilitación por parte de un ente territorial en vías de competencias del INVIAS, documentando así la situación advertida en el actual manual por la CGR.</t>
  </si>
  <si>
    <t>Actualización del Manual de Contratación - Convenios Interadministrativos</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</si>
  <si>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1.</t>
  </si>
  <si>
    <t>Deficiencias en el proceso de supervisión y en el ejercicio de la interventoría en la verificación del cumplimiento de las especificaciones y normas técnicas establecidas en las obligaciones contractuales.</t>
  </si>
  <si>
    <t>Contar con el mantenimiento a las estructuras de drenaje superficial, cunetas, alcantarillas, y demás dispositivos de desagüe, detectado por la Contraloría General de la República.</t>
  </si>
  <si>
    <t>Realizar el mantenimiento a las estructuras de drenaje superficial, cunetas, alcantarillas, y demás dispositivos de desagüe. Detectados por la Contraloría General de la República.</t>
  </si>
  <si>
    <t xml:space="preserve">Informe con registro fotográfico del Administrador Vial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</si>
  <si>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1.</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</si>
  <si>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</si>
  <si>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2.</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</si>
  <si>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</si>
  <si>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3.</t>
  </si>
  <si>
    <t xml:space="preserve">Fortalecer los instrumentos de supervisión contractual, para  mejorar la evaluación de la calidad de los  trabajos en ejercicio de la supervisión del contrato de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</si>
  <si>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1.</t>
  </si>
  <si>
    <t>Realizar la construcción de cunetas y obras de drenaje y la recuperación del hombro de compactación.</t>
  </si>
  <si>
    <t>Corregir los defectos constructivos detectados por la Contraloría General de la República.</t>
  </si>
  <si>
    <t xml:space="preserve">Informe con registro fotográfico de la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</si>
  <si>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1.</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</si>
  <si>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2.</t>
  </si>
  <si>
    <t xml:space="preserve">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3. </t>
  </si>
  <si>
    <t>H9ACGuaviare. Pago de cantidades de obras de señalización. Contrato derivado del convenio 1818 de 2020 (contrato de obra 921 de 2020).
En el Punto de Referencia 55+585 al Punto de Referencia 60+080 en visita de campo se logró establecer que: Existe una diferencia entre las cantidades que finalmente fueron entregadas por el contratista, reportadas en el acta de recibo final de obra del 7 de abril del 2022, con las cantidades verificadas en obra.
(...) se tiene $23.759.914,98, los cuales corresponden a cantidades de obra no realizada. Así mismo, se establecieron deficiencias en la calidad e instalación de elementos de señalización.
También se determinó en la visita de obra realizada que de las 1.247 tachas instaladas 90 se encontraban despagadas, 12 en mal estado y 23 mal instaladas o con problemas de instalación.
(...) así pues, el valor del detrimento fiscal es la suma de $23.759.914,98 por tachas reflectivas y $4.976.785,2 por cantidades de obra de señalización con problemas de calidad, mal instaladas o con problemas de instalación. Para un monto total del fiscal de $28.736.700,18.</t>
  </si>
  <si>
    <t>Deficiencias en el proceso de supervisión y en el ejercicio de la interventoría en la verificación del cumplimiento de las cantidades, especificaciones y normas técnicas establecidas en las obligaciones contractuales.</t>
  </si>
  <si>
    <t>La incorporación en los convenios marco y convenios interadministrativos suscritos por el INVIAS con los entes territoriales, la inclusión de clausulado con la obligatoriedad para los entes territoriales de acoger en su contratación derivada los Manuales de Contratación e Interventoría del INVIAS, teniéndolos como referentes entre otros en el  cumplimiento de las  especificaciones técnicas contratadas y por ende el cumplimiento de la garantía de las obras entre ellas las de señalización.</t>
  </si>
  <si>
    <t>Incorporación de clausulado en los convenios marco y convenios interadministrativos de la normativa que obligue al ente territorial a tener como referente los Manuales de Contratación e interventoría del INVIAS,  documentando así la situación advertida  por la CGR.</t>
  </si>
  <si>
    <t>Minuta modelo con clausulado en convenios a celebrar</t>
  </si>
  <si>
    <t>H10ACGuaviare. Cunetas para garantizar la protección de la estructura del pavimento en especial el hombro de compactación o sobre ancho, contrato de obra derivado del convenio 1818 de 2020.
En el Punto de Referencia 55+585 al Punto de Referencia 60+080 en visita técnica se logró establecer que: Las cantidades y actividades de obra relacionadas al ítem de cunetas no se evidenciaron a lo largo del recorrido del tramo indicado. Las cuales si fueron reportadas en el acta de recibo final de obra del 7 de abril del 2022 y pagadas al contratista.
También se identificó la pérdida del hombro de compactación o sobre ancho por acciones de las aguas de escorrentía las cuales erosionaron en algunos puntos
hasta la estructura que soporta la carpeta asfáltica.
Realizando el recorrido al momento de la visita vía 7506 en el sentido San José del Guaviare – El Retorno en el tramo indicado se determinó en margen Izquierdo la pérdida de 847 metros y en la margen derecha 707.9 metros de hombro de compactación.
Por otra parte, la falta de las estructuras para el manejo de las aguas de escorrentías como lo son las cunetas, (...) conllevó a la pérdida del hombro de compactación o sobre ancho de compactación.</t>
  </si>
  <si>
    <t>Incumplimiento por parte del instituto, la interventoría y el contratista; respecto a las normas y especificaciones técnicas, obligaciones contractuales y documentos relacionados en especial frente a la actividad construcción de “cunetas de concreto vaciadas en situ, incluye la conformación de la superficie de apoyo”, presentándose deficiencias en el proceso de supervisión y en el ejercicio de la interventoría en la verificación del cumplimiento de las especificaciones y normas técnicas establecidas en las obligaciones contractuales.</t>
  </si>
  <si>
    <t>La incorporación en los convenios marco y convenios interadministrativos suscritos por el INVIAS con los entes territoriales, la inclusión de clausulado con la obligatoriedad para los entes territoriales de acoger en su contratación derivada los Manuales de Contratación e Interventoría del INVIAS, teniéndolos como referentes entre otros en el  cumplimiento de las  especificaciones técnicas contratadas y por ende el cumplimiento de la garantía de las obras, entre ellas, el ítem de cunetas, hombros de compactación o sobre ancho de compactación.</t>
  </si>
  <si>
    <t xml:space="preserve">
Incorporación de clausulado en los convenios marco y convenios interadministrativos de la normativa que obligue al ente territorial a tener como referente los Manuales de Contratación e Interventoría del INVIAS,  documentando así la situación advertida  por la CGR.</t>
  </si>
  <si>
    <t>H11ACGuaviare. Componente gestión predial. Convenio 1818 de 2020 y contratación derivada.
Convenio 1818 de 2020: Mediante visita fiscal realizada los días 9 al 11 de mayo del 2022 al tramo vial construido en el sector que comprende el PR 55+585 y el PR 60+080, derivado del convenio interadministrativo 1818 de 2020 y relacionado al contrato de obra 921 de 2020, se determino que no se realizó gestión predial. Evidenciándose que existen secciones transversales en donde el derecho de vía no cumple los 30 metros de acuerdo a especificación legal. Se realizaron 3 mediciones (...) donde la media de la franja de retiro obligatorio es de 23.5 mts.
Contrato 976 de 2021: Mediante visita fiscal realizada los días 2, 3 y 4 de mayo del 2022 en el eje vial a construir entre PR 0 + 000 y PR 45 + 480, y el tramo vial en construcción en el sector que comprende el PR 36+480 y el PR 45+480 de la inspección de la Libertad hacia el municipio de El Retorno, se determinó que no se ha realizado la gestión predial según lo establecido en los documentos del proceso de contratación. Determinándose que existen secciones transversales en donde el derecho de vía no cumple los 30 metros de acuerdo con el marco legal.</t>
  </si>
  <si>
    <t>El incumplimiento por parte del instituto frente al seguimiento de las obligaciones del ente territorial, Gobernación del Guaviare, adquiridas en el convenio interadministrativo 1818 de 2020 y su contratación derivada frente a la gestión predial.</t>
  </si>
  <si>
    <t>Desarrollar un programa de capacitaciones a los supervisores de los convenios suscritos por parte del INVIAS, con el fin de evidenciar la importancia de recordar la necesidad en el seguimiento de obligaciones especialmente en el tema predial.</t>
  </si>
  <si>
    <t>Jornadas de capacitaciones a los supervisores de los convenios suscritos por el INVIAS, con el fin de evidenciar la importancia del seguimiento de las obligaciones contractuales.</t>
  </si>
  <si>
    <t>Registro de las capacitaciones</t>
  </si>
  <si>
    <t>SEP- GGP2-SG</t>
  </si>
  <si>
    <t>SEP-SPSC-DJ</t>
  </si>
  <si>
    <t>DJ-SPSC</t>
  </si>
  <si>
    <t>SGI-DJ</t>
  </si>
  <si>
    <t>SS-GT-SGI</t>
  </si>
  <si>
    <t>AC-GUAVIARE</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</si>
  <si>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</si>
  <si>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Falta de aplicación del principio de planeación estatal en relación con los documentos que dan soporte desde lo jurídico, técnico y presupuestal a la minuta de modificación 1 al contrato 976 de 2021. 
Falta de justificación en los documentos soporte de la modificación para el traslado entre vigencias.</t>
  </si>
  <si>
    <t xml:space="preserve">14 04 006   </t>
  </si>
  <si>
    <t xml:space="preserve">14 04 001   </t>
  </si>
  <si>
    <t xml:space="preserve">14 04 007   </t>
  </si>
  <si>
    <t xml:space="preserve">11 02 001   </t>
  </si>
  <si>
    <t>DTE-SEP</t>
  </si>
  <si>
    <t>SGC</t>
  </si>
  <si>
    <t>SUBDIRECCIÓN GESTIÓN CONTRACTUAL Y PROCESOS ADMINISTRATIVOS</t>
  </si>
  <si>
    <t>DJ-SGC</t>
  </si>
  <si>
    <t>SS-DJ-SGC</t>
  </si>
  <si>
    <t>GGP1-DTE-SMCN</t>
  </si>
  <si>
    <t>SMCN</t>
  </si>
  <si>
    <t>SUBDIRECCIÓN DE MODERNIZACIÓNN DE CARRETERAS NACIONALES</t>
  </si>
  <si>
    <t>Auditoría de Cumplimiento Proyectos Viales en el Departamento del Guaviare. Vigencias 2020 y 2021. (ACGUAVIARE)</t>
  </si>
  <si>
    <t>Actuación Especial de Fiscalización: Contratos suscritos con la firma constructora MECO S.A. y MECO Infraestructura S.A.S. (AEF-MECO)</t>
  </si>
  <si>
    <t>H63R16. Mejoramiento gestión social predial y ambiental corredor transversal Medellín - Quibdó fase 2 – prosperidad.
Se presentan temas pendientes para finiquitar la gestión de adquisición predial, actividad delegada al contratista, cuando el contrato está por finalizar el 30 de junio de 2017 según el Adicional No.3 del 30 de marzo  de 2017.</t>
  </si>
  <si>
    <t>H1Denuncia2021-216384-82111-D.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1.</t>
  </si>
  <si>
    <t>Debilidades e incumplimiento en el ejercicio de las funciones y obligaciones de la supervisión del contrato, por parte del Invias y del Municipio de Encino, al no llevar a cabo un seguimiento riguroso durante la ejecución de las actividades establecidas dentro del contrato de obra, y al no tomar acciones pertinentes que garantizarán el cumplimiento del alcance del objeto contractual.</t>
  </si>
  <si>
    <t>Fortalecer los instrumentos de supervisión contractual, para  mejorar la evaluación de la calidad de los trabajos en ejercicio de la supervisión del contrato de interventoría.</t>
  </si>
  <si>
    <t>Capacitación del Manual de Contratación - Capitulo de Supervisión</t>
  </si>
  <si>
    <t>DENUNCIA2021-216384-82111-D - ENCINO</t>
  </si>
  <si>
    <t>H1Denuncia2021-216384-82111-D.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2.</t>
  </si>
  <si>
    <t>Elaborar un modelo de minuta tipo de convenio interadministrativo, que le permita al Instituto, exigirle a los municipios la constitución de pólizas de cumplimiento, con el objetivo de que los supervisores tengan más herramientas de tipo jurídico para exigirle al municipio el cumplimiento de sus a obligaciones.</t>
  </si>
  <si>
    <t>Elaborar un modelo de minuta tipo de convenio interadministrativo, que le permita al Instituto, exigirle a los municipios la constitución de pólizas de cumplimiento.</t>
  </si>
  <si>
    <t>Minuta tipo</t>
  </si>
  <si>
    <t>Denuncia 2021-216384-82111-D - Programa Colombia Rural - Municipio de Encino. (DENUNCIA2021-216384-82111-D - ENCINO)</t>
  </si>
  <si>
    <t>GGP4</t>
  </si>
  <si>
    <t>GERENCIA DE GRANDES PROYECTOS 4</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</si>
  <si>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1.</t>
  </si>
  <si>
    <t>Deficiencias en los controles y procedimientos para el registro contable oportuno de las actas de entrega y recibo definitivo de obra que se suscriben dentro de las operaciones de INVIAS.</t>
  </si>
  <si>
    <t>Actualizar y modificar Resolución 7169 del 19 de noviembre de 2014 por la cual se establecen los requisitos para el tramite y pago de obligaciones.</t>
  </si>
  <si>
    <t>Modificación Resolución</t>
  </si>
  <si>
    <t>Resolución actualizada</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</si>
  <si>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2.</t>
  </si>
  <si>
    <t>Circularización a las unidades ejecutoras para el tramite de actas finales de recibo de obra.</t>
  </si>
  <si>
    <t>Circularización a unidades ejecutoras</t>
  </si>
  <si>
    <t>Circularizaciones</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</si>
  <si>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3.</t>
  </si>
  <si>
    <t xml:space="preserve">Actualizar y socializar el procedimiento contable AFINCO-PR-12 - GESTIÓN Y RECONOCIMIENTO CONTABLE DE LAS NOVEDADES BIENES DE USO PÚBLICO registrado en la plataforma Kawak, considerando las  instrucciones contenidas en la Directiva 001 de 2020.
</t>
  </si>
  <si>
    <t>Actualizar procedimiento</t>
  </si>
  <si>
    <t>Procedimiento actualizado y socializado</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</si>
  <si>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
Acción 1.</t>
  </si>
  <si>
    <t>Deficiencias en la revisión y control a los registros contables y la falta de capacitación del personal encargado de la contabilización, lo cual genera una incertidumbre en la cuenta 171014001 - Bienes de Uso Público en Servicio – Terrenos.</t>
  </si>
  <si>
    <t>Realizar reclasificación, si con base en la información recibida por el área responsable de la información, se establece que tiene porción de edificación.</t>
  </si>
  <si>
    <t>Registro contable</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</si>
  <si>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
Acción 2.</t>
  </si>
  <si>
    <t>Elaborar procedimiento donde se defina los requisitos de información a las áreas responsables, para el reconocimiento contable de los bienes de uso público a propiedad, planta y equipo o inverso.</t>
  </si>
  <si>
    <t>Elaboración, implementación y socialización de procedimiento para clasificación de bienes de propiedad, planta y equipo a bienes de uso publico o viceversa.</t>
  </si>
  <si>
    <t>Procedimiento elaborado y socializado</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</si>
  <si>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1.</t>
  </si>
  <si>
    <t>Deficiencias en el control, verificación y causación contable y la revisión de las liquidaciones de intereses por mora del laudo arbitral.</t>
  </si>
  <si>
    <t>Elaborar procedimiento con la Subdirección de Defensa Jurídica, donde se definan los requerimientos de información de los pasivos - procesos jurídicos  para su reconocimiento contable.</t>
  </si>
  <si>
    <t>Elaborar, implementar y socializar procedimiento para el reconocimiento contable de los procesos jurídicos.</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</si>
  <si>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2.</t>
  </si>
  <si>
    <t>Implementar los procedimientos de provisión de pago de sentencias y conciliaciones y cumplimiento de sentencias judiciales y conciliaciones, incorporando las actividades de requerimientos y liquidación de las obligaciones,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</si>
  <si>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</si>
  <si>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Procedimiento elaborado, publicado, socializado e implementado</t>
  </si>
  <si>
    <t>H4AF2021. Registro y clasificación de Cuenta de Otros Ingresos - Sobrantes.
En la revisión realizada se encontró que se efectuó registro de los comprobantes contables al código 480825001 denominada Otros Ingresos - Sobrantes, por el recibo de los activos por reversión de las Concesiones (...). Así las cosas, el INVIAS realizó un registro contable que no se ajusta a lo establecido en la Resolución 602 de 2018, toda vez que la subcuenta a utilizar y acreditar es la identificada con el código contable 442807 denominada - Bienes Recibidos sin Contraprestación.
El resultado de lo expuesto es una subestimación a la subcuenta 442807-Bienes recibidos sin contraprestación por $1.577.385.451, que puede generar interpretaciones equivocadas por parte de los usuarios de la información.</t>
  </si>
  <si>
    <t>Deficiencias en los controles para la revisión y verificación de los registros contables y la falta de capacitación de los funcionarios encargados de los registros contables.</t>
  </si>
  <si>
    <t>Ajustar y socializar  procedimiento para el reconocimiento de los bienes transferidos por las otras entidades.</t>
  </si>
  <si>
    <t>Ajustar y socializar procedimiento para el reconocimiento de bienes transferidos.</t>
  </si>
  <si>
    <t>H5AF2021. Revelación y preparación de información financiera Bienes de Uso Público en Servicio – Terrenos - cuenta 171014.
En la nota 11.5.5 Terrenos, de los estados financieros a 31 de diciembre de 2021, el valor de los terrenos de los Bienes de Uso Público en Servicio, código 171014, por $2.307.664.754.939, no se presenta la información más representativa de los predios con sus valores, no revela, ni separa contablemente a nivel de auxiliar; los valores que corresponden a la red de carreteras, red férrea, red fluvial y red marítima, según lo establecido en las normas contables, con el fin de proporcionar información relevante para un mejor entendimiento e interpretación de la posición financiera y el desempeño de la entidad. Este valor representa el 6,5% del total de activos del INVÍAS.</t>
  </si>
  <si>
    <t>Deficiencias en la aplicación de las normas contables y de control interno contable, para el reconocimiento, revelación y preparación de los estados financieros.</t>
  </si>
  <si>
    <t>Revisar, validar e incluir en el procedimiento de Notas a los Estados Contables, las explicaciones a las variaciones en las cuentas de terrenos y sus anexos.</t>
  </si>
  <si>
    <t>Actualizar  y socializar procedimiento Notas a los Estados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</si>
  <si>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1.</t>
  </si>
  <si>
    <t>Debilidades en la elaboración y soportes de los comprobantes contables y no se tienen procedimientos efectivos que eviten reprocesos y optimicen el tiempo de los funcionarios encargados de estas funciones. Igualmente se evidencian deficiencias en los controles y supervisión al proceso, así como falta de segregación de funciones.</t>
  </si>
  <si>
    <t>Revisar, actualizar y socializar el procedimiento AFINCO-PR-3 - REGISTRO DE OPERACIONES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</si>
  <si>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2.</t>
  </si>
  <si>
    <t>Realizar reporte control trimestral sobre cumplimiento de AFINCO-PR-3 - REGISTRO DE OPERACIONES CONTABLES.</t>
  </si>
  <si>
    <t>Reporte trimestral sobre el cumplimiento del procedimiento AFINCO-PR-3 - REGISTRO DE OPERACIONES CONTABLES</t>
  </si>
  <si>
    <t>H7AF2021. Revelaciones en las Notas a los Estados Financieros. 
Inconsistencias y deficiencias en la revelación y presentación de las notas a los estados financieros (...) de las siguientes cuentas: Cuentas por Cobrar, Propiedades Planta y Equipo, Bienes de Uso Público e Históricos y Culturales, Cuentas por Pagar, Provisiones e Ingresos.</t>
  </si>
  <si>
    <t>Falta de aplicación estricta de las normas establecidas para cada una de las cuentas de los estados financieros del Instituto Nacional de Vías a 31 de diciembre de 2021.
Deficiente revisión de las notas, antes de ser firmadas.</t>
  </si>
  <si>
    <t xml:space="preserve">Verificar el cumplimiento de las normas para la preparación de las Notas a los Estados Financieros.
</t>
  </si>
  <si>
    <t xml:space="preserve">Verificar lista de chequeo sobre el cumplimiento de las normas para la preparación de las Notas a los Estados Financieros. 
</t>
  </si>
  <si>
    <t>Lista de chequeo verificada, con responsable de su elaboración</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</si>
  <si>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
Acción 1.</t>
  </si>
  <si>
    <t xml:space="preserve">Constitución de reserva presupuestal sin el cumplimiento de requisitos.
El mecanismo para hacer viable la ejecución de contratos de duración superior a un año no es el de las reservas presupuestales si no el de las vigencias futuras.
</t>
  </si>
  <si>
    <t>Desarrollar cinco (5) jornadas de capacitación de la Guía de Estructuración de Proyectos, a las diferentes unidades ejecutoras y dependencias del INVIAS.</t>
  </si>
  <si>
    <t> Registro de las capacitaciones sobre la Guía de Estructuración de Proyectos</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</si>
  <si>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
Acción 2.</t>
  </si>
  <si>
    <t>Realizar dos (2) sesiones de capacitaciones a los supervisores de los proyectos, respecto a los requisitos para solicitar vigencias futuras y constituir reservas presupuestales.</t>
  </si>
  <si>
    <t>Dos (2) sesiones de capacitaciones a los supervisores de los proyectos, respecto a los requisitos para solicitar vigencias futuras y constituir reservas presupuestales.</t>
  </si>
  <si>
    <t>Capacitación respecto a los requisitos para solicitar vigencias futuras y constituir reservas presupuestales</t>
  </si>
  <si>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t>
  </si>
  <si>
    <t>Deficiente planeación para la ejecución de los recursos y constitución de reserva presupuestal sin el cumplimiento de requisitos.
De otra parte, se suscribe prórroga del contrato en mención sin el cumplimiento de requisitos.</t>
  </si>
  <si>
    <t xml:space="preserve">Establecer un procedimiento institucional en el que se defina a la Fuerza Pública, las condiciones de adquisición de bienes y las fechas límites de radicación de las necesidades contractuales ante el Programa de Seguridad en Carreteras Nacionales PSCN.
Lo anterior, atendiendo la naturaleza de los bienes a contratar y la modalidad de selección contractual; dentro del mismo se establecerá un cronograma estipulando actividades y tiempos.
</t>
  </si>
  <si>
    <t>1. Elaborar un documento denominado: "Procedimiento para la adquisición de bienes con destino a la Fuerza Púbica".
2. Socializar del procedimiento ante la Fuerza Pública.
3. Oficializar el procedimiento ante la OAP para ser incluido en el aplicativo institucional Kawak.
4. Implementar el procedimiento.</t>
  </si>
  <si>
    <t>Procedimiento para la adquisición de bienes con destino a la Fuerza Pública, socializado e implementado</t>
  </si>
  <si>
    <t>H10AF2021. Constitución de reservas presupuestales. Contrato de obra 1910 de 30 de diciembre de 2020.
Reservas presupuestales fueron adicionadas en valor sin tener autorización de Vigencias Futuras y/o justificación de no cumplimiento por razones de fuerza mayor o caso fortuito.</t>
  </si>
  <si>
    <t>Deficiencias en la aplicación de los controles establecidos en el proceso presupuestal de la entidad para la constitución de las reservas presupuestales, omitiendo el trámite para la aprobación de vigencias futuras ordinarias.</t>
  </si>
  <si>
    <t>H11AF2021. Expedición Certificado de Disponibilidad Presupuestal. Contrato de obra 1910 del 30 de diciembre de 2020.
Se evidenció que en la justificación presupuestal se indicó el monto de los recursos solicitados en el trámite de adición, más no se hizo referencia al respaldo presupuestal con el que cuenta la entidad para atender la solicitud, como lo establece el Instructivo de Solicitud de Adición, Modificación y Prorroga MINFRA-MIN-IN-12 del Manual de Interventoría y asimismo, se identificó que el certificado de disponibilidad presupuestal que ampara este compromiso fue expedido el 29 de diciembre de 2021, fecha en la cual el trámite de adición ya se había surtido.</t>
  </si>
  <si>
    <t>Deficiencias en la coordinación entre la Unidad Ejecutora - Subdirección Red Terciaria y Férrea, el área de Presupuesto y el Interventor, lo que genera incumplimiento de los procedimientos establecidos por el Instructivo de Solicitud de Adición, Modificación y Prorroga MINFRA-MIN-IN-12 del Manual de Interventoría.</t>
  </si>
  <si>
    <t>Realizar dos (2) sesiones de capacitaciones a los supervisores de los proyectos, respecto a los procedimientos establecidos por el Instructivo de Solicitud de Adición, Modificación y Prorroga MINFRA-MIN-IN-12 del Manual de Interventoría.</t>
  </si>
  <si>
    <t>Dos (2) sesiones de capacitaciones a los supervisores de los proyectos, respecto a los procedimientos establecidos por el Instructivo de Solicitud de Adición, Modificación y Prorroga MINFRA-MIN-IN-12 del Manual de Interventoría.</t>
  </si>
  <si>
    <t>Capacitación respecto a los procedimientos establecidos por el Instructivo de Solicitud de Adición, Modificación y Prorroga MINFRA-MIN-IN-12 del Manual de Interventoría</t>
  </si>
  <si>
    <t>H12AF2021. Disponibilidad presupuestal para asumir los pagos pendientes, derivados del proceso de adquisición predial en marco del contrato 1686 de 2015.
El contrato 1686 de 2015 finalizó su ejecución el 5 de agosto de 2021, y se determinó que los recursos asignados al proceso de adquisición predial no fueron suficientes toda vez que se reportó un déficit de recursos para concluir dicha gestión, y a corte de abril 04 de 2022, el Instituto informó que no existe un soporte presupuestal para asumir dichos compromisos, lo que conllevó al incumplimiento de los términos pactados con los prometientes vendedores de los inmuebles que se requirieron para el proyecto.</t>
  </si>
  <si>
    <t>Gestión inoportuna en la consecución de los recursos para la adquisición de las franjas prediales requeridos para el desarrollo de las obras establecidas en el alcance del contrato 1686 de 2015, conllevando a que se asumieron compromisos sin el debido soporte presupuestal.</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</si>
  <si>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1.</t>
  </si>
  <si>
    <t>Deficiencias en la aplicación oportuna de las normas y la efectividad en los controles por parte de la supervisión e interventoría en el recaudo de los rendimientos financieros.</t>
  </si>
  <si>
    <t xml:space="preserve">Desarrollo de programa de socialización y capacitación a los supervisores e interventores (obligatoria asistencia) de los convenios y contratos suscritos por parte del INVIAS, con el fin de evidenciar la importancia de dar cumplimiento a  las obligaciones pactadas con los entes territoriales, así como el seguimiento estricto y en términos con énfasis en los rendimientos financieros generados por los recursos aportados por el instituto, los cuales deben ser reintegrados conforme al inciso segundo del artículo 33 del Decreto 4730 del 28 de diciembre de 2005 y el Decreto 1853 de 2015.                                                       </t>
  </si>
  <si>
    <t>Jornadas de capacitaciones a los interventores, supervisores y diferentes actores de los convenios y contratos suscritos por el INVIAS, con el fin de evidenciar la importancia del cumplimiento de la normatividad  y de las obligaciones convencionales /contractuales.</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</si>
  <si>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2.</t>
  </si>
  <si>
    <t>Realizar dos (2) sesiones de capacitaciones a los gestores y supervisores, respecto a la obligación de reintegrar los rendimientos financieros dentro del termino legal.</t>
  </si>
  <si>
    <t>Dos (2) sesiones de capacitaciones a los gestores y supervisores, respecto a la obligación de reintegrar los rendimientos financieros dentro del termino legal.</t>
  </si>
  <si>
    <t>Capacitación respecto a la obligación de reintegrar los rendimientos financieros dentro del termino legal.</t>
  </si>
  <si>
    <t>Administrativo con presunta incidencia Disciplinaria – Indagación Preliminar</t>
  </si>
  <si>
    <t>H14AF2021. Oportunidad en el pago de Sentencias y Laudos Arbitrales.
Realizada la revisión de la información de los soportes de fallos judiciales dentro de la vigencia 2021, se identificó que el INVIAS reconoció y efectuó el pago de sentencias por fuera de los términos establecidos en los artículos 192 y 195 de la Ley 1437 de 2011, generando la causación de intereses moratorios en el Proceso Ordinario Laboral Nro. 66170-31-05-001-2013-00025-00 y finalmente el Proceso de Reparación Directa Nro. 05001-23-31-000-2006-03498-00.
(...) la entidad (...) no aporta documentación conducente y pertinente que sustente sus argumentos y afirmaciones relacionadas con las gestiones para el pago oportuno de las obligaciones en estos procesos.</t>
  </si>
  <si>
    <t>Debilidades en la gestión administrativa para reconocimiento y pago de sentencias judiciales por parte del Instituto Nacional de Vías – INVIAS.</t>
  </si>
  <si>
    <t>Implementar los procedimientos de provisión de pago de sentencias y conciliaciones y cumplimiento de sentencias judiciales y conciliaciones,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</si>
  <si>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</si>
  <si>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H15AF2021. Viabilidad financiera para realizar la gestión de adquisición predial del contrato de obra 1904 de 2020.
El valor de la apropiación presupuestal para la gestión de adquisición predial dista frente a la estimación de los costos reales, la cual fue elaborada en marco de la ejecución contractual. Lo anterior se fundamenta en el resultado de contrastar el valor establecido en la Cláusula Séptima del contrato 1904 de 2020 para adelantar gestión social, predial y ambiental por $11.896.363.423, con respecto a la estimación realizada en abril 08 de 2022, donde se indicó que los recursos para la adquisición de los predios requeridos para adelantar las obras son del orden de $105.231.051.296, que corresponde a una variación aproximada de 785%.</t>
  </si>
  <si>
    <t>Falencias en la fase de planeación del proceso contractual, ya que la evaluación financiera que realizó el INVIAS para el tema de adquisición predial estimó recursos por debajo del valor necesario para realizar dicha gestión, (...), se concluye que la evaluación financiera no coadyuvó a establecer la factibilidad real del contrato.</t>
  </si>
  <si>
    <t>Registro de las capacitaciones sobre la Guía de Estructuración de Proyectos</t>
  </si>
  <si>
    <t>H16AF2021. Desarrollo de la gestión predial a cargo del contratista en concordancia con lo estipulado en el contrato 1617 de 2020.
Se presenta retraso en el desarrollo de las actividades prediales, por parte del contratista toda vez que según el cronograma de gestión predial se estableció que, para el 31 de marzo del 2022, se tendría culminado el 100% de la adquisición predial para los casos en donde se haya adelantado enajenación voluntaria. Pese a lo anterior, a corte de febrero de del 2022, con base en la información reportada por el INVIAS no se cuenta con ningún informe valuatorio, y, por ende, ningún proceso de negociación finalizado al 100 %, negociación la cual finiquita con los respectivos predios registrados a nombre del Instituto. Es de señalar, que, según lo pactado a nivel contractual, el contrato 1617 de 2020 finaliza su ejecución el 31 de julio de 2022.</t>
  </si>
  <si>
    <t>Deficiencias en el cumplimiento de las actividades prediales en concordancia con los tiempos establecidos en el cronograma de gestión predial, aprobado por la interventoría.</t>
  </si>
  <si>
    <t>H17AF2021. Gestión predial para el desarrollo de las obras del contrato 1910 de 2020.
En el cronograma predial suministrado por el INVIAS (...) se determinó que la programación de las actividades de gestión y adquisición predial tiene prevista su terminación para octubre de 2022, cuando el plazo de ejecución pactado en el contrato 1910 de 2020 es hasta junio 16 de 2022, pese a lo anterior, la interventoría dio aprobación a dicho cronograma el 25 de febrero de 2022.</t>
  </si>
  <si>
    <t>Deficiencias en el desarrollo de las obligaciones a cargo de la interventoría, toda vez que ésta aprobó el cronograma de gestión predial con actividades programadas en tiempos que están por fuera del plazo contractual.</t>
  </si>
  <si>
    <t>Solicitar un informe de seguimiento sobre la ejecución del contrato, en el que se evidencie la presentación del cronograma predial.</t>
  </si>
  <si>
    <t>Informe de seguimiento sobre la ejecución del contrato, en el que se evidencie la presentación del cronograma predial.</t>
  </si>
  <si>
    <t>Informe de seguimiento</t>
  </si>
  <si>
    <t>H18AF2021. Priorización de recursos asignados para la ejecución de las obras objeto del contrato 1617 de 2020.
Durante la ejecución del Contrato de obra 1617 de 2020 se priorizaron recursos para obras de rehabilitación y mantenimiento, excluyendo de la adición realizada asignación de recursos para algunas obras requeridas con el fin de culminar la construcción de la vía nueva Valledupar – La Paz.
No se evidencia la aprobación de parte del INVIAS de la adición 2 al contrato 1617 de 2020, por tanto, actualmente no se tiene certeza que se cuente con la disponibilidad de recursos para adicionar el contrato, de tal forma que se permita garantizar la culminación de las obras de construcción de la nueva vía.
Acción 1.</t>
  </si>
  <si>
    <t>Inobservancia de lo establecido en el anexo técnico 1 del contrato, el cual expresamente indica que se deben priorizar las actividades de mejoramiento mediante la construcción de la nueva vía Valledupar - La Paz, sobre las actividades de mantenimiento y rehabilitación.</t>
  </si>
  <si>
    <t>Adicionar los recursos necesarios para garantizar la culminación de las obras de construcción de la nueva vía Valledupar - La Paz, con el fin de tener los recursos para dar cumplimiento a lo establecido en el anexo técnico.</t>
  </si>
  <si>
    <t>Adición del contrato 1617 de 2020.</t>
  </si>
  <si>
    <t xml:space="preserve"> Minuta de adición de recursos </t>
  </si>
  <si>
    <t>H18AF2021. Priorización de recursos asignados para la ejecución de las obras objeto del contrato 1617 de 2020.
Durante la ejecución del Contrato de obra 1617 de 2020 se priorizaron recursos para obras de rehabilitación y mantenimiento, excluyendo de la adición realizada asignación de recursos para algunas obras requeridas con el fin de culminar la construcción de la vía nueva Valledupar – La Paz.
No se evidencia la aprobación de parte del INVIAS de la adición 2 al contrato 1617 de 2020, por tanto, actualmente no se tiene certeza que se cuente con la disponibilidad de recursos para adicionar el contrato, de tal forma que se permita garantizar la culminación de las obras de construcción de la nueva vía.
Acción 2.</t>
  </si>
  <si>
    <t>H19AF2021. Recursos para finalizar la gestión ambiental. Contrato 1686 de 2015.
Déficit de recursos para las obligaciones ambientales requeridas para el desarrollo de las metas físicas y ambientales y la liquidación del contrato 1686 de 2015; lo anterior debido a que se han efectuado por parte del contratista pagos de obligaciones ambientales adicionales al valor final del proyecto de $2.645.053.071 rubro denominado gestión ambiental; en razón a requerimientos inmediatos de la autoridad ambiental CAR que suman $322.668.228,83.</t>
  </si>
  <si>
    <t>Deficiencias en la fase de planeación, en el sentido que no se contó con los análisis necesarios de los aspectos presupuestales requeridos para la gestión ambiental, la cual se realiza en dicha etapa para establecer el impacto social, económico y ambiental, identificar los permisos, autorizaciones y licencias requeridas para la ejecución del proyecto.</t>
  </si>
  <si>
    <t xml:space="preserve">Desarrollar cinco (5) jornadas de capacitación de la Guía de Estructuración de Proyectos, a las diferentes unidades ejecutoras y dependencias del INVIAS. </t>
  </si>
  <si>
    <t>H20AF2021. Disminución de las metas físicas y cambios de alcance en proyectos Programa Colombia Rural, Convenios 2698 de 2019, 2746 de 2019 y 1929 de 2020.
En el marco del Programa Colombia Rural, para tres convenios suscritos por el INVIAS con los municipios Astrea, Sampués y San Pelayo, se identificaron situaciones relacionadas con deficiencias en la fase de planeación de los proyectos correspondiente a la etapa precontractual realizada por los municipios con apoyo técnico de INVIAS, donde se fijaron unas metas físicas y alcance de las obras a ejecutar sin contar con estudios técnicos adecuados que permitieran viabilizar apropiadamente el costo y alcance de los proyectos.</t>
  </si>
  <si>
    <t>Deficiencias en la fase de planeación de los proyectos a ejecutar a través de los contratos de obra derivados de los convenios suscritos entre el INVIAS y los municipios, que no contaban con un estudio técnico adecuado que permitiera viabilizar apropiadamente el costo y alcance de los proyectos; sin tener por lo menos una caracterización básica y resistencia del suelo de la subrasante o un diseño estructural del puente a construir para el caso del contrato de obra derivado SAMC 21-0512-01, que permitieran identificar adecuadamente las actividades o ítems a ejecutar para realizar el mejoramiento de los tramos viales priorizados.</t>
  </si>
  <si>
    <t>Realizar dos (2) sesiones de capacitaciones a los supervisores y directores territoriales, frente a la cartilla técnica de Colombia Rural, la cual contiene todos los aspectos técnicos de las obras a desarrollar en el marco del programa.</t>
  </si>
  <si>
    <t>Dos (2) sesiones de capacitaciones a los supervisores y directores territoriales, frente a la cartilla técnica de Colombia Rural, la cual contiene todos los aspectos técnicos de las obras a desarrollar en el marco del programa.</t>
  </si>
  <si>
    <t>Capacitaciones cartilla Colombia Rural</t>
  </si>
  <si>
    <t>H21AF2021. Atrasos en la ejecución del Contrato de Obra LP-003-2021, derivado del Convenio Interadministrativo 1929 de 2020.
Se evidencian constantes atrasos en la ejecución del contrato de obra LP-003-2021, el cual ha sido objeto de tres prórrogas y conforme al estado actual de avance, no se va a finalizar dentro del plazo contractual vigente, observándose que no se ha tenido la debida diligencia de parte del contratista para superar los bajos rendimientos en la ejecución de las obras, además, no se cuenta con un Plan de Contingencia, el cual fue solicitado por la interventoría.</t>
  </si>
  <si>
    <t>No se ha tenido la debida diligencia de parte del contratista para superar los bajos rendimientos en la ejecución de las obras, además, no se evidencia que se haya presentado el Plan de Contingencia solicitado por la interventoría. Esta situación, denota que las acciones de apremio adelantadas por la interventoría y/o la supervisión no han sido suficientes y/o eficaces.</t>
  </si>
  <si>
    <t>Solicitar un informe de seguimiento sobre la ejecución del contrato, en el que se evidencie la presentación del plan de contingencia solicitado por la interventoría.</t>
  </si>
  <si>
    <t>Informe de seguimiento sobre la ejecución del contrato, en el que se evidencie la presentación del plan de contingencia solicitado por la interventoría.</t>
  </si>
  <si>
    <t>Administrativo con incidencia fiscal y presunta disciplinaria</t>
  </si>
  <si>
    <t>H22AF2021. Deficiencias constructivas en la ejecución de obras Programa Colombia Rural, Convenio 2555 de 2019 Tena Cundinamarca.
Se identificaron situaciones relacionadas con deficiencias en la fase de la ejecución de las obras. Durante la visita realizada al municipio de Tena Cundinamarca, se observó que en el tramo 3 de placa huella ubicada en la vereda El Rosario - sector Mi Gran Colombia, existían una serie de falencias de orden constructivo en la vía, que presentaban deterioro y afectaban el correcto uso del corredor vial por parte de la comunidad.
(...) hallazgo con presunta incidencia disciplinaria y fiscal por $9.134.070.</t>
  </si>
  <si>
    <t>Deficiencias de tipo constructivo, no se ajustan a las condiciones de calidad requeridas y contratadas conforme a los estudios, diseños y alcance de las obras. Obedecen a falencias técnicas que tienen lugar en el proceso constructivo y normatividad aplicable por parte del contratista de obra, a su vez deficiencias en controles de Interventoría y supervisión en el desarrollo del proyecto.</t>
  </si>
  <si>
    <t>Solicitar una visita e informe a la Subdirección de Reglamentación Técnica e Innovación, respecto de la falla geológica que afecta al proyecto.</t>
  </si>
  <si>
    <t>Visita e informe de la Subdirección de Reglamentación Técnica e Innovación, respecto de la falla geológica que afecta al proyecto.</t>
  </si>
  <si>
    <t>Acta de visita e informe</t>
  </si>
  <si>
    <t>SDJ-SF</t>
  </si>
  <si>
    <t>SEP-GGP4-SG</t>
  </si>
  <si>
    <t>SVR-GGP1-GGPT</t>
  </si>
  <si>
    <t>SA-PSCN</t>
  </si>
  <si>
    <t>SEP-DTE</t>
  </si>
  <si>
    <t>SF-DJ</t>
  </si>
  <si>
    <t>SVR-(DT-MET)-GGPT</t>
  </si>
  <si>
    <t>GGP4-SGC</t>
  </si>
  <si>
    <t>PSCN</t>
  </si>
  <si>
    <t>PROGRAMA DE SEGURIDAD EN CARRETERAS NACIONALES</t>
  </si>
  <si>
    <t>AF2021</t>
  </si>
  <si>
    <t>Director General (E)</t>
  </si>
  <si>
    <t>Nombre: GUILLERMO TORO ACUÑA</t>
  </si>
  <si>
    <t>Correo electrónico: gtoro@invias.gov.co</t>
  </si>
  <si>
    <t>Auditoría Financiera 2021 (AF2021)</t>
  </si>
  <si>
    <t>18 01 002</t>
  </si>
  <si>
    <t>18 01 100</t>
  </si>
  <si>
    <t>18 01 003</t>
  </si>
  <si>
    <t>18 02 100</t>
  </si>
  <si>
    <t>17 04 003</t>
  </si>
  <si>
    <t>14 01 014</t>
  </si>
  <si>
    <t>14 06 100</t>
  </si>
  <si>
    <t>14 01 100</t>
  </si>
  <si>
    <t>14 04 100</t>
  </si>
  <si>
    <t>Administrativo con alcance fiscal ($1.549,6 millones) y presunta incidencia
disciplinaria</t>
  </si>
  <si>
    <t xml:space="preserve">14 04 004  </t>
  </si>
  <si>
    <t>H12AEFI-PROVIDENCIA. Reconocimiento y pago al contratista a través de ítem no previsto, costos de transporte de equipos y maquinaria. Contrato de obra 1621 de 2020.
En desarrollo del Contrato de obra 1621 de 2020, se incluyó el ítem no previsto No. 47 correspondiente a “Logística y transporte multimodal de equipos y maquinaria para la ejecución de obras del Contrato 1621 de 2020 en el Archipiélago de San Andrés, Providencia y Santa Catalina”, mediante el cual se reconocen costos de transporte de equipos y maquinaria al contratista estimados en tres unidades por un valor unitario de $1.549.695.201.
El reconocimiento de este ítem no se ajusta a lo pactado contractualmente, toda vez que se reconocen costos de transporte de equipos y maquinaria al contratista, los cuales conforme al Pliego de Condiciones para la contratación de Urgencia Manifiesta No. UM-DT-SPA-013-2020, están incluidos dentro de los costos considerados en los análisis de precios unitarios para la ejecución de los ítems del presupuesto de obra, ofertados por el contratista en su propuesta económica.</t>
  </si>
  <si>
    <t>Debilidades en el desarrollo de las actividades de interventoría y su respectiva supervisión, puesto que se aprueba y valida la inclusión del ítem no previsto No. 47 por medio del cual se reconocen costos de transporte de equipos y maquinaria, ya incluidos en los precios unitarios ofertados por el contratista de obra en su propuesta económica.</t>
  </si>
  <si>
    <t>Administrativo con alcance fiscal ($620,3
millones) y presunta incidencia disciplinaria</t>
  </si>
  <si>
    <t>14 03 100</t>
  </si>
  <si>
    <t>H13AEFI-PROVIDENCIA. Pago de mayor valor por precio unitario del ítem no previsto 54. Contrato de obra 1621 de 2020.
Se estableció inadecuadamente el Análisis del Precio Unitario correspondiente al ítem no previsto 54, donde se utiliza un peso de material a transportar superior al requerido para ejecutar un kilogramo de la actividad constructiva, por lo cual se está reconociendo y pagando un mayor valor al contratista por precio unitario para la ejecución de dicha actividad.</t>
  </si>
  <si>
    <t>Se estableció inadecuadamente el Análisis del Precio Unitario correspondiente al ítem no previsto 54, donde se utiliza un peso de material a transportar superior al requerido para ejecutar un kilogramo de la actividad constructiva, que se estipuló como unidad de pago del citado ítem, por lo cual se está reconociendo un mayor
valor al contratista por precio unitario para la ejecución de dicha actividad. Asimismo, se pagó al contratista mediante el acta de recibo parcial de obra No. 08 del mes de agosto de 2021, un mayor valor correspondiente al producto del precio unitario multiplicado por la cantidad de kilogramos ejecutados.</t>
  </si>
  <si>
    <t>H14AEFI-PROVIDENCIA. Programación e inicio de intervenciones previstas para la rehabilitación del pavimento rígido en la ruta circunvalar de Providencia. Contrato de obra 1621 de 2020.
En el cronograma de obra actualizado vigente, no se evidencia la programación de actividades referentes a la rehabilitación del pavimento rígido en la circunvalar de Providencia, por tanto, no se establece fecha de inicio de ejecución ni tiempo previsto de duración. Además, ante las solicitudes de otras entidades que adelantan trabajos de reconstrucción en la isla, no se ha iniciado la intervención prevista de parte del INVIAS en el pavimento de la ruta circunvalar de Providencia, esta actividad se convierte en ruta crítica para lograr culminar las obras dentro del plazo de ejecución contractual, el cual vence el 31 de julio de 2022.</t>
  </si>
  <si>
    <t>No se tiene establecido en el cronograma de obra el inicio de las actividades de rehabilitación del pavimento rígido en la circunvalar de Providencia, ni el tiempo previsto de duración de dichas actividades, lo cual genera incertidumbre acerca del estado de avance real del proyecto y de la ejecución de las obras en la Isla de
Providencia.</t>
  </si>
  <si>
    <t>Administrativo con presunta
incidencia disciplinaria</t>
  </si>
  <si>
    <t>No se evidencian de parte de Invías solicitudes al municipio para que atendiendo sus obligaciones estipuladas en el Convenio 2066 de 2021, conmine al contratista al cumplimiento del contrato de obra 1455 de 2019 respecto a la oportuna ejecución de las obras correspondientes a los recursos adicionados en virtud del citado convenio, en el cual se establece en su Cláusula Décima que “El INSTITUTO vigilará el cumplimiento de las obligaciones de la ENTIDAD TERRITORIAL, a través de un supervisor designado de conformidad con la delegación funciones vigente (…)”.</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</si>
  <si>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1.</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</si>
  <si>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2.</t>
  </si>
  <si>
    <t>La supervisión y/o del Comité Técnico de seguimiento u homologo, establecerá el cargue y publicación dentro del expediente contractual creado en Secop, de la información producida en desarrollo y ejecución del convenio, particularmente que evidencia actuaciones de seguimiento, control, vigilancia y control para el cumplimiento del convenio.</t>
  </si>
  <si>
    <t>Dentro de las obligaciones del supervisor del convenio se deberá hacer punto de control mensual, de modo que se cumpla con la publicación y publicidad de la información contractual como determina la Ley. En consecuencia, se controlará que la información contractual y para el caso, las actas de seguimiento, actas de supervisión y requerimientos al convenido, estén documentados en el expediente contractual creado en SECOP.</t>
  </si>
  <si>
    <t xml:space="preserve">
Elaborar acta de entrega y recibo definitivo de obra, a fin de verificar en campo el alcance, cumplimiento, seguimiento y control del cumplimiento del convenio.</t>
  </si>
  <si>
    <t>Visitar las obras y diligenciar acta de entrega y seguimiento, con el registro fotográfico de terminación y ejecución de las obras asociadas al convenio.</t>
  </si>
  <si>
    <t>Acta de seguimiento o Acta de Entrega y Recibo Definitivo</t>
  </si>
  <si>
    <t>AEFI-PROVIDENCIA</t>
  </si>
  <si>
    <t>Para los próximos contratos suscritos en la Subdirección de Gestión del Riesgo, cuya ejecución sea en lugares geográficos de difícil acceso, se tendrá en cuenta el costo de transporte de maquinaria y equipos (que no sean de fácil consecución en la zona) necesarios para la ejecución de las obras,  y que no se encuentren en la estructura de los APU´s normalizados del INVIAS.</t>
  </si>
  <si>
    <t>Valor de transporte de maquinaria y equipo incorporado en el presupuesto definitivo del pliego.</t>
  </si>
  <si>
    <t>Pliego de condiciones con el precio de transporte de maquinaria incorporado</t>
  </si>
  <si>
    <t>Para los próximos contratos suscrito en la Subdirección de Gestión del Riesgo, cuya ejecución sea en lugares geográficos de difícil acceso, se tendrá en cuenta el costo de materiales e insumos necesarios (que no sean de fácil consecución en la zona) para la ejecución de las obras, y que no se encuentren en la estructura de los APU´s normalizados del INVIAS.</t>
  </si>
  <si>
    <t>Valor de materiales e insumos incorporado en el presupuesto definitivo del pliego.</t>
  </si>
  <si>
    <t>Pliego de condiciones con el precio de transporte de materiales incorporado</t>
  </si>
  <si>
    <t>Incorporar en el cronograma cada una de las actividades de ejecución del contrato, de manera dinámica y flexible y reportar mediante informe el avance semanal.</t>
  </si>
  <si>
    <t>Cronograma actualizado con cada una de las actividades adelantadas durante la ejecución del contrato.</t>
  </si>
  <si>
    <t>Cronograma con las actividades de ejecución actualizados</t>
  </si>
  <si>
    <t>Actuación Especial de Fiscalización Intersectorial: Isla de Providencia (AEFI-PROVIDENCIA)</t>
  </si>
  <si>
    <t>Administrativo con presunta incidencia disciplinaria y fiscal (Este último por aclarar por parte de la CGR)</t>
  </si>
  <si>
    <t>14 01 008</t>
  </si>
  <si>
    <t>H28AT019. Inobservancia de los principios de planeación, economía y eficacia. Proyecto vía Junín - Barbacoas.
Se evidenció falencias en el contrato No. 009 de 2015, derivado del convenio 2178 de 2013, INVIAS - Departamento de Nariño, al que se decretó la terminación unilateral por incumplimiento en las obligaciones contractuales; lo que trajo como consecuencia la apertura de un nuevo proceso que mostró un incremento respecto al costo inicial de la obra, generando esto un posible detrimento patrimonial por inobservancia de los principios de Planeación, Economía y Eficacia, propios del contrato estatal, cuantificado para el Departamento de Nariño en TRES MIL SEISCIENTOS SESENTA Y DOS MILLONES DOSCIENTOS SESENTA Y UN MIL OCHOCIENTOS TREINTA Y TRES PESOS ($3.662.261.833,00).</t>
  </si>
  <si>
    <t>Existieron deficiencias en la gestión administrativa por parte de la entidad ejecutora y la inobservancia de los mecanismos y procesos internos correspondientes a la planeación en las etapas precontractual y contractual.
INVIAS no cumplió con el deber propio que le fue asignado en las obligaciones del contrato, tal como se evidencia en el informe de supervisión Nº 2 y 3 del contrato de obra 009 – 2015.</t>
  </si>
  <si>
    <t xml:space="preserve">Hacer seguimiento a los requerimientos efectuados al Departamento de Nariño y la firma interventora Consorcio Barbacoas 2014, mediante oficios SVR 48963 y SVR 48961 del 22/08/2022 relacionados con las acciones previstas para la recuperación del recurso público.
</t>
  </si>
  <si>
    <t>Informe de seguimiento a los requerimientos efectuados al Departamento de Nariño y al Consorcio Barbacoas 2014.
(Presentación a la Dirección Jurídica de INVIAS del informe para inicio de acción de controversias contractuales, si al término del plazo concedido al Ente Territorial  y al interventor no se recibe respuesta).</t>
  </si>
  <si>
    <t xml:space="preserve">
H29AT019. Inobservancia del principio de publicidad y oportunidad de publicación en la plataforma SECOP.
INVIAS omitió lo estipulado en el Decreto 1082 de 2015 en la publicación de los elementos del proceso CMA-SGT-GGP-160-2013, del cual derivó el contrato de interventoría 4152 de 2013.</t>
  </si>
  <si>
    <t>Los usuarios y contraseñas de las diferentes plataformas que maneja la Entidad estatal, son propiedad de la Entidad Estatal y no de los funcionarios que en ella prestan sus servicios, de lo contrario a diario se evidenciaría incumplimiento en los diferentes reportes que deben hacer las
entidades estatales, puesto que en su gran mayoría estas manejan contratos de prestación de servicios que son meramente temporales.</t>
  </si>
  <si>
    <t xml:space="preserve">Culminar el trámite de actualización del usuario y contraseña con la Mesa de Servicio de la plataforma de Colombia Compra Eficiente para la carga y actualización de la información de la ejecución del contrato de interventoría 4152 de 2013 en SECOP I. </t>
  </si>
  <si>
    <t>Informe de seguimiento al trámite de recuperación del usuario y contraseña del proyecto en SECOP I y actualización de la información del contrato.</t>
  </si>
  <si>
    <t>Reporte de las acciones adelantadas</t>
  </si>
  <si>
    <t>AEF-AT019</t>
  </si>
  <si>
    <t>Actuación Especial de Fiscalización AT 019 – CAT N°. 615 de 2022: Recursos SGR Nariño y Amazonas (AT 019)</t>
  </si>
  <si>
    <t>Administrativo con presunta incidencia disciplinaria
Nota: 
La connotación fiscal fue desvirtuada por la CGR (Ver columna observaciones)</t>
  </si>
  <si>
    <t>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t>
  </si>
  <si>
    <t>Desarrollar un Acuerdo de Nivel de Servicio, que abarque estos temas.</t>
  </si>
  <si>
    <t>Elaboración del Acuerdo de Nivel de Servicio.</t>
  </si>
  <si>
    <t>Acuerdo de Nivel de Servicio</t>
  </si>
  <si>
    <t>DEO 
(Dirección de Ejecución y Operación) y GSCP 
(Gerencia de Seguimiento y Control Presupuestal)</t>
  </si>
  <si>
    <t>Acción 2.
Desarrollar un Acuerdo de Nivel de Servicio, que abarque estos temas.</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</si>
  <si>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Acción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</si>
  <si>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Acción 2.</t>
  </si>
  <si>
    <t>Socialización con las Subdirecciones y Grupos Internos de trabajo de cada una de las dependencias de la guía “EDEPI-GUI-1”.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</si>
  <si>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Acción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</si>
  <si>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Acción 2.</t>
  </si>
  <si>
    <t>SEP-SGI-SG</t>
  </si>
  <si>
    <t>SVR-DTE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</si>
</sst>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0;[Red]0"/>
    <numFmt numFmtId="165" formatCode="yyyy\-mm\-dd;@"/>
    <numFmt numFmtId="166" formatCode="0&quot;%&quot;"/>
    <numFmt numFmtId="167" formatCode="yyyy/mm/dd;@"/>
    <numFmt numFmtId="168" formatCode="0.0&quot;%&quot;"/>
    <numFmt numFmtId="169" formatCode="yyyy/mm/dd"/>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10"/>
      <color theme="0"/>
      <name val="Arial"/>
      <family val="2"/>
    </font>
    <font>
      <b/>
      <sz val="9"/>
      <name val="Arial"/>
      <family val="2"/>
    </font>
    <font>
      <b/>
      <sz val="10"/>
      <color rgb="FFFF0000"/>
      <name val="Arial"/>
      <family val="2"/>
    </font>
    <font>
      <sz val="10"/>
      <color theme="1"/>
      <name val="Arial"/>
      <family val="2"/>
    </font>
    <font>
      <b/>
      <sz val="8"/>
      <color theme="0"/>
      <name val="Arial"/>
      <family val="2"/>
    </font>
    <font>
      <sz val="8"/>
      <color rgb="FFFF0000"/>
      <name val="Arial"/>
      <family val="2"/>
    </font>
    <font>
      <i/>
      <sz val="8"/>
      <name val="Arial"/>
      <family val="2"/>
    </font>
    <font>
      <b/>
      <i/>
      <sz val="8"/>
      <color theme="1"/>
      <name val="Arial"/>
      <family val="2"/>
    </font>
    <font>
      <sz val="8"/>
      <color rgb="FF000000"/>
      <name val="Arial"/>
      <family val="2"/>
    </font>
    <font>
      <sz val="10"/>
      <name val="Arial"/>
      <family val="2"/>
    </font>
    <font>
      <u/>
      <sz val="10"/>
      <color theme="10"/>
      <name val="Arial"/>
      <family val="2"/>
    </font>
    <font>
      <sz val="10"/>
      <color rgb="FF8FE78B"/>
      <name val="Arial"/>
      <family val="2"/>
    </font>
    <font>
      <sz val="10"/>
      <color rgb="FF00B0F0"/>
      <name val="Arial"/>
      <family val="2"/>
    </font>
    <font>
      <sz val="10"/>
      <color rgb="FF00B050"/>
      <name val="Arial"/>
      <family val="2"/>
    </font>
    <font>
      <sz val="10"/>
      <color rgb="FF7030A0"/>
      <name val="Arial"/>
      <family val="2"/>
    </font>
    <font>
      <sz val="10"/>
      <color rgb="FFFFC819"/>
      <name val="Arial"/>
      <family val="2"/>
    </font>
    <font>
      <sz val="9"/>
      <color indexed="81"/>
      <name val="Tahoma"/>
      <family val="2"/>
    </font>
    <font>
      <b/>
      <sz val="10"/>
      <color theme="0"/>
      <name val="Arial"/>
      <family val="2"/>
    </font>
  </fonts>
  <fills count="16">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8FDF8B"/>
        <bgColor indexed="64"/>
      </patternFill>
    </fill>
    <fill>
      <patternFill patternType="solid">
        <fgColor rgb="FFB7EAB4"/>
        <bgColor indexed="64"/>
      </patternFill>
    </fill>
    <fill>
      <patternFill patternType="solid">
        <fgColor rgb="FFB7EAB4"/>
        <bgColor rgb="FF000000"/>
      </patternFill>
    </fill>
    <fill>
      <patternFill patternType="solid">
        <fgColor rgb="FFFFD44B"/>
        <bgColor indexed="64"/>
      </patternFill>
    </fill>
    <fill>
      <patternFill patternType="solid">
        <fgColor rgb="FFFFF0C1"/>
        <bgColor indexed="64"/>
      </patternFill>
    </fill>
  </fills>
  <borders count="29">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style="hair">
        <color theme="0" tint="-0.249977111117893"/>
      </left>
      <right style="hair">
        <color theme="0" tint="-0.249977111117893"/>
      </right>
      <top style="hair">
        <color theme="0" tint="-0.249977111117893"/>
      </top>
      <bottom/>
      <diagonal/>
    </border>
    <border>
      <left style="thin">
        <color rgb="FFBFBFBF"/>
      </left>
      <right style="thin">
        <color rgb="FFBFBFBF"/>
      </right>
      <top style="thin">
        <color rgb="FFBFBFBF"/>
      </top>
      <bottom style="thin">
        <color rgb="FFBFBFBF"/>
      </bottom>
      <diagonal/>
    </border>
    <border>
      <left style="hair">
        <color theme="0" tint="-0.249977111117893"/>
      </left>
      <right/>
      <top style="hair">
        <color theme="0" tint="-0.249977111117893"/>
      </top>
      <bottom style="hair">
        <color theme="0" tint="-0.249977111117893"/>
      </bottom>
      <diagonal/>
    </border>
  </borders>
  <cellStyleXfs count="34">
    <xf numFmtId="0" fontId="0" fillId="0" borderId="0"/>
    <xf numFmtId="0" fontId="8" fillId="0" borderId="0"/>
    <xf numFmtId="0" fontId="12" fillId="0" borderId="0">
      <alignment vertical="top"/>
    </xf>
    <xf numFmtId="0" fontId="8" fillId="0" borderId="0"/>
    <xf numFmtId="0" fontId="8" fillId="0" borderId="0"/>
    <xf numFmtId="0" fontId="8" fillId="0" borderId="0"/>
    <xf numFmtId="0" fontId="15" fillId="0" borderId="0"/>
    <xf numFmtId="0" fontId="8" fillId="0" borderId="0"/>
    <xf numFmtId="0" fontId="13" fillId="0" borderId="0"/>
    <xf numFmtId="0" fontId="8" fillId="0" borderId="0"/>
    <xf numFmtId="0" fontId="15" fillId="0" borderId="0">
      <alignment vertical="top"/>
    </xf>
    <xf numFmtId="0" fontId="12" fillId="0" borderId="0"/>
    <xf numFmtId="0" fontId="14" fillId="0" borderId="0"/>
    <xf numFmtId="9" fontId="15" fillId="0" borderId="0" applyFont="0" applyFill="0" applyBorder="0" applyAlignment="0" applyProtection="0"/>
    <xf numFmtId="9" fontId="16" fillId="0" borderId="0" applyFont="0" applyFill="0" applyBorder="0" applyAlignment="0" applyProtection="0"/>
    <xf numFmtId="0" fontId="8" fillId="0" borderId="0"/>
    <xf numFmtId="0" fontId="5" fillId="0" borderId="0"/>
    <xf numFmtId="9" fontId="5"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8" fillId="0" borderId="0">
      <alignment vertical="top"/>
    </xf>
    <xf numFmtId="0" fontId="2" fillId="0" borderId="0"/>
    <xf numFmtId="0" fontId="2" fillId="0" borderId="0">
      <alignment vertical="top"/>
    </xf>
    <xf numFmtId="0" fontId="8" fillId="0" borderId="0"/>
    <xf numFmtId="9" fontId="2" fillId="0" borderId="0" applyFont="0" applyFill="0" applyBorder="0" applyAlignment="0" applyProtection="0"/>
    <xf numFmtId="43" fontId="8"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1" fillId="0" borderId="0"/>
    <xf numFmtId="0" fontId="35" fillId="0" borderId="0" applyNumberFormat="0" applyFill="0" applyBorder="0" applyAlignment="0" applyProtection="0"/>
  </cellStyleXfs>
  <cellXfs count="206">
    <xf numFmtId="0" fontId="0" fillId="0" borderId="0" xfId="0"/>
    <xf numFmtId="0" fontId="7" fillId="0" borderId="0" xfId="0" applyFont="1" applyAlignment="1">
      <alignment horizontal="justify" vertical="center"/>
    </xf>
    <xf numFmtId="0" fontId="7" fillId="0" borderId="0" xfId="0" applyFont="1"/>
    <xf numFmtId="165" fontId="7" fillId="0" borderId="0" xfId="0" applyNumberFormat="1" applyFont="1"/>
    <xf numFmtId="0" fontId="7" fillId="0" borderId="2" xfId="0" applyFont="1" applyBorder="1"/>
    <xf numFmtId="165" fontId="7" fillId="0" borderId="2" xfId="0" applyNumberFormat="1" applyFont="1" applyBorder="1"/>
    <xf numFmtId="0" fontId="7" fillId="3" borderId="0" xfId="0" applyFont="1" applyFill="1"/>
    <xf numFmtId="0" fontId="7" fillId="0" borderId="5" xfId="0" applyFont="1" applyBorder="1"/>
    <xf numFmtId="0" fontId="7" fillId="0" borderId="5" xfId="0" applyFont="1" applyBorder="1" applyAlignment="1">
      <alignment horizontal="justify" vertical="center"/>
    </xf>
    <xf numFmtId="0" fontId="7" fillId="0" borderId="7" xfId="0" applyFont="1" applyBorder="1"/>
    <xf numFmtId="0" fontId="0" fillId="0" borderId="0" xfId="0" applyAlignment="1">
      <alignment horizontal="center"/>
    </xf>
    <xf numFmtId="0" fontId="0" fillId="2" borderId="0" xfId="0" applyFill="1"/>
    <xf numFmtId="0" fontId="21" fillId="2" borderId="0" xfId="0" applyFont="1" applyFill="1" applyAlignment="1">
      <alignment horizontal="center" vertical="center"/>
    </xf>
    <xf numFmtId="0" fontId="0" fillId="2" borderId="0" xfId="0" applyFill="1" applyAlignment="1">
      <alignment horizontal="center"/>
    </xf>
    <xf numFmtId="0" fontId="7" fillId="0" borderId="0" xfId="0" applyFont="1" applyAlignment="1">
      <alignment horizontal="center" wrapText="1"/>
    </xf>
    <xf numFmtId="0" fontId="0" fillId="0" borderId="0" xfId="0" applyAlignment="1">
      <alignment horizontal="center" wrapText="1"/>
    </xf>
    <xf numFmtId="0" fontId="8" fillId="0" borderId="0" xfId="0" applyFont="1"/>
    <xf numFmtId="0" fontId="7" fillId="0" borderId="0" xfId="0" applyFont="1" applyAlignment="1">
      <alignment horizontal="justify" vertical="center" wrapText="1"/>
    </xf>
    <xf numFmtId="0" fontId="0" fillId="0" borderId="0" xfId="0" applyAlignment="1">
      <alignment horizontal="justify" vertical="center" wrapText="1"/>
    </xf>
    <xf numFmtId="0" fontId="23" fillId="2" borderId="0" xfId="0" applyFont="1" applyFill="1"/>
    <xf numFmtId="0" fontId="9" fillId="0" borderId="6" xfId="0" applyFont="1" applyBorder="1"/>
    <xf numFmtId="0" fontId="9" fillId="0" borderId="7" xfId="0" applyFont="1" applyBorder="1"/>
    <xf numFmtId="9" fontId="17" fillId="0" borderId="0" xfId="14" applyFont="1" applyFill="1" applyBorder="1"/>
    <xf numFmtId="0" fontId="17" fillId="0" borderId="0" xfId="0" applyFont="1"/>
    <xf numFmtId="0" fontId="28" fillId="0" borderId="0" xfId="0" applyFont="1" applyAlignment="1">
      <alignment horizontal="center" vertical="center" wrapText="1"/>
    </xf>
    <xf numFmtId="0" fontId="28" fillId="0" borderId="0" xfId="0" applyFont="1" applyAlignment="1">
      <alignment horizontal="center" vertical="center"/>
    </xf>
    <xf numFmtId="0" fontId="28" fillId="0" borderId="18" xfId="0" applyFont="1" applyBorder="1" applyAlignment="1">
      <alignment horizontal="center" vertical="center"/>
    </xf>
    <xf numFmtId="0" fontId="20" fillId="0" borderId="19" xfId="0" applyFont="1" applyBorder="1" applyAlignment="1">
      <alignment vertical="center"/>
    </xf>
    <xf numFmtId="0" fontId="20" fillId="0" borderId="21" xfId="0" applyFont="1" applyBorder="1" applyAlignment="1">
      <alignment vertical="center"/>
    </xf>
    <xf numFmtId="0" fontId="20" fillId="0" borderId="7" xfId="0" applyFont="1" applyBorder="1"/>
    <xf numFmtId="0" fontId="20" fillId="0" borderId="13" xfId="0" applyFont="1" applyBorder="1"/>
    <xf numFmtId="0" fontId="28" fillId="0" borderId="12" xfId="0" applyFont="1" applyBorder="1" applyAlignment="1">
      <alignment horizontal="center" vertical="center"/>
    </xf>
    <xf numFmtId="9" fontId="28" fillId="0" borderId="0" xfId="14" applyFont="1"/>
    <xf numFmtId="0" fontId="28" fillId="0" borderId="0" xfId="0" applyFont="1"/>
    <xf numFmtId="0" fontId="17" fillId="2" borderId="3" xfId="0" applyFont="1" applyFill="1" applyBorder="1" applyAlignment="1">
      <alignment horizontal="center"/>
    </xf>
    <xf numFmtId="0" fontId="17" fillId="2" borderId="4" xfId="0" applyFont="1" applyFill="1" applyBorder="1" applyAlignment="1">
      <alignment horizontal="center"/>
    </xf>
    <xf numFmtId="0" fontId="17" fillId="2" borderId="0" xfId="0" applyFont="1" applyFill="1" applyAlignment="1">
      <alignment horizontal="center"/>
    </xf>
    <xf numFmtId="0" fontId="28" fillId="2" borderId="0" xfId="0" applyFont="1" applyFill="1" applyAlignment="1">
      <alignment horizontal="center"/>
    </xf>
    <xf numFmtId="0" fontId="7" fillId="0" borderId="0" xfId="0" applyFont="1" applyAlignment="1">
      <alignment horizontal="center" vertical="center"/>
    </xf>
    <xf numFmtId="0" fontId="20" fillId="0" borderId="0" xfId="0" applyFont="1" applyAlignment="1">
      <alignment horizontal="center" vertical="center"/>
    </xf>
    <xf numFmtId="0" fontId="17" fillId="2" borderId="0" xfId="0" applyFont="1" applyFill="1" applyAlignment="1">
      <alignment horizontal="center" vertical="center"/>
    </xf>
    <xf numFmtId="0" fontId="28" fillId="2" borderId="0" xfId="0" applyFont="1" applyFill="1" applyAlignment="1">
      <alignment horizontal="center" vertical="center"/>
    </xf>
    <xf numFmtId="0" fontId="23" fillId="2" borderId="11" xfId="0" applyFont="1" applyFill="1" applyBorder="1"/>
    <xf numFmtId="0" fontId="23" fillId="2" borderId="0" xfId="0" applyFont="1" applyFill="1" applyAlignment="1">
      <alignment horizontal="center"/>
    </xf>
    <xf numFmtId="0" fontId="17" fillId="2" borderId="0" xfId="0" applyFont="1" applyFill="1"/>
    <xf numFmtId="0" fontId="17" fillId="2" borderId="5" xfId="0" applyFont="1" applyFill="1" applyBorder="1"/>
    <xf numFmtId="0" fontId="28" fillId="2" borderId="0" xfId="0" applyFont="1" applyFill="1"/>
    <xf numFmtId="0" fontId="19" fillId="8" borderId="26" xfId="0" applyFont="1" applyFill="1" applyBorder="1" applyAlignment="1">
      <alignment horizontal="center" vertical="center" wrapText="1"/>
    </xf>
    <xf numFmtId="0" fontId="19" fillId="9" borderId="26" xfId="0" applyFont="1" applyFill="1" applyBorder="1" applyAlignment="1">
      <alignment horizontal="center" vertical="center" wrapText="1"/>
    </xf>
    <xf numFmtId="9" fontId="19" fillId="8" borderId="26" xfId="14" applyFont="1" applyFill="1" applyBorder="1" applyAlignment="1">
      <alignment horizontal="center" vertical="center" wrapText="1"/>
    </xf>
    <xf numFmtId="0" fontId="7" fillId="0" borderId="0" xfId="0" applyFont="1" applyAlignment="1">
      <alignment horizontal="center"/>
    </xf>
    <xf numFmtId="0" fontId="9" fillId="0" borderId="7" xfId="0" applyFont="1" applyBorder="1" applyAlignment="1">
      <alignment horizontal="center"/>
    </xf>
    <xf numFmtId="0" fontId="7" fillId="10" borderId="26" xfId="0" applyFont="1" applyFill="1" applyBorder="1" applyAlignment="1">
      <alignment horizontal="center" vertical="center" wrapText="1"/>
    </xf>
    <xf numFmtId="165" fontId="7" fillId="10" borderId="26" xfId="0" applyNumberFormat="1" applyFont="1" applyFill="1" applyBorder="1" applyAlignment="1">
      <alignment horizontal="center" vertical="center" wrapText="1"/>
    </xf>
    <xf numFmtId="0" fontId="17" fillId="10" borderId="26" xfId="0" applyFont="1" applyFill="1" applyBorder="1" applyAlignment="1">
      <alignment horizontal="center" vertical="center" wrapText="1"/>
    </xf>
    <xf numFmtId="0" fontId="17" fillId="2" borderId="5" xfId="0" applyFont="1" applyFill="1" applyBorder="1" applyAlignment="1">
      <alignment horizontal="center" vertical="center"/>
    </xf>
    <xf numFmtId="9" fontId="17" fillId="11" borderId="26" xfId="18" applyFont="1" applyFill="1" applyBorder="1" applyAlignment="1">
      <alignment horizontal="center" vertical="center" wrapText="1"/>
    </xf>
    <xf numFmtId="0" fontId="25" fillId="7" borderId="22" xfId="0" applyFont="1" applyFill="1" applyBorder="1" applyAlignment="1">
      <alignment horizontal="center" vertical="center"/>
    </xf>
    <xf numFmtId="0" fontId="8" fillId="12" borderId="22" xfId="0" applyFont="1" applyFill="1" applyBorder="1" applyAlignment="1">
      <alignment horizontal="center" vertical="center"/>
    </xf>
    <xf numFmtId="0" fontId="8" fillId="0" borderId="22" xfId="0" applyFont="1" applyBorder="1" applyAlignment="1">
      <alignment horizontal="left" vertical="center" indent="1"/>
    </xf>
    <xf numFmtId="0" fontId="0" fillId="12" borderId="22" xfId="0" applyFill="1" applyBorder="1" applyAlignment="1">
      <alignment horizontal="center" vertical="center"/>
    </xf>
    <xf numFmtId="0" fontId="0" fillId="0" borderId="22" xfId="0" applyBorder="1" applyAlignment="1">
      <alignment horizontal="left" vertical="center" indent="1"/>
    </xf>
    <xf numFmtId="0" fontId="8" fillId="13" borderId="27" xfId="0" applyFont="1" applyFill="1" applyBorder="1" applyAlignment="1">
      <alignment horizontal="center" vertical="center"/>
    </xf>
    <xf numFmtId="0" fontId="8" fillId="0" borderId="27" xfId="0" applyFont="1" applyBorder="1" applyAlignment="1">
      <alignment horizontal="left" vertical="center" indent="1"/>
    </xf>
    <xf numFmtId="0" fontId="8" fillId="13" borderId="0" xfId="0" applyFont="1" applyFill="1" applyAlignment="1">
      <alignment horizontal="center" vertical="center"/>
    </xf>
    <xf numFmtId="0" fontId="8" fillId="0" borderId="0" xfId="0" applyFont="1" applyAlignment="1">
      <alignment horizontal="left" vertical="center" indent="1"/>
    </xf>
    <xf numFmtId="0" fontId="0" fillId="14" borderId="0" xfId="0" applyFill="1"/>
    <xf numFmtId="0" fontId="8" fillId="14" borderId="0" xfId="0" applyFont="1" applyFill="1"/>
    <xf numFmtId="0" fontId="8" fillId="15" borderId="0" xfId="0" applyFont="1" applyFill="1"/>
    <xf numFmtId="0" fontId="8" fillId="15" borderId="0" xfId="0" applyFont="1" applyFill="1" applyAlignment="1">
      <alignment vertical="top" wrapText="1"/>
    </xf>
    <xf numFmtId="0" fontId="17" fillId="0" borderId="0" xfId="0" applyFont="1" applyAlignment="1">
      <alignment horizontal="center" vertical="center"/>
    </xf>
    <xf numFmtId="0" fontId="17" fillId="0" borderId="20" xfId="0" applyFont="1" applyBorder="1" applyAlignment="1">
      <alignment horizontal="center" vertical="center"/>
    </xf>
    <xf numFmtId="4" fontId="17" fillId="0" borderId="8" xfId="0" applyNumberFormat="1" applyFont="1" applyBorder="1" applyAlignment="1">
      <alignment horizontal="center" vertical="center"/>
    </xf>
    <xf numFmtId="10" fontId="20" fillId="6" borderId="8" xfId="14" applyNumberFormat="1" applyFont="1" applyFill="1" applyBorder="1" applyAlignment="1">
      <alignment horizontal="center" vertical="center"/>
    </xf>
    <xf numFmtId="10" fontId="20" fillId="5" borderId="8" xfId="14" applyNumberFormat="1" applyFont="1" applyFill="1" applyBorder="1" applyAlignment="1">
      <alignment horizontal="center" vertical="center"/>
    </xf>
    <xf numFmtId="10" fontId="20" fillId="2" borderId="0" xfId="14" applyNumberFormat="1" applyFont="1" applyFill="1" applyBorder="1" applyAlignment="1">
      <alignment horizontal="center" vertical="center"/>
    </xf>
    <xf numFmtId="10" fontId="20" fillId="6" borderId="8" xfId="18" applyNumberFormat="1" applyFont="1" applyFill="1" applyBorder="1" applyAlignment="1">
      <alignment horizontal="center" vertical="center"/>
    </xf>
    <xf numFmtId="10" fontId="20" fillId="4" borderId="8" xfId="18" applyNumberFormat="1" applyFont="1" applyFill="1" applyBorder="1" applyAlignment="1">
      <alignment horizontal="center" vertical="center"/>
    </xf>
    <xf numFmtId="10" fontId="20" fillId="4" borderId="8" xfId="14" applyNumberFormat="1" applyFont="1" applyFill="1" applyBorder="1" applyAlignment="1">
      <alignment horizontal="center" vertical="center"/>
    </xf>
    <xf numFmtId="0" fontId="8" fillId="12" borderId="0" xfId="0" applyFont="1" applyFill="1" applyAlignment="1">
      <alignment horizontal="center" vertical="center"/>
    </xf>
    <xf numFmtId="0" fontId="8" fillId="2" borderId="22" xfId="0" applyFont="1" applyFill="1" applyBorder="1" applyAlignment="1">
      <alignment horizontal="left" vertical="center" indent="1"/>
    </xf>
    <xf numFmtId="0" fontId="29" fillId="0" borderId="0" xfId="0" applyFont="1" applyAlignment="1">
      <alignment horizontal="center" vertical="center" wrapText="1"/>
    </xf>
    <xf numFmtId="0" fontId="19" fillId="0" borderId="0" xfId="0" applyFont="1" applyAlignment="1">
      <alignment horizontal="center" vertical="center"/>
    </xf>
    <xf numFmtId="0" fontId="25" fillId="0" borderId="0" xfId="0" applyFont="1" applyAlignment="1">
      <alignment horizontal="center" vertical="center"/>
    </xf>
    <xf numFmtId="0" fontId="29" fillId="0" borderId="0" xfId="0" applyFont="1" applyAlignment="1">
      <alignment horizontal="center" vertical="center"/>
    </xf>
    <xf numFmtId="169" fontId="17" fillId="11" borderId="26" xfId="18" applyNumberFormat="1" applyFont="1" applyFill="1" applyBorder="1" applyAlignment="1">
      <alignment horizontal="center" vertical="center" wrapText="1"/>
    </xf>
    <xf numFmtId="169" fontId="7" fillId="0" borderId="0" xfId="0" applyNumberFormat="1" applyFont="1" applyAlignment="1">
      <alignment horizontal="center" vertical="center"/>
    </xf>
    <xf numFmtId="169" fontId="9" fillId="0" borderId="7" xfId="0" applyNumberFormat="1" applyFont="1" applyBorder="1" applyAlignment="1">
      <alignment horizontal="center" vertical="center"/>
    </xf>
    <xf numFmtId="169" fontId="0" fillId="0" borderId="0" xfId="0" applyNumberFormat="1" applyAlignment="1">
      <alignment horizontal="center" vertical="center"/>
    </xf>
    <xf numFmtId="0" fontId="7" fillId="0" borderId="26" xfId="0" applyFont="1" applyBorder="1" applyAlignment="1">
      <alignment horizontal="center" vertical="center" wrapText="1"/>
    </xf>
    <xf numFmtId="0" fontId="17" fillId="0" borderId="26" xfId="0" applyFont="1" applyBorder="1" applyAlignment="1">
      <alignment horizontal="center" vertical="center" wrapText="1"/>
    </xf>
    <xf numFmtId="0" fontId="19" fillId="0" borderId="26" xfId="0" applyFont="1" applyBorder="1" applyAlignment="1">
      <alignment horizontal="center" vertical="center" wrapText="1"/>
    </xf>
    <xf numFmtId="0" fontId="7" fillId="0" borderId="26" xfId="0" applyFont="1" applyBorder="1" applyAlignment="1">
      <alignment horizontal="justify" vertical="center" wrapText="1"/>
    </xf>
    <xf numFmtId="0" fontId="17" fillId="0" borderId="24" xfId="0" applyFont="1" applyBorder="1" applyAlignment="1" applyProtection="1">
      <alignment horizontal="justify" vertical="center" wrapText="1"/>
      <protection locked="0"/>
    </xf>
    <xf numFmtId="0" fontId="17" fillId="0" borderId="24" xfId="0" applyFont="1" applyBorder="1" applyAlignment="1" applyProtection="1">
      <alignment horizontal="center" vertical="center" wrapText="1"/>
      <protection locked="0"/>
    </xf>
    <xf numFmtId="0" fontId="7" fillId="0" borderId="26" xfId="0" applyFont="1" applyBorder="1" applyAlignment="1" applyProtection="1">
      <alignment horizontal="center" vertical="center" wrapText="1"/>
      <protection locked="0"/>
    </xf>
    <xf numFmtId="167" fontId="17" fillId="0" borderId="24" xfId="0" applyNumberFormat="1" applyFont="1" applyBorder="1" applyAlignment="1" applyProtection="1">
      <alignment horizontal="center" vertical="center" wrapText="1"/>
      <protection locked="0"/>
    </xf>
    <xf numFmtId="1" fontId="17" fillId="0" borderId="24" xfId="0" applyNumberFormat="1" applyFont="1" applyBorder="1" applyAlignment="1">
      <alignment horizontal="center" vertical="center" wrapText="1"/>
    </xf>
    <xf numFmtId="0" fontId="17" fillId="0" borderId="24" xfId="0" applyFont="1" applyBorder="1" applyAlignment="1">
      <alignment horizontal="center" vertical="center" wrapText="1"/>
    </xf>
    <xf numFmtId="169" fontId="17" fillId="0" borderId="26" xfId="18" applyNumberFormat="1" applyFont="1" applyFill="1" applyBorder="1" applyAlignment="1">
      <alignment horizontal="center" vertical="center" wrapText="1"/>
    </xf>
    <xf numFmtId="1" fontId="7" fillId="0" borderId="26" xfId="0" applyNumberFormat="1" applyFont="1" applyBorder="1" applyAlignment="1">
      <alignment horizontal="center" vertical="center" wrapText="1"/>
    </xf>
    <xf numFmtId="166" fontId="17" fillId="0" borderId="24" xfId="18" applyNumberFormat="1" applyFont="1" applyFill="1" applyBorder="1" applyAlignment="1">
      <alignment horizontal="center" vertical="center" wrapText="1"/>
    </xf>
    <xf numFmtId="0" fontId="22" fillId="0" borderId="24" xfId="0" applyFont="1" applyBorder="1" applyAlignment="1">
      <alignment horizontal="center" vertical="center" wrapText="1"/>
    </xf>
    <xf numFmtId="0" fontId="17" fillId="0" borderId="24" xfId="0" applyFont="1" applyBorder="1" applyAlignment="1">
      <alignment horizontal="center" vertical="center"/>
    </xf>
    <xf numFmtId="0" fontId="27" fillId="0" borderId="0" xfId="0" applyFont="1" applyAlignment="1">
      <alignment horizontal="center" vertical="center"/>
    </xf>
    <xf numFmtId="15" fontId="27" fillId="0" borderId="0" xfId="0" applyNumberFormat="1" applyFont="1" applyAlignment="1">
      <alignment horizontal="center" vertical="center"/>
    </xf>
    <xf numFmtId="0" fontId="21" fillId="0" borderId="0" xfId="0" applyFont="1" applyAlignment="1">
      <alignment horizontal="center" vertical="center"/>
    </xf>
    <xf numFmtId="0" fontId="17" fillId="0" borderId="26" xfId="0" applyFont="1" applyBorder="1" applyAlignment="1" applyProtection="1">
      <alignment horizontal="justify" vertical="center" wrapText="1"/>
      <protection locked="0"/>
    </xf>
    <xf numFmtId="0" fontId="7" fillId="0" borderId="26" xfId="0" applyFont="1" applyBorder="1" applyAlignment="1" applyProtection="1">
      <alignment horizontal="justify" vertical="center" wrapText="1"/>
      <protection locked="0"/>
    </xf>
    <xf numFmtId="167" fontId="7" fillId="0" borderId="24" xfId="0" applyNumberFormat="1" applyFont="1" applyBorder="1" applyAlignment="1" applyProtection="1">
      <alignment horizontal="center" vertical="center" wrapText="1"/>
      <protection locked="0"/>
    </xf>
    <xf numFmtId="0" fontId="7" fillId="0" borderId="24" xfId="0" applyFont="1" applyBorder="1" applyAlignment="1">
      <alignment horizontal="justify" vertical="center" wrapText="1"/>
    </xf>
    <xf numFmtId="0" fontId="7" fillId="0" borderId="24" xfId="0" applyFont="1" applyBorder="1" applyAlignment="1">
      <alignment horizontal="center" vertical="center" wrapText="1"/>
    </xf>
    <xf numFmtId="0" fontId="17" fillId="0" borderId="24" xfId="0" applyFont="1" applyBorder="1" applyAlignment="1">
      <alignment horizontal="justify" vertical="center" wrapText="1"/>
    </xf>
    <xf numFmtId="2" fontId="17" fillId="0" borderId="24" xfId="0" applyNumberFormat="1" applyFont="1" applyBorder="1" applyAlignment="1">
      <alignment horizontal="justify" vertical="center" wrapText="1"/>
    </xf>
    <xf numFmtId="0" fontId="7" fillId="0" borderId="24" xfId="0" applyFont="1" applyBorder="1" applyAlignment="1" applyProtection="1">
      <alignment horizontal="center" vertical="center" wrapText="1"/>
      <protection locked="0"/>
    </xf>
    <xf numFmtId="0" fontId="7" fillId="0" borderId="24" xfId="0" applyFont="1" applyBorder="1" applyAlignment="1" applyProtection="1">
      <alignment horizontal="justify" vertical="center" wrapText="1"/>
      <protection locked="0"/>
    </xf>
    <xf numFmtId="167" fontId="7" fillId="0" borderId="26" xfId="0" applyNumberFormat="1" applyFont="1" applyBorder="1" applyAlignment="1" applyProtection="1">
      <alignment horizontal="center" vertical="center" wrapText="1"/>
      <protection locked="0"/>
    </xf>
    <xf numFmtId="164" fontId="17" fillId="0" borderId="24" xfId="0" applyNumberFormat="1" applyFont="1" applyBorder="1" applyAlignment="1">
      <alignment horizontal="center" vertical="center" wrapText="1"/>
    </xf>
    <xf numFmtId="166" fontId="17" fillId="0" borderId="24" xfId="14" applyNumberFormat="1" applyFont="1" applyFill="1" applyBorder="1" applyAlignment="1">
      <alignment horizontal="center" vertical="center" wrapText="1"/>
    </xf>
    <xf numFmtId="169" fontId="17" fillId="0" borderId="24" xfId="0" applyNumberFormat="1" applyFont="1" applyBorder="1" applyAlignment="1" applyProtection="1">
      <alignment horizontal="center" vertical="center" wrapText="1"/>
      <protection locked="0"/>
    </xf>
    <xf numFmtId="164" fontId="17" fillId="0" borderId="25" xfId="0" applyNumberFormat="1" applyFont="1" applyBorder="1" applyAlignment="1">
      <alignment horizontal="center" vertical="center" wrapText="1"/>
    </xf>
    <xf numFmtId="0" fontId="17" fillId="0" borderId="25" xfId="0" applyFont="1" applyBorder="1" applyAlignment="1">
      <alignment horizontal="center" vertical="center" wrapText="1"/>
    </xf>
    <xf numFmtId="0" fontId="7" fillId="0" borderId="25" xfId="0" applyFont="1" applyBorder="1" applyAlignment="1">
      <alignment horizontal="justify" vertical="center" wrapText="1"/>
    </xf>
    <xf numFmtId="0" fontId="7" fillId="0" borderId="25" xfId="0" applyFont="1" applyBorder="1" applyAlignment="1" applyProtection="1">
      <alignment horizontal="justify" vertical="center" wrapText="1"/>
      <protection locked="0"/>
    </xf>
    <xf numFmtId="0" fontId="7" fillId="0" borderId="25" xfId="0" applyFont="1" applyBorder="1" applyAlignment="1" applyProtection="1">
      <alignment horizontal="center" vertical="center" wrapText="1"/>
      <protection locked="0"/>
    </xf>
    <xf numFmtId="167" fontId="17" fillId="0" borderId="25" xfId="0" applyNumberFormat="1" applyFont="1" applyBorder="1" applyAlignment="1" applyProtection="1">
      <alignment horizontal="center" vertical="center" wrapText="1"/>
      <protection locked="0"/>
    </xf>
    <xf numFmtId="0" fontId="7" fillId="0" borderId="25" xfId="0" applyFont="1" applyBorder="1" applyAlignment="1">
      <alignment horizontal="center" vertical="center" wrapText="1"/>
    </xf>
    <xf numFmtId="0" fontId="17" fillId="0" borderId="25" xfId="0" applyFont="1" applyBorder="1" applyAlignment="1" applyProtection="1">
      <alignment horizontal="justify" vertical="center" wrapText="1"/>
      <protection locked="0"/>
    </xf>
    <xf numFmtId="0" fontId="17" fillId="0" borderId="25" xfId="0" applyFont="1" applyBorder="1" applyAlignment="1" applyProtection="1">
      <alignment horizontal="center" vertical="center" wrapText="1"/>
      <protection locked="0"/>
    </xf>
    <xf numFmtId="167" fontId="7" fillId="0" borderId="25" xfId="0" applyNumberFormat="1" applyFont="1" applyBorder="1" applyAlignment="1" applyProtection="1">
      <alignment horizontal="center" vertical="center" wrapText="1"/>
      <protection locked="0"/>
    </xf>
    <xf numFmtId="169" fontId="17" fillId="0" borderId="24" xfId="0" applyNumberFormat="1" applyFont="1" applyBorder="1" applyAlignment="1">
      <alignment horizontal="center" vertical="center" wrapText="1"/>
    </xf>
    <xf numFmtId="169" fontId="7" fillId="0" borderId="28" xfId="0" applyNumberFormat="1" applyFont="1" applyBorder="1" applyAlignment="1" applyProtection="1">
      <alignment horizontal="center" vertical="center" wrapText="1"/>
      <protection locked="0"/>
    </xf>
    <xf numFmtId="169" fontId="7" fillId="0" borderId="24" xfId="0" applyNumberFormat="1" applyFont="1" applyBorder="1" applyAlignment="1">
      <alignment horizontal="center" vertical="center" wrapText="1"/>
    </xf>
    <xf numFmtId="169" fontId="7" fillId="0" borderId="24" xfId="0" applyNumberFormat="1" applyFont="1" applyBorder="1" applyAlignment="1" applyProtection="1">
      <alignment horizontal="center" vertical="center" wrapText="1"/>
      <protection locked="0"/>
    </xf>
    <xf numFmtId="169" fontId="7" fillId="0" borderId="26" xfId="0" applyNumberFormat="1" applyFont="1" applyBorder="1" applyAlignment="1">
      <alignment horizontal="center" vertical="center" wrapText="1"/>
    </xf>
    <xf numFmtId="1" fontId="17" fillId="0" borderId="26" xfId="0" applyNumberFormat="1" applyFont="1" applyBorder="1" applyAlignment="1">
      <alignment horizontal="center" vertical="center" wrapText="1"/>
    </xf>
    <xf numFmtId="0" fontId="28" fillId="0" borderId="26" xfId="0" applyFont="1" applyBorder="1" applyAlignment="1">
      <alignment horizontal="center" vertical="center" wrapText="1"/>
    </xf>
    <xf numFmtId="0" fontId="17" fillId="0" borderId="26" xfId="0" applyFont="1" applyBorder="1" applyAlignment="1">
      <alignment horizontal="justify" vertical="center" wrapText="1"/>
    </xf>
    <xf numFmtId="1" fontId="7" fillId="0" borderId="26" xfId="0" applyNumberFormat="1" applyFont="1" applyBorder="1" applyAlignment="1">
      <alignment horizontal="justify" vertical="center" wrapText="1"/>
    </xf>
    <xf numFmtId="0" fontId="28" fillId="0" borderId="24" xfId="0" applyFont="1" applyBorder="1" applyAlignment="1">
      <alignment horizontal="center" vertical="center"/>
    </xf>
    <xf numFmtId="0" fontId="17" fillId="0" borderId="0" xfId="0" applyFont="1" applyAlignment="1">
      <alignment horizontal="center" vertical="center" wrapText="1"/>
    </xf>
    <xf numFmtId="9" fontId="7" fillId="0" borderId="24" xfId="0" applyNumberFormat="1" applyFont="1" applyBorder="1" applyAlignment="1">
      <alignment horizontal="center" vertical="center" wrapText="1"/>
    </xf>
    <xf numFmtId="0" fontId="7" fillId="0" borderId="24" xfId="1" applyFont="1" applyBorder="1" applyAlignment="1">
      <alignment horizontal="justify" vertical="center" wrapText="1"/>
    </xf>
    <xf numFmtId="0" fontId="17" fillId="0" borderId="24" xfId="1" applyFont="1" applyBorder="1" applyAlignment="1">
      <alignment horizontal="justify" vertical="center" wrapText="1"/>
    </xf>
    <xf numFmtId="0" fontId="17" fillId="0" borderId="24" xfId="1" applyFont="1" applyBorder="1" applyAlignment="1">
      <alignment horizontal="center" vertical="center" wrapText="1"/>
    </xf>
    <xf numFmtId="0" fontId="7" fillId="0" borderId="24" xfId="1" applyFont="1" applyBorder="1" applyAlignment="1">
      <alignment horizontal="center" vertical="center" wrapText="1"/>
    </xf>
    <xf numFmtId="169" fontId="7" fillId="0" borderId="24" xfId="1" applyNumberFormat="1" applyFont="1" applyBorder="1" applyAlignment="1">
      <alignment horizontal="center" vertical="center" wrapText="1"/>
    </xf>
    <xf numFmtId="167" fontId="7" fillId="0" borderId="24" xfId="1" applyNumberFormat="1" applyFont="1" applyBorder="1" applyAlignment="1">
      <alignment horizontal="justify" vertical="center" wrapText="1"/>
    </xf>
    <xf numFmtId="167" fontId="17" fillId="0" borderId="24" xfId="1" applyNumberFormat="1" applyFont="1" applyBorder="1" applyAlignment="1">
      <alignment horizontal="justify" vertical="center" wrapText="1"/>
    </xf>
    <xf numFmtId="49" fontId="7" fillId="0" borderId="24" xfId="1" applyNumberFormat="1" applyFont="1" applyBorder="1" applyAlignment="1">
      <alignment horizontal="center" vertical="center" wrapText="1"/>
    </xf>
    <xf numFmtId="168" fontId="17" fillId="0" borderId="24" xfId="14" applyNumberFormat="1" applyFont="1" applyFill="1" applyBorder="1" applyAlignment="1">
      <alignment horizontal="center" vertical="center" wrapText="1"/>
    </xf>
    <xf numFmtId="0" fontId="7" fillId="0" borderId="24" xfId="0" applyFont="1" applyBorder="1" applyAlignment="1">
      <alignment horizontal="justify" vertical="center"/>
    </xf>
    <xf numFmtId="0" fontId="22" fillId="0" borderId="24" xfId="0" applyFont="1" applyBorder="1" applyAlignment="1">
      <alignment horizontal="center" vertical="center"/>
    </xf>
    <xf numFmtId="9" fontId="17" fillId="0" borderId="24" xfId="0" applyNumberFormat="1" applyFont="1" applyBorder="1" applyAlignment="1">
      <alignment horizontal="center" vertical="center" wrapText="1"/>
    </xf>
    <xf numFmtId="169" fontId="17" fillId="0" borderId="24" xfId="15" applyNumberFormat="1" applyFont="1" applyBorder="1" applyAlignment="1">
      <alignment horizontal="center" vertical="center" wrapText="1"/>
    </xf>
    <xf numFmtId="0" fontId="30" fillId="0" borderId="0" xfId="0" applyFont="1"/>
    <xf numFmtId="0" fontId="17" fillId="0" borderId="24" xfId="15" applyFont="1" applyBorder="1" applyAlignment="1">
      <alignment horizontal="justify" vertical="center" wrapText="1"/>
    </xf>
    <xf numFmtId="0" fontId="17" fillId="0" borderId="24" xfId="15" applyFont="1" applyBorder="1" applyAlignment="1">
      <alignment horizontal="center" vertical="center" wrapText="1"/>
    </xf>
    <xf numFmtId="0" fontId="17" fillId="0" borderId="24" xfId="0" applyFont="1" applyBorder="1" applyAlignment="1">
      <alignment horizontal="left" vertical="center" wrapText="1"/>
    </xf>
    <xf numFmtId="169" fontId="17" fillId="0" borderId="24" xfId="0" applyNumberFormat="1" applyFont="1" applyBorder="1" applyAlignment="1">
      <alignment horizontal="center" vertical="center"/>
    </xf>
    <xf numFmtId="9" fontId="17" fillId="0" borderId="24" xfId="0" applyNumberFormat="1" applyFont="1" applyBorder="1" applyAlignment="1">
      <alignment horizontal="justify" vertical="center" wrapText="1"/>
    </xf>
    <xf numFmtId="169" fontId="17" fillId="0" borderId="24" xfId="1" applyNumberFormat="1" applyFont="1" applyBorder="1" applyAlignment="1">
      <alignment horizontal="center" vertical="center" wrapText="1"/>
    </xf>
    <xf numFmtId="169" fontId="17" fillId="0" borderId="24" xfId="0" applyNumberFormat="1" applyFont="1" applyBorder="1" applyAlignment="1">
      <alignment horizontal="justify" vertical="center" wrapText="1"/>
    </xf>
    <xf numFmtId="169" fontId="33" fillId="0" borderId="0" xfId="0" applyNumberFormat="1" applyFont="1" applyAlignment="1">
      <alignment horizontal="center" vertical="center" wrapText="1"/>
    </xf>
    <xf numFmtId="0" fontId="17" fillId="0" borderId="24" xfId="0" applyFont="1" applyBorder="1" applyAlignment="1">
      <alignment horizontal="justify" vertical="center"/>
    </xf>
    <xf numFmtId="14" fontId="17" fillId="0" borderId="24" xfId="0" applyNumberFormat="1" applyFont="1" applyBorder="1" applyAlignment="1">
      <alignment horizontal="center" vertical="center" wrapText="1"/>
    </xf>
    <xf numFmtId="169" fontId="17" fillId="0" borderId="0" xfId="0" applyNumberFormat="1" applyFont="1" applyAlignment="1">
      <alignment horizontal="center" vertical="center" wrapText="1"/>
    </xf>
    <xf numFmtId="4" fontId="17" fillId="0" borderId="24" xfId="0" applyNumberFormat="1" applyFont="1" applyBorder="1" applyAlignment="1">
      <alignment horizontal="center"/>
    </xf>
    <xf numFmtId="0" fontId="17" fillId="0" borderId="24" xfId="0" applyFont="1" applyBorder="1"/>
    <xf numFmtId="0" fontId="23" fillId="0" borderId="0" xfId="0" applyFont="1"/>
    <xf numFmtId="0" fontId="8" fillId="15" borderId="0" xfId="0" applyFont="1" applyFill="1" applyAlignment="1">
      <alignment horizontal="justify" vertical="top" wrapText="1"/>
    </xf>
    <xf numFmtId="0" fontId="35" fillId="15" borderId="0" xfId="33" applyFill="1" applyAlignment="1">
      <alignment horizontal="left" vertical="top" wrapText="1"/>
    </xf>
    <xf numFmtId="0" fontId="26" fillId="14" borderId="0" xfId="0" applyFont="1" applyFill="1" applyAlignment="1">
      <alignment horizontal="center"/>
    </xf>
    <xf numFmtId="0" fontId="26" fillId="14" borderId="0" xfId="0" applyFont="1" applyFill="1" applyAlignment="1">
      <alignment horizontal="center" vertical="center"/>
    </xf>
    <xf numFmtId="0" fontId="26" fillId="14" borderId="0" xfId="0" applyFont="1" applyFill="1" applyAlignment="1">
      <alignment horizontal="center" vertical="top"/>
    </xf>
    <xf numFmtId="0" fontId="20" fillId="0" borderId="8" xfId="0" applyFont="1" applyBorder="1" applyAlignment="1">
      <alignment horizontal="center" vertical="center"/>
    </xf>
    <xf numFmtId="0" fontId="20" fillId="0" borderId="9" xfId="0" applyFont="1" applyBorder="1" applyAlignment="1">
      <alignment horizontal="center" vertical="center"/>
    </xf>
    <xf numFmtId="0" fontId="9" fillId="0" borderId="24" xfId="0" applyFont="1" applyBorder="1" applyAlignment="1">
      <alignment horizontal="center" vertical="center" wrapText="1"/>
    </xf>
    <xf numFmtId="0" fontId="32" fillId="0" borderId="3" xfId="0" applyFont="1" applyBorder="1"/>
    <xf numFmtId="0" fontId="18" fillId="0" borderId="0" xfId="0" applyFont="1"/>
    <xf numFmtId="0" fontId="7" fillId="0" borderId="0" xfId="0" applyFont="1"/>
    <xf numFmtId="0" fontId="17" fillId="2" borderId="6" xfId="0" applyFont="1" applyFill="1" applyBorder="1" applyAlignment="1">
      <alignment horizontal="center"/>
    </xf>
    <xf numFmtId="0" fontId="17" fillId="2" borderId="7" xfId="0" applyFont="1" applyFill="1" applyBorder="1" applyAlignment="1">
      <alignment horizontal="center"/>
    </xf>
    <xf numFmtId="0" fontId="17" fillId="2" borderId="1" xfId="0" applyFont="1" applyFill="1" applyBorder="1" applyAlignment="1">
      <alignment horizontal="center"/>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17" fillId="0" borderId="0" xfId="0" applyFont="1" applyAlignment="1">
      <alignment horizontal="center"/>
    </xf>
    <xf numFmtId="0" fontId="7" fillId="0" borderId="0" xfId="0" applyFont="1" applyAlignment="1">
      <alignment horizontal="center"/>
    </xf>
    <xf numFmtId="0" fontId="9" fillId="0" borderId="0" xfId="0" applyFont="1" applyAlignment="1">
      <alignment horizontal="left"/>
    </xf>
    <xf numFmtId="0" fontId="20" fillId="0" borderId="6" xfId="0" applyFont="1" applyBorder="1" applyAlignment="1">
      <alignment horizontal="center"/>
    </xf>
    <xf numFmtId="0" fontId="9" fillId="0" borderId="7" xfId="0" applyFont="1" applyBorder="1" applyAlignment="1">
      <alignment horizontal="center"/>
    </xf>
    <xf numFmtId="0" fontId="9" fillId="0" borderId="23" xfId="0" applyFont="1" applyBorder="1" applyAlignment="1">
      <alignment horizont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20" fillId="0" borderId="9" xfId="0" applyFont="1" applyBorder="1" applyAlignment="1">
      <alignment horizontal="center" vertical="center" wrapText="1"/>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0" xfId="0" applyFont="1" applyBorder="1" applyAlignment="1">
      <alignment horizontal="center" vertical="center"/>
    </xf>
    <xf numFmtId="0" fontId="20" fillId="0" borderId="6" xfId="0" applyFont="1" applyBorder="1" applyAlignment="1">
      <alignment horizontal="center" vertical="center"/>
    </xf>
    <xf numFmtId="0" fontId="20" fillId="0" borderId="1" xfId="0" applyFont="1" applyBorder="1" applyAlignment="1">
      <alignment horizontal="center" vertical="center"/>
    </xf>
    <xf numFmtId="0" fontId="42" fillId="2" borderId="0" xfId="0" applyFont="1" applyFill="1" applyAlignment="1">
      <alignment horizontal="center" vertical="center"/>
    </xf>
    <xf numFmtId="15" fontId="42" fillId="2" borderId="0" xfId="0" applyNumberFormat="1" applyFont="1" applyFill="1" applyAlignment="1">
      <alignment horizontal="center" vertical="center"/>
    </xf>
  </cellXfs>
  <cellStyles count="34">
    <cellStyle name="Hipervínculo" xfId="33" builtinId="8"/>
    <cellStyle name="Millares 2" xfId="19" xr:uid="{757B1AAE-6027-4EC9-9400-A48672338970}"/>
    <cellStyle name="Millares 3" xfId="28" xr:uid="{4C1A1BE3-862D-4139-A3F2-C75597EAEA56}"/>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1562">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561"/>
      <tableStyleElement type="headerRow" dxfId="1560"/>
      <tableStyleElement type="totalRow" dxfId="1559"/>
      <tableStyleElement type="firstColumn" dxfId="1558"/>
      <tableStyleElement type="firstRowStripe" dxfId="1557"/>
      <tableStyleElement type="secondRowStripe" dxfId="1556"/>
      <tableStyleElement type="firstColumnStripe" dxfId="1555"/>
      <tableStyleElement type="firstSubtotalColumn" dxfId="1554"/>
      <tableStyleElement type="firstSubtotalRow" dxfId="1553"/>
      <tableStyleElement type="secondSubtotalRow" dxfId="1552"/>
      <tableStyleElement type="firstRowSubheading" dxfId="1551"/>
      <tableStyleElement type="secondRowSubheading" dxfId="1550"/>
      <tableStyleElement type="pageFieldLabels" dxfId="1549"/>
      <tableStyleElement type="pageFieldValues" dxfId="1548"/>
    </tableStyle>
    <tableStyle name="Seguimiento OCI 2" table="0" count="14" xr9:uid="{00000000-0011-0000-FFFF-FFFF01000000}">
      <tableStyleElement type="wholeTable" dxfId="1547"/>
      <tableStyleElement type="headerRow" dxfId="1546"/>
      <tableStyleElement type="totalRow" dxfId="1545"/>
      <tableStyleElement type="firstColumn" dxfId="1544"/>
      <tableStyleElement type="firstRowStripe" dxfId="1543"/>
      <tableStyleElement type="secondRowStripe" dxfId="1542"/>
      <tableStyleElement type="firstColumnStripe" dxfId="1541"/>
      <tableStyleElement type="firstSubtotalColumn" dxfId="1540"/>
      <tableStyleElement type="firstSubtotalRow" dxfId="1539"/>
      <tableStyleElement type="secondSubtotalRow" dxfId="1538"/>
      <tableStyleElement type="firstRowSubheading" dxfId="1537"/>
      <tableStyleElement type="secondRowSubheading" dxfId="1536"/>
      <tableStyleElement type="pageFieldLabels" dxfId="1535"/>
      <tableStyleElement type="pageFieldValues" dxfId="1534"/>
    </tableStyle>
  </tableStyles>
  <colors>
    <mruColors>
      <color rgb="FFFFFF5B"/>
      <color rgb="FF95E682"/>
      <color rgb="FFD35C55"/>
      <color rgb="FFBC8FDD"/>
      <color rgb="FFFFFF75"/>
      <color rgb="FFFF4747"/>
      <color rgb="FFFF3F3F"/>
      <color rgb="FFDE3210"/>
      <color rgb="FF77DF5F"/>
      <color rgb="FFFFF3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666749</xdr:colOff>
      <xdr:row>1</xdr:row>
      <xdr:rowOff>76200</xdr:rowOff>
    </xdr:from>
    <xdr:to>
      <xdr:col>5</xdr:col>
      <xdr:colOff>285750</xdr:colOff>
      <xdr:row>5</xdr:row>
      <xdr:rowOff>135034</xdr:rowOff>
    </xdr:to>
    <xdr:pic>
      <xdr:nvPicPr>
        <xdr:cNvPr id="10" name="Imagen 9">
          <a:extLst>
            <a:ext uri="{FF2B5EF4-FFF2-40B4-BE49-F238E27FC236}">
              <a16:creationId xmlns:a16="http://schemas.microsoft.com/office/drawing/2014/main" id="{D6F07534-889C-4348-8E87-48C3B8C2B090}"/>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2228849" y="76200"/>
          <a:ext cx="1914526" cy="7065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1227667</xdr:colOff>
      <xdr:row>0</xdr:row>
      <xdr:rowOff>31751</xdr:rowOff>
    </xdr:from>
    <xdr:to>
      <xdr:col>1</xdr:col>
      <xdr:colOff>3153834</xdr:colOff>
      <xdr:row>5</xdr:row>
      <xdr:rowOff>2047</xdr:rowOff>
    </xdr:to>
    <xdr:pic>
      <xdr:nvPicPr>
        <xdr:cNvPr id="10" name="Imagen 9">
          <a:extLst>
            <a:ext uri="{FF2B5EF4-FFF2-40B4-BE49-F238E27FC236}">
              <a16:creationId xmlns:a16="http://schemas.microsoft.com/office/drawing/2014/main" id="{16AA2830-1F9B-47FD-A37B-3550572444F5}"/>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989667" y="31751"/>
          <a:ext cx="1926167" cy="7640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nvias-my.sharepoint.com/:f:/g/personal/wartunduaga_invias_gov_co/EogPUtyBsfRHmWC4HqbQKSIBHD4vmliIdTs8tTmumZerHQ?e=JMx25h"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F80FD-5A24-44C0-8017-F36832035579}">
  <sheetPr>
    <tabColor theme="8" tint="-0.249977111117893"/>
    <pageSetUpPr fitToPage="1"/>
  </sheetPr>
  <dimension ref="A1:K31"/>
  <sheetViews>
    <sheetView showGridLines="0" topLeftCell="A2" workbookViewId="0">
      <selection activeCell="A1048576" sqref="A1048576"/>
    </sheetView>
  </sheetViews>
  <sheetFormatPr baseColWidth="10" defaultColWidth="0" defaultRowHeight="12.75" zeroHeight="1" x14ac:dyDescent="0.2"/>
  <cols>
    <col min="1" max="4" width="11.7109375" customWidth="1"/>
    <col min="5" max="5" width="11" customWidth="1"/>
    <col min="6" max="9" width="11.7109375" customWidth="1"/>
    <col min="10" max="11" width="0" hidden="1" customWidth="1"/>
    <col min="12" max="16384" width="11.42578125" hidden="1"/>
  </cols>
  <sheetData>
    <row r="1" spans="1:9" hidden="1" x14ac:dyDescent="0.2">
      <c r="A1" s="67"/>
      <c r="B1" s="67"/>
      <c r="C1" s="67"/>
      <c r="D1" s="67"/>
      <c r="E1" s="67"/>
      <c r="F1" s="67"/>
      <c r="G1" s="67"/>
      <c r="H1" s="67"/>
      <c r="I1" s="67"/>
    </row>
    <row r="2" spans="1:9" ht="12.95" customHeight="1" x14ac:dyDescent="0.2">
      <c r="A2" s="67"/>
      <c r="B2" s="67"/>
      <c r="C2" s="67"/>
      <c r="D2" s="67"/>
      <c r="E2" s="67"/>
      <c r="F2" s="67"/>
      <c r="G2" s="67"/>
      <c r="H2" s="67"/>
      <c r="I2" s="67"/>
    </row>
    <row r="3" spans="1:9" ht="12.95" customHeight="1" x14ac:dyDescent="0.2">
      <c r="A3" s="67"/>
      <c r="B3" s="67"/>
      <c r="C3" s="67"/>
      <c r="D3" s="67"/>
      <c r="E3" s="67"/>
      <c r="F3" s="67"/>
      <c r="G3" s="67"/>
      <c r="H3" s="67"/>
      <c r="I3" s="67"/>
    </row>
    <row r="4" spans="1:9" ht="12.95" customHeight="1" x14ac:dyDescent="0.2">
      <c r="A4" s="67"/>
      <c r="B4" s="67"/>
      <c r="C4" s="67"/>
      <c r="D4" s="67"/>
      <c r="E4" s="67"/>
      <c r="F4" s="67"/>
      <c r="G4" s="67"/>
      <c r="H4" s="67"/>
      <c r="I4" s="67"/>
    </row>
    <row r="5" spans="1:9" ht="12.95" customHeight="1" x14ac:dyDescent="0.2">
      <c r="A5" s="67"/>
      <c r="B5" s="67"/>
      <c r="C5" s="67"/>
      <c r="D5" s="67"/>
      <c r="E5" s="67"/>
      <c r="F5" s="67"/>
      <c r="G5" s="67"/>
      <c r="H5" s="67"/>
      <c r="I5" s="67"/>
    </row>
    <row r="6" spans="1:9" ht="12.95" customHeight="1" x14ac:dyDescent="0.2">
      <c r="A6" s="67"/>
      <c r="B6" s="67"/>
      <c r="C6" s="67"/>
      <c r="D6" s="67"/>
      <c r="E6" s="67"/>
      <c r="F6" s="67"/>
      <c r="G6" s="67"/>
      <c r="H6" s="67"/>
      <c r="I6" s="67"/>
    </row>
    <row r="7" spans="1:9" ht="12.95" customHeight="1" x14ac:dyDescent="0.2">
      <c r="A7" s="172" t="s">
        <v>1981</v>
      </c>
      <c r="B7" s="172"/>
      <c r="C7" s="172"/>
      <c r="D7" s="172"/>
      <c r="E7" s="172"/>
      <c r="F7" s="172"/>
      <c r="G7" s="172"/>
      <c r="H7" s="172"/>
      <c r="I7" s="172"/>
    </row>
    <row r="8" spans="1:9" ht="12.95" customHeight="1" x14ac:dyDescent="0.2">
      <c r="A8" s="173" t="s">
        <v>1982</v>
      </c>
      <c r="B8" s="173"/>
      <c r="C8" s="173"/>
      <c r="D8" s="173"/>
      <c r="E8" s="173"/>
      <c r="F8" s="173"/>
      <c r="G8" s="173"/>
      <c r="H8" s="173"/>
      <c r="I8" s="173"/>
    </row>
    <row r="9" spans="1:9" ht="12.95" customHeight="1" x14ac:dyDescent="0.2">
      <c r="A9" s="174" t="s">
        <v>769</v>
      </c>
      <c r="B9" s="174"/>
      <c r="C9" s="174"/>
      <c r="D9" s="174"/>
      <c r="E9" s="174"/>
      <c r="F9" s="174"/>
      <c r="G9" s="174"/>
      <c r="H9" s="174"/>
      <c r="I9" s="174"/>
    </row>
    <row r="10" spans="1:9" ht="12.95" customHeight="1" x14ac:dyDescent="0.2">
      <c r="A10" s="174" t="s">
        <v>1978</v>
      </c>
      <c r="B10" s="174"/>
      <c r="C10" s="174"/>
      <c r="D10" s="174"/>
      <c r="E10" s="174"/>
      <c r="F10" s="174"/>
      <c r="G10" s="174"/>
      <c r="H10" s="174"/>
      <c r="I10" s="174"/>
    </row>
    <row r="11" spans="1:9" ht="18.95" customHeight="1" x14ac:dyDescent="0.2">
      <c r="A11" s="68"/>
      <c r="B11" s="68"/>
      <c r="C11" s="68"/>
      <c r="D11" s="68"/>
      <c r="E11" s="68"/>
      <c r="F11" s="68"/>
      <c r="G11" s="68"/>
      <c r="H11" s="68"/>
      <c r="I11" s="68"/>
    </row>
    <row r="12" spans="1:9" ht="18.95" customHeight="1" x14ac:dyDescent="0.2">
      <c r="A12" s="170" t="s">
        <v>1979</v>
      </c>
      <c r="B12" s="170"/>
      <c r="C12" s="170"/>
      <c r="D12" s="170"/>
      <c r="E12" s="170"/>
      <c r="F12" s="170"/>
      <c r="G12" s="170"/>
      <c r="H12" s="170"/>
      <c r="I12" s="170"/>
    </row>
    <row r="13" spans="1:9" ht="18.95" customHeight="1" x14ac:dyDescent="0.2">
      <c r="A13" s="170"/>
      <c r="B13" s="170"/>
      <c r="C13" s="170"/>
      <c r="D13" s="170"/>
      <c r="E13" s="170"/>
      <c r="F13" s="170"/>
      <c r="G13" s="170"/>
      <c r="H13" s="170"/>
      <c r="I13" s="170"/>
    </row>
    <row r="14" spans="1:9" ht="18.95" customHeight="1" x14ac:dyDescent="0.2">
      <c r="A14" s="170"/>
      <c r="B14" s="170"/>
      <c r="C14" s="170"/>
      <c r="D14" s="170"/>
      <c r="E14" s="170"/>
      <c r="F14" s="170"/>
      <c r="G14" s="170"/>
      <c r="H14" s="170"/>
      <c r="I14" s="170"/>
    </row>
    <row r="15" spans="1:9" ht="18.95" customHeight="1" x14ac:dyDescent="0.2">
      <c r="A15" s="170"/>
      <c r="B15" s="170"/>
      <c r="C15" s="170"/>
      <c r="D15" s="170"/>
      <c r="E15" s="170"/>
      <c r="F15" s="170"/>
      <c r="G15" s="170"/>
      <c r="H15" s="170"/>
      <c r="I15" s="170"/>
    </row>
    <row r="16" spans="1:9" ht="18.95" customHeight="1" x14ac:dyDescent="0.2">
      <c r="A16" s="170"/>
      <c r="B16" s="170"/>
      <c r="C16" s="170"/>
      <c r="D16" s="170"/>
      <c r="E16" s="170"/>
      <c r="F16" s="170"/>
      <c r="G16" s="170"/>
      <c r="H16" s="170"/>
      <c r="I16" s="170"/>
    </row>
    <row r="17" spans="1:9" ht="18.95" customHeight="1" x14ac:dyDescent="0.2">
      <c r="A17" s="170"/>
      <c r="B17" s="170"/>
      <c r="C17" s="170"/>
      <c r="D17" s="170"/>
      <c r="E17" s="170"/>
      <c r="F17" s="170"/>
      <c r="G17" s="170"/>
      <c r="H17" s="170"/>
      <c r="I17" s="170"/>
    </row>
    <row r="18" spans="1:9" ht="18.95" customHeight="1" x14ac:dyDescent="0.2">
      <c r="A18" s="170"/>
      <c r="B18" s="170"/>
      <c r="C18" s="170"/>
      <c r="D18" s="170"/>
      <c r="E18" s="170"/>
      <c r="F18" s="170"/>
      <c r="G18" s="170"/>
      <c r="H18" s="170"/>
      <c r="I18" s="170"/>
    </row>
    <row r="19" spans="1:9" ht="18.95" customHeight="1" x14ac:dyDescent="0.2">
      <c r="A19" s="170"/>
      <c r="B19" s="170"/>
      <c r="C19" s="170"/>
      <c r="D19" s="170"/>
      <c r="E19" s="170"/>
      <c r="F19" s="170"/>
      <c r="G19" s="170"/>
      <c r="H19" s="170"/>
      <c r="I19" s="170"/>
    </row>
    <row r="20" spans="1:9" ht="18.95" customHeight="1" x14ac:dyDescent="0.2">
      <c r="A20" s="170"/>
      <c r="B20" s="170"/>
      <c r="C20" s="170"/>
      <c r="D20" s="170"/>
      <c r="E20" s="170"/>
      <c r="F20" s="170"/>
      <c r="G20" s="170"/>
      <c r="H20" s="170"/>
      <c r="I20" s="170"/>
    </row>
    <row r="21" spans="1:9" ht="18.95" customHeight="1" x14ac:dyDescent="0.2">
      <c r="A21" s="171" t="s">
        <v>1980</v>
      </c>
      <c r="B21" s="171"/>
      <c r="C21" s="171"/>
      <c r="D21" s="171"/>
      <c r="E21" s="171"/>
      <c r="F21" s="171"/>
      <c r="G21" s="171"/>
      <c r="H21" s="171"/>
      <c r="I21" s="171"/>
    </row>
    <row r="22" spans="1:9" ht="18.95" customHeight="1" x14ac:dyDescent="0.2">
      <c r="A22" s="69"/>
      <c r="B22" s="69"/>
      <c r="C22" s="69"/>
      <c r="D22" s="69"/>
      <c r="E22" s="69"/>
      <c r="F22" s="69"/>
      <c r="G22" s="69"/>
      <c r="H22" s="69"/>
      <c r="I22" s="69"/>
    </row>
    <row r="23" spans="1:9" ht="18.95" customHeight="1" x14ac:dyDescent="0.2">
      <c r="A23" s="170" t="s">
        <v>1983</v>
      </c>
      <c r="B23" s="170"/>
      <c r="C23" s="170"/>
      <c r="D23" s="170"/>
      <c r="E23" s="170"/>
      <c r="F23" s="170"/>
      <c r="G23" s="170"/>
      <c r="H23" s="170"/>
      <c r="I23" s="170"/>
    </row>
    <row r="24" spans="1:9" ht="18.95" customHeight="1" x14ac:dyDescent="0.2">
      <c r="A24" s="170"/>
      <c r="B24" s="170"/>
      <c r="C24" s="170"/>
      <c r="D24" s="170"/>
      <c r="E24" s="170"/>
      <c r="F24" s="170"/>
      <c r="G24" s="170"/>
      <c r="H24" s="170"/>
      <c r="I24" s="170"/>
    </row>
    <row r="25" spans="1:9" ht="18.95" customHeight="1" x14ac:dyDescent="0.2">
      <c r="A25" s="170"/>
      <c r="B25" s="170"/>
      <c r="C25" s="170"/>
      <c r="D25" s="170"/>
      <c r="E25" s="170"/>
      <c r="F25" s="170"/>
      <c r="G25" s="170"/>
      <c r="H25" s="170"/>
      <c r="I25" s="170"/>
    </row>
    <row r="26" spans="1:9" ht="18.95" customHeight="1" x14ac:dyDescent="0.2">
      <c r="A26" s="170"/>
      <c r="B26" s="170"/>
      <c r="C26" s="170"/>
      <c r="D26" s="170"/>
      <c r="E26" s="170"/>
      <c r="F26" s="170"/>
      <c r="G26" s="170"/>
      <c r="H26" s="170"/>
      <c r="I26" s="170"/>
    </row>
    <row r="27" spans="1:9" ht="18.95" customHeight="1" x14ac:dyDescent="0.2">
      <c r="A27" s="170"/>
      <c r="B27" s="170"/>
      <c r="C27" s="170"/>
      <c r="D27" s="170"/>
      <c r="E27" s="170"/>
      <c r="F27" s="170"/>
      <c r="G27" s="170"/>
      <c r="H27" s="170"/>
      <c r="I27" s="170"/>
    </row>
    <row r="28" spans="1:9" ht="18.95" customHeight="1" x14ac:dyDescent="0.2">
      <c r="A28" s="170"/>
      <c r="B28" s="170"/>
      <c r="C28" s="170"/>
      <c r="D28" s="170"/>
      <c r="E28" s="170"/>
      <c r="F28" s="170"/>
      <c r="G28" s="170"/>
      <c r="H28" s="170"/>
      <c r="I28" s="170"/>
    </row>
    <row r="29" spans="1:9" ht="18.95" customHeight="1" x14ac:dyDescent="0.2">
      <c r="A29" s="170"/>
      <c r="B29" s="170"/>
      <c r="C29" s="170"/>
      <c r="D29" s="170"/>
      <c r="E29" s="170"/>
      <c r="F29" s="170"/>
      <c r="G29" s="170"/>
      <c r="H29" s="170"/>
      <c r="I29" s="170"/>
    </row>
    <row r="30" spans="1:9" ht="18.95" customHeight="1" x14ac:dyDescent="0.2">
      <c r="A30" s="170"/>
      <c r="B30" s="170"/>
      <c r="C30" s="170"/>
      <c r="D30" s="170"/>
      <c r="E30" s="170"/>
      <c r="F30" s="170"/>
      <c r="G30" s="170"/>
      <c r="H30" s="170"/>
      <c r="I30" s="170"/>
    </row>
    <row r="31" spans="1:9" ht="18.95" customHeight="1" x14ac:dyDescent="0.2">
      <c r="A31" s="170"/>
      <c r="B31" s="170"/>
      <c r="C31" s="170"/>
      <c r="D31" s="170"/>
      <c r="E31" s="170"/>
      <c r="F31" s="170"/>
      <c r="G31" s="170"/>
      <c r="H31" s="170"/>
      <c r="I31" s="170"/>
    </row>
  </sheetData>
  <sheetProtection algorithmName="SHA-512" hashValue="GjMB99VOyddo0l3wiRTf4pbbIe2/+YW1HIbI1OW51fc0H3pHeMa26+++hH42LAdoFYWtg1YtPqnx7NVDS6axnA==" saltValue="79+N7NGpBGdFKQyX6NecYg==" spinCount="100000" sheet="1" insertHyperlinks="0" selectLockedCells="1" selectUnlockedCells="1"/>
  <mergeCells count="7">
    <mergeCell ref="A23:I31"/>
    <mergeCell ref="A12:I20"/>
    <mergeCell ref="A21:I21"/>
    <mergeCell ref="A7:I7"/>
    <mergeCell ref="A8:I8"/>
    <mergeCell ref="A9:I9"/>
    <mergeCell ref="A10:I10"/>
  </mergeCells>
  <hyperlinks>
    <hyperlink ref="A21:I21" r:id="rId1" display="Base de datos plan de mejoramiento INVIAS - CGR" xr:uid="{9D0530A8-E69D-4C4F-AB81-6AB5F4853212}"/>
  </hyperlinks>
  <pageMargins left="0.11811023622047245" right="0.11811023622047245" top="0.74803149606299213" bottom="0.74803149606299213" header="0.31496062992125984" footer="0.31496062992125984"/>
  <pageSetup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tabColor rgb="FF92D050"/>
    <pageSetUpPr fitToPage="1"/>
  </sheetPr>
  <dimension ref="A1:C33"/>
  <sheetViews>
    <sheetView showGridLines="0" zoomScale="90" zoomScaleNormal="90" workbookViewId="0">
      <selection activeCell="A6" sqref="A6"/>
    </sheetView>
  </sheetViews>
  <sheetFormatPr baseColWidth="10" defaultColWidth="0" defaultRowHeight="12.75" x14ac:dyDescent="0.2"/>
  <cols>
    <col min="1" max="1" width="11.42578125" customWidth="1"/>
    <col min="2" max="2" width="87.28515625" customWidth="1"/>
    <col min="3" max="3" width="78.140625" hidden="1" customWidth="1"/>
    <col min="4" max="16384" width="11.42578125" hidden="1"/>
  </cols>
  <sheetData>
    <row r="1" spans="1:3" x14ac:dyDescent="0.2">
      <c r="A1" s="66"/>
      <c r="B1" s="66"/>
      <c r="C1" s="66"/>
    </row>
    <row r="2" spans="1:3" x14ac:dyDescent="0.2">
      <c r="A2" s="66"/>
      <c r="B2" s="66"/>
      <c r="C2" s="66"/>
    </row>
    <row r="3" spans="1:3" x14ac:dyDescent="0.2">
      <c r="A3" s="66"/>
      <c r="B3" s="66"/>
      <c r="C3" s="66"/>
    </row>
    <row r="4" spans="1:3" x14ac:dyDescent="0.2">
      <c r="A4" s="66"/>
      <c r="B4" s="66"/>
      <c r="C4" s="66"/>
    </row>
    <row r="5" spans="1:3" x14ac:dyDescent="0.2">
      <c r="A5" s="66"/>
      <c r="B5" s="66"/>
      <c r="C5" s="66"/>
    </row>
    <row r="6" spans="1:3" ht="23.25" customHeight="1" x14ac:dyDescent="0.2">
      <c r="A6" s="57" t="s">
        <v>1722</v>
      </c>
      <c r="B6" s="57" t="s">
        <v>755</v>
      </c>
      <c r="C6" s="57" t="s">
        <v>1723</v>
      </c>
    </row>
    <row r="7" spans="1:3" ht="17.100000000000001" customHeight="1" x14ac:dyDescent="0.2">
      <c r="A7" s="58" t="s">
        <v>1697</v>
      </c>
      <c r="B7" s="59" t="s">
        <v>1687</v>
      </c>
      <c r="C7" s="59" t="s">
        <v>757</v>
      </c>
    </row>
    <row r="8" spans="1:3" ht="17.100000000000001" customHeight="1" x14ac:dyDescent="0.2">
      <c r="A8" s="60" t="s">
        <v>1702</v>
      </c>
      <c r="B8" s="61" t="s">
        <v>1688</v>
      </c>
      <c r="C8" s="61" t="s">
        <v>756</v>
      </c>
    </row>
    <row r="9" spans="1:3" ht="17.100000000000001" customHeight="1" x14ac:dyDescent="0.2">
      <c r="A9" s="58" t="s">
        <v>1704</v>
      </c>
      <c r="B9" s="59" t="s">
        <v>1689</v>
      </c>
      <c r="C9" s="59" t="s">
        <v>758</v>
      </c>
    </row>
    <row r="10" spans="1:3" ht="17.100000000000001" customHeight="1" x14ac:dyDescent="0.2">
      <c r="A10" s="58" t="s">
        <v>440</v>
      </c>
      <c r="B10" s="59" t="s">
        <v>1690</v>
      </c>
      <c r="C10" s="59" t="s">
        <v>759</v>
      </c>
    </row>
    <row r="11" spans="1:3" ht="17.100000000000001" customHeight="1" x14ac:dyDescent="0.2">
      <c r="A11" s="58" t="s">
        <v>1698</v>
      </c>
      <c r="B11" s="59" t="s">
        <v>1691</v>
      </c>
      <c r="C11" s="59" t="s">
        <v>763</v>
      </c>
    </row>
    <row r="12" spans="1:3" ht="17.100000000000001" customHeight="1" x14ac:dyDescent="0.2">
      <c r="A12" s="58" t="s">
        <v>1703</v>
      </c>
      <c r="B12" s="59" t="s">
        <v>1692</v>
      </c>
      <c r="C12" s="59" t="s">
        <v>760</v>
      </c>
    </row>
    <row r="13" spans="1:3" ht="17.100000000000001" customHeight="1" x14ac:dyDescent="0.2">
      <c r="A13" s="58" t="s">
        <v>1705</v>
      </c>
      <c r="B13" s="59" t="s">
        <v>1693</v>
      </c>
      <c r="C13" s="59" t="s">
        <v>761</v>
      </c>
    </row>
    <row r="14" spans="1:3" ht="17.100000000000001" customHeight="1" x14ac:dyDescent="0.2">
      <c r="A14" s="58" t="s">
        <v>1699</v>
      </c>
      <c r="B14" s="59" t="s">
        <v>1694</v>
      </c>
      <c r="C14" s="59" t="s">
        <v>762</v>
      </c>
    </row>
    <row r="15" spans="1:3" ht="17.100000000000001" customHeight="1" x14ac:dyDescent="0.2">
      <c r="A15" s="58" t="s">
        <v>1701</v>
      </c>
      <c r="B15" s="59" t="s">
        <v>1695</v>
      </c>
      <c r="C15" s="59" t="s">
        <v>764</v>
      </c>
    </row>
    <row r="16" spans="1:3" ht="17.100000000000001" customHeight="1" x14ac:dyDescent="0.2">
      <c r="A16" s="58" t="s">
        <v>349</v>
      </c>
      <c r="B16" s="59" t="s">
        <v>765</v>
      </c>
      <c r="C16" s="59" t="s">
        <v>765</v>
      </c>
    </row>
    <row r="17" spans="1:3" ht="17.100000000000001" customHeight="1" x14ac:dyDescent="0.2">
      <c r="A17" s="58" t="s">
        <v>314</v>
      </c>
      <c r="B17" s="59" t="s">
        <v>766</v>
      </c>
      <c r="C17" s="59" t="s">
        <v>766</v>
      </c>
    </row>
    <row r="18" spans="1:3" ht="17.100000000000001" customHeight="1" x14ac:dyDescent="0.2">
      <c r="A18" s="58" t="s">
        <v>1728</v>
      </c>
      <c r="B18" s="59" t="s">
        <v>1729</v>
      </c>
      <c r="C18" s="59" t="s">
        <v>1724</v>
      </c>
    </row>
    <row r="19" spans="1:3" ht="17.100000000000001" customHeight="1" x14ac:dyDescent="0.2">
      <c r="A19" s="58" t="s">
        <v>1990</v>
      </c>
      <c r="B19" s="59" t="s">
        <v>1991</v>
      </c>
      <c r="C19" s="59" t="s">
        <v>1825</v>
      </c>
    </row>
    <row r="20" spans="1:3" ht="17.100000000000001" customHeight="1" x14ac:dyDescent="0.2">
      <c r="A20" s="58" t="s">
        <v>2050</v>
      </c>
      <c r="B20" s="59" t="s">
        <v>2128</v>
      </c>
      <c r="C20" s="59"/>
    </row>
    <row r="21" spans="1:3" ht="17.100000000000001" customHeight="1" x14ac:dyDescent="0.2">
      <c r="A21" s="58" t="s">
        <v>2224</v>
      </c>
      <c r="B21" s="59" t="s">
        <v>2225</v>
      </c>
      <c r="C21" s="59"/>
    </row>
    <row r="22" spans="1:3" ht="17.100000000000001" customHeight="1" x14ac:dyDescent="0.2">
      <c r="A22" s="58" t="s">
        <v>1726</v>
      </c>
      <c r="B22" s="59" t="s">
        <v>1725</v>
      </c>
      <c r="C22" s="59" t="s">
        <v>1721</v>
      </c>
    </row>
    <row r="23" spans="1:3" ht="17.100000000000001" customHeight="1" x14ac:dyDescent="0.2">
      <c r="A23" s="58" t="s">
        <v>332</v>
      </c>
      <c r="B23" s="59" t="s">
        <v>767</v>
      </c>
      <c r="C23" s="59" t="s">
        <v>767</v>
      </c>
    </row>
    <row r="24" spans="1:3" ht="17.100000000000001" customHeight="1" x14ac:dyDescent="0.2">
      <c r="A24" s="58" t="s">
        <v>305</v>
      </c>
      <c r="B24" s="59" t="s">
        <v>768</v>
      </c>
      <c r="C24" s="59" t="s">
        <v>768</v>
      </c>
    </row>
    <row r="25" spans="1:3" ht="17.100000000000001" customHeight="1" x14ac:dyDescent="0.2">
      <c r="A25" s="58" t="s">
        <v>312</v>
      </c>
      <c r="B25" s="59" t="s">
        <v>769</v>
      </c>
      <c r="C25" s="59" t="s">
        <v>769</v>
      </c>
    </row>
    <row r="26" spans="1:3" ht="17.100000000000001" customHeight="1" x14ac:dyDescent="0.2">
      <c r="A26" s="58" t="s">
        <v>1700</v>
      </c>
      <c r="B26" s="59" t="s">
        <v>1696</v>
      </c>
      <c r="C26" s="59" t="s">
        <v>772</v>
      </c>
    </row>
    <row r="27" spans="1:3" ht="17.100000000000001" customHeight="1" x14ac:dyDescent="0.2">
      <c r="A27" s="58" t="s">
        <v>1823</v>
      </c>
      <c r="B27" s="59" t="s">
        <v>1824</v>
      </c>
      <c r="C27" s="59" t="s">
        <v>1825</v>
      </c>
    </row>
    <row r="28" spans="1:3" ht="17.100000000000001" customHeight="1" x14ac:dyDescent="0.2">
      <c r="A28" s="79" t="s">
        <v>2204</v>
      </c>
      <c r="B28" s="59" t="s">
        <v>2205</v>
      </c>
      <c r="C28" s="59"/>
    </row>
    <row r="29" spans="1:3" ht="17.100000000000001" customHeight="1" x14ac:dyDescent="0.2">
      <c r="A29" s="62" t="s">
        <v>1968</v>
      </c>
      <c r="B29" s="65" t="s">
        <v>1967</v>
      </c>
      <c r="C29" s="59" t="s">
        <v>1825</v>
      </c>
    </row>
    <row r="30" spans="1:3" ht="17.100000000000001" customHeight="1" x14ac:dyDescent="0.2">
      <c r="A30" s="64" t="s">
        <v>1988</v>
      </c>
      <c r="B30" s="63" t="s">
        <v>1989</v>
      </c>
      <c r="C30" s="59" t="s">
        <v>1825</v>
      </c>
    </row>
    <row r="31" spans="1:3" ht="17.100000000000001" customHeight="1" x14ac:dyDescent="0.2">
      <c r="A31" s="62" t="s">
        <v>2209</v>
      </c>
      <c r="B31" s="65" t="s">
        <v>2210</v>
      </c>
      <c r="C31" s="59"/>
    </row>
    <row r="32" spans="1:3" ht="17.100000000000001" customHeight="1" x14ac:dyDescent="0.2">
      <c r="A32" s="58" t="s">
        <v>2351</v>
      </c>
      <c r="B32" s="80" t="s">
        <v>2352</v>
      </c>
      <c r="C32" s="59"/>
    </row>
    <row r="33" spans="1:3" ht="17.100000000000001" customHeight="1" x14ac:dyDescent="0.2">
      <c r="A33" s="58" t="s">
        <v>770</v>
      </c>
      <c r="B33" s="59" t="s">
        <v>771</v>
      </c>
      <c r="C33" s="59" t="s">
        <v>771</v>
      </c>
    </row>
  </sheetData>
  <sheetProtection algorithmName="SHA-512" hashValue="ZrbzfifDFtF4kz+4AFDP4KUCBJulm/+ppHKAcBl55HaDnS2K06bR+6iD/qsWeuPbeo5VoZOeL5JvBvT5HOIG9A==" saltValue="7rJVPK+0nKwk2gudeTIM2Q==" spinCount="100000" sheet="1" objects="1" scenarios="1"/>
  <pageMargins left="0.7" right="0.7" top="0.75" bottom="0.75" header="0.3" footer="0.3"/>
  <pageSetup scale="94"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39997558519241921"/>
    <pageSetUpPr fitToPage="1"/>
  </sheetPr>
  <dimension ref="A1:AP833"/>
  <sheetViews>
    <sheetView showGridLines="0" tabSelected="1" zoomScale="80" zoomScaleNormal="80" zoomScaleSheetLayoutView="80" zoomScalePageLayoutView="60" workbookViewId="0">
      <pane ySplit="1" topLeftCell="A2" activePane="bottomLeft" state="frozen"/>
      <selection pane="bottomLeft"/>
    </sheetView>
  </sheetViews>
  <sheetFormatPr baseColWidth="10" defaultRowHeight="12.75" x14ac:dyDescent="0.2"/>
  <cols>
    <col min="1" max="1" width="11.42578125" style="37" customWidth="1"/>
    <col min="2" max="2" width="10.85546875" style="46" customWidth="1"/>
    <col min="3" max="3" width="11.85546875" style="46" hidden="1" customWidth="1"/>
    <col min="4" max="4" width="14.28515625" style="46" customWidth="1"/>
    <col min="5" max="5" width="17.85546875" style="41" customWidth="1"/>
    <col min="6" max="6" width="90" customWidth="1"/>
    <col min="7" max="7" width="74.5703125" customWidth="1"/>
    <col min="8" max="8" width="52.85546875" customWidth="1"/>
    <col min="9" max="9" width="52.85546875" style="18" customWidth="1"/>
    <col min="10" max="10" width="40" style="15" customWidth="1"/>
    <col min="11" max="11" width="15.5703125" customWidth="1"/>
    <col min="12" max="12" width="15.140625" customWidth="1"/>
    <col min="13" max="13" width="13" customWidth="1"/>
    <col min="14" max="14" width="19.85546875" customWidth="1"/>
    <col min="15" max="15" width="20.28515625" style="16" customWidth="1"/>
    <col min="16" max="16" width="15.140625" customWidth="1"/>
    <col min="17" max="17" width="32.140625" style="88" hidden="1" customWidth="1"/>
    <col min="18" max="18" width="32.140625" style="10" hidden="1" customWidth="1"/>
    <col min="19" max="19" width="23.5703125" style="32" customWidth="1"/>
    <col min="20" max="20" width="17.85546875" style="33" hidden="1" customWidth="1"/>
    <col min="21" max="21" width="20.85546875" style="33" hidden="1" customWidth="1"/>
    <col min="22" max="22" width="18.140625" style="33" hidden="1" customWidth="1"/>
    <col min="23" max="23" width="13.7109375" style="33" hidden="1" customWidth="1"/>
    <col min="24" max="25" width="14.5703125" style="24" customWidth="1"/>
    <col min="26" max="26" width="27.85546875" style="25" hidden="1" customWidth="1"/>
    <col min="27" max="27" width="35.85546875" style="25" hidden="1" customWidth="1"/>
    <col min="28" max="28" width="14.5703125" style="70" hidden="1" customWidth="1"/>
    <col min="29" max="29" width="37.28515625" style="70" hidden="1" customWidth="1"/>
    <col min="30" max="30" width="12" style="83" hidden="1" customWidth="1"/>
    <col min="31" max="31" width="8.140625" style="83" hidden="1" customWidth="1"/>
    <col min="32" max="32" width="26.42578125" style="83" hidden="1" customWidth="1"/>
    <col min="33" max="33" width="26" style="83" hidden="1" customWidth="1"/>
    <col min="34" max="34" width="22.85546875" style="19" customWidth="1"/>
    <col min="35" max="35" width="19.28515625" style="19" customWidth="1"/>
    <col min="36" max="42" width="11.42578125" style="11"/>
  </cols>
  <sheetData>
    <row r="1" spans="1:42" s="10" customFormat="1" ht="48.75" customHeight="1" x14ac:dyDescent="0.2">
      <c r="A1" s="47" t="s">
        <v>1117</v>
      </c>
      <c r="B1" s="47" t="s">
        <v>442</v>
      </c>
      <c r="C1" s="47" t="s">
        <v>1116</v>
      </c>
      <c r="D1" s="47" t="s">
        <v>234</v>
      </c>
      <c r="E1" s="54" t="s">
        <v>11</v>
      </c>
      <c r="F1" s="52" t="s">
        <v>1118</v>
      </c>
      <c r="G1" s="52" t="s">
        <v>12</v>
      </c>
      <c r="H1" s="52" t="s">
        <v>13</v>
      </c>
      <c r="I1" s="52" t="s">
        <v>230</v>
      </c>
      <c r="J1" s="52" t="s">
        <v>1119</v>
      </c>
      <c r="K1" s="52" t="s">
        <v>1120</v>
      </c>
      <c r="L1" s="53" t="s">
        <v>1121</v>
      </c>
      <c r="M1" s="53" t="s">
        <v>1122</v>
      </c>
      <c r="N1" s="52" t="s">
        <v>1123</v>
      </c>
      <c r="O1" s="48" t="s">
        <v>1300</v>
      </c>
      <c r="P1" s="52" t="s">
        <v>231</v>
      </c>
      <c r="Q1" s="85" t="s">
        <v>1537</v>
      </c>
      <c r="R1" s="56" t="s">
        <v>1536</v>
      </c>
      <c r="S1" s="49" t="s">
        <v>746</v>
      </c>
      <c r="T1" s="47" t="s">
        <v>6</v>
      </c>
      <c r="U1" s="47" t="s">
        <v>5</v>
      </c>
      <c r="V1" s="47" t="s">
        <v>7</v>
      </c>
      <c r="W1" s="47" t="s">
        <v>38</v>
      </c>
      <c r="X1" s="47" t="s">
        <v>142</v>
      </c>
      <c r="Y1" s="47" t="s">
        <v>143</v>
      </c>
      <c r="Z1" s="47" t="s">
        <v>146</v>
      </c>
      <c r="AA1" s="47" t="s">
        <v>39</v>
      </c>
      <c r="AB1" s="47" t="s">
        <v>233</v>
      </c>
      <c r="AC1" s="47" t="s">
        <v>232</v>
      </c>
      <c r="AD1" s="81" t="s">
        <v>144</v>
      </c>
      <c r="AE1" s="81" t="s">
        <v>145</v>
      </c>
      <c r="AF1" s="81" t="s">
        <v>150</v>
      </c>
      <c r="AG1" s="81" t="s">
        <v>151</v>
      </c>
      <c r="AH1" s="204" t="s">
        <v>175</v>
      </c>
      <c r="AI1" s="205">
        <v>44835</v>
      </c>
      <c r="AJ1" s="12"/>
      <c r="AK1" s="13"/>
      <c r="AL1" s="13"/>
      <c r="AM1" s="13"/>
      <c r="AN1" s="13"/>
      <c r="AO1" s="13"/>
      <c r="AP1" s="13"/>
    </row>
    <row r="2" spans="1:42" s="10" customFormat="1" ht="291" customHeight="1" x14ac:dyDescent="0.2">
      <c r="A2" s="89">
        <f>IF(ISBLANK(D2),"",COUNTA($D$2:D2))</f>
        <v>1</v>
      </c>
      <c r="B2" s="90">
        <f t="shared" ref="B2:B67" si="0">ROW()-1</f>
        <v>1</v>
      </c>
      <c r="C2" s="91"/>
      <c r="D2" s="90" t="s">
        <v>2397</v>
      </c>
      <c r="E2" s="89" t="s">
        <v>15</v>
      </c>
      <c r="F2" s="92" t="s">
        <v>2399</v>
      </c>
      <c r="G2" s="92" t="s">
        <v>2400</v>
      </c>
      <c r="H2" s="93" t="s">
        <v>2401</v>
      </c>
      <c r="I2" s="94" t="s">
        <v>2402</v>
      </c>
      <c r="J2" s="94" t="s">
        <v>556</v>
      </c>
      <c r="K2" s="95">
        <v>2</v>
      </c>
      <c r="L2" s="96">
        <v>44795</v>
      </c>
      <c r="M2" s="96">
        <v>44985</v>
      </c>
      <c r="N2" s="97">
        <f t="shared" ref="N2:N40" si="1">(+M2-L2)/7</f>
        <v>27.142857142857142</v>
      </c>
      <c r="O2" s="98" t="s">
        <v>1704</v>
      </c>
      <c r="P2" s="98">
        <v>0</v>
      </c>
      <c r="Q2" s="99"/>
      <c r="R2" s="100">
        <f>(Q2-M2)/30</f>
        <v>-1499.5</v>
      </c>
      <c r="S2" s="101">
        <f>IF(P2/K2&gt;1,100,+P2/K2*100)</f>
        <v>0</v>
      </c>
      <c r="T2" s="97">
        <f>+N2*S2/100</f>
        <v>0</v>
      </c>
      <c r="U2" s="97">
        <f>IF(M2&lt;=$AI$1,T2,0)</f>
        <v>0</v>
      </c>
      <c r="V2" s="97">
        <f>IF($AI$1&gt;=M2,N2,0)</f>
        <v>0</v>
      </c>
      <c r="W2" s="91"/>
      <c r="X2" s="102" t="str">
        <f>IF(S2=100,"CUMPLIDA",IF(M2-$AI$1&lt;0,"VENCIDA",IF(M2-$AI$1&lt;=30,"PRÓXIMA A VENCER",IF(S2&gt;0,"CON AVANCE","EN TERMINO"))))</f>
        <v>EN TERMINO</v>
      </c>
      <c r="Y2" s="102" t="str">
        <f>IF(A2&lt;&gt;"",IF(AE2=1,"VENCIDO",IF(AE2=2,"PRÓXIMO A VENCER",IF(AE2=3,"EN TERMINO",IF(AE2=4,"CON AVANCE",IF(AE2=5,"CUMPLIDO",))))),"")</f>
        <v>EN TERMINO</v>
      </c>
      <c r="Z2" s="89" t="s">
        <v>2408</v>
      </c>
      <c r="AA2" s="89" t="str">
        <f t="shared" ref="AA2" si="2">AG2</f>
        <v>H28AT019</v>
      </c>
      <c r="AB2" s="103">
        <f>IF(A2&lt;&gt;"",1,AB1+1)</f>
        <v>1</v>
      </c>
      <c r="AC2" s="103" t="str">
        <f t="shared" ref="AC2" si="3">CONCATENATE(AA2," - ",AB2)</f>
        <v>H28AT019 - 1</v>
      </c>
      <c r="AD2" s="82">
        <f t="shared" ref="AD2" si="4">IF(X2="VENCIDA",1,IF(X2="PRÓXIMA A VENCER",2,IF(X2="EN TERMINO",3,IF(X2="CON AVANCE",4,IF(X2="CUMPLIDA",5,)))))</f>
        <v>3</v>
      </c>
      <c r="AE2" s="82">
        <f>IF(AB3=AB2+1,MIN(AD2,AE3),AD2)</f>
        <v>3</v>
      </c>
      <c r="AF2" s="82" t="str">
        <f>IF(A2&lt;&gt;"",MID(F2,1,FIND(" ",F2,1)-1),AF1)</f>
        <v>H28AT019.</v>
      </c>
      <c r="AG2" s="82" t="str">
        <f t="shared" ref="AG2" si="5">IFERROR(MID(AF2,1,FIND(".",AF2,1)-1),AF2)</f>
        <v>H28AT019</v>
      </c>
      <c r="AH2" s="104"/>
      <c r="AI2" s="105"/>
      <c r="AJ2" s="106"/>
    </row>
    <row r="3" spans="1:42" s="10" customFormat="1" ht="291" customHeight="1" x14ac:dyDescent="0.2">
      <c r="A3" s="89">
        <f>IF(ISBLANK(D3),"",COUNTA($D$2:D3))</f>
        <v>2</v>
      </c>
      <c r="B3" s="90">
        <f t="shared" si="0"/>
        <v>2</v>
      </c>
      <c r="C3" s="91"/>
      <c r="D3" s="90" t="s">
        <v>711</v>
      </c>
      <c r="E3" s="89" t="s">
        <v>2398</v>
      </c>
      <c r="F3" s="92" t="s">
        <v>2403</v>
      </c>
      <c r="G3" s="92" t="s">
        <v>2404</v>
      </c>
      <c r="H3" s="93" t="s">
        <v>2405</v>
      </c>
      <c r="I3" s="94" t="s">
        <v>2406</v>
      </c>
      <c r="J3" s="94" t="s">
        <v>2407</v>
      </c>
      <c r="K3" s="95">
        <v>1</v>
      </c>
      <c r="L3" s="96">
        <v>44795</v>
      </c>
      <c r="M3" s="96">
        <v>44979</v>
      </c>
      <c r="N3" s="97">
        <f t="shared" si="1"/>
        <v>26.285714285714285</v>
      </c>
      <c r="O3" s="98" t="s">
        <v>1704</v>
      </c>
      <c r="P3" s="98">
        <v>0</v>
      </c>
      <c r="Q3" s="99"/>
      <c r="R3" s="100">
        <f>(Q3-M3)/30</f>
        <v>-1499.3</v>
      </c>
      <c r="S3" s="101">
        <f>IF(P3/K3&gt;1,100,+P3/K3*100)</f>
        <v>0</v>
      </c>
      <c r="T3" s="97">
        <f>+N3*S3/100</f>
        <v>0</v>
      </c>
      <c r="U3" s="97">
        <f>IF(M3&lt;=$AI$1,T3,0)</f>
        <v>0</v>
      </c>
      <c r="V3" s="97">
        <f>IF($AI$1&gt;=M3,N3,0)</f>
        <v>0</v>
      </c>
      <c r="W3" s="91"/>
      <c r="X3" s="102" t="str">
        <f>IF(S3=100,"CUMPLIDA",IF(M3-$AI$1&lt;0,"VENCIDA",IF(M3-$AI$1&lt;=30,"PRÓXIMA A VENCER",IF(S3&gt;0,"CON AVANCE","EN TERMINO"))))</f>
        <v>EN TERMINO</v>
      </c>
      <c r="Y3" s="102" t="str">
        <f>IF(A3&lt;&gt;"",IF(AE3=1,"VENCIDO",IF(AE3=2,"PRÓXIMO A VENCER",IF(AE3=3,"EN TERMINO",IF(AE3=4,"CON AVANCE",IF(AE3=5,"CUMPLIDO",))))),"")</f>
        <v>EN TERMINO</v>
      </c>
      <c r="Z3" s="89" t="s">
        <v>2408</v>
      </c>
      <c r="AA3" s="89" t="str">
        <f t="shared" ref="AA3:AA6" si="6">AG3</f>
        <v xml:space="preserve">
H29AT019</v>
      </c>
      <c r="AB3" s="103">
        <f>IF(A3&lt;&gt;"",1,AB2+1)</f>
        <v>1</v>
      </c>
      <c r="AC3" s="103" t="str">
        <f t="shared" ref="AC3:AC6" si="7">CONCATENATE(AA3," - ",AB3)</f>
        <v xml:space="preserve">
H29AT019 - 1</v>
      </c>
      <c r="AD3" s="82">
        <f t="shared" ref="AD3:AD66" si="8">IF(X3="VENCIDA",1,IF(X3="PRÓXIMA A VENCER",2,IF(X3="EN TERMINO",3,IF(X3="CON AVANCE",4,IF(X3="CUMPLIDA",5,)))))</f>
        <v>3</v>
      </c>
      <c r="AE3" s="82">
        <f t="shared" ref="AE3:AE66" si="9">IF(AB4=AB3+1,MIN(AD3,AE4),AD3)</f>
        <v>3</v>
      </c>
      <c r="AF3" s="82" t="str">
        <f>IF(A3&lt;&gt;"",MID(F3,1,FIND(" ",F3,1)-1),AF2)</f>
        <v xml:space="preserve">
H29AT019.</v>
      </c>
      <c r="AG3" s="82" t="str">
        <f t="shared" ref="AG3:AG66" si="10">IFERROR(MID(AF3,1,FIND(".",AF3,1)-1),AF3)</f>
        <v xml:space="preserve">
H29AT019</v>
      </c>
      <c r="AH3" s="104"/>
      <c r="AI3" s="105"/>
      <c r="AJ3" s="106"/>
    </row>
    <row r="4" spans="1:42" s="10" customFormat="1" ht="291" customHeight="1" x14ac:dyDescent="0.2">
      <c r="A4" s="89">
        <f>IF(ISBLANK(D4),"",COUNTA($D$2:D4))</f>
        <v>3</v>
      </c>
      <c r="B4" s="90">
        <f t="shared" si="0"/>
        <v>3</v>
      </c>
      <c r="C4" s="91"/>
      <c r="D4" s="90" t="s">
        <v>2367</v>
      </c>
      <c r="E4" s="89" t="s">
        <v>2368</v>
      </c>
      <c r="F4" s="92" t="s">
        <v>2369</v>
      </c>
      <c r="G4" s="92" t="s">
        <v>2370</v>
      </c>
      <c r="H4" s="93" t="s">
        <v>2387</v>
      </c>
      <c r="I4" s="94" t="s">
        <v>2388</v>
      </c>
      <c r="J4" s="94" t="s">
        <v>2389</v>
      </c>
      <c r="K4" s="95">
        <v>1</v>
      </c>
      <c r="L4" s="96">
        <v>44805</v>
      </c>
      <c r="M4" s="96">
        <v>44895</v>
      </c>
      <c r="N4" s="97">
        <f t="shared" ref="N4" si="11">(+M4-L4)/7</f>
        <v>12.857142857142858</v>
      </c>
      <c r="O4" s="98" t="s">
        <v>1703</v>
      </c>
      <c r="P4" s="98">
        <v>0</v>
      </c>
      <c r="Q4" s="99"/>
      <c r="R4" s="100">
        <f>(Q4-M4)/30</f>
        <v>-1496.5</v>
      </c>
      <c r="S4" s="101">
        <f>IF(P4/K4&gt;1,100,+P4/K4*100)</f>
        <v>0</v>
      </c>
      <c r="T4" s="97">
        <f>+N4*S4/100</f>
        <v>0</v>
      </c>
      <c r="U4" s="97">
        <f>IF(M4&lt;=$AI$1,T4,0)</f>
        <v>0</v>
      </c>
      <c r="V4" s="97">
        <f>IF($AI$1&gt;=M4,N4,0)</f>
        <v>0</v>
      </c>
      <c r="W4" s="91"/>
      <c r="X4" s="102" t="str">
        <f>IF(S4=100,"CUMPLIDA",IF(M4-$AI$1&lt;0,"VENCIDA",IF(M4-$AI$1&lt;=30,"PRÓXIMA A VENCER",IF(S4&gt;0,"CON AVANCE","EN TERMINO"))))</f>
        <v>EN TERMINO</v>
      </c>
      <c r="Y4" s="102" t="str">
        <f>IF(A4&lt;&gt;"",IF(AE4=1,"VENCIDO",IF(AE4=2,"PRÓXIMO A VENCER",IF(AE4=3,"EN TERMINO",IF(AE4=4,"CON AVANCE",IF(AE4=5,"CUMPLIDO",))))),"")</f>
        <v>EN TERMINO</v>
      </c>
      <c r="Z4" s="89" t="s">
        <v>2386</v>
      </c>
      <c r="AA4" s="89" t="str">
        <f t="shared" si="6"/>
        <v>H12AEFI-PROVIDENCIA</v>
      </c>
      <c r="AB4" s="103">
        <f>IF(A4&lt;&gt;"",1,AB3+1)</f>
        <v>1</v>
      </c>
      <c r="AC4" s="103" t="str">
        <f t="shared" si="7"/>
        <v>H12AEFI-PROVIDENCIA - 1</v>
      </c>
      <c r="AD4" s="82">
        <f t="shared" si="8"/>
        <v>3</v>
      </c>
      <c r="AE4" s="82">
        <f t="shared" si="9"/>
        <v>3</v>
      </c>
      <c r="AF4" s="82" t="str">
        <f>IF(A4&lt;&gt;"",MID(F4,1,FIND(" ",F4,1)-1),AF3)</f>
        <v>H12AEFI-PROVIDENCIA.</v>
      </c>
      <c r="AG4" s="82" t="str">
        <f t="shared" si="10"/>
        <v>H12AEFI-PROVIDENCIA</v>
      </c>
      <c r="AH4" s="104"/>
      <c r="AI4" s="105"/>
      <c r="AJ4" s="106"/>
    </row>
    <row r="5" spans="1:42" s="10" customFormat="1" ht="291" customHeight="1" x14ac:dyDescent="0.2">
      <c r="A5" s="89">
        <f>IF(ISBLANK(D5),"",COUNTA($D$2:D5))</f>
        <v>4</v>
      </c>
      <c r="B5" s="90">
        <f t="shared" si="0"/>
        <v>4</v>
      </c>
      <c r="C5" s="91"/>
      <c r="D5" s="90" t="s">
        <v>2371</v>
      </c>
      <c r="E5" s="89" t="s">
        <v>2372</v>
      </c>
      <c r="F5" s="92" t="s">
        <v>2373</v>
      </c>
      <c r="G5" s="92" t="s">
        <v>2374</v>
      </c>
      <c r="H5" s="93" t="s">
        <v>2390</v>
      </c>
      <c r="I5" s="94" t="s">
        <v>2391</v>
      </c>
      <c r="J5" s="94" t="s">
        <v>2392</v>
      </c>
      <c r="K5" s="95">
        <v>1</v>
      </c>
      <c r="L5" s="96">
        <v>44805</v>
      </c>
      <c r="M5" s="96">
        <v>44895</v>
      </c>
      <c r="N5" s="97">
        <f t="shared" si="1"/>
        <v>12.857142857142858</v>
      </c>
      <c r="O5" s="98" t="s">
        <v>1703</v>
      </c>
      <c r="P5" s="98">
        <v>0</v>
      </c>
      <c r="Q5" s="99"/>
      <c r="R5" s="100">
        <f>(Q5-M5)/30</f>
        <v>-1496.5</v>
      </c>
      <c r="S5" s="101">
        <f>IF(P5/K5&gt;1,100,+P5/K5*100)</f>
        <v>0</v>
      </c>
      <c r="T5" s="97">
        <f>+N5*S5/100</f>
        <v>0</v>
      </c>
      <c r="U5" s="97">
        <f>IF(M5&lt;=$AI$1,T5,0)</f>
        <v>0</v>
      </c>
      <c r="V5" s="97">
        <f>IF($AI$1&gt;=M5,N5,0)</f>
        <v>0</v>
      </c>
      <c r="W5" s="91"/>
      <c r="X5" s="102" t="str">
        <f>IF(S5=100,"CUMPLIDA",IF(M5-$AI$1&lt;0,"VENCIDA",IF(M5-$AI$1&lt;=30,"PRÓXIMA A VENCER",IF(S5&gt;0,"CON AVANCE","EN TERMINO"))))</f>
        <v>EN TERMINO</v>
      </c>
      <c r="Y5" s="102" t="str">
        <f>IF(A5&lt;&gt;"",IF(AE5=1,"VENCIDO",IF(AE5=2,"PRÓXIMO A VENCER",IF(AE5=3,"EN TERMINO",IF(AE5=4,"CON AVANCE",IF(AE5=5,"CUMPLIDO",))))),"")</f>
        <v>EN TERMINO</v>
      </c>
      <c r="Z5" s="89" t="s">
        <v>2386</v>
      </c>
      <c r="AA5" s="89" t="str">
        <f t="shared" si="6"/>
        <v>H13AEFI-PROVIDENCIA</v>
      </c>
      <c r="AB5" s="103">
        <f>IF(A5&lt;&gt;"",1,AB4+1)</f>
        <v>1</v>
      </c>
      <c r="AC5" s="103" t="str">
        <f t="shared" si="7"/>
        <v>H13AEFI-PROVIDENCIA - 1</v>
      </c>
      <c r="AD5" s="82">
        <f t="shared" si="8"/>
        <v>3</v>
      </c>
      <c r="AE5" s="82">
        <f t="shared" si="9"/>
        <v>3</v>
      </c>
      <c r="AF5" s="82" t="str">
        <f>IF(A5&lt;&gt;"",MID(F5,1,FIND(" ",F5,1)-1),AF4)</f>
        <v>H13AEFI-PROVIDENCIA.</v>
      </c>
      <c r="AG5" s="82" t="str">
        <f t="shared" si="10"/>
        <v>H13AEFI-PROVIDENCIA</v>
      </c>
      <c r="AH5" s="104"/>
      <c r="AI5" s="105"/>
      <c r="AJ5" s="106"/>
    </row>
    <row r="6" spans="1:42" s="10" customFormat="1" ht="291" customHeight="1" x14ac:dyDescent="0.2">
      <c r="A6" s="89">
        <f>IF(ISBLANK(D6),"",COUNTA($D$2:D6))</f>
        <v>5</v>
      </c>
      <c r="B6" s="90">
        <f t="shared" si="0"/>
        <v>5</v>
      </c>
      <c r="C6" s="91"/>
      <c r="D6" s="90" t="s">
        <v>712</v>
      </c>
      <c r="E6" s="89" t="s">
        <v>2372</v>
      </c>
      <c r="F6" s="92" t="s">
        <v>2375</v>
      </c>
      <c r="G6" s="92" t="s">
        <v>2376</v>
      </c>
      <c r="H6" s="93" t="s">
        <v>2393</v>
      </c>
      <c r="I6" s="94" t="s">
        <v>2394</v>
      </c>
      <c r="J6" s="94" t="s">
        <v>2395</v>
      </c>
      <c r="K6" s="95">
        <v>1</v>
      </c>
      <c r="L6" s="96">
        <v>44805</v>
      </c>
      <c r="M6" s="96">
        <v>44895</v>
      </c>
      <c r="N6" s="97">
        <f t="shared" si="1"/>
        <v>12.857142857142858</v>
      </c>
      <c r="O6" s="98" t="s">
        <v>1703</v>
      </c>
      <c r="P6" s="98">
        <v>0</v>
      </c>
      <c r="Q6" s="99"/>
      <c r="R6" s="100">
        <f>(Q6-M6)/30</f>
        <v>-1496.5</v>
      </c>
      <c r="S6" s="101">
        <f>IF(P6/K6&gt;1,100,+P6/K6*100)</f>
        <v>0</v>
      </c>
      <c r="T6" s="97">
        <f>+N6*S6/100</f>
        <v>0</v>
      </c>
      <c r="U6" s="97">
        <f>IF(M6&lt;=$AI$1,T6,0)</f>
        <v>0</v>
      </c>
      <c r="V6" s="97">
        <f>IF($AI$1&gt;=M6,N6,0)</f>
        <v>0</v>
      </c>
      <c r="W6" s="91"/>
      <c r="X6" s="102" t="str">
        <f>IF(S6=100,"CUMPLIDA",IF(M6-$AI$1&lt;0,"VENCIDA",IF(M6-$AI$1&lt;=30,"PRÓXIMA A VENCER",IF(S6&gt;0,"CON AVANCE","EN TERMINO"))))</f>
        <v>EN TERMINO</v>
      </c>
      <c r="Y6" s="102" t="str">
        <f>IF(A6&lt;&gt;"",IF(AE6=1,"VENCIDO",IF(AE6=2,"PRÓXIMO A VENCER",IF(AE6=3,"EN TERMINO",IF(AE6=4,"CON AVANCE",IF(AE6=5,"CUMPLIDO",))))),"")</f>
        <v>EN TERMINO</v>
      </c>
      <c r="Z6" s="89" t="s">
        <v>2386</v>
      </c>
      <c r="AA6" s="89" t="str">
        <f t="shared" si="6"/>
        <v>H14AEFI-PROVIDENCIA</v>
      </c>
      <c r="AB6" s="103">
        <f>IF(A6&lt;&gt;"",1,AB5+1)</f>
        <v>1</v>
      </c>
      <c r="AC6" s="103" t="str">
        <f t="shared" si="7"/>
        <v>H14AEFI-PROVIDENCIA - 1</v>
      </c>
      <c r="AD6" s="82">
        <f t="shared" si="8"/>
        <v>3</v>
      </c>
      <c r="AE6" s="82">
        <f t="shared" si="9"/>
        <v>3</v>
      </c>
      <c r="AF6" s="82" t="str">
        <f>IF(A6&lt;&gt;"",MID(F6,1,FIND(" ",F6,1)-1),AF5)</f>
        <v>H14AEFI-PROVIDENCIA.</v>
      </c>
      <c r="AG6" s="82" t="str">
        <f t="shared" si="10"/>
        <v>H14AEFI-PROVIDENCIA</v>
      </c>
      <c r="AH6" s="104"/>
      <c r="AI6" s="105"/>
      <c r="AJ6" s="106"/>
    </row>
    <row r="7" spans="1:42" s="10" customFormat="1" ht="291" customHeight="1" x14ac:dyDescent="0.2">
      <c r="A7" s="89">
        <f>IF(ISBLANK(D7),"",COUNTA($D$2:D7))</f>
        <v>6</v>
      </c>
      <c r="B7" s="90">
        <f t="shared" si="0"/>
        <v>6</v>
      </c>
      <c r="C7" s="91"/>
      <c r="D7" s="90" t="s">
        <v>2377</v>
      </c>
      <c r="E7" s="89" t="s">
        <v>15</v>
      </c>
      <c r="F7" s="92" t="s">
        <v>2379</v>
      </c>
      <c r="G7" s="92" t="s">
        <v>2378</v>
      </c>
      <c r="H7" s="93" t="s">
        <v>2381</v>
      </c>
      <c r="I7" s="93" t="s">
        <v>2382</v>
      </c>
      <c r="J7" s="94" t="s">
        <v>9</v>
      </c>
      <c r="K7" s="95">
        <v>2</v>
      </c>
      <c r="L7" s="96">
        <v>44819</v>
      </c>
      <c r="M7" s="96">
        <v>44926</v>
      </c>
      <c r="N7" s="97">
        <f t="shared" si="1"/>
        <v>15.285714285714286</v>
      </c>
      <c r="O7" s="98" t="s">
        <v>440</v>
      </c>
      <c r="P7" s="98">
        <v>0</v>
      </c>
      <c r="Q7" s="99"/>
      <c r="R7" s="100">
        <f>(Q7-M7)/30</f>
        <v>-1497.5333333333333</v>
      </c>
      <c r="S7" s="101">
        <f>IF(P7/K7&gt;1,100,+P7/K7*100)</f>
        <v>0</v>
      </c>
      <c r="T7" s="97">
        <f>+N7*S7/100</f>
        <v>0</v>
      </c>
      <c r="U7" s="97">
        <f>IF(M7&lt;=$AI$1,T7,0)</f>
        <v>0</v>
      </c>
      <c r="V7" s="97">
        <f>IF($AI$1&gt;=M7,N7,0)</f>
        <v>0</v>
      </c>
      <c r="W7" s="91"/>
      <c r="X7" s="102" t="str">
        <f>IF(S7=100,"CUMPLIDA",IF(M7-$AI$1&lt;0,"VENCIDA",IF(M7-$AI$1&lt;=30,"PRÓXIMA A VENCER",IF(S7&gt;0,"CON AVANCE","EN TERMINO"))))</f>
        <v>EN TERMINO</v>
      </c>
      <c r="Y7" s="102" t="str">
        <f>IF(A7&lt;&gt;"",IF(AE7=1,"VENCIDO",IF(AE7=2,"PRÓXIMO A VENCER",IF(AE7=3,"EN TERMINO",IF(AE7=4,"CON AVANCE",IF(AE7=5,"CUMPLIDO",))))),"")</f>
        <v>EN TERMINO</v>
      </c>
      <c r="Z7" s="89" t="s">
        <v>2386</v>
      </c>
      <c r="AA7" s="89" t="str">
        <f t="shared" ref="AA7:AA27" si="12">AG7</f>
        <v>H15AEFI-PROVIDENCIA</v>
      </c>
      <c r="AB7" s="103">
        <f>IF(A7&lt;&gt;"",1,AB6+1)</f>
        <v>1</v>
      </c>
      <c r="AC7" s="103" t="str">
        <f t="shared" ref="AC7:AC27" si="13">CONCATENATE(AA7," - ",AB7)</f>
        <v>H15AEFI-PROVIDENCIA - 1</v>
      </c>
      <c r="AD7" s="82">
        <f t="shared" si="8"/>
        <v>3</v>
      </c>
      <c r="AE7" s="82">
        <f t="shared" si="9"/>
        <v>3</v>
      </c>
      <c r="AF7" s="82" t="str">
        <f>IF(A7&lt;&gt;"",MID(F7,1,FIND(" ",F7,1)-1),AF6)</f>
        <v>H15AEFI-PROVIDENCIA.</v>
      </c>
      <c r="AG7" s="82" t="str">
        <f t="shared" si="10"/>
        <v>H15AEFI-PROVIDENCIA</v>
      </c>
      <c r="AH7" s="104"/>
      <c r="AI7" s="105"/>
      <c r="AJ7" s="106"/>
    </row>
    <row r="8" spans="1:42" s="10" customFormat="1" ht="291" customHeight="1" x14ac:dyDescent="0.2">
      <c r="A8" s="89" t="str">
        <f>IF(ISBLANK(D8),"",COUNTA($D$2:D8))</f>
        <v/>
      </c>
      <c r="B8" s="90">
        <f t="shared" si="0"/>
        <v>7</v>
      </c>
      <c r="C8" s="91"/>
      <c r="D8" s="90"/>
      <c r="E8" s="89" t="s">
        <v>15</v>
      </c>
      <c r="F8" s="92" t="s">
        <v>2380</v>
      </c>
      <c r="G8" s="92" t="s">
        <v>2378</v>
      </c>
      <c r="H8" s="93" t="s">
        <v>2383</v>
      </c>
      <c r="I8" s="93" t="s">
        <v>2384</v>
      </c>
      <c r="J8" s="94" t="s">
        <v>2385</v>
      </c>
      <c r="K8" s="95">
        <v>2</v>
      </c>
      <c r="L8" s="96">
        <v>44819</v>
      </c>
      <c r="M8" s="96">
        <v>44926</v>
      </c>
      <c r="N8" s="97">
        <f t="shared" si="1"/>
        <v>15.285714285714286</v>
      </c>
      <c r="O8" s="98" t="s">
        <v>440</v>
      </c>
      <c r="P8" s="98">
        <v>0</v>
      </c>
      <c r="Q8" s="99"/>
      <c r="R8" s="100">
        <f>(Q8-M8)/30</f>
        <v>-1497.5333333333333</v>
      </c>
      <c r="S8" s="101">
        <f>IF(P8/K8&gt;1,100,+P8/K8*100)</f>
        <v>0</v>
      </c>
      <c r="T8" s="97">
        <f>+N8*S8/100</f>
        <v>0</v>
      </c>
      <c r="U8" s="97">
        <f>IF(M8&lt;=$AI$1,T8,0)</f>
        <v>0</v>
      </c>
      <c r="V8" s="97">
        <f>IF($AI$1&gt;=M8,N8,0)</f>
        <v>0</v>
      </c>
      <c r="W8" s="91"/>
      <c r="X8" s="102" t="str">
        <f>IF(S8=100,"CUMPLIDA",IF(M8-$AI$1&lt;0,"VENCIDA",IF(M8-$AI$1&lt;=30,"PRÓXIMA A VENCER",IF(S8&gt;0,"CON AVANCE","EN TERMINO"))))</f>
        <v>EN TERMINO</v>
      </c>
      <c r="Y8" s="102" t="str">
        <f>IF(A8&lt;&gt;"",IF(AE8=1,"VENCIDO",IF(AE8=2,"PRÓXIMO A VENCER",IF(AE8=3,"EN TERMINO",IF(AE8=4,"CON AVANCE",IF(AE8=5,"CUMPLIDO",))))),"")</f>
        <v/>
      </c>
      <c r="Z8" s="89" t="s">
        <v>2386</v>
      </c>
      <c r="AA8" s="89" t="str">
        <f t="shared" si="12"/>
        <v>H15AEFI-PROVIDENCIA</v>
      </c>
      <c r="AB8" s="103">
        <f>IF(A8&lt;&gt;"",1,AB7+1)</f>
        <v>2</v>
      </c>
      <c r="AC8" s="103" t="str">
        <f t="shared" si="13"/>
        <v>H15AEFI-PROVIDENCIA - 2</v>
      </c>
      <c r="AD8" s="82">
        <f t="shared" si="8"/>
        <v>3</v>
      </c>
      <c r="AE8" s="82">
        <f t="shared" si="9"/>
        <v>3</v>
      </c>
      <c r="AF8" s="82" t="str">
        <f>IF(A8&lt;&gt;"",MID(F8,1,FIND(" ",F8,1)-1),AF7)</f>
        <v>H15AEFI-PROVIDENCIA.</v>
      </c>
      <c r="AG8" s="82" t="str">
        <f t="shared" si="10"/>
        <v>H15AEFI-PROVIDENCIA</v>
      </c>
      <c r="AH8" s="104"/>
      <c r="AI8" s="105"/>
      <c r="AJ8" s="106"/>
    </row>
    <row r="9" spans="1:42" s="10" customFormat="1" ht="291" customHeight="1" x14ac:dyDescent="0.2">
      <c r="A9" s="89">
        <f>IF(ISBLANK(D9),"",COUNTA($D$2:D9))</f>
        <v>7</v>
      </c>
      <c r="B9" s="90">
        <f t="shared" si="0"/>
        <v>8</v>
      </c>
      <c r="C9" s="91"/>
      <c r="D9" s="90" t="s">
        <v>711</v>
      </c>
      <c r="E9" s="89" t="s">
        <v>2358</v>
      </c>
      <c r="F9" s="92" t="s">
        <v>2226</v>
      </c>
      <c r="G9" s="92" t="s">
        <v>2227</v>
      </c>
      <c r="H9" s="93" t="s">
        <v>2228</v>
      </c>
      <c r="I9" s="94" t="s">
        <v>2229</v>
      </c>
      <c r="J9" s="94" t="s">
        <v>2230</v>
      </c>
      <c r="K9" s="95">
        <v>1</v>
      </c>
      <c r="L9" s="96">
        <v>44757</v>
      </c>
      <c r="M9" s="96">
        <v>44803</v>
      </c>
      <c r="N9" s="97">
        <f t="shared" ref="N9" si="14">(+M9-L9)/7</f>
        <v>6.5714285714285712</v>
      </c>
      <c r="O9" s="98" t="s">
        <v>332</v>
      </c>
      <c r="P9" s="98">
        <v>0</v>
      </c>
      <c r="Q9" s="99"/>
      <c r="R9" s="100">
        <f>(Q9-M9)/30</f>
        <v>-1493.4333333333334</v>
      </c>
      <c r="S9" s="101">
        <f>IF(P9/K9&gt;1,100,+P9/K9*100)</f>
        <v>0</v>
      </c>
      <c r="T9" s="97">
        <f>+N9*S9/100</f>
        <v>0</v>
      </c>
      <c r="U9" s="97">
        <f>IF(M9&lt;=$AI$1,T9,0)</f>
        <v>0</v>
      </c>
      <c r="V9" s="97">
        <f>IF($AI$1&gt;=M9,N9,0)</f>
        <v>6.5714285714285712</v>
      </c>
      <c r="W9" s="91"/>
      <c r="X9" s="102" t="str">
        <f>IF(S9=100,"CUMPLIDA",IF(M9-$AI$1&lt;0,"VENCIDA",IF(M9-$AI$1&lt;=30,"PRÓXIMA A VENCER",IF(S9&gt;0,"CON AVANCE","EN TERMINO"))))</f>
        <v>VENCIDA</v>
      </c>
      <c r="Y9" s="102" t="str">
        <f>IF(A9&lt;&gt;"",IF(AE9=1,"VENCIDO",IF(AE9=2,"PRÓXIMO A VENCER",IF(AE9=3,"EN TERMINO",IF(AE9=4,"CON AVANCE",IF(AE9=5,"CUMPLIDO",))))),"")</f>
        <v>VENCIDO</v>
      </c>
      <c r="Z9" s="89" t="s">
        <v>2353</v>
      </c>
      <c r="AA9" s="89" t="str">
        <f t="shared" si="12"/>
        <v>H1AF2021</v>
      </c>
      <c r="AB9" s="103">
        <f>IF(A9&lt;&gt;"",1,AB8+1)</f>
        <v>1</v>
      </c>
      <c r="AC9" s="103" t="str">
        <f t="shared" si="13"/>
        <v>H1AF2021 - 1</v>
      </c>
      <c r="AD9" s="82">
        <f t="shared" si="8"/>
        <v>1</v>
      </c>
      <c r="AE9" s="82">
        <f t="shared" si="9"/>
        <v>1</v>
      </c>
      <c r="AF9" s="82" t="str">
        <f>IF(A9&lt;&gt;"",MID(F9,1,FIND(" ",F9,1)-1),AF8)</f>
        <v>H1AF2021.</v>
      </c>
      <c r="AG9" s="82" t="str">
        <f t="shared" si="10"/>
        <v>H1AF2021</v>
      </c>
      <c r="AH9" s="104"/>
      <c r="AI9" s="105"/>
      <c r="AJ9" s="106"/>
    </row>
    <row r="10" spans="1:42" s="10" customFormat="1" ht="291" customHeight="1" x14ac:dyDescent="0.2">
      <c r="A10" s="89" t="str">
        <f>IF(ISBLANK(D10),"",COUNTA($D$2:D10))</f>
        <v/>
      </c>
      <c r="B10" s="90">
        <f t="shared" si="0"/>
        <v>9</v>
      </c>
      <c r="C10" s="91"/>
      <c r="D10" s="90"/>
      <c r="E10" s="89" t="s">
        <v>2358</v>
      </c>
      <c r="F10" s="92" t="s">
        <v>2231</v>
      </c>
      <c r="G10" s="92" t="s">
        <v>2227</v>
      </c>
      <c r="H10" s="93" t="s">
        <v>2232</v>
      </c>
      <c r="I10" s="94" t="s">
        <v>2233</v>
      </c>
      <c r="J10" s="94" t="s">
        <v>2234</v>
      </c>
      <c r="K10" s="95">
        <v>2</v>
      </c>
      <c r="L10" s="96">
        <v>44757</v>
      </c>
      <c r="M10" s="96">
        <v>44895</v>
      </c>
      <c r="N10" s="97">
        <f t="shared" si="1"/>
        <v>19.714285714285715</v>
      </c>
      <c r="O10" s="98" t="s">
        <v>332</v>
      </c>
      <c r="P10" s="98">
        <v>0</v>
      </c>
      <c r="Q10" s="99"/>
      <c r="R10" s="100">
        <f>(Q10-M10)/30</f>
        <v>-1496.5</v>
      </c>
      <c r="S10" s="101">
        <f>IF(P10/K10&gt;1,100,+P10/K10*100)</f>
        <v>0</v>
      </c>
      <c r="T10" s="97">
        <f>+N10*S10/100</f>
        <v>0</v>
      </c>
      <c r="U10" s="97">
        <f>IF(M10&lt;=$AI$1,T10,0)</f>
        <v>0</v>
      </c>
      <c r="V10" s="97">
        <f>IF($AI$1&gt;=M10,N10,0)</f>
        <v>0</v>
      </c>
      <c r="W10" s="91"/>
      <c r="X10" s="102" t="str">
        <f>IF(S10=100,"CUMPLIDA",IF(M10-$AI$1&lt;0,"VENCIDA",IF(M10-$AI$1&lt;=30,"PRÓXIMA A VENCER",IF(S10&gt;0,"CON AVANCE","EN TERMINO"))))</f>
        <v>EN TERMINO</v>
      </c>
      <c r="Y10" s="102" t="str">
        <f>IF(A10&lt;&gt;"",IF(AE10=1,"VENCIDO",IF(AE10=2,"PRÓXIMO A VENCER",IF(AE10=3,"EN TERMINO",IF(AE10=4,"CON AVANCE",IF(AE10=5,"CUMPLIDO",))))),"")</f>
        <v/>
      </c>
      <c r="Z10" s="89" t="s">
        <v>2353</v>
      </c>
      <c r="AA10" s="89" t="str">
        <f t="shared" si="12"/>
        <v>H1AF2021</v>
      </c>
      <c r="AB10" s="103">
        <f>IF(A10&lt;&gt;"",1,AB9+1)</f>
        <v>2</v>
      </c>
      <c r="AC10" s="103" t="str">
        <f t="shared" si="13"/>
        <v>H1AF2021 - 2</v>
      </c>
      <c r="AD10" s="82">
        <f t="shared" si="8"/>
        <v>3</v>
      </c>
      <c r="AE10" s="82">
        <f t="shared" si="9"/>
        <v>3</v>
      </c>
      <c r="AF10" s="82" t="str">
        <f>IF(A10&lt;&gt;"",MID(F10,1,FIND(" ",F10,1)-1),AF9)</f>
        <v>H1AF2021.</v>
      </c>
      <c r="AG10" s="82" t="str">
        <f t="shared" si="10"/>
        <v>H1AF2021</v>
      </c>
      <c r="AH10" s="104"/>
      <c r="AI10" s="105"/>
      <c r="AJ10" s="106"/>
    </row>
    <row r="11" spans="1:42" s="10" customFormat="1" ht="291" customHeight="1" x14ac:dyDescent="0.2">
      <c r="A11" s="89" t="str">
        <f>IF(ISBLANK(D11),"",COUNTA($D$2:D11))</f>
        <v/>
      </c>
      <c r="B11" s="90">
        <f t="shared" si="0"/>
        <v>10</v>
      </c>
      <c r="C11" s="91"/>
      <c r="D11" s="90"/>
      <c r="E11" s="89" t="s">
        <v>2358</v>
      </c>
      <c r="F11" s="92" t="s">
        <v>2235</v>
      </c>
      <c r="G11" s="92" t="s">
        <v>2227</v>
      </c>
      <c r="H11" s="93" t="s">
        <v>2236</v>
      </c>
      <c r="I11" s="94" t="s">
        <v>2237</v>
      </c>
      <c r="J11" s="94" t="s">
        <v>2238</v>
      </c>
      <c r="K11" s="95">
        <v>1</v>
      </c>
      <c r="L11" s="96">
        <v>44757</v>
      </c>
      <c r="M11" s="96">
        <v>44925</v>
      </c>
      <c r="N11" s="97">
        <f t="shared" si="1"/>
        <v>24</v>
      </c>
      <c r="O11" s="98" t="s">
        <v>332</v>
      </c>
      <c r="P11" s="98">
        <v>0</v>
      </c>
      <c r="Q11" s="99"/>
      <c r="R11" s="100">
        <f>(Q11-M11)/30</f>
        <v>-1497.5</v>
      </c>
      <c r="S11" s="101">
        <f>IF(P11/K11&gt;1,100,+P11/K11*100)</f>
        <v>0</v>
      </c>
      <c r="T11" s="97">
        <f>+N11*S11/100</f>
        <v>0</v>
      </c>
      <c r="U11" s="97">
        <f>IF(M11&lt;=$AI$1,T11,0)</f>
        <v>0</v>
      </c>
      <c r="V11" s="97">
        <f>IF($AI$1&gt;=M11,N11,0)</f>
        <v>0</v>
      </c>
      <c r="W11" s="91"/>
      <c r="X11" s="102" t="str">
        <f>IF(S11=100,"CUMPLIDA",IF(M11-$AI$1&lt;0,"VENCIDA",IF(M11-$AI$1&lt;=30,"PRÓXIMA A VENCER",IF(S11&gt;0,"CON AVANCE","EN TERMINO"))))</f>
        <v>EN TERMINO</v>
      </c>
      <c r="Y11" s="102" t="str">
        <f>IF(A11&lt;&gt;"",IF(AE11=1,"VENCIDO",IF(AE11=2,"PRÓXIMO A VENCER",IF(AE11=3,"EN TERMINO",IF(AE11=4,"CON AVANCE",IF(AE11=5,"CUMPLIDO",))))),"")</f>
        <v/>
      </c>
      <c r="Z11" s="89" t="s">
        <v>2353</v>
      </c>
      <c r="AA11" s="89" t="str">
        <f t="shared" si="12"/>
        <v>H1AF2021</v>
      </c>
      <c r="AB11" s="103">
        <f>IF(A11&lt;&gt;"",1,AB10+1)</f>
        <v>3</v>
      </c>
      <c r="AC11" s="103" t="str">
        <f t="shared" si="13"/>
        <v>H1AF2021 - 3</v>
      </c>
      <c r="AD11" s="82">
        <f t="shared" si="8"/>
        <v>3</v>
      </c>
      <c r="AE11" s="82">
        <f t="shared" si="9"/>
        <v>3</v>
      </c>
      <c r="AF11" s="82" t="str">
        <f>IF(A11&lt;&gt;"",MID(F11,1,FIND(" ",F11,1)-1),AF10)</f>
        <v>H1AF2021.</v>
      </c>
      <c r="AG11" s="82" t="str">
        <f t="shared" si="10"/>
        <v>H1AF2021</v>
      </c>
      <c r="AH11" s="104"/>
      <c r="AI11" s="105"/>
      <c r="AJ11" s="106"/>
    </row>
    <row r="12" spans="1:42" s="10" customFormat="1" ht="291" customHeight="1" x14ac:dyDescent="0.2">
      <c r="A12" s="89">
        <f>IF(ISBLANK(D12),"",COUNTA($D$2:D12))</f>
        <v>8</v>
      </c>
      <c r="B12" s="90">
        <f t="shared" si="0"/>
        <v>11</v>
      </c>
      <c r="C12" s="91"/>
      <c r="D12" s="90" t="s">
        <v>712</v>
      </c>
      <c r="E12" s="89" t="s">
        <v>2358</v>
      </c>
      <c r="F12" s="92" t="s">
        <v>2239</v>
      </c>
      <c r="G12" s="92" t="s">
        <v>2240</v>
      </c>
      <c r="H12" s="93" t="s">
        <v>2241</v>
      </c>
      <c r="I12" s="93" t="s">
        <v>2241</v>
      </c>
      <c r="J12" s="94" t="s">
        <v>2242</v>
      </c>
      <c r="K12" s="95">
        <v>1</v>
      </c>
      <c r="L12" s="96">
        <v>44757</v>
      </c>
      <c r="M12" s="96">
        <v>44925</v>
      </c>
      <c r="N12" s="97">
        <f t="shared" si="1"/>
        <v>24</v>
      </c>
      <c r="O12" s="98" t="s">
        <v>332</v>
      </c>
      <c r="P12" s="98">
        <v>0</v>
      </c>
      <c r="Q12" s="99"/>
      <c r="R12" s="100">
        <f>(Q12-M12)/30</f>
        <v>-1497.5</v>
      </c>
      <c r="S12" s="101">
        <f>IF(P12/K12&gt;1,100,+P12/K12*100)</f>
        <v>0</v>
      </c>
      <c r="T12" s="97">
        <f>+N12*S12/100</f>
        <v>0</v>
      </c>
      <c r="U12" s="97">
        <f>IF(M12&lt;=$AI$1,T12,0)</f>
        <v>0</v>
      </c>
      <c r="V12" s="97">
        <f>IF($AI$1&gt;=M12,N12,0)</f>
        <v>0</v>
      </c>
      <c r="W12" s="91"/>
      <c r="X12" s="102" t="str">
        <f>IF(S12=100,"CUMPLIDA",IF(M12-$AI$1&lt;0,"VENCIDA",IF(M12-$AI$1&lt;=30,"PRÓXIMA A VENCER",IF(S12&gt;0,"CON AVANCE","EN TERMINO"))))</f>
        <v>EN TERMINO</v>
      </c>
      <c r="Y12" s="102" t="str">
        <f>IF(A12&lt;&gt;"",IF(AE12=1,"VENCIDO",IF(AE12=2,"PRÓXIMO A VENCER",IF(AE12=3,"EN TERMINO",IF(AE12=4,"CON AVANCE",IF(AE12=5,"CUMPLIDO",))))),"")</f>
        <v>EN TERMINO</v>
      </c>
      <c r="Z12" s="89" t="s">
        <v>2353</v>
      </c>
      <c r="AA12" s="89" t="str">
        <f t="shared" si="12"/>
        <v>H2AF2021</v>
      </c>
      <c r="AB12" s="103">
        <f>IF(A12&lt;&gt;"",1,AB11+1)</f>
        <v>1</v>
      </c>
      <c r="AC12" s="103" t="str">
        <f t="shared" si="13"/>
        <v>H2AF2021 - 1</v>
      </c>
      <c r="AD12" s="82">
        <f t="shared" si="8"/>
        <v>3</v>
      </c>
      <c r="AE12" s="82">
        <f t="shared" si="9"/>
        <v>3</v>
      </c>
      <c r="AF12" s="82" t="str">
        <f>IF(A12&lt;&gt;"",MID(F12,1,FIND(" ",F12,1)-1),AF11)</f>
        <v>H2AF2021.</v>
      </c>
      <c r="AG12" s="82" t="str">
        <f t="shared" si="10"/>
        <v>H2AF2021</v>
      </c>
      <c r="AH12" s="104"/>
      <c r="AI12" s="105"/>
      <c r="AJ12" s="106"/>
    </row>
    <row r="13" spans="1:42" s="10" customFormat="1" ht="291" customHeight="1" x14ac:dyDescent="0.2">
      <c r="A13" s="89" t="str">
        <f>IF(ISBLANK(D13),"",COUNTA($D$2:D13))</f>
        <v/>
      </c>
      <c r="B13" s="90">
        <f t="shared" si="0"/>
        <v>12</v>
      </c>
      <c r="C13" s="91"/>
      <c r="D13" s="90"/>
      <c r="E13" s="89" t="s">
        <v>2358</v>
      </c>
      <c r="F13" s="92" t="s">
        <v>2243</v>
      </c>
      <c r="G13" s="92" t="s">
        <v>2240</v>
      </c>
      <c r="H13" s="107" t="s">
        <v>2244</v>
      </c>
      <c r="I13" s="107" t="s">
        <v>2245</v>
      </c>
      <c r="J13" s="95" t="s">
        <v>2246</v>
      </c>
      <c r="K13" s="95">
        <v>1</v>
      </c>
      <c r="L13" s="96">
        <v>44757</v>
      </c>
      <c r="M13" s="96">
        <v>44925</v>
      </c>
      <c r="N13" s="97">
        <f t="shared" si="1"/>
        <v>24</v>
      </c>
      <c r="O13" s="98" t="s">
        <v>332</v>
      </c>
      <c r="P13" s="98">
        <v>0</v>
      </c>
      <c r="Q13" s="99"/>
      <c r="R13" s="100">
        <f>(Q13-M13)/30</f>
        <v>-1497.5</v>
      </c>
      <c r="S13" s="101">
        <f>IF(P13/K13&gt;1,100,+P13/K13*100)</f>
        <v>0</v>
      </c>
      <c r="T13" s="97">
        <f>+N13*S13/100</f>
        <v>0</v>
      </c>
      <c r="U13" s="97">
        <f>IF(M13&lt;=$AI$1,T13,0)</f>
        <v>0</v>
      </c>
      <c r="V13" s="97">
        <f>IF($AI$1&gt;=M13,N13,0)</f>
        <v>0</v>
      </c>
      <c r="W13" s="91"/>
      <c r="X13" s="102" t="str">
        <f>IF(S13=100,"CUMPLIDA",IF(M13-$AI$1&lt;0,"VENCIDA",IF(M13-$AI$1&lt;=30,"PRÓXIMA A VENCER",IF(S13&gt;0,"CON AVANCE","EN TERMINO"))))</f>
        <v>EN TERMINO</v>
      </c>
      <c r="Y13" s="102" t="str">
        <f>IF(A13&lt;&gt;"",IF(AE13=1,"VENCIDO",IF(AE13=2,"PRÓXIMO A VENCER",IF(AE13=3,"EN TERMINO",IF(AE13=4,"CON AVANCE",IF(AE13=5,"CUMPLIDO",))))),"")</f>
        <v/>
      </c>
      <c r="Z13" s="89" t="s">
        <v>2353</v>
      </c>
      <c r="AA13" s="89" t="str">
        <f t="shared" si="12"/>
        <v>H2AF2021</v>
      </c>
      <c r="AB13" s="103">
        <f>IF(A13&lt;&gt;"",1,AB12+1)</f>
        <v>2</v>
      </c>
      <c r="AC13" s="103" t="str">
        <f t="shared" si="13"/>
        <v>H2AF2021 - 2</v>
      </c>
      <c r="AD13" s="82">
        <f t="shared" si="8"/>
        <v>3</v>
      </c>
      <c r="AE13" s="82">
        <f t="shared" si="9"/>
        <v>3</v>
      </c>
      <c r="AF13" s="82" t="str">
        <f>IF(A13&lt;&gt;"",MID(F13,1,FIND(" ",F13,1)-1),AF12)</f>
        <v>H2AF2021.</v>
      </c>
      <c r="AG13" s="82" t="str">
        <f t="shared" si="10"/>
        <v>H2AF2021</v>
      </c>
      <c r="AH13" s="104"/>
      <c r="AI13" s="105"/>
      <c r="AJ13" s="106"/>
    </row>
    <row r="14" spans="1:42" s="10" customFormat="1" ht="291" customHeight="1" x14ac:dyDescent="0.2">
      <c r="A14" s="89">
        <f>IF(ISBLANK(D14),"",COUNTA($D$2:D14))</f>
        <v>9</v>
      </c>
      <c r="B14" s="90">
        <f t="shared" si="0"/>
        <v>13</v>
      </c>
      <c r="C14" s="91"/>
      <c r="D14" s="90" t="s">
        <v>711</v>
      </c>
      <c r="E14" s="89" t="s">
        <v>2359</v>
      </c>
      <c r="F14" s="92" t="s">
        <v>2247</v>
      </c>
      <c r="G14" s="92" t="s">
        <v>2248</v>
      </c>
      <c r="H14" s="108" t="s">
        <v>2249</v>
      </c>
      <c r="I14" s="108" t="s">
        <v>2250</v>
      </c>
      <c r="J14" s="95" t="s">
        <v>2246</v>
      </c>
      <c r="K14" s="95">
        <v>1</v>
      </c>
      <c r="L14" s="96">
        <v>44757</v>
      </c>
      <c r="M14" s="109">
        <v>44925</v>
      </c>
      <c r="N14" s="97">
        <f t="shared" si="1"/>
        <v>24</v>
      </c>
      <c r="O14" s="98" t="s">
        <v>332</v>
      </c>
      <c r="P14" s="98">
        <v>0</v>
      </c>
      <c r="Q14" s="99"/>
      <c r="R14" s="100">
        <f>(Q14-M14)/30</f>
        <v>-1497.5</v>
      </c>
      <c r="S14" s="101">
        <f>IF(P14/K14&gt;1,100,+P14/K14*100)</f>
        <v>0</v>
      </c>
      <c r="T14" s="97">
        <f>+N14*S14/100</f>
        <v>0</v>
      </c>
      <c r="U14" s="97">
        <f>IF(M14&lt;=$AI$1,T14,0)</f>
        <v>0</v>
      </c>
      <c r="V14" s="97">
        <f>IF($AI$1&gt;=M14,N14,0)</f>
        <v>0</v>
      </c>
      <c r="W14" s="91"/>
      <c r="X14" s="102" t="str">
        <f>IF(S14=100,"CUMPLIDA",IF(M14-$AI$1&lt;0,"VENCIDA",IF(M14-$AI$1&lt;=30,"PRÓXIMA A VENCER",IF(S14&gt;0,"CON AVANCE","EN TERMINO"))))</f>
        <v>EN TERMINO</v>
      </c>
      <c r="Y14" s="102" t="str">
        <f>IF(A14&lt;&gt;"",IF(AE14=1,"VENCIDO",IF(AE14=2,"PRÓXIMO A VENCER",IF(AE14=3,"EN TERMINO",IF(AE14=4,"CON AVANCE",IF(AE14=5,"CUMPLIDO",))))),"")</f>
        <v>EN TERMINO</v>
      </c>
      <c r="Z14" s="89" t="s">
        <v>2353</v>
      </c>
      <c r="AA14" s="89" t="str">
        <f t="shared" si="12"/>
        <v>H3AF2021</v>
      </c>
      <c r="AB14" s="103">
        <f>IF(A14&lt;&gt;"",1,AB13+1)</f>
        <v>1</v>
      </c>
      <c r="AC14" s="103" t="str">
        <f t="shared" si="13"/>
        <v>H3AF2021 - 1</v>
      </c>
      <c r="AD14" s="82">
        <f t="shared" si="8"/>
        <v>3</v>
      </c>
      <c r="AE14" s="82">
        <f t="shared" si="9"/>
        <v>3</v>
      </c>
      <c r="AF14" s="82" t="str">
        <f>IF(A14&lt;&gt;"",MID(F14,1,FIND(" ",F14,1)-1),AF13)</f>
        <v>H3AF2021.</v>
      </c>
      <c r="AG14" s="82" t="str">
        <f t="shared" si="10"/>
        <v>H3AF2021</v>
      </c>
      <c r="AH14" s="104"/>
      <c r="AI14" s="105"/>
      <c r="AJ14" s="106"/>
    </row>
    <row r="15" spans="1:42" s="10" customFormat="1" ht="291" customHeight="1" x14ac:dyDescent="0.2">
      <c r="A15" s="89" t="str">
        <f>IF(ISBLANK(D15),"",COUNTA($D$2:D15))</f>
        <v/>
      </c>
      <c r="B15" s="90">
        <f t="shared" si="0"/>
        <v>14</v>
      </c>
      <c r="C15" s="91"/>
      <c r="D15" s="90"/>
      <c r="E15" s="89" t="s">
        <v>2359</v>
      </c>
      <c r="F15" s="92" t="s">
        <v>2251</v>
      </c>
      <c r="G15" s="92" t="s">
        <v>2248</v>
      </c>
      <c r="H15" s="108" t="s">
        <v>2252</v>
      </c>
      <c r="I15" s="108" t="s">
        <v>2253</v>
      </c>
      <c r="J15" s="95" t="s">
        <v>2254</v>
      </c>
      <c r="K15" s="95">
        <v>2</v>
      </c>
      <c r="L15" s="96">
        <v>44772</v>
      </c>
      <c r="M15" s="109">
        <v>44926</v>
      </c>
      <c r="N15" s="97">
        <f t="shared" si="1"/>
        <v>22</v>
      </c>
      <c r="O15" s="98" t="s">
        <v>2343</v>
      </c>
      <c r="P15" s="98">
        <v>0</v>
      </c>
      <c r="Q15" s="99"/>
      <c r="R15" s="100">
        <f>(Q15-M15)/30</f>
        <v>-1497.5333333333333</v>
      </c>
      <c r="S15" s="101">
        <f>IF(P15/K15&gt;1,100,+P15/K15*100)</f>
        <v>0</v>
      </c>
      <c r="T15" s="97">
        <f>+N15*S15/100</f>
        <v>0</v>
      </c>
      <c r="U15" s="97">
        <f>IF(M15&lt;=$AI$1,T15,0)</f>
        <v>0</v>
      </c>
      <c r="V15" s="97">
        <f>IF($AI$1&gt;=M15,N15,0)</f>
        <v>0</v>
      </c>
      <c r="W15" s="91"/>
      <c r="X15" s="102" t="str">
        <f>IF(S15=100,"CUMPLIDA",IF(M15-$AI$1&lt;0,"VENCIDA",IF(M15-$AI$1&lt;=30,"PRÓXIMA A VENCER",IF(S15&gt;0,"CON AVANCE","EN TERMINO"))))</f>
        <v>EN TERMINO</v>
      </c>
      <c r="Y15" s="102" t="str">
        <f>IF(A15&lt;&gt;"",IF(AE15=1,"VENCIDO",IF(AE15=2,"PRÓXIMO A VENCER",IF(AE15=3,"EN TERMINO",IF(AE15=4,"CON AVANCE",IF(AE15=5,"CUMPLIDO",))))),"")</f>
        <v/>
      </c>
      <c r="Z15" s="89" t="s">
        <v>2353</v>
      </c>
      <c r="AA15" s="89" t="str">
        <f t="shared" si="12"/>
        <v>H3AF2021</v>
      </c>
      <c r="AB15" s="103">
        <f>IF(A15&lt;&gt;"",1,AB14+1)</f>
        <v>2</v>
      </c>
      <c r="AC15" s="103" t="str">
        <f t="shared" si="13"/>
        <v>H3AF2021 - 2</v>
      </c>
      <c r="AD15" s="82">
        <f t="shared" si="8"/>
        <v>3</v>
      </c>
      <c r="AE15" s="82">
        <f t="shared" si="9"/>
        <v>3</v>
      </c>
      <c r="AF15" s="82" t="str">
        <f>IF(A15&lt;&gt;"",MID(F15,1,FIND(" ",F15,1)-1),AF14)</f>
        <v>H3AF2021.</v>
      </c>
      <c r="AG15" s="82" t="str">
        <f t="shared" si="10"/>
        <v>H3AF2021</v>
      </c>
      <c r="AH15" s="104"/>
      <c r="AI15" s="105"/>
      <c r="AJ15" s="106"/>
    </row>
    <row r="16" spans="1:42" s="10" customFormat="1" ht="291" customHeight="1" x14ac:dyDescent="0.2">
      <c r="A16" s="89">
        <f>IF(ISBLANK(D16),"",COUNTA($D$2:D16))</f>
        <v>10</v>
      </c>
      <c r="B16" s="90">
        <f t="shared" si="0"/>
        <v>15</v>
      </c>
      <c r="C16" s="91"/>
      <c r="D16" s="90" t="s">
        <v>711</v>
      </c>
      <c r="E16" s="89" t="s">
        <v>2358</v>
      </c>
      <c r="F16" s="92" t="s">
        <v>2255</v>
      </c>
      <c r="G16" s="92" t="s">
        <v>2256</v>
      </c>
      <c r="H16" s="108" t="s">
        <v>2257</v>
      </c>
      <c r="I16" s="108" t="s">
        <v>2258</v>
      </c>
      <c r="J16" s="95" t="s">
        <v>2246</v>
      </c>
      <c r="K16" s="95">
        <v>1</v>
      </c>
      <c r="L16" s="96">
        <v>44757</v>
      </c>
      <c r="M16" s="109">
        <v>44925</v>
      </c>
      <c r="N16" s="97">
        <f t="shared" si="1"/>
        <v>24</v>
      </c>
      <c r="O16" s="98" t="s">
        <v>332</v>
      </c>
      <c r="P16" s="98">
        <v>0</v>
      </c>
      <c r="Q16" s="99"/>
      <c r="R16" s="100">
        <f>(Q16-M16)/30</f>
        <v>-1497.5</v>
      </c>
      <c r="S16" s="101">
        <f>IF(P16/K16&gt;1,100,+P16/K16*100)</f>
        <v>0</v>
      </c>
      <c r="T16" s="97">
        <f>+N16*S16/100</f>
        <v>0</v>
      </c>
      <c r="U16" s="97">
        <f>IF(M16&lt;=$AI$1,T16,0)</f>
        <v>0</v>
      </c>
      <c r="V16" s="97">
        <f>IF($AI$1&gt;=M16,N16,0)</f>
        <v>0</v>
      </c>
      <c r="W16" s="91"/>
      <c r="X16" s="102" t="str">
        <f>IF(S16=100,"CUMPLIDA",IF(M16-$AI$1&lt;0,"VENCIDA",IF(M16-$AI$1&lt;=30,"PRÓXIMA A VENCER",IF(S16&gt;0,"CON AVANCE","EN TERMINO"))))</f>
        <v>EN TERMINO</v>
      </c>
      <c r="Y16" s="102" t="str">
        <f>IF(A16&lt;&gt;"",IF(AE16=1,"VENCIDO",IF(AE16=2,"PRÓXIMO A VENCER",IF(AE16=3,"EN TERMINO",IF(AE16=4,"CON AVANCE",IF(AE16=5,"CUMPLIDO",))))),"")</f>
        <v>EN TERMINO</v>
      </c>
      <c r="Z16" s="89" t="s">
        <v>2353</v>
      </c>
      <c r="AA16" s="89" t="str">
        <f t="shared" si="12"/>
        <v>H4AF2021</v>
      </c>
      <c r="AB16" s="103">
        <f>IF(A16&lt;&gt;"",1,AB15+1)</f>
        <v>1</v>
      </c>
      <c r="AC16" s="103" t="str">
        <f t="shared" si="13"/>
        <v>H4AF2021 - 1</v>
      </c>
      <c r="AD16" s="82">
        <f t="shared" si="8"/>
        <v>3</v>
      </c>
      <c r="AE16" s="82">
        <f t="shared" si="9"/>
        <v>3</v>
      </c>
      <c r="AF16" s="82" t="str">
        <f>IF(A16&lt;&gt;"",MID(F16,1,FIND(" ",F16,1)-1),AF15)</f>
        <v>H4AF2021.</v>
      </c>
      <c r="AG16" s="82" t="str">
        <f t="shared" si="10"/>
        <v>H4AF2021</v>
      </c>
      <c r="AH16" s="104"/>
      <c r="AI16" s="105"/>
      <c r="AJ16" s="106"/>
    </row>
    <row r="17" spans="1:36" s="10" customFormat="1" ht="291" customHeight="1" x14ac:dyDescent="0.2">
      <c r="A17" s="89">
        <f>IF(ISBLANK(D17),"",COUNTA($D$2:D17))</f>
        <v>11</v>
      </c>
      <c r="B17" s="90">
        <f t="shared" si="0"/>
        <v>16</v>
      </c>
      <c r="C17" s="91"/>
      <c r="D17" s="90" t="s">
        <v>712</v>
      </c>
      <c r="E17" s="89" t="s">
        <v>92</v>
      </c>
      <c r="F17" s="92" t="s">
        <v>2259</v>
      </c>
      <c r="G17" s="92" t="s">
        <v>2260</v>
      </c>
      <c r="H17" s="108" t="s">
        <v>2261</v>
      </c>
      <c r="I17" s="108" t="s">
        <v>2262</v>
      </c>
      <c r="J17" s="95" t="s">
        <v>2238</v>
      </c>
      <c r="K17" s="95">
        <v>1</v>
      </c>
      <c r="L17" s="96">
        <v>44757</v>
      </c>
      <c r="M17" s="109">
        <v>44925</v>
      </c>
      <c r="N17" s="97">
        <f t="shared" si="1"/>
        <v>24</v>
      </c>
      <c r="O17" s="98" t="s">
        <v>332</v>
      </c>
      <c r="P17" s="98">
        <v>0</v>
      </c>
      <c r="Q17" s="99"/>
      <c r="R17" s="100">
        <f>(Q17-M17)/30</f>
        <v>-1497.5</v>
      </c>
      <c r="S17" s="101">
        <f>IF(P17/K17&gt;1,100,+P17/K17*100)</f>
        <v>0</v>
      </c>
      <c r="T17" s="97">
        <f>+N17*S17/100</f>
        <v>0</v>
      </c>
      <c r="U17" s="97">
        <f>IF(M17&lt;=$AI$1,T17,0)</f>
        <v>0</v>
      </c>
      <c r="V17" s="97">
        <f>IF($AI$1&gt;=M17,N17,0)</f>
        <v>0</v>
      </c>
      <c r="W17" s="91"/>
      <c r="X17" s="102" t="str">
        <f>IF(S17=100,"CUMPLIDA",IF(M17-$AI$1&lt;0,"VENCIDA",IF(M17-$AI$1&lt;=30,"PRÓXIMA A VENCER",IF(S17&gt;0,"CON AVANCE","EN TERMINO"))))</f>
        <v>EN TERMINO</v>
      </c>
      <c r="Y17" s="102" t="str">
        <f>IF(A17&lt;&gt;"",IF(AE17=1,"VENCIDO",IF(AE17=2,"PRÓXIMO A VENCER",IF(AE17=3,"EN TERMINO",IF(AE17=4,"CON AVANCE",IF(AE17=5,"CUMPLIDO",))))),"")</f>
        <v>EN TERMINO</v>
      </c>
      <c r="Z17" s="89" t="s">
        <v>2353</v>
      </c>
      <c r="AA17" s="89" t="str">
        <f t="shared" si="12"/>
        <v>H5AF2021</v>
      </c>
      <c r="AB17" s="103">
        <f>IF(A17&lt;&gt;"",1,AB16+1)</f>
        <v>1</v>
      </c>
      <c r="AC17" s="103" t="str">
        <f t="shared" si="13"/>
        <v>H5AF2021 - 1</v>
      </c>
      <c r="AD17" s="82">
        <f t="shared" si="8"/>
        <v>3</v>
      </c>
      <c r="AE17" s="82">
        <f t="shared" si="9"/>
        <v>3</v>
      </c>
      <c r="AF17" s="82" t="str">
        <f>IF(A17&lt;&gt;"",MID(F17,1,FIND(" ",F17,1)-1),AF16)</f>
        <v>H5AF2021.</v>
      </c>
      <c r="AG17" s="82" t="str">
        <f t="shared" si="10"/>
        <v>H5AF2021</v>
      </c>
      <c r="AH17" s="104"/>
      <c r="AI17" s="105"/>
      <c r="AJ17" s="106"/>
    </row>
    <row r="18" spans="1:36" s="10" customFormat="1" ht="291" customHeight="1" x14ac:dyDescent="0.2">
      <c r="A18" s="89">
        <f>IF(ISBLANK(D18),"",COUNTA($D$2:D18))</f>
        <v>12</v>
      </c>
      <c r="B18" s="90">
        <f t="shared" si="0"/>
        <v>17</v>
      </c>
      <c r="C18" s="91"/>
      <c r="D18" s="90" t="s">
        <v>712</v>
      </c>
      <c r="E18" s="89" t="s">
        <v>2360</v>
      </c>
      <c r="F18" s="92" t="s">
        <v>2263</v>
      </c>
      <c r="G18" s="92" t="s">
        <v>2264</v>
      </c>
      <c r="H18" s="108" t="s">
        <v>2265</v>
      </c>
      <c r="I18" s="108" t="s">
        <v>2265</v>
      </c>
      <c r="J18" s="95" t="s">
        <v>2238</v>
      </c>
      <c r="K18" s="95">
        <v>1</v>
      </c>
      <c r="L18" s="96">
        <v>44757</v>
      </c>
      <c r="M18" s="109">
        <v>44925</v>
      </c>
      <c r="N18" s="97">
        <f t="shared" si="1"/>
        <v>24</v>
      </c>
      <c r="O18" s="98" t="s">
        <v>332</v>
      </c>
      <c r="P18" s="98">
        <v>0</v>
      </c>
      <c r="Q18" s="99"/>
      <c r="R18" s="100">
        <f>(Q18-M18)/30</f>
        <v>-1497.5</v>
      </c>
      <c r="S18" s="101">
        <f>IF(P18/K18&gt;1,100,+P18/K18*100)</f>
        <v>0</v>
      </c>
      <c r="T18" s="97">
        <f>+N18*S18/100</f>
        <v>0</v>
      </c>
      <c r="U18" s="97">
        <f>IF(M18&lt;=$AI$1,T18,0)</f>
        <v>0</v>
      </c>
      <c r="V18" s="97">
        <f>IF($AI$1&gt;=M18,N18,0)</f>
        <v>0</v>
      </c>
      <c r="W18" s="91"/>
      <c r="X18" s="102" t="str">
        <f>IF(S18=100,"CUMPLIDA",IF(M18-$AI$1&lt;0,"VENCIDA",IF(M18-$AI$1&lt;=30,"PRÓXIMA A VENCER",IF(S18&gt;0,"CON AVANCE","EN TERMINO"))))</f>
        <v>EN TERMINO</v>
      </c>
      <c r="Y18" s="102" t="str">
        <f>IF(A18&lt;&gt;"",IF(AE18=1,"VENCIDO",IF(AE18=2,"PRÓXIMO A VENCER",IF(AE18=3,"EN TERMINO",IF(AE18=4,"CON AVANCE",IF(AE18=5,"CUMPLIDO",))))),"")</f>
        <v>EN TERMINO</v>
      </c>
      <c r="Z18" s="89" t="s">
        <v>2353</v>
      </c>
      <c r="AA18" s="89" t="str">
        <f t="shared" si="12"/>
        <v>H6AF2021</v>
      </c>
      <c r="AB18" s="103">
        <f>IF(A18&lt;&gt;"",1,AB17+1)</f>
        <v>1</v>
      </c>
      <c r="AC18" s="103" t="str">
        <f t="shared" si="13"/>
        <v>H6AF2021 - 1</v>
      </c>
      <c r="AD18" s="82">
        <f t="shared" si="8"/>
        <v>3</v>
      </c>
      <c r="AE18" s="82">
        <f t="shared" si="9"/>
        <v>3</v>
      </c>
      <c r="AF18" s="82" t="str">
        <f>IF(A18&lt;&gt;"",MID(F18,1,FIND(" ",F18,1)-1),AF17)</f>
        <v>H6AF2021.</v>
      </c>
      <c r="AG18" s="82" t="str">
        <f t="shared" si="10"/>
        <v>H6AF2021</v>
      </c>
      <c r="AH18" s="104"/>
      <c r="AI18" s="105"/>
      <c r="AJ18" s="106"/>
    </row>
    <row r="19" spans="1:36" s="10" customFormat="1" ht="291" customHeight="1" x14ac:dyDescent="0.2">
      <c r="A19" s="89" t="str">
        <f>IF(ISBLANK(D19),"",COUNTA($D$2:D19))</f>
        <v/>
      </c>
      <c r="B19" s="90">
        <f t="shared" si="0"/>
        <v>18</v>
      </c>
      <c r="C19" s="91"/>
      <c r="D19" s="90"/>
      <c r="E19" s="89" t="s">
        <v>2360</v>
      </c>
      <c r="F19" s="92" t="s">
        <v>2266</v>
      </c>
      <c r="G19" s="92" t="s">
        <v>2264</v>
      </c>
      <c r="H19" s="108" t="s">
        <v>2267</v>
      </c>
      <c r="I19" s="108" t="s">
        <v>2267</v>
      </c>
      <c r="J19" s="95" t="s">
        <v>2268</v>
      </c>
      <c r="K19" s="95">
        <v>2</v>
      </c>
      <c r="L19" s="96">
        <v>44757</v>
      </c>
      <c r="M19" s="109">
        <v>44925</v>
      </c>
      <c r="N19" s="97">
        <f t="shared" si="1"/>
        <v>24</v>
      </c>
      <c r="O19" s="98" t="s">
        <v>332</v>
      </c>
      <c r="P19" s="98">
        <v>0</v>
      </c>
      <c r="Q19" s="99"/>
      <c r="R19" s="100">
        <f>(Q19-M19)/30</f>
        <v>-1497.5</v>
      </c>
      <c r="S19" s="101">
        <f>IF(P19/K19&gt;1,100,+P19/K19*100)</f>
        <v>0</v>
      </c>
      <c r="T19" s="97">
        <f>+N19*S19/100</f>
        <v>0</v>
      </c>
      <c r="U19" s="97">
        <f>IF(M19&lt;=$AI$1,T19,0)</f>
        <v>0</v>
      </c>
      <c r="V19" s="97">
        <f>IF($AI$1&gt;=M19,N19,0)</f>
        <v>0</v>
      </c>
      <c r="W19" s="91"/>
      <c r="X19" s="102" t="str">
        <f>IF(S19=100,"CUMPLIDA",IF(M19-$AI$1&lt;0,"VENCIDA",IF(M19-$AI$1&lt;=30,"PRÓXIMA A VENCER",IF(S19&gt;0,"CON AVANCE","EN TERMINO"))))</f>
        <v>EN TERMINO</v>
      </c>
      <c r="Y19" s="102" t="str">
        <f>IF(A19&lt;&gt;"",IF(AE19=1,"VENCIDO",IF(AE19=2,"PRÓXIMO A VENCER",IF(AE19=3,"EN TERMINO",IF(AE19=4,"CON AVANCE",IF(AE19=5,"CUMPLIDO",))))),"")</f>
        <v/>
      </c>
      <c r="Z19" s="89" t="s">
        <v>2353</v>
      </c>
      <c r="AA19" s="89" t="str">
        <f t="shared" si="12"/>
        <v>H6AF2021</v>
      </c>
      <c r="AB19" s="103">
        <f>IF(A19&lt;&gt;"",1,AB18+1)</f>
        <v>2</v>
      </c>
      <c r="AC19" s="103" t="str">
        <f t="shared" si="13"/>
        <v>H6AF2021 - 2</v>
      </c>
      <c r="AD19" s="82">
        <f t="shared" si="8"/>
        <v>3</v>
      </c>
      <c r="AE19" s="82">
        <f t="shared" si="9"/>
        <v>3</v>
      </c>
      <c r="AF19" s="82" t="str">
        <f>IF(A19&lt;&gt;"",MID(F19,1,FIND(" ",F19,1)-1),AF18)</f>
        <v>H6AF2021.</v>
      </c>
      <c r="AG19" s="82" t="str">
        <f t="shared" si="10"/>
        <v>H6AF2021</v>
      </c>
      <c r="AH19" s="104"/>
      <c r="AI19" s="105"/>
      <c r="AJ19" s="106"/>
    </row>
    <row r="20" spans="1:36" s="10" customFormat="1" ht="291" customHeight="1" x14ac:dyDescent="0.2">
      <c r="A20" s="89">
        <f>IF(ISBLANK(D20),"",COUNTA($D$2:D20))</f>
        <v>13</v>
      </c>
      <c r="B20" s="90">
        <f t="shared" si="0"/>
        <v>19</v>
      </c>
      <c r="C20" s="91"/>
      <c r="D20" s="90" t="s">
        <v>711</v>
      </c>
      <c r="E20" s="89" t="s">
        <v>2359</v>
      </c>
      <c r="F20" s="92" t="s">
        <v>2269</v>
      </c>
      <c r="G20" s="92" t="s">
        <v>2270</v>
      </c>
      <c r="H20" s="108" t="s">
        <v>2271</v>
      </c>
      <c r="I20" s="108" t="s">
        <v>2272</v>
      </c>
      <c r="J20" s="95" t="s">
        <v>2273</v>
      </c>
      <c r="K20" s="95">
        <v>1</v>
      </c>
      <c r="L20" s="96">
        <v>44757</v>
      </c>
      <c r="M20" s="109">
        <v>44925</v>
      </c>
      <c r="N20" s="97">
        <f t="shared" si="1"/>
        <v>24</v>
      </c>
      <c r="O20" s="98" t="s">
        <v>332</v>
      </c>
      <c r="P20" s="98">
        <v>0</v>
      </c>
      <c r="Q20" s="99"/>
      <c r="R20" s="100">
        <f>(Q20-M20)/30</f>
        <v>-1497.5</v>
      </c>
      <c r="S20" s="101">
        <f>IF(P20/K20&gt;1,100,+P20/K20*100)</f>
        <v>0</v>
      </c>
      <c r="T20" s="97">
        <f>+N20*S20/100</f>
        <v>0</v>
      </c>
      <c r="U20" s="97">
        <f>IF(M20&lt;=$AI$1,T20,0)</f>
        <v>0</v>
      </c>
      <c r="V20" s="97">
        <f>IF($AI$1&gt;=M20,N20,0)</f>
        <v>0</v>
      </c>
      <c r="W20" s="91"/>
      <c r="X20" s="102" t="str">
        <f>IF(S20=100,"CUMPLIDA",IF(M20-$AI$1&lt;0,"VENCIDA",IF(M20-$AI$1&lt;=30,"PRÓXIMA A VENCER",IF(S20&gt;0,"CON AVANCE","EN TERMINO"))))</f>
        <v>EN TERMINO</v>
      </c>
      <c r="Y20" s="102" t="str">
        <f>IF(A20&lt;&gt;"",IF(AE20=1,"VENCIDO",IF(AE20=2,"PRÓXIMO A VENCER",IF(AE20=3,"EN TERMINO",IF(AE20=4,"CON AVANCE",IF(AE20=5,"CUMPLIDO",))))),"")</f>
        <v>EN TERMINO</v>
      </c>
      <c r="Z20" s="89" t="s">
        <v>2353</v>
      </c>
      <c r="AA20" s="89" t="str">
        <f t="shared" si="12"/>
        <v>H7AF2021</v>
      </c>
      <c r="AB20" s="103">
        <f>IF(A20&lt;&gt;"",1,AB19+1)</f>
        <v>1</v>
      </c>
      <c r="AC20" s="103" t="str">
        <f t="shared" si="13"/>
        <v>H7AF2021 - 1</v>
      </c>
      <c r="AD20" s="82">
        <f t="shared" si="8"/>
        <v>3</v>
      </c>
      <c r="AE20" s="82">
        <f t="shared" si="9"/>
        <v>3</v>
      </c>
      <c r="AF20" s="82" t="str">
        <f>IF(A20&lt;&gt;"",MID(F20,1,FIND(" ",F20,1)-1),AF19)</f>
        <v>H7AF2021.</v>
      </c>
      <c r="AG20" s="82" t="str">
        <f t="shared" si="10"/>
        <v>H7AF2021</v>
      </c>
      <c r="AH20" s="104"/>
      <c r="AI20" s="105"/>
      <c r="AJ20" s="106"/>
    </row>
    <row r="21" spans="1:36" s="10" customFormat="1" ht="291" customHeight="1" x14ac:dyDescent="0.2">
      <c r="A21" s="89">
        <f>IF(ISBLANK(D21),"",COUNTA($D$2:D21))</f>
        <v>14</v>
      </c>
      <c r="B21" s="90">
        <f t="shared" si="0"/>
        <v>20</v>
      </c>
      <c r="C21" s="91"/>
      <c r="D21" s="90" t="s">
        <v>711</v>
      </c>
      <c r="E21" s="89" t="s">
        <v>2361</v>
      </c>
      <c r="F21" s="92" t="s">
        <v>2274</v>
      </c>
      <c r="G21" s="92" t="s">
        <v>2275</v>
      </c>
      <c r="H21" s="108" t="s">
        <v>2276</v>
      </c>
      <c r="I21" s="108" t="s">
        <v>2053</v>
      </c>
      <c r="J21" s="95" t="s">
        <v>2277</v>
      </c>
      <c r="K21" s="95">
        <v>5</v>
      </c>
      <c r="L21" s="96">
        <v>44767</v>
      </c>
      <c r="M21" s="96">
        <v>44895</v>
      </c>
      <c r="N21" s="97">
        <f t="shared" si="1"/>
        <v>18.285714285714285</v>
      </c>
      <c r="O21" s="98" t="s">
        <v>2344</v>
      </c>
      <c r="P21" s="98">
        <v>0</v>
      </c>
      <c r="Q21" s="99"/>
      <c r="R21" s="100">
        <f>(Q21-M21)/30</f>
        <v>-1496.5</v>
      </c>
      <c r="S21" s="101">
        <f>IF(P21/K21&gt;1,100,+P21/K21*100)</f>
        <v>0</v>
      </c>
      <c r="T21" s="97">
        <f>+N21*S21/100</f>
        <v>0</v>
      </c>
      <c r="U21" s="97">
        <f>IF(M21&lt;=$AI$1,T21,0)</f>
        <v>0</v>
      </c>
      <c r="V21" s="97">
        <f>IF($AI$1&gt;=M21,N21,0)</f>
        <v>0</v>
      </c>
      <c r="W21" s="91"/>
      <c r="X21" s="102" t="str">
        <f>IF(S21=100,"CUMPLIDA",IF(M21-$AI$1&lt;0,"VENCIDA",IF(M21-$AI$1&lt;=30,"PRÓXIMA A VENCER",IF(S21&gt;0,"CON AVANCE","EN TERMINO"))))</f>
        <v>EN TERMINO</v>
      </c>
      <c r="Y21" s="102" t="str">
        <f>IF(A21&lt;&gt;"",IF(AE21=1,"VENCIDO",IF(AE21=2,"PRÓXIMO A VENCER",IF(AE21=3,"EN TERMINO",IF(AE21=4,"CON AVANCE",IF(AE21=5,"CUMPLIDO",))))),"")</f>
        <v>EN TERMINO</v>
      </c>
      <c r="Z21" s="89" t="s">
        <v>2353</v>
      </c>
      <c r="AA21" s="89" t="str">
        <f t="shared" si="12"/>
        <v>H8AF2021</v>
      </c>
      <c r="AB21" s="103">
        <f>IF(A21&lt;&gt;"",1,AB20+1)</f>
        <v>1</v>
      </c>
      <c r="AC21" s="103" t="str">
        <f t="shared" si="13"/>
        <v>H8AF2021 - 1</v>
      </c>
      <c r="AD21" s="82">
        <f t="shared" si="8"/>
        <v>3</v>
      </c>
      <c r="AE21" s="82">
        <f t="shared" si="9"/>
        <v>3</v>
      </c>
      <c r="AF21" s="82" t="str">
        <f>IF(A21&lt;&gt;"",MID(F21,1,FIND(" ",F21,1)-1),AF20)</f>
        <v>H8AF2021.</v>
      </c>
      <c r="AG21" s="82" t="str">
        <f t="shared" si="10"/>
        <v>H8AF2021</v>
      </c>
      <c r="AH21" s="104"/>
      <c r="AI21" s="105"/>
      <c r="AJ21" s="106"/>
    </row>
    <row r="22" spans="1:36" s="10" customFormat="1" ht="291" customHeight="1" x14ac:dyDescent="0.2">
      <c r="A22" s="89" t="str">
        <f>IF(ISBLANK(D22),"",COUNTA($D$2:D22))</f>
        <v/>
      </c>
      <c r="B22" s="90">
        <f t="shared" si="0"/>
        <v>21</v>
      </c>
      <c r="C22" s="91"/>
      <c r="D22" s="90"/>
      <c r="E22" s="89" t="s">
        <v>2361</v>
      </c>
      <c r="F22" s="92" t="s">
        <v>2278</v>
      </c>
      <c r="G22" s="92" t="s">
        <v>2275</v>
      </c>
      <c r="H22" s="108" t="s">
        <v>2279</v>
      </c>
      <c r="I22" s="108" t="s">
        <v>2280</v>
      </c>
      <c r="J22" s="95" t="s">
        <v>2281</v>
      </c>
      <c r="K22" s="95">
        <v>2</v>
      </c>
      <c r="L22" s="96">
        <v>44788</v>
      </c>
      <c r="M22" s="96">
        <v>44895</v>
      </c>
      <c r="N22" s="97">
        <f t="shared" si="1"/>
        <v>15.285714285714286</v>
      </c>
      <c r="O22" s="98" t="s">
        <v>2345</v>
      </c>
      <c r="P22" s="98">
        <v>0</v>
      </c>
      <c r="Q22" s="99"/>
      <c r="R22" s="100">
        <f>(Q22-M22)/30</f>
        <v>-1496.5</v>
      </c>
      <c r="S22" s="101">
        <f>IF(P22/K22&gt;1,100,+P22/K22*100)</f>
        <v>0</v>
      </c>
      <c r="T22" s="97">
        <f>+N22*S22/100</f>
        <v>0</v>
      </c>
      <c r="U22" s="97">
        <f>IF(M22&lt;=$AI$1,T22,0)</f>
        <v>0</v>
      </c>
      <c r="V22" s="97">
        <f>IF($AI$1&gt;=M22,N22,0)</f>
        <v>0</v>
      </c>
      <c r="W22" s="91"/>
      <c r="X22" s="102" t="str">
        <f>IF(S22=100,"CUMPLIDA",IF(M22-$AI$1&lt;0,"VENCIDA",IF(M22-$AI$1&lt;=30,"PRÓXIMA A VENCER",IF(S22&gt;0,"CON AVANCE","EN TERMINO"))))</f>
        <v>EN TERMINO</v>
      </c>
      <c r="Y22" s="102" t="str">
        <f>IF(A22&lt;&gt;"",IF(AE22=1,"VENCIDO",IF(AE22=2,"PRÓXIMO A VENCER",IF(AE22=3,"EN TERMINO",IF(AE22=4,"CON AVANCE",IF(AE22=5,"CUMPLIDO",))))),"")</f>
        <v/>
      </c>
      <c r="Z22" s="89" t="s">
        <v>2353</v>
      </c>
      <c r="AA22" s="89" t="str">
        <f t="shared" si="12"/>
        <v>H8AF2021</v>
      </c>
      <c r="AB22" s="103">
        <f>IF(A22&lt;&gt;"",1,AB21+1)</f>
        <v>2</v>
      </c>
      <c r="AC22" s="103" t="str">
        <f t="shared" si="13"/>
        <v>H8AF2021 - 2</v>
      </c>
      <c r="AD22" s="82">
        <f t="shared" si="8"/>
        <v>3</v>
      </c>
      <c r="AE22" s="82">
        <f t="shared" si="9"/>
        <v>3</v>
      </c>
      <c r="AF22" s="82" t="str">
        <f>IF(A22&lt;&gt;"",MID(F22,1,FIND(" ",F22,1)-1),AF21)</f>
        <v>H8AF2021.</v>
      </c>
      <c r="AG22" s="82" t="str">
        <f t="shared" si="10"/>
        <v>H8AF2021</v>
      </c>
      <c r="AH22" s="104"/>
      <c r="AI22" s="105"/>
      <c r="AJ22" s="106"/>
    </row>
    <row r="23" spans="1:36" s="10" customFormat="1" ht="291" customHeight="1" x14ac:dyDescent="0.2">
      <c r="A23" s="89">
        <f>IF(ISBLANK(D23),"",COUNTA($D$2:D23))</f>
        <v>15</v>
      </c>
      <c r="B23" s="90">
        <f t="shared" si="0"/>
        <v>22</v>
      </c>
      <c r="C23" s="91"/>
      <c r="D23" s="90" t="s">
        <v>711</v>
      </c>
      <c r="E23" s="89" t="s">
        <v>2361</v>
      </c>
      <c r="F23" s="110" t="s">
        <v>2282</v>
      </c>
      <c r="G23" s="110" t="s">
        <v>2283</v>
      </c>
      <c r="H23" s="93" t="s">
        <v>2284</v>
      </c>
      <c r="I23" s="93" t="s">
        <v>2285</v>
      </c>
      <c r="J23" s="94" t="s">
        <v>2286</v>
      </c>
      <c r="K23" s="94">
        <v>1</v>
      </c>
      <c r="L23" s="96">
        <v>44767</v>
      </c>
      <c r="M23" s="109">
        <v>44834</v>
      </c>
      <c r="N23" s="97">
        <f t="shared" si="1"/>
        <v>9.5714285714285712</v>
      </c>
      <c r="O23" s="98" t="s">
        <v>2346</v>
      </c>
      <c r="P23" s="98">
        <v>0</v>
      </c>
      <c r="Q23" s="99"/>
      <c r="R23" s="100">
        <f>(Q23-M23)/30</f>
        <v>-1494.4666666666667</v>
      </c>
      <c r="S23" s="101">
        <f>IF(P23/K23&gt;1,100,+P23/K23*100)</f>
        <v>0</v>
      </c>
      <c r="T23" s="97">
        <f>+N23*S23/100</f>
        <v>0</v>
      </c>
      <c r="U23" s="97">
        <f>IF(M23&lt;=$AI$1,T23,0)</f>
        <v>0</v>
      </c>
      <c r="V23" s="97">
        <f>IF($AI$1&gt;=M23,N23,0)</f>
        <v>9.5714285714285712</v>
      </c>
      <c r="W23" s="91"/>
      <c r="X23" s="102" t="str">
        <f>IF(S23=100,"CUMPLIDA",IF(M23-$AI$1&lt;0,"VENCIDA",IF(M23-$AI$1&lt;=30,"PRÓXIMA A VENCER",IF(S23&gt;0,"CON AVANCE","EN TERMINO"))))</f>
        <v>VENCIDA</v>
      </c>
      <c r="Y23" s="102" t="str">
        <f>IF(A23&lt;&gt;"",IF(AE23=1,"VENCIDO",IF(AE23=2,"PRÓXIMO A VENCER",IF(AE23=3,"EN TERMINO",IF(AE23=4,"CON AVANCE",IF(AE23=5,"CUMPLIDO",))))),"")</f>
        <v>VENCIDO</v>
      </c>
      <c r="Z23" s="89" t="s">
        <v>2353</v>
      </c>
      <c r="AA23" s="89" t="str">
        <f t="shared" si="12"/>
        <v>H9AF2021</v>
      </c>
      <c r="AB23" s="103">
        <f>IF(A23&lt;&gt;"",1,AB22+1)</f>
        <v>1</v>
      </c>
      <c r="AC23" s="103" t="str">
        <f t="shared" si="13"/>
        <v>H9AF2021 - 1</v>
      </c>
      <c r="AD23" s="82">
        <f t="shared" si="8"/>
        <v>1</v>
      </c>
      <c r="AE23" s="82">
        <f t="shared" si="9"/>
        <v>1</v>
      </c>
      <c r="AF23" s="82" t="str">
        <f>IF(A23&lt;&gt;"",MID(F23,1,FIND(" ",F23,1)-1),AF22)</f>
        <v>H9AF2021.</v>
      </c>
      <c r="AG23" s="82" t="str">
        <f t="shared" si="10"/>
        <v>H9AF2021</v>
      </c>
      <c r="AH23" s="104"/>
      <c r="AI23" s="105"/>
      <c r="AJ23" s="106"/>
    </row>
    <row r="24" spans="1:36" s="10" customFormat="1" ht="291" customHeight="1" x14ac:dyDescent="0.2">
      <c r="A24" s="89">
        <f>IF(ISBLANK(D24),"",COUNTA($D$2:D24))</f>
        <v>16</v>
      </c>
      <c r="B24" s="90">
        <f t="shared" si="0"/>
        <v>23</v>
      </c>
      <c r="C24" s="91"/>
      <c r="D24" s="90" t="s">
        <v>711</v>
      </c>
      <c r="E24" s="89" t="s">
        <v>2361</v>
      </c>
      <c r="F24" s="110" t="s">
        <v>2287</v>
      </c>
      <c r="G24" s="110" t="s">
        <v>2288</v>
      </c>
      <c r="H24" s="93" t="s">
        <v>2279</v>
      </c>
      <c r="I24" s="93" t="s">
        <v>2280</v>
      </c>
      <c r="J24" s="95" t="s">
        <v>2281</v>
      </c>
      <c r="K24" s="94">
        <v>2</v>
      </c>
      <c r="L24" s="96">
        <v>44788</v>
      </c>
      <c r="M24" s="109">
        <v>44895</v>
      </c>
      <c r="N24" s="97">
        <f t="shared" si="1"/>
        <v>15.285714285714286</v>
      </c>
      <c r="O24" s="98" t="s">
        <v>1704</v>
      </c>
      <c r="P24" s="98">
        <v>0</v>
      </c>
      <c r="Q24" s="99"/>
      <c r="R24" s="100">
        <f>(Q24-M24)/30</f>
        <v>-1496.5</v>
      </c>
      <c r="S24" s="101">
        <f>IF(P24/K24&gt;1,100,+P24/K24*100)</f>
        <v>0</v>
      </c>
      <c r="T24" s="97">
        <f>+N24*S24/100</f>
        <v>0</v>
      </c>
      <c r="U24" s="97">
        <f>IF(M24&lt;=$AI$1,T24,0)</f>
        <v>0</v>
      </c>
      <c r="V24" s="97">
        <f>IF($AI$1&gt;=M24,N24,0)</f>
        <v>0</v>
      </c>
      <c r="W24" s="91"/>
      <c r="X24" s="102" t="str">
        <f>IF(S24=100,"CUMPLIDA",IF(M24-$AI$1&lt;0,"VENCIDA",IF(M24-$AI$1&lt;=30,"PRÓXIMA A VENCER",IF(S24&gt;0,"CON AVANCE","EN TERMINO"))))</f>
        <v>EN TERMINO</v>
      </c>
      <c r="Y24" s="102" t="str">
        <f>IF(A24&lt;&gt;"",IF(AE24=1,"VENCIDO",IF(AE24=2,"PRÓXIMO A VENCER",IF(AE24=3,"EN TERMINO",IF(AE24=4,"CON AVANCE",IF(AE24=5,"CUMPLIDO",))))),"")</f>
        <v>EN TERMINO</v>
      </c>
      <c r="Z24" s="89" t="s">
        <v>2353</v>
      </c>
      <c r="AA24" s="89" t="str">
        <f t="shared" si="12"/>
        <v>H10AF2021</v>
      </c>
      <c r="AB24" s="103">
        <f>IF(A24&lt;&gt;"",1,AB23+1)</f>
        <v>1</v>
      </c>
      <c r="AC24" s="103" t="str">
        <f t="shared" si="13"/>
        <v>H10AF2021 - 1</v>
      </c>
      <c r="AD24" s="82">
        <f t="shared" si="8"/>
        <v>3</v>
      </c>
      <c r="AE24" s="82">
        <f t="shared" si="9"/>
        <v>3</v>
      </c>
      <c r="AF24" s="82" t="str">
        <f>IF(A24&lt;&gt;"",MID(F24,1,FIND(" ",F24,1)-1),AF23)</f>
        <v>H10AF2021.</v>
      </c>
      <c r="AG24" s="82" t="str">
        <f t="shared" si="10"/>
        <v>H10AF2021</v>
      </c>
      <c r="AH24" s="104"/>
      <c r="AI24" s="105"/>
      <c r="AJ24" s="106"/>
    </row>
    <row r="25" spans="1:36" s="10" customFormat="1" ht="291" customHeight="1" x14ac:dyDescent="0.2">
      <c r="A25" s="89">
        <f>IF(ISBLANK(D25),"",COUNTA($D$2:D25))</f>
        <v>17</v>
      </c>
      <c r="B25" s="90">
        <f t="shared" si="0"/>
        <v>24</v>
      </c>
      <c r="C25" s="91"/>
      <c r="D25" s="98" t="s">
        <v>712</v>
      </c>
      <c r="E25" s="89" t="s">
        <v>2361</v>
      </c>
      <c r="F25" s="110" t="s">
        <v>2289</v>
      </c>
      <c r="G25" s="110" t="s">
        <v>2290</v>
      </c>
      <c r="H25" s="93" t="s">
        <v>2291</v>
      </c>
      <c r="I25" s="93" t="s">
        <v>2292</v>
      </c>
      <c r="J25" s="94" t="s">
        <v>2293</v>
      </c>
      <c r="K25" s="94">
        <v>3</v>
      </c>
      <c r="L25" s="96">
        <v>44788</v>
      </c>
      <c r="M25" s="109">
        <v>44926</v>
      </c>
      <c r="N25" s="97">
        <f t="shared" si="1"/>
        <v>19.714285714285715</v>
      </c>
      <c r="O25" s="98" t="s">
        <v>1704</v>
      </c>
      <c r="P25" s="98">
        <v>0</v>
      </c>
      <c r="Q25" s="99"/>
      <c r="R25" s="100">
        <f>(Q25-M25)/30</f>
        <v>-1497.5333333333333</v>
      </c>
      <c r="S25" s="101">
        <f>IF(P25/K25&gt;1,100,+P25/K25*100)</f>
        <v>0</v>
      </c>
      <c r="T25" s="97">
        <f>+N25*S25/100</f>
        <v>0</v>
      </c>
      <c r="U25" s="97">
        <f>IF(M25&lt;=$AI$1,T25,0)</f>
        <v>0</v>
      </c>
      <c r="V25" s="97">
        <f>IF($AI$1&gt;=M25,N25,0)</f>
        <v>0</v>
      </c>
      <c r="W25" s="91"/>
      <c r="X25" s="102" t="str">
        <f>IF(S25=100,"CUMPLIDA",IF(M25-$AI$1&lt;0,"VENCIDA",IF(M25-$AI$1&lt;=30,"PRÓXIMA A VENCER",IF(S25&gt;0,"CON AVANCE","EN TERMINO"))))</f>
        <v>EN TERMINO</v>
      </c>
      <c r="Y25" s="102" t="str">
        <f>IF(A25&lt;&gt;"",IF(AE25=1,"VENCIDO",IF(AE25=2,"PRÓXIMO A VENCER",IF(AE25=3,"EN TERMINO",IF(AE25=4,"CON AVANCE",IF(AE25=5,"CUMPLIDO",))))),"")</f>
        <v>EN TERMINO</v>
      </c>
      <c r="Z25" s="89" t="s">
        <v>2353</v>
      </c>
      <c r="AA25" s="89" t="str">
        <f t="shared" si="12"/>
        <v>H11AF2021</v>
      </c>
      <c r="AB25" s="103">
        <f>IF(A25&lt;&gt;"",1,AB24+1)</f>
        <v>1</v>
      </c>
      <c r="AC25" s="103" t="str">
        <f t="shared" si="13"/>
        <v>H11AF2021 - 1</v>
      </c>
      <c r="AD25" s="82">
        <f t="shared" si="8"/>
        <v>3</v>
      </c>
      <c r="AE25" s="82">
        <f t="shared" si="9"/>
        <v>3</v>
      </c>
      <c r="AF25" s="82" t="str">
        <f>IF(A25&lt;&gt;"",MID(F25,1,FIND(" ",F25,1)-1),AF24)</f>
        <v>H11AF2021.</v>
      </c>
      <c r="AG25" s="82" t="str">
        <f t="shared" si="10"/>
        <v>H11AF2021</v>
      </c>
      <c r="AH25" s="104"/>
      <c r="AI25" s="105"/>
      <c r="AJ25" s="106"/>
    </row>
    <row r="26" spans="1:36" s="10" customFormat="1" ht="291" customHeight="1" x14ac:dyDescent="0.2">
      <c r="A26" s="89">
        <f>IF(ISBLANK(D26),"",COUNTA($D$2:D26))</f>
        <v>18</v>
      </c>
      <c r="B26" s="90">
        <f t="shared" si="0"/>
        <v>25</v>
      </c>
      <c r="C26" s="91"/>
      <c r="D26" s="98" t="s">
        <v>711</v>
      </c>
      <c r="E26" s="89" t="s">
        <v>2361</v>
      </c>
      <c r="F26" s="110" t="s">
        <v>2294</v>
      </c>
      <c r="G26" s="110" t="s">
        <v>2295</v>
      </c>
      <c r="H26" s="93" t="s">
        <v>2276</v>
      </c>
      <c r="I26" s="93" t="s">
        <v>2053</v>
      </c>
      <c r="J26" s="94" t="s">
        <v>2277</v>
      </c>
      <c r="K26" s="94">
        <v>5</v>
      </c>
      <c r="L26" s="96">
        <v>44767</v>
      </c>
      <c r="M26" s="109">
        <v>44895</v>
      </c>
      <c r="N26" s="97">
        <f t="shared" si="1"/>
        <v>18.285714285714285</v>
      </c>
      <c r="O26" s="98" t="s">
        <v>2347</v>
      </c>
      <c r="P26" s="98">
        <v>0</v>
      </c>
      <c r="Q26" s="99"/>
      <c r="R26" s="100">
        <f>(Q26-M26)/30</f>
        <v>-1496.5</v>
      </c>
      <c r="S26" s="101">
        <f>IF(P26/K26&gt;1,100,+P26/K26*100)</f>
        <v>0</v>
      </c>
      <c r="T26" s="97">
        <f>+N26*S26/100</f>
        <v>0</v>
      </c>
      <c r="U26" s="97">
        <f>IF(M26&lt;=$AI$1,T26,0)</f>
        <v>0</v>
      </c>
      <c r="V26" s="97">
        <f>IF($AI$1&gt;=M26,N26,0)</f>
        <v>0</v>
      </c>
      <c r="W26" s="91"/>
      <c r="X26" s="102" t="str">
        <f>IF(S26=100,"CUMPLIDA",IF(M26-$AI$1&lt;0,"VENCIDA",IF(M26-$AI$1&lt;=30,"PRÓXIMA A VENCER",IF(S26&gt;0,"CON AVANCE","EN TERMINO"))))</f>
        <v>EN TERMINO</v>
      </c>
      <c r="Y26" s="102" t="str">
        <f>IF(A26&lt;&gt;"",IF(AE26=1,"VENCIDO",IF(AE26=2,"PRÓXIMO A VENCER",IF(AE26=3,"EN TERMINO",IF(AE26=4,"CON AVANCE",IF(AE26=5,"CUMPLIDO",))))),"")</f>
        <v>EN TERMINO</v>
      </c>
      <c r="Z26" s="89" t="s">
        <v>2353</v>
      </c>
      <c r="AA26" s="89" t="str">
        <f t="shared" si="12"/>
        <v>H12AF2021</v>
      </c>
      <c r="AB26" s="103">
        <f>IF(A26&lt;&gt;"",1,AB25+1)</f>
        <v>1</v>
      </c>
      <c r="AC26" s="103" t="str">
        <f t="shared" si="13"/>
        <v>H12AF2021 - 1</v>
      </c>
      <c r="AD26" s="82">
        <f t="shared" si="8"/>
        <v>3</v>
      </c>
      <c r="AE26" s="82">
        <f t="shared" si="9"/>
        <v>3</v>
      </c>
      <c r="AF26" s="82" t="str">
        <f>IF(A26&lt;&gt;"",MID(F26,1,FIND(" ",F26,1)-1),AF25)</f>
        <v>H12AF2021.</v>
      </c>
      <c r="AG26" s="82" t="str">
        <f t="shared" si="10"/>
        <v>H12AF2021</v>
      </c>
      <c r="AH26" s="104"/>
      <c r="AI26" s="105"/>
      <c r="AJ26" s="106"/>
    </row>
    <row r="27" spans="1:36" s="10" customFormat="1" ht="291" customHeight="1" x14ac:dyDescent="0.2">
      <c r="A27" s="89">
        <f>IF(ISBLANK(D27),"",COUNTA($D$2:D27))</f>
        <v>19</v>
      </c>
      <c r="B27" s="90">
        <f t="shared" si="0"/>
        <v>26</v>
      </c>
      <c r="C27" s="91"/>
      <c r="D27" s="98" t="s">
        <v>711</v>
      </c>
      <c r="E27" s="111" t="s">
        <v>15</v>
      </c>
      <c r="F27" s="110" t="s">
        <v>2296</v>
      </c>
      <c r="G27" s="110" t="s">
        <v>2297</v>
      </c>
      <c r="H27" s="93" t="s">
        <v>2298</v>
      </c>
      <c r="I27" s="93" t="s">
        <v>2299</v>
      </c>
      <c r="J27" s="94" t="s">
        <v>2190</v>
      </c>
      <c r="K27" s="94">
        <v>5</v>
      </c>
      <c r="L27" s="96">
        <v>44809</v>
      </c>
      <c r="M27" s="109">
        <v>44910</v>
      </c>
      <c r="N27" s="97">
        <f t="shared" si="1"/>
        <v>14.428571428571429</v>
      </c>
      <c r="O27" s="94" t="s">
        <v>2348</v>
      </c>
      <c r="P27" s="98">
        <v>0</v>
      </c>
      <c r="Q27" s="99"/>
      <c r="R27" s="100">
        <f>(Q27-M27)/30</f>
        <v>-1497</v>
      </c>
      <c r="S27" s="101">
        <f>IF(P27/K27&gt;1,100,+P27/K27*100)</f>
        <v>0</v>
      </c>
      <c r="T27" s="97">
        <f>+N27*S27/100</f>
        <v>0</v>
      </c>
      <c r="U27" s="97">
        <f>IF(M27&lt;=$AI$1,T27,0)</f>
        <v>0</v>
      </c>
      <c r="V27" s="97">
        <f>IF($AI$1&gt;=M27,N27,0)</f>
        <v>0</v>
      </c>
      <c r="W27" s="91"/>
      <c r="X27" s="102" t="str">
        <f>IF(S27=100,"CUMPLIDA",IF(M27-$AI$1&lt;0,"VENCIDA",IF(M27-$AI$1&lt;=30,"PRÓXIMA A VENCER",IF(S27&gt;0,"CON AVANCE","EN TERMINO"))))</f>
        <v>EN TERMINO</v>
      </c>
      <c r="Y27" s="102" t="str">
        <f>IF(A27&lt;&gt;"",IF(AE27=1,"VENCIDO",IF(AE27=2,"PRÓXIMO A VENCER",IF(AE27=3,"EN TERMINO",IF(AE27=4,"CON AVANCE",IF(AE27=5,"CUMPLIDO",))))),"")</f>
        <v>EN TERMINO</v>
      </c>
      <c r="Z27" s="89" t="s">
        <v>2353</v>
      </c>
      <c r="AA27" s="89" t="str">
        <f t="shared" si="12"/>
        <v>H13AF2021</v>
      </c>
      <c r="AB27" s="103">
        <f>IF(A27&lt;&gt;"",1,AB26+1)</f>
        <v>1</v>
      </c>
      <c r="AC27" s="103" t="str">
        <f t="shared" si="13"/>
        <v>H13AF2021 - 1</v>
      </c>
      <c r="AD27" s="82">
        <f t="shared" si="8"/>
        <v>3</v>
      </c>
      <c r="AE27" s="82">
        <f t="shared" si="9"/>
        <v>3</v>
      </c>
      <c r="AF27" s="82" t="str">
        <f>IF(A27&lt;&gt;"",MID(F27,1,FIND(" ",F27,1)-1),AF26)</f>
        <v>H13AF2021.</v>
      </c>
      <c r="AG27" s="82" t="str">
        <f t="shared" si="10"/>
        <v>H13AF2021</v>
      </c>
      <c r="AH27" s="104"/>
      <c r="AI27" s="105"/>
      <c r="AJ27" s="106"/>
    </row>
    <row r="28" spans="1:36" s="10" customFormat="1" ht="291" customHeight="1" x14ac:dyDescent="0.2">
      <c r="A28" s="89" t="str">
        <f>IF(ISBLANK(D28),"",COUNTA($D$2:D28))</f>
        <v/>
      </c>
      <c r="B28" s="90">
        <f t="shared" si="0"/>
        <v>27</v>
      </c>
      <c r="C28" s="91"/>
      <c r="D28" s="98"/>
      <c r="E28" s="111" t="s">
        <v>15</v>
      </c>
      <c r="F28" s="110" t="s">
        <v>2300</v>
      </c>
      <c r="G28" s="110" t="s">
        <v>2297</v>
      </c>
      <c r="H28" s="93" t="s">
        <v>2301</v>
      </c>
      <c r="I28" s="93" t="s">
        <v>2302</v>
      </c>
      <c r="J28" s="94" t="s">
        <v>2303</v>
      </c>
      <c r="K28" s="94">
        <v>2</v>
      </c>
      <c r="L28" s="96">
        <v>44788</v>
      </c>
      <c r="M28" s="109">
        <v>44895</v>
      </c>
      <c r="N28" s="97">
        <f t="shared" si="1"/>
        <v>15.285714285714286</v>
      </c>
      <c r="O28" s="94" t="s">
        <v>2349</v>
      </c>
      <c r="P28" s="98">
        <v>0</v>
      </c>
      <c r="Q28" s="99"/>
      <c r="R28" s="100">
        <f>(Q28-M28)/30</f>
        <v>-1496.5</v>
      </c>
      <c r="S28" s="101">
        <f>IF(P28/K28&gt;1,100,+P28/K28*100)</f>
        <v>0</v>
      </c>
      <c r="T28" s="97">
        <f>+N28*S28/100</f>
        <v>0</v>
      </c>
      <c r="U28" s="97">
        <f>IF(M28&lt;=$AI$1,T28,0)</f>
        <v>0</v>
      </c>
      <c r="V28" s="97">
        <f>IF($AI$1&gt;=M28,N28,0)</f>
        <v>0</v>
      </c>
      <c r="W28" s="91"/>
      <c r="X28" s="102" t="str">
        <f>IF(S28=100,"CUMPLIDA",IF(M28-$AI$1&lt;0,"VENCIDA",IF(M28-$AI$1&lt;=30,"PRÓXIMA A VENCER",IF(S28&gt;0,"CON AVANCE","EN TERMINO"))))</f>
        <v>EN TERMINO</v>
      </c>
      <c r="Y28" s="102" t="str">
        <f>IF(A28&lt;&gt;"",IF(AE28=1,"VENCIDO",IF(AE28=2,"PRÓXIMO A VENCER",IF(AE28=3,"EN TERMINO",IF(AE28=4,"CON AVANCE",IF(AE28=5,"CUMPLIDO",))))),"")</f>
        <v/>
      </c>
      <c r="Z28" s="89" t="s">
        <v>2353</v>
      </c>
      <c r="AA28" s="89" t="str">
        <f t="shared" ref="AA28:AA91" si="15">AG28</f>
        <v>H13AF2021</v>
      </c>
      <c r="AB28" s="103">
        <f>IF(A28&lt;&gt;"",1,AB27+1)</f>
        <v>2</v>
      </c>
      <c r="AC28" s="103" t="str">
        <f t="shared" ref="AC28:AC91" si="16">CONCATENATE(AA28," - ",AB28)</f>
        <v>H13AF2021 - 2</v>
      </c>
      <c r="AD28" s="82">
        <f t="shared" si="8"/>
        <v>3</v>
      </c>
      <c r="AE28" s="82">
        <f t="shared" si="9"/>
        <v>3</v>
      </c>
      <c r="AF28" s="82" t="str">
        <f>IF(A28&lt;&gt;"",MID(F28,1,FIND(" ",F28,1)-1),AF27)</f>
        <v>H13AF2021.</v>
      </c>
      <c r="AG28" s="82" t="str">
        <f t="shared" si="10"/>
        <v>H13AF2021</v>
      </c>
      <c r="AH28" s="104"/>
      <c r="AI28" s="105"/>
      <c r="AJ28" s="106"/>
    </row>
    <row r="29" spans="1:36" s="10" customFormat="1" ht="291" customHeight="1" x14ac:dyDescent="0.2">
      <c r="A29" s="89">
        <f>IF(ISBLANK(D29),"",COUNTA($D$2:D29))</f>
        <v>20</v>
      </c>
      <c r="B29" s="90">
        <f t="shared" si="0"/>
        <v>28</v>
      </c>
      <c r="C29" s="91"/>
      <c r="D29" s="98" t="s">
        <v>2304</v>
      </c>
      <c r="E29" s="111" t="s">
        <v>2362</v>
      </c>
      <c r="F29" s="112" t="s">
        <v>2305</v>
      </c>
      <c r="G29" s="113" t="s">
        <v>2306</v>
      </c>
      <c r="H29" s="93" t="s">
        <v>2307</v>
      </c>
      <c r="I29" s="93" t="s">
        <v>2308</v>
      </c>
      <c r="J29" s="94" t="s">
        <v>2254</v>
      </c>
      <c r="K29" s="94">
        <v>2</v>
      </c>
      <c r="L29" s="96">
        <v>44772</v>
      </c>
      <c r="M29" s="109">
        <v>44926</v>
      </c>
      <c r="N29" s="97">
        <f t="shared" si="1"/>
        <v>22</v>
      </c>
      <c r="O29" s="98" t="s">
        <v>1700</v>
      </c>
      <c r="P29" s="98">
        <v>0</v>
      </c>
      <c r="Q29" s="99"/>
      <c r="R29" s="100">
        <f>(Q29-M29)/30</f>
        <v>-1497.5333333333333</v>
      </c>
      <c r="S29" s="101">
        <f>IF(P29/K29&gt;1,100,+P29/K29*100)</f>
        <v>0</v>
      </c>
      <c r="T29" s="97">
        <f>+N29*S29/100</f>
        <v>0</v>
      </c>
      <c r="U29" s="97">
        <f>IF(M29&lt;=$AI$1,T29,0)</f>
        <v>0</v>
      </c>
      <c r="V29" s="97">
        <f>IF($AI$1&gt;=M29,N29,0)</f>
        <v>0</v>
      </c>
      <c r="W29" s="91"/>
      <c r="X29" s="102" t="str">
        <f>IF(S29=100,"CUMPLIDA",IF(M29-$AI$1&lt;0,"VENCIDA",IF(M29-$AI$1&lt;=30,"PRÓXIMA A VENCER",IF(S29&gt;0,"CON AVANCE","EN TERMINO"))))</f>
        <v>EN TERMINO</v>
      </c>
      <c r="Y29" s="102" t="str">
        <f>IF(A29&lt;&gt;"",IF(AE29=1,"VENCIDO",IF(AE29=2,"PRÓXIMO A VENCER",IF(AE29=3,"EN TERMINO",IF(AE29=4,"CON AVANCE",IF(AE29=5,"CUMPLIDO",))))),"")</f>
        <v>EN TERMINO</v>
      </c>
      <c r="Z29" s="89" t="s">
        <v>2353</v>
      </c>
      <c r="AA29" s="89" t="str">
        <f t="shared" si="15"/>
        <v>H14AF2021</v>
      </c>
      <c r="AB29" s="103">
        <f>IF(A29&lt;&gt;"",1,AB28+1)</f>
        <v>1</v>
      </c>
      <c r="AC29" s="103" t="str">
        <f t="shared" si="16"/>
        <v>H14AF2021 - 1</v>
      </c>
      <c r="AD29" s="82">
        <f t="shared" si="8"/>
        <v>3</v>
      </c>
      <c r="AE29" s="82">
        <f t="shared" si="9"/>
        <v>3</v>
      </c>
      <c r="AF29" s="82" t="str">
        <f>IF(A29&lt;&gt;"",MID(F29,1,FIND(" ",F29,1)-1),AF28)</f>
        <v>H14AF2021.</v>
      </c>
      <c r="AG29" s="82" t="str">
        <f t="shared" si="10"/>
        <v>H14AF2021</v>
      </c>
      <c r="AH29" s="104"/>
      <c r="AI29" s="105"/>
      <c r="AJ29" s="106"/>
    </row>
    <row r="30" spans="1:36" s="10" customFormat="1" ht="291" customHeight="1" x14ac:dyDescent="0.2">
      <c r="A30" s="89">
        <f>IF(ISBLANK(D30),"",COUNTA($D$2:D30))</f>
        <v>21</v>
      </c>
      <c r="B30" s="90">
        <f t="shared" si="0"/>
        <v>29</v>
      </c>
      <c r="C30" s="91"/>
      <c r="D30" s="98" t="s">
        <v>711</v>
      </c>
      <c r="E30" s="111" t="s">
        <v>2363</v>
      </c>
      <c r="F30" s="110" t="s">
        <v>2309</v>
      </c>
      <c r="G30" s="110" t="s">
        <v>2310</v>
      </c>
      <c r="H30" s="93" t="s">
        <v>2276</v>
      </c>
      <c r="I30" s="93" t="s">
        <v>2053</v>
      </c>
      <c r="J30" s="94" t="s">
        <v>2311</v>
      </c>
      <c r="K30" s="94">
        <v>5</v>
      </c>
      <c r="L30" s="96">
        <v>44767</v>
      </c>
      <c r="M30" s="109">
        <v>44895</v>
      </c>
      <c r="N30" s="97">
        <f t="shared" si="1"/>
        <v>18.285714285714285</v>
      </c>
      <c r="O30" s="98" t="s">
        <v>1988</v>
      </c>
      <c r="P30" s="98">
        <v>0</v>
      </c>
      <c r="Q30" s="99"/>
      <c r="R30" s="100">
        <f>(Q30-M30)/30</f>
        <v>-1496.5</v>
      </c>
      <c r="S30" s="101">
        <f>IF(P30/K30&gt;1,100,+P30/K30*100)</f>
        <v>0</v>
      </c>
      <c r="T30" s="97">
        <f>+N30*S30/100</f>
        <v>0</v>
      </c>
      <c r="U30" s="97">
        <f>IF(M30&lt;=$AI$1,T30,0)</f>
        <v>0</v>
      </c>
      <c r="V30" s="97">
        <f>IF($AI$1&gt;=M30,N30,0)</f>
        <v>0</v>
      </c>
      <c r="W30" s="91"/>
      <c r="X30" s="102" t="str">
        <f>IF(S30=100,"CUMPLIDA",IF(M30-$AI$1&lt;0,"VENCIDA",IF(M30-$AI$1&lt;=30,"PRÓXIMA A VENCER",IF(S30&gt;0,"CON AVANCE","EN TERMINO"))))</f>
        <v>EN TERMINO</v>
      </c>
      <c r="Y30" s="102" t="str">
        <f>IF(A30&lt;&gt;"",IF(AE30=1,"VENCIDO",IF(AE30=2,"PRÓXIMO A VENCER",IF(AE30=3,"EN TERMINO",IF(AE30=4,"CON AVANCE",IF(AE30=5,"CUMPLIDO",))))),"")</f>
        <v>EN TERMINO</v>
      </c>
      <c r="Z30" s="89" t="s">
        <v>2353</v>
      </c>
      <c r="AA30" s="89" t="str">
        <f t="shared" si="15"/>
        <v>H15AF2021</v>
      </c>
      <c r="AB30" s="103">
        <f>IF(A30&lt;&gt;"",1,AB29+1)</f>
        <v>1</v>
      </c>
      <c r="AC30" s="103" t="str">
        <f t="shared" si="16"/>
        <v>H15AF2021 - 1</v>
      </c>
      <c r="AD30" s="82">
        <f t="shared" si="8"/>
        <v>3</v>
      </c>
      <c r="AE30" s="82">
        <f t="shared" si="9"/>
        <v>3</v>
      </c>
      <c r="AF30" s="82" t="str">
        <f>IF(A30&lt;&gt;"",MID(F30,1,FIND(" ",F30,1)-1),AF29)</f>
        <v>H15AF2021.</v>
      </c>
      <c r="AG30" s="82" t="str">
        <f t="shared" si="10"/>
        <v>H15AF2021</v>
      </c>
      <c r="AH30" s="104"/>
      <c r="AI30" s="105"/>
      <c r="AJ30" s="106"/>
    </row>
    <row r="31" spans="1:36" s="10" customFormat="1" ht="291" customHeight="1" x14ac:dyDescent="0.2">
      <c r="A31" s="89">
        <f>IF(ISBLANK(D31),"",COUNTA($D$2:D31))</f>
        <v>22</v>
      </c>
      <c r="B31" s="90">
        <f t="shared" si="0"/>
        <v>30</v>
      </c>
      <c r="C31" s="91"/>
      <c r="D31" s="98" t="s">
        <v>712</v>
      </c>
      <c r="E31" s="111" t="s">
        <v>2364</v>
      </c>
      <c r="F31" s="110" t="s">
        <v>2312</v>
      </c>
      <c r="G31" s="110" t="s">
        <v>2313</v>
      </c>
      <c r="H31" s="108" t="s">
        <v>2276</v>
      </c>
      <c r="I31" s="108" t="s">
        <v>2053</v>
      </c>
      <c r="J31" s="94" t="s">
        <v>2277</v>
      </c>
      <c r="K31" s="94">
        <v>5</v>
      </c>
      <c r="L31" s="96">
        <v>44767</v>
      </c>
      <c r="M31" s="109">
        <v>44895</v>
      </c>
      <c r="N31" s="97">
        <f t="shared" si="1"/>
        <v>18.285714285714285</v>
      </c>
      <c r="O31" s="98" t="s">
        <v>2344</v>
      </c>
      <c r="P31" s="98">
        <v>0</v>
      </c>
      <c r="Q31" s="99"/>
      <c r="R31" s="100">
        <f>(Q31-M31)/30</f>
        <v>-1496.5</v>
      </c>
      <c r="S31" s="101">
        <f>IF(P31/K31&gt;1,100,+P31/K31*100)</f>
        <v>0</v>
      </c>
      <c r="T31" s="97">
        <f>+N31*S31/100</f>
        <v>0</v>
      </c>
      <c r="U31" s="97">
        <f>IF(M31&lt;=$AI$1,T31,0)</f>
        <v>0</v>
      </c>
      <c r="V31" s="97">
        <f>IF($AI$1&gt;=M31,N31,0)</f>
        <v>0</v>
      </c>
      <c r="W31" s="91"/>
      <c r="X31" s="102" t="str">
        <f>IF(S31=100,"CUMPLIDA",IF(M31-$AI$1&lt;0,"VENCIDA",IF(M31-$AI$1&lt;=30,"PRÓXIMA A VENCER",IF(S31&gt;0,"CON AVANCE","EN TERMINO"))))</f>
        <v>EN TERMINO</v>
      </c>
      <c r="Y31" s="102" t="str">
        <f>IF(A31&lt;&gt;"",IF(AE31=1,"VENCIDO",IF(AE31=2,"PRÓXIMO A VENCER",IF(AE31=3,"EN TERMINO",IF(AE31=4,"CON AVANCE",IF(AE31=5,"CUMPLIDO",))))),"")</f>
        <v>EN TERMINO</v>
      </c>
      <c r="Z31" s="89" t="s">
        <v>2353</v>
      </c>
      <c r="AA31" s="89" t="str">
        <f t="shared" si="15"/>
        <v>H16AF2021</v>
      </c>
      <c r="AB31" s="103">
        <f>IF(A31&lt;&gt;"",1,AB30+1)</f>
        <v>1</v>
      </c>
      <c r="AC31" s="103" t="str">
        <f t="shared" si="16"/>
        <v>H16AF2021 - 1</v>
      </c>
      <c r="AD31" s="82">
        <f t="shared" si="8"/>
        <v>3</v>
      </c>
      <c r="AE31" s="82">
        <f t="shared" si="9"/>
        <v>3</v>
      </c>
      <c r="AF31" s="82" t="str">
        <f>IF(A31&lt;&gt;"",MID(F31,1,FIND(" ",F31,1)-1),AF30)</f>
        <v>H16AF2021.</v>
      </c>
      <c r="AG31" s="82" t="str">
        <f t="shared" si="10"/>
        <v>H16AF2021</v>
      </c>
      <c r="AH31" s="104"/>
      <c r="AI31" s="105"/>
      <c r="AJ31" s="106"/>
    </row>
    <row r="32" spans="1:36" s="10" customFormat="1" ht="291" customHeight="1" x14ac:dyDescent="0.2">
      <c r="A32" s="89">
        <f>IF(ISBLANK(D32),"",COUNTA($D$2:D32))</f>
        <v>23</v>
      </c>
      <c r="B32" s="90">
        <f t="shared" si="0"/>
        <v>31</v>
      </c>
      <c r="C32" s="91"/>
      <c r="D32" s="98" t="s">
        <v>711</v>
      </c>
      <c r="E32" s="111" t="s">
        <v>15</v>
      </c>
      <c r="F32" s="110" t="s">
        <v>2314</v>
      </c>
      <c r="G32" s="110" t="s">
        <v>2315</v>
      </c>
      <c r="H32" s="93" t="s">
        <v>2316</v>
      </c>
      <c r="I32" s="93" t="s">
        <v>2317</v>
      </c>
      <c r="J32" s="94" t="s">
        <v>2318</v>
      </c>
      <c r="K32" s="94">
        <v>1</v>
      </c>
      <c r="L32" s="96">
        <v>44788</v>
      </c>
      <c r="M32" s="109">
        <v>44895</v>
      </c>
      <c r="N32" s="97">
        <f t="shared" si="1"/>
        <v>15.285714285714286</v>
      </c>
      <c r="O32" s="98" t="s">
        <v>1704</v>
      </c>
      <c r="P32" s="98">
        <v>0</v>
      </c>
      <c r="Q32" s="99"/>
      <c r="R32" s="100">
        <f>(Q32-M32)/30</f>
        <v>-1496.5</v>
      </c>
      <c r="S32" s="101">
        <f>IF(P32/K32&gt;1,100,+P32/K32*100)</f>
        <v>0</v>
      </c>
      <c r="T32" s="97">
        <f>+N32*S32/100</f>
        <v>0</v>
      </c>
      <c r="U32" s="97">
        <f>IF(M32&lt;=$AI$1,T32,0)</f>
        <v>0</v>
      </c>
      <c r="V32" s="97">
        <f>IF($AI$1&gt;=M32,N32,0)</f>
        <v>0</v>
      </c>
      <c r="W32" s="91"/>
      <c r="X32" s="102" t="str">
        <f>IF(S32=100,"CUMPLIDA",IF(M32-$AI$1&lt;0,"VENCIDA",IF(M32-$AI$1&lt;=30,"PRÓXIMA A VENCER",IF(S32&gt;0,"CON AVANCE","EN TERMINO"))))</f>
        <v>EN TERMINO</v>
      </c>
      <c r="Y32" s="102" t="str">
        <f>IF(A32&lt;&gt;"",IF(AE32=1,"VENCIDO",IF(AE32=2,"PRÓXIMO A VENCER",IF(AE32=3,"EN TERMINO",IF(AE32=4,"CON AVANCE",IF(AE32=5,"CUMPLIDO",))))),"")</f>
        <v>EN TERMINO</v>
      </c>
      <c r="Z32" s="89" t="s">
        <v>2353</v>
      </c>
      <c r="AA32" s="89" t="str">
        <f t="shared" si="15"/>
        <v>H17AF2021</v>
      </c>
      <c r="AB32" s="103">
        <f>IF(A32&lt;&gt;"",1,AB31+1)</f>
        <v>1</v>
      </c>
      <c r="AC32" s="103" t="str">
        <f t="shared" si="16"/>
        <v>H17AF2021 - 1</v>
      </c>
      <c r="AD32" s="82">
        <f t="shared" si="8"/>
        <v>3</v>
      </c>
      <c r="AE32" s="82">
        <f t="shared" si="9"/>
        <v>3</v>
      </c>
      <c r="AF32" s="82" t="str">
        <f>IF(A32&lt;&gt;"",MID(F32,1,FIND(" ",F32,1)-1),AF31)</f>
        <v>H17AF2021.</v>
      </c>
      <c r="AG32" s="82" t="str">
        <f t="shared" si="10"/>
        <v>H17AF2021</v>
      </c>
      <c r="AH32" s="104"/>
      <c r="AI32" s="105"/>
      <c r="AJ32" s="106"/>
    </row>
    <row r="33" spans="1:36" s="10" customFormat="1" ht="291" customHeight="1" x14ac:dyDescent="0.2">
      <c r="A33" s="89">
        <f>IF(ISBLANK(D33),"",COUNTA($D$2:D33))</f>
        <v>24</v>
      </c>
      <c r="B33" s="90">
        <f t="shared" si="0"/>
        <v>32</v>
      </c>
      <c r="C33" s="91"/>
      <c r="D33" s="111" t="s">
        <v>711</v>
      </c>
      <c r="E33" s="111" t="s">
        <v>2364</v>
      </c>
      <c r="F33" s="110" t="s">
        <v>2319</v>
      </c>
      <c r="G33" s="110" t="s">
        <v>2320</v>
      </c>
      <c r="H33" s="93" t="s">
        <v>2321</v>
      </c>
      <c r="I33" s="93" t="s">
        <v>2322</v>
      </c>
      <c r="J33" s="94" t="s">
        <v>2323</v>
      </c>
      <c r="K33" s="94">
        <v>1</v>
      </c>
      <c r="L33" s="96">
        <v>44747</v>
      </c>
      <c r="M33" s="109">
        <v>44804</v>
      </c>
      <c r="N33" s="97">
        <f t="shared" si="1"/>
        <v>8.1428571428571423</v>
      </c>
      <c r="O33" s="98" t="s">
        <v>2350</v>
      </c>
      <c r="P33" s="98">
        <v>1</v>
      </c>
      <c r="Q33" s="99">
        <v>44803</v>
      </c>
      <c r="R33" s="100">
        <f>(Q33-M33)/30</f>
        <v>-3.3333333333333333E-2</v>
      </c>
      <c r="S33" s="101">
        <f>IF(P33/K33&gt;1,100,+P33/K33*100)</f>
        <v>100</v>
      </c>
      <c r="T33" s="97">
        <f>+N33*S33/100</f>
        <v>8.1428571428571423</v>
      </c>
      <c r="U33" s="97">
        <f>IF(M33&lt;=$AI$1,T33,0)</f>
        <v>8.1428571428571423</v>
      </c>
      <c r="V33" s="97">
        <f>IF($AI$1&gt;=M33,N33,0)</f>
        <v>8.1428571428571423</v>
      </c>
      <c r="W33" s="91"/>
      <c r="X33" s="102" t="str">
        <f>IF(S33=100,"CUMPLIDA",IF(M33-$AI$1&lt;0,"VENCIDA",IF(M33-$AI$1&lt;=30,"PRÓXIMA A VENCER",IF(S33&gt;0,"CON AVANCE","EN TERMINO"))))</f>
        <v>CUMPLIDA</v>
      </c>
      <c r="Y33" s="102" t="str">
        <f>IF(A33&lt;&gt;"",IF(AE33=1,"VENCIDO",IF(AE33=2,"PRÓXIMO A VENCER",IF(AE33=3,"EN TERMINO",IF(AE33=4,"CON AVANCE",IF(AE33=5,"CUMPLIDO",))))),"")</f>
        <v>EN TERMINO</v>
      </c>
      <c r="Z33" s="89" t="s">
        <v>2353</v>
      </c>
      <c r="AA33" s="89" t="str">
        <f t="shared" si="15"/>
        <v>H18AF2021</v>
      </c>
      <c r="AB33" s="103">
        <f>IF(A33&lt;&gt;"",1,AB32+1)</f>
        <v>1</v>
      </c>
      <c r="AC33" s="103" t="str">
        <f t="shared" si="16"/>
        <v>H18AF2021 - 1</v>
      </c>
      <c r="AD33" s="82">
        <f t="shared" si="8"/>
        <v>5</v>
      </c>
      <c r="AE33" s="82">
        <f t="shared" si="9"/>
        <v>3</v>
      </c>
      <c r="AF33" s="82" t="str">
        <f>IF(A33&lt;&gt;"",MID(F33,1,FIND(" ",F33,1)-1),AF32)</f>
        <v>H18AF2021.</v>
      </c>
      <c r="AG33" s="82" t="str">
        <f t="shared" si="10"/>
        <v>H18AF2021</v>
      </c>
      <c r="AH33" s="104"/>
      <c r="AI33" s="105"/>
      <c r="AJ33" s="106"/>
    </row>
    <row r="34" spans="1:36" s="10" customFormat="1" ht="291" customHeight="1" x14ac:dyDescent="0.2">
      <c r="A34" s="89" t="str">
        <f>IF(ISBLANK(D34),"",COUNTA($D$2:D34))</f>
        <v/>
      </c>
      <c r="B34" s="90">
        <f t="shared" si="0"/>
        <v>33</v>
      </c>
      <c r="C34" s="91"/>
      <c r="D34" s="111"/>
      <c r="E34" s="111" t="s">
        <v>2364</v>
      </c>
      <c r="F34" s="110" t="s">
        <v>2324</v>
      </c>
      <c r="G34" s="110" t="s">
        <v>2320</v>
      </c>
      <c r="H34" s="93" t="s">
        <v>2276</v>
      </c>
      <c r="I34" s="93" t="s">
        <v>2053</v>
      </c>
      <c r="J34" s="94" t="s">
        <v>2277</v>
      </c>
      <c r="K34" s="94">
        <v>5</v>
      </c>
      <c r="L34" s="96">
        <v>44767</v>
      </c>
      <c r="M34" s="109">
        <v>44895</v>
      </c>
      <c r="N34" s="97">
        <f t="shared" si="1"/>
        <v>18.285714285714285</v>
      </c>
      <c r="O34" s="98" t="s">
        <v>2344</v>
      </c>
      <c r="P34" s="98">
        <v>0</v>
      </c>
      <c r="Q34" s="99"/>
      <c r="R34" s="100">
        <f>(Q34-M34)/30</f>
        <v>-1496.5</v>
      </c>
      <c r="S34" s="101">
        <f>IF(P34/K34&gt;1,100,+P34/K34*100)</f>
        <v>0</v>
      </c>
      <c r="T34" s="97">
        <f>+N34*S34/100</f>
        <v>0</v>
      </c>
      <c r="U34" s="97">
        <f>IF(M34&lt;=$AI$1,T34,0)</f>
        <v>0</v>
      </c>
      <c r="V34" s="97">
        <f>IF($AI$1&gt;=M34,N34,0)</f>
        <v>0</v>
      </c>
      <c r="W34" s="91"/>
      <c r="X34" s="102" t="str">
        <f>IF(S34=100,"CUMPLIDA",IF(M34-$AI$1&lt;0,"VENCIDA",IF(M34-$AI$1&lt;=30,"PRÓXIMA A VENCER",IF(S34&gt;0,"CON AVANCE","EN TERMINO"))))</f>
        <v>EN TERMINO</v>
      </c>
      <c r="Y34" s="102" t="str">
        <f>IF(A34&lt;&gt;"",IF(AE34=1,"VENCIDO",IF(AE34=2,"PRÓXIMO A VENCER",IF(AE34=3,"EN TERMINO",IF(AE34=4,"CON AVANCE",IF(AE34=5,"CUMPLIDO",))))),"")</f>
        <v/>
      </c>
      <c r="Z34" s="89" t="s">
        <v>2353</v>
      </c>
      <c r="AA34" s="89" t="str">
        <f t="shared" si="15"/>
        <v>H18AF2021</v>
      </c>
      <c r="AB34" s="103">
        <f>IF(A34&lt;&gt;"",1,AB33+1)</f>
        <v>2</v>
      </c>
      <c r="AC34" s="103" t="str">
        <f t="shared" si="16"/>
        <v>H18AF2021 - 2</v>
      </c>
      <c r="AD34" s="82">
        <f t="shared" si="8"/>
        <v>3</v>
      </c>
      <c r="AE34" s="82">
        <f t="shared" si="9"/>
        <v>3</v>
      </c>
      <c r="AF34" s="82" t="str">
        <f>IF(A34&lt;&gt;"",MID(F34,1,FIND(" ",F34,1)-1),AF33)</f>
        <v>H18AF2021.</v>
      </c>
      <c r="AG34" s="82" t="str">
        <f t="shared" si="10"/>
        <v>H18AF2021</v>
      </c>
      <c r="AH34" s="104"/>
      <c r="AI34" s="105"/>
      <c r="AJ34" s="106"/>
    </row>
    <row r="35" spans="1:36" s="10" customFormat="1" ht="291" customHeight="1" x14ac:dyDescent="0.2">
      <c r="A35" s="89">
        <f>IF(ISBLANK(D35),"",COUNTA($D$2:D35))</f>
        <v>25</v>
      </c>
      <c r="B35" s="90">
        <f t="shared" si="0"/>
        <v>34</v>
      </c>
      <c r="C35" s="91"/>
      <c r="D35" s="111" t="s">
        <v>712</v>
      </c>
      <c r="E35" s="111" t="s">
        <v>2365</v>
      </c>
      <c r="F35" s="110" t="s">
        <v>2325</v>
      </c>
      <c r="G35" s="110" t="s">
        <v>2326</v>
      </c>
      <c r="H35" s="93" t="s">
        <v>2327</v>
      </c>
      <c r="I35" s="93" t="s">
        <v>2053</v>
      </c>
      <c r="J35" s="94" t="s">
        <v>2277</v>
      </c>
      <c r="K35" s="94">
        <v>5</v>
      </c>
      <c r="L35" s="96">
        <v>44767</v>
      </c>
      <c r="M35" s="109">
        <v>44895</v>
      </c>
      <c r="N35" s="97">
        <f t="shared" si="1"/>
        <v>18.285714285714285</v>
      </c>
      <c r="O35" s="98" t="s">
        <v>2347</v>
      </c>
      <c r="P35" s="98">
        <v>0</v>
      </c>
      <c r="Q35" s="99"/>
      <c r="R35" s="100">
        <f>(Q35-M35)/30</f>
        <v>-1496.5</v>
      </c>
      <c r="S35" s="101">
        <f>IF(P35/K35&gt;1,100,+P35/K35*100)</f>
        <v>0</v>
      </c>
      <c r="T35" s="97">
        <f>+N35*S35/100</f>
        <v>0</v>
      </c>
      <c r="U35" s="97">
        <f>IF(M35&lt;=$AI$1,T35,0)</f>
        <v>0</v>
      </c>
      <c r="V35" s="97">
        <f>IF($AI$1&gt;=M35,N35,0)</f>
        <v>0</v>
      </c>
      <c r="W35" s="91"/>
      <c r="X35" s="102" t="str">
        <f>IF(S35=100,"CUMPLIDA",IF(M35-$AI$1&lt;0,"VENCIDA",IF(M35-$AI$1&lt;=30,"PRÓXIMA A VENCER",IF(S35&gt;0,"CON AVANCE","EN TERMINO"))))</f>
        <v>EN TERMINO</v>
      </c>
      <c r="Y35" s="102" t="str">
        <f>IF(A35&lt;&gt;"",IF(AE35=1,"VENCIDO",IF(AE35=2,"PRÓXIMO A VENCER",IF(AE35=3,"EN TERMINO",IF(AE35=4,"CON AVANCE",IF(AE35=5,"CUMPLIDO",))))),"")</f>
        <v>EN TERMINO</v>
      </c>
      <c r="Z35" s="89" t="s">
        <v>2353</v>
      </c>
      <c r="AA35" s="89" t="str">
        <f t="shared" si="15"/>
        <v>H19AF2021</v>
      </c>
      <c r="AB35" s="103">
        <f>IF(A35&lt;&gt;"",1,AB34+1)</f>
        <v>1</v>
      </c>
      <c r="AC35" s="103" t="str">
        <f t="shared" si="16"/>
        <v>H19AF2021 - 1</v>
      </c>
      <c r="AD35" s="82">
        <f t="shared" si="8"/>
        <v>3</v>
      </c>
      <c r="AE35" s="82">
        <f t="shared" si="9"/>
        <v>3</v>
      </c>
      <c r="AF35" s="82" t="str">
        <f>IF(A35&lt;&gt;"",MID(F35,1,FIND(" ",F35,1)-1),AF34)</f>
        <v>H19AF2021.</v>
      </c>
      <c r="AG35" s="82" t="str">
        <f t="shared" si="10"/>
        <v>H19AF2021</v>
      </c>
      <c r="AH35" s="104"/>
      <c r="AI35" s="105"/>
      <c r="AJ35" s="106"/>
    </row>
    <row r="36" spans="1:36" s="10" customFormat="1" ht="291" customHeight="1" x14ac:dyDescent="0.2">
      <c r="A36" s="89">
        <f>IF(ISBLANK(D36),"",COUNTA($D$2:D36))</f>
        <v>26</v>
      </c>
      <c r="B36" s="90">
        <f t="shared" si="0"/>
        <v>35</v>
      </c>
      <c r="C36" s="91"/>
      <c r="D36" s="111" t="s">
        <v>711</v>
      </c>
      <c r="E36" s="111" t="s">
        <v>2365</v>
      </c>
      <c r="F36" s="110" t="s">
        <v>2328</v>
      </c>
      <c r="G36" s="110" t="s">
        <v>2329</v>
      </c>
      <c r="H36" s="93" t="s">
        <v>2330</v>
      </c>
      <c r="I36" s="93" t="s">
        <v>2331</v>
      </c>
      <c r="J36" s="94" t="s">
        <v>2332</v>
      </c>
      <c r="K36" s="94">
        <v>2</v>
      </c>
      <c r="L36" s="96">
        <v>44805</v>
      </c>
      <c r="M36" s="109">
        <v>44926</v>
      </c>
      <c r="N36" s="97">
        <f t="shared" si="1"/>
        <v>17.285714285714285</v>
      </c>
      <c r="O36" s="98" t="s">
        <v>1704</v>
      </c>
      <c r="P36" s="98">
        <v>0</v>
      </c>
      <c r="Q36" s="99"/>
      <c r="R36" s="100">
        <f>(Q36-M36)/30</f>
        <v>-1497.5333333333333</v>
      </c>
      <c r="S36" s="101">
        <f>IF(P36/K36&gt;1,100,+P36/K36*100)</f>
        <v>0</v>
      </c>
      <c r="T36" s="97">
        <f>+N36*S36/100</f>
        <v>0</v>
      </c>
      <c r="U36" s="97">
        <f>IF(M36&lt;=$AI$1,T36,0)</f>
        <v>0</v>
      </c>
      <c r="V36" s="97">
        <f>IF($AI$1&gt;=M36,N36,0)</f>
        <v>0</v>
      </c>
      <c r="W36" s="91"/>
      <c r="X36" s="102" t="str">
        <f>IF(S36=100,"CUMPLIDA",IF(M36-$AI$1&lt;0,"VENCIDA",IF(M36-$AI$1&lt;=30,"PRÓXIMA A VENCER",IF(S36&gt;0,"CON AVANCE","EN TERMINO"))))</f>
        <v>EN TERMINO</v>
      </c>
      <c r="Y36" s="102" t="str">
        <f>IF(A36&lt;&gt;"",IF(AE36=1,"VENCIDO",IF(AE36=2,"PRÓXIMO A VENCER",IF(AE36=3,"EN TERMINO",IF(AE36=4,"CON AVANCE",IF(AE36=5,"CUMPLIDO",))))),"")</f>
        <v>EN TERMINO</v>
      </c>
      <c r="Z36" s="89" t="s">
        <v>2353</v>
      </c>
      <c r="AA36" s="89" t="str">
        <f t="shared" si="15"/>
        <v>H20AF2021</v>
      </c>
      <c r="AB36" s="103">
        <f>IF(A36&lt;&gt;"",1,AB35+1)</f>
        <v>1</v>
      </c>
      <c r="AC36" s="103" t="str">
        <f t="shared" si="16"/>
        <v>H20AF2021 - 1</v>
      </c>
      <c r="AD36" s="82">
        <f t="shared" si="8"/>
        <v>3</v>
      </c>
      <c r="AE36" s="82">
        <f t="shared" si="9"/>
        <v>3</v>
      </c>
      <c r="AF36" s="82" t="str">
        <f>IF(A36&lt;&gt;"",MID(F36,1,FIND(" ",F36,1)-1),AF35)</f>
        <v>H20AF2021.</v>
      </c>
      <c r="AG36" s="82" t="str">
        <f t="shared" si="10"/>
        <v>H20AF2021</v>
      </c>
      <c r="AH36" s="104"/>
      <c r="AI36" s="105"/>
      <c r="AJ36" s="106"/>
    </row>
    <row r="37" spans="1:36" s="10" customFormat="1" ht="291" customHeight="1" x14ac:dyDescent="0.2">
      <c r="A37" s="89">
        <f>IF(ISBLANK(D37),"",COUNTA($D$2:D37))</f>
        <v>27</v>
      </c>
      <c r="B37" s="90">
        <f t="shared" si="0"/>
        <v>36</v>
      </c>
      <c r="C37" s="91"/>
      <c r="D37" s="111" t="s">
        <v>712</v>
      </c>
      <c r="E37" s="111" t="s">
        <v>2366</v>
      </c>
      <c r="F37" s="110" t="s">
        <v>2333</v>
      </c>
      <c r="G37" s="110" t="s">
        <v>2334</v>
      </c>
      <c r="H37" s="93" t="s">
        <v>2335</v>
      </c>
      <c r="I37" s="93" t="s">
        <v>2336</v>
      </c>
      <c r="J37" s="94" t="s">
        <v>2318</v>
      </c>
      <c r="K37" s="94">
        <v>1</v>
      </c>
      <c r="L37" s="96">
        <v>44788</v>
      </c>
      <c r="M37" s="109">
        <v>44926</v>
      </c>
      <c r="N37" s="97">
        <f t="shared" si="1"/>
        <v>19.714285714285715</v>
      </c>
      <c r="O37" s="98" t="s">
        <v>1704</v>
      </c>
      <c r="P37" s="98">
        <v>0</v>
      </c>
      <c r="Q37" s="99"/>
      <c r="R37" s="100">
        <f>(Q37-M37)/30</f>
        <v>-1497.5333333333333</v>
      </c>
      <c r="S37" s="101">
        <f>IF(P37/K37&gt;1,100,+P37/K37*100)</f>
        <v>0</v>
      </c>
      <c r="T37" s="97">
        <f>+N37*S37/100</f>
        <v>0</v>
      </c>
      <c r="U37" s="97">
        <f>IF(M37&lt;=$AI$1,T37,0)</f>
        <v>0</v>
      </c>
      <c r="V37" s="97">
        <f>IF($AI$1&gt;=M37,N37,0)</f>
        <v>0</v>
      </c>
      <c r="W37" s="91"/>
      <c r="X37" s="102" t="str">
        <f>IF(S37=100,"CUMPLIDA",IF(M37-$AI$1&lt;0,"VENCIDA",IF(M37-$AI$1&lt;=30,"PRÓXIMA A VENCER",IF(S37&gt;0,"CON AVANCE","EN TERMINO"))))</f>
        <v>EN TERMINO</v>
      </c>
      <c r="Y37" s="102" t="str">
        <f>IF(A37&lt;&gt;"",IF(AE37=1,"VENCIDO",IF(AE37=2,"PRÓXIMO A VENCER",IF(AE37=3,"EN TERMINO",IF(AE37=4,"CON AVANCE",IF(AE37=5,"CUMPLIDO",))))),"")</f>
        <v>EN TERMINO</v>
      </c>
      <c r="Z37" s="89" t="s">
        <v>2353</v>
      </c>
      <c r="AA37" s="89" t="str">
        <f t="shared" si="15"/>
        <v>H21AF2021</v>
      </c>
      <c r="AB37" s="103">
        <f>IF(A37&lt;&gt;"",1,AB36+1)</f>
        <v>1</v>
      </c>
      <c r="AC37" s="103" t="str">
        <f t="shared" si="16"/>
        <v>H21AF2021 - 1</v>
      </c>
      <c r="AD37" s="82">
        <f t="shared" si="8"/>
        <v>3</v>
      </c>
      <c r="AE37" s="82">
        <f t="shared" si="9"/>
        <v>3</v>
      </c>
      <c r="AF37" s="82" t="str">
        <f>IF(A37&lt;&gt;"",MID(F37,1,FIND(" ",F37,1)-1),AF36)</f>
        <v>H21AF2021.</v>
      </c>
      <c r="AG37" s="82" t="str">
        <f t="shared" si="10"/>
        <v>H21AF2021</v>
      </c>
      <c r="AH37" s="104"/>
      <c r="AI37" s="105"/>
      <c r="AJ37" s="106"/>
    </row>
    <row r="38" spans="1:36" s="10" customFormat="1" ht="291" customHeight="1" x14ac:dyDescent="0.2">
      <c r="A38" s="89">
        <f>IF(ISBLANK(D38),"",COUNTA($D$2:D38))</f>
        <v>28</v>
      </c>
      <c r="B38" s="90">
        <f t="shared" si="0"/>
        <v>37</v>
      </c>
      <c r="C38" s="91"/>
      <c r="D38" s="114" t="s">
        <v>2337</v>
      </c>
      <c r="E38" s="111" t="s">
        <v>2366</v>
      </c>
      <c r="F38" s="115" t="s">
        <v>2338</v>
      </c>
      <c r="G38" s="115" t="s">
        <v>2339</v>
      </c>
      <c r="H38" s="93" t="s">
        <v>2340</v>
      </c>
      <c r="I38" s="93" t="s">
        <v>2341</v>
      </c>
      <c r="J38" s="94" t="s">
        <v>2342</v>
      </c>
      <c r="K38" s="94">
        <v>2</v>
      </c>
      <c r="L38" s="96">
        <v>44788</v>
      </c>
      <c r="M38" s="109">
        <v>44926</v>
      </c>
      <c r="N38" s="97">
        <f t="shared" si="1"/>
        <v>19.714285714285715</v>
      </c>
      <c r="O38" s="94" t="s">
        <v>1704</v>
      </c>
      <c r="P38" s="98">
        <v>0</v>
      </c>
      <c r="Q38" s="99"/>
      <c r="R38" s="100">
        <f>(Q38-M38)/30</f>
        <v>-1497.5333333333333</v>
      </c>
      <c r="S38" s="101">
        <f>IF(P38/K38&gt;1,100,+P38/K38*100)</f>
        <v>0</v>
      </c>
      <c r="T38" s="97">
        <f>+N38*S38/100</f>
        <v>0</v>
      </c>
      <c r="U38" s="97">
        <f>IF(M38&lt;=$AI$1,T38,0)</f>
        <v>0</v>
      </c>
      <c r="V38" s="97">
        <f>IF($AI$1&gt;=M38,N38,0)</f>
        <v>0</v>
      </c>
      <c r="W38" s="91"/>
      <c r="X38" s="102" t="str">
        <f>IF(S38=100,"CUMPLIDA",IF(M38-$AI$1&lt;0,"VENCIDA",IF(M38-$AI$1&lt;=30,"PRÓXIMA A VENCER",IF(S38&gt;0,"CON AVANCE","EN TERMINO"))))</f>
        <v>EN TERMINO</v>
      </c>
      <c r="Y38" s="102" t="str">
        <f>IF(A38&lt;&gt;"",IF(AE38=1,"VENCIDO",IF(AE38=2,"PRÓXIMO A VENCER",IF(AE38=3,"EN TERMINO",IF(AE38=4,"CON AVANCE",IF(AE38=5,"CUMPLIDO",))))),"")</f>
        <v>EN TERMINO</v>
      </c>
      <c r="Z38" s="89" t="s">
        <v>2353</v>
      </c>
      <c r="AA38" s="89" t="str">
        <f t="shared" si="15"/>
        <v>H22AF2021</v>
      </c>
      <c r="AB38" s="103">
        <f>IF(A38&lt;&gt;"",1,AB37+1)</f>
        <v>1</v>
      </c>
      <c r="AC38" s="103" t="str">
        <f t="shared" si="16"/>
        <v>H22AF2021 - 1</v>
      </c>
      <c r="AD38" s="82">
        <f t="shared" si="8"/>
        <v>3</v>
      </c>
      <c r="AE38" s="82">
        <f t="shared" si="9"/>
        <v>3</v>
      </c>
      <c r="AF38" s="82" t="str">
        <f>IF(A38&lt;&gt;"",MID(F38,1,FIND(" ",F38,1)-1),AF37)</f>
        <v>H22AF2021.</v>
      </c>
      <c r="AG38" s="82" t="str">
        <f t="shared" si="10"/>
        <v>H22AF2021</v>
      </c>
      <c r="AH38" s="104"/>
      <c r="AI38" s="105"/>
      <c r="AJ38" s="106"/>
    </row>
    <row r="39" spans="1:36" s="10" customFormat="1" ht="291" customHeight="1" x14ac:dyDescent="0.2">
      <c r="A39" s="89">
        <f>IF(ISBLANK(D39),"",COUNTA($D$2:D39))</f>
        <v>29</v>
      </c>
      <c r="B39" s="90">
        <f t="shared" si="0"/>
        <v>38</v>
      </c>
      <c r="C39" s="91"/>
      <c r="D39" s="90" t="s">
        <v>711</v>
      </c>
      <c r="E39" s="89" t="s">
        <v>1887</v>
      </c>
      <c r="F39" s="112" t="s">
        <v>2214</v>
      </c>
      <c r="G39" s="112" t="s">
        <v>2215</v>
      </c>
      <c r="H39" s="108" t="s">
        <v>2216</v>
      </c>
      <c r="I39" s="108" t="s">
        <v>2064</v>
      </c>
      <c r="J39" s="95" t="s">
        <v>2217</v>
      </c>
      <c r="K39" s="95">
        <v>1</v>
      </c>
      <c r="L39" s="116">
        <v>44865</v>
      </c>
      <c r="M39" s="116">
        <v>44926</v>
      </c>
      <c r="N39" s="97">
        <f t="shared" si="1"/>
        <v>8.7142857142857135</v>
      </c>
      <c r="O39" s="98" t="s">
        <v>1704</v>
      </c>
      <c r="P39" s="98">
        <v>0</v>
      </c>
      <c r="Q39" s="99"/>
      <c r="R39" s="100">
        <f>(Q39-M39)/30</f>
        <v>-1497.5333333333333</v>
      </c>
      <c r="S39" s="101">
        <f>IF(P39/K39&gt;1,100,+P39/K39*100)</f>
        <v>0</v>
      </c>
      <c r="T39" s="97">
        <f>+N39*S39/100</f>
        <v>0</v>
      </c>
      <c r="U39" s="97">
        <f>IF(M39&lt;=$AI$1,T39,0)</f>
        <v>0</v>
      </c>
      <c r="V39" s="97">
        <f>IF($AI$1&gt;=M39,N39,0)</f>
        <v>0</v>
      </c>
      <c r="W39" s="91"/>
      <c r="X39" s="102" t="str">
        <f>IF(S39=100,"CUMPLIDA",IF(M39-$AI$1&lt;0,"VENCIDA",IF(M39-$AI$1&lt;=30,"PRÓXIMA A VENCER",IF(S39&gt;0,"CON AVANCE","EN TERMINO"))))</f>
        <v>EN TERMINO</v>
      </c>
      <c r="Y39" s="102" t="str">
        <f>IF(A39&lt;&gt;"",IF(AE39=1,"VENCIDO",IF(AE39=2,"PRÓXIMO A VENCER",IF(AE39=3,"EN TERMINO",IF(AE39=4,"CON AVANCE",IF(AE39=5,"CUMPLIDO",))))),"")</f>
        <v>EN TERMINO</v>
      </c>
      <c r="Z39" s="89" t="s">
        <v>2218</v>
      </c>
      <c r="AA39" s="89" t="str">
        <f t="shared" si="15"/>
        <v>H1Denuncia2021-216384-82111-D</v>
      </c>
      <c r="AB39" s="103">
        <f>IF(A39&lt;&gt;"",1,AB38+1)</f>
        <v>1</v>
      </c>
      <c r="AC39" s="103" t="str">
        <f t="shared" si="16"/>
        <v>H1Denuncia2021-216384-82111-D - 1</v>
      </c>
      <c r="AD39" s="82">
        <f t="shared" si="8"/>
        <v>3</v>
      </c>
      <c r="AE39" s="82">
        <f t="shared" si="9"/>
        <v>3</v>
      </c>
      <c r="AF39" s="82" t="str">
        <f>IF(A39&lt;&gt;"",MID(F39,1,FIND(" ",F39,1)-1),AF38)</f>
        <v>H1Denuncia2021-216384-82111-D.</v>
      </c>
      <c r="AG39" s="82" t="str">
        <f t="shared" si="10"/>
        <v>H1Denuncia2021-216384-82111-D</v>
      </c>
      <c r="AH39" s="104"/>
      <c r="AI39" s="105"/>
      <c r="AJ39" s="106"/>
    </row>
    <row r="40" spans="1:36" s="10" customFormat="1" ht="291" customHeight="1" x14ac:dyDescent="0.2">
      <c r="A40" s="89" t="str">
        <f>IF(ISBLANK(D40),"",COUNTA($D$2:D40))</f>
        <v/>
      </c>
      <c r="B40" s="90">
        <f t="shared" si="0"/>
        <v>39</v>
      </c>
      <c r="C40" s="91"/>
      <c r="D40" s="90"/>
      <c r="E40" s="89" t="s">
        <v>1887</v>
      </c>
      <c r="F40" s="112" t="s">
        <v>2219</v>
      </c>
      <c r="G40" s="112" t="s">
        <v>2215</v>
      </c>
      <c r="H40" s="112" t="s">
        <v>2220</v>
      </c>
      <c r="I40" s="112" t="s">
        <v>2221</v>
      </c>
      <c r="J40" s="98" t="s">
        <v>2222</v>
      </c>
      <c r="K40" s="98">
        <v>1</v>
      </c>
      <c r="L40" s="96">
        <v>44865</v>
      </c>
      <c r="M40" s="96">
        <v>44926</v>
      </c>
      <c r="N40" s="117">
        <f t="shared" si="1"/>
        <v>8.7142857142857135</v>
      </c>
      <c r="O40" s="98" t="s">
        <v>1704</v>
      </c>
      <c r="P40" s="98">
        <v>0</v>
      </c>
      <c r="Q40" s="99"/>
      <c r="R40" s="100">
        <f>(Q40-M40)/30</f>
        <v>-1497.5333333333333</v>
      </c>
      <c r="S40" s="101">
        <f>IF(P40/K40&gt;1,100,+P40/K40*100)</f>
        <v>0</v>
      </c>
      <c r="T40" s="97">
        <f>+N40*S40/100</f>
        <v>0</v>
      </c>
      <c r="U40" s="97">
        <f>IF(M40&lt;=$AI$1,T40,0)</f>
        <v>0</v>
      </c>
      <c r="V40" s="97">
        <f>IF($AI$1&gt;=M40,N40,0)</f>
        <v>0</v>
      </c>
      <c r="W40" s="91"/>
      <c r="X40" s="102" t="str">
        <f>IF(S40=100,"CUMPLIDA",IF(M40-$AI$1&lt;0,"VENCIDA",IF(M40-$AI$1&lt;=30,"PRÓXIMA A VENCER",IF(S40&gt;0,"CON AVANCE","EN TERMINO"))))</f>
        <v>EN TERMINO</v>
      </c>
      <c r="Y40" s="102" t="str">
        <f>IF(A40&lt;&gt;"",IF(AE40=1,"VENCIDO",IF(AE40=2,"PRÓXIMO A VENCER",IF(AE40=3,"EN TERMINO",IF(AE40=4,"CON AVANCE",IF(AE40=5,"CUMPLIDO",))))),"")</f>
        <v/>
      </c>
      <c r="Z40" s="89" t="s">
        <v>2218</v>
      </c>
      <c r="AA40" s="89" t="str">
        <f t="shared" si="15"/>
        <v>H1Denuncia2021-216384-82111-D</v>
      </c>
      <c r="AB40" s="103">
        <f>IF(A40&lt;&gt;"",1,AB39+1)</f>
        <v>2</v>
      </c>
      <c r="AC40" s="103" t="str">
        <f t="shared" si="16"/>
        <v>H1Denuncia2021-216384-82111-D - 2</v>
      </c>
      <c r="AD40" s="82">
        <f t="shared" si="8"/>
        <v>3</v>
      </c>
      <c r="AE40" s="82">
        <f t="shared" si="9"/>
        <v>3</v>
      </c>
      <c r="AF40" s="82" t="str">
        <f>IF(A40&lt;&gt;"",MID(F40,1,FIND(" ",F40,1)-1),AF39)</f>
        <v>H1Denuncia2021-216384-82111-D.</v>
      </c>
      <c r="AG40" s="82" t="str">
        <f t="shared" si="10"/>
        <v>H1Denuncia2021-216384-82111-D</v>
      </c>
      <c r="AH40" s="104"/>
      <c r="AI40" s="105"/>
      <c r="AJ40" s="106"/>
    </row>
    <row r="41" spans="1:36" s="10" customFormat="1" ht="291" customHeight="1" x14ac:dyDescent="0.2">
      <c r="A41" s="89">
        <f>IF(ISBLANK(D41),"",COUNTA($D$2:D41))</f>
        <v>30</v>
      </c>
      <c r="B41" s="90">
        <f t="shared" si="0"/>
        <v>40</v>
      </c>
      <c r="C41" s="91"/>
      <c r="D41" s="90" t="s">
        <v>712</v>
      </c>
      <c r="E41" s="89" t="s">
        <v>1887</v>
      </c>
      <c r="F41" s="92" t="s">
        <v>2131</v>
      </c>
      <c r="G41" s="92" t="s">
        <v>2197</v>
      </c>
      <c r="H41" s="108" t="s">
        <v>2052</v>
      </c>
      <c r="I41" s="108" t="s">
        <v>2053</v>
      </c>
      <c r="J41" s="95" t="s">
        <v>2054</v>
      </c>
      <c r="K41" s="95">
        <v>5</v>
      </c>
      <c r="L41" s="96">
        <v>44767</v>
      </c>
      <c r="M41" s="96">
        <v>44895</v>
      </c>
      <c r="N41" s="117">
        <f t="shared" ref="N41" si="17">(+M41-L41)/7</f>
        <v>18.285714285714285</v>
      </c>
      <c r="O41" s="98" t="s">
        <v>2055</v>
      </c>
      <c r="P41" s="98">
        <v>0</v>
      </c>
      <c r="Q41" s="99"/>
      <c r="R41" s="100">
        <f>(Q41-M41)/30</f>
        <v>-1496.5</v>
      </c>
      <c r="S41" s="118">
        <f>IF(P41/K41&gt;1,100,+P41/K41*100)</f>
        <v>0</v>
      </c>
      <c r="T41" s="97">
        <f>+N41*S41/100</f>
        <v>0</v>
      </c>
      <c r="U41" s="97">
        <f>IF(M41&lt;=$AI$1,T41,0)</f>
        <v>0</v>
      </c>
      <c r="V41" s="97">
        <f>IF($AI$1&gt;=M41,N41,0)</f>
        <v>0</v>
      </c>
      <c r="W41" s="91"/>
      <c r="X41" s="102" t="str">
        <f>IF(S41=100,"CUMPLIDA",IF(M41-$AI$1&lt;0,"VENCIDA",IF(M41-$AI$1&lt;=30,"PRÓXIMA A VENCER",IF(S41&gt;0,"CON AVANCE","EN TERMINO"))))</f>
        <v>EN TERMINO</v>
      </c>
      <c r="Y41" s="102" t="str">
        <f>IF(A41&lt;&gt;"",IF(AE41=1,"VENCIDO",IF(AE41=2,"PRÓXIMO A VENCER",IF(AE41=3,"EN TERMINO",IF(AE41=4,"CON AVANCE",IF(AE41=5,"CUMPLIDO",))))),"")</f>
        <v>PRÓXIMO A VENCER</v>
      </c>
      <c r="Z41" s="89" t="s">
        <v>2196</v>
      </c>
      <c r="AA41" s="89" t="str">
        <f t="shared" si="15"/>
        <v>H1ACGuaviare</v>
      </c>
      <c r="AB41" s="103">
        <f>IF(A41&lt;&gt;"",1,AB40+1)</f>
        <v>1</v>
      </c>
      <c r="AC41" s="103" t="str">
        <f t="shared" si="16"/>
        <v>H1ACGuaviare - 1</v>
      </c>
      <c r="AD41" s="82">
        <f t="shared" si="8"/>
        <v>3</v>
      </c>
      <c r="AE41" s="82">
        <f t="shared" si="9"/>
        <v>2</v>
      </c>
      <c r="AF41" s="82" t="str">
        <f>IF(A41&lt;&gt;"",MID(F41,1,FIND(" ",F41,1)-1),AF40)</f>
        <v>H1ACGuaviare.</v>
      </c>
      <c r="AG41" s="82" t="str">
        <f t="shared" si="10"/>
        <v>H1ACGuaviare</v>
      </c>
      <c r="AH41" s="104"/>
      <c r="AI41" s="105"/>
      <c r="AJ41" s="106"/>
    </row>
    <row r="42" spans="1:36" s="10" customFormat="1" ht="291" customHeight="1" x14ac:dyDescent="0.2">
      <c r="A42" s="89" t="str">
        <f>IF(ISBLANK(D42),"",COUNTA($D$2:D42))</f>
        <v/>
      </c>
      <c r="B42" s="90">
        <f t="shared" si="0"/>
        <v>41</v>
      </c>
      <c r="C42" s="91"/>
      <c r="D42" s="90"/>
      <c r="E42" s="89" t="s">
        <v>1887</v>
      </c>
      <c r="F42" s="92" t="s">
        <v>2133</v>
      </c>
      <c r="G42" s="92" t="s">
        <v>2197</v>
      </c>
      <c r="H42" s="108" t="s">
        <v>2057</v>
      </c>
      <c r="I42" s="108" t="s">
        <v>2058</v>
      </c>
      <c r="J42" s="95" t="s">
        <v>2059</v>
      </c>
      <c r="K42" s="95">
        <v>1</v>
      </c>
      <c r="L42" s="96">
        <v>44767</v>
      </c>
      <c r="M42" s="96">
        <v>44865</v>
      </c>
      <c r="N42" s="117">
        <f t="shared" ref="N42:N61" si="18">(+M42-L42)/7</f>
        <v>14</v>
      </c>
      <c r="O42" s="98" t="s">
        <v>2060</v>
      </c>
      <c r="P42" s="98">
        <v>0</v>
      </c>
      <c r="Q42" s="99"/>
      <c r="R42" s="100">
        <f>(Q42-M42)/30</f>
        <v>-1495.5</v>
      </c>
      <c r="S42" s="118">
        <f>IF(P42/K42&gt;1,100,+P42/K42*100)</f>
        <v>0</v>
      </c>
      <c r="T42" s="97">
        <f>+N42*S42/100</f>
        <v>0</v>
      </c>
      <c r="U42" s="97">
        <f>IF(M42&lt;=$AI$1,T42,0)</f>
        <v>0</v>
      </c>
      <c r="V42" s="97">
        <f>IF($AI$1&gt;=M42,N42,0)</f>
        <v>0</v>
      </c>
      <c r="W42" s="91"/>
      <c r="X42" s="102" t="str">
        <f>IF(S42=100,"CUMPLIDA",IF(M42-$AI$1&lt;0,"VENCIDA",IF(M42-$AI$1&lt;=30,"PRÓXIMA A VENCER",IF(S42&gt;0,"CON AVANCE","EN TERMINO"))))</f>
        <v>PRÓXIMA A VENCER</v>
      </c>
      <c r="Y42" s="102" t="str">
        <f>IF(A42&lt;&gt;"",IF(AE42=1,"VENCIDO",IF(AE42=2,"PRÓXIMO A VENCER",IF(AE42=3,"EN TERMINO",IF(AE42=4,"CON AVANCE",IF(AE42=5,"CUMPLIDO",))))),"")</f>
        <v/>
      </c>
      <c r="Z42" s="89" t="s">
        <v>2196</v>
      </c>
      <c r="AA42" s="89" t="str">
        <f t="shared" si="15"/>
        <v>H1ACGuaviare</v>
      </c>
      <c r="AB42" s="103">
        <f>IF(A42&lt;&gt;"",1,AB41+1)</f>
        <v>2</v>
      </c>
      <c r="AC42" s="103" t="str">
        <f t="shared" si="16"/>
        <v>H1ACGuaviare - 2</v>
      </c>
      <c r="AD42" s="82">
        <f t="shared" si="8"/>
        <v>2</v>
      </c>
      <c r="AE42" s="82">
        <f t="shared" si="9"/>
        <v>2</v>
      </c>
      <c r="AF42" s="82" t="str">
        <f>IF(A42&lt;&gt;"",MID(F42,1,FIND(" ",F42,1)-1),AF41)</f>
        <v>H1ACGuaviare.</v>
      </c>
      <c r="AG42" s="82" t="str">
        <f t="shared" si="10"/>
        <v>H1ACGuaviare</v>
      </c>
      <c r="AH42" s="104"/>
      <c r="AI42" s="105"/>
      <c r="AJ42" s="106"/>
    </row>
    <row r="43" spans="1:36" s="10" customFormat="1" ht="291" customHeight="1" x14ac:dyDescent="0.2">
      <c r="A43" s="89" t="str">
        <f>IF(ISBLANK(D43),"",COUNTA($D$2:D43))</f>
        <v/>
      </c>
      <c r="B43" s="90">
        <f t="shared" si="0"/>
        <v>42</v>
      </c>
      <c r="C43" s="91"/>
      <c r="D43" s="90"/>
      <c r="E43" s="89" t="s">
        <v>1887</v>
      </c>
      <c r="F43" s="92" t="s">
        <v>2134</v>
      </c>
      <c r="G43" s="92" t="s">
        <v>2132</v>
      </c>
      <c r="H43" s="108" t="s">
        <v>2057</v>
      </c>
      <c r="I43" s="108" t="s">
        <v>2058</v>
      </c>
      <c r="J43" s="95" t="s">
        <v>2062</v>
      </c>
      <c r="K43" s="95">
        <v>1</v>
      </c>
      <c r="L43" s="96">
        <v>44767</v>
      </c>
      <c r="M43" s="96">
        <v>44865</v>
      </c>
      <c r="N43" s="117">
        <f t="shared" si="18"/>
        <v>14</v>
      </c>
      <c r="O43" s="98" t="s">
        <v>2060</v>
      </c>
      <c r="P43" s="98">
        <v>0</v>
      </c>
      <c r="Q43" s="99"/>
      <c r="R43" s="100">
        <f>(Q43-M43)/30</f>
        <v>-1495.5</v>
      </c>
      <c r="S43" s="118">
        <f>IF(P43/K43&gt;1,100,+P43/K43*100)</f>
        <v>0</v>
      </c>
      <c r="T43" s="97">
        <f>+N43*S43/100</f>
        <v>0</v>
      </c>
      <c r="U43" s="97">
        <f>IF(M43&lt;=$AI$1,T43,0)</f>
        <v>0</v>
      </c>
      <c r="V43" s="97">
        <f>IF($AI$1&gt;=M43,N43,0)</f>
        <v>0</v>
      </c>
      <c r="W43" s="91"/>
      <c r="X43" s="102" t="str">
        <f>IF(S43=100,"CUMPLIDA",IF(M43-$AI$1&lt;0,"VENCIDA",IF(M43-$AI$1&lt;=30,"PRÓXIMA A VENCER",IF(S43&gt;0,"CON AVANCE","EN TERMINO"))))</f>
        <v>PRÓXIMA A VENCER</v>
      </c>
      <c r="Y43" s="102" t="str">
        <f>IF(A43&lt;&gt;"",IF(AE43=1,"VENCIDO",IF(AE43=2,"PRÓXIMO A VENCER",IF(AE43=3,"EN TERMINO",IF(AE43=4,"CON AVANCE",IF(AE43=5,"CUMPLIDO",))))),"")</f>
        <v/>
      </c>
      <c r="Z43" s="89" t="s">
        <v>2196</v>
      </c>
      <c r="AA43" s="89" t="str">
        <f t="shared" si="15"/>
        <v>H1ACGuaviare</v>
      </c>
      <c r="AB43" s="103">
        <f>IF(A43&lt;&gt;"",1,AB42+1)</f>
        <v>3</v>
      </c>
      <c r="AC43" s="103" t="str">
        <f t="shared" si="16"/>
        <v>H1ACGuaviare - 3</v>
      </c>
      <c r="AD43" s="82">
        <f t="shared" si="8"/>
        <v>2</v>
      </c>
      <c r="AE43" s="82">
        <f t="shared" si="9"/>
        <v>2</v>
      </c>
      <c r="AF43" s="82" t="str">
        <f>IF(A43&lt;&gt;"",MID(F43,1,FIND(" ",F43,1)-1),AF42)</f>
        <v>H1ACGuaviare.</v>
      </c>
      <c r="AG43" s="82" t="str">
        <f t="shared" si="10"/>
        <v>H1ACGuaviare</v>
      </c>
      <c r="AH43" s="104"/>
      <c r="AI43" s="105"/>
      <c r="AJ43" s="106"/>
    </row>
    <row r="44" spans="1:36" s="10" customFormat="1" ht="291" customHeight="1" x14ac:dyDescent="0.2">
      <c r="A44" s="89" t="str">
        <f>IF(ISBLANK(D44),"",COUNTA($D$2:D44))</f>
        <v/>
      </c>
      <c r="B44" s="90">
        <f t="shared" si="0"/>
        <v>43</v>
      </c>
      <c r="C44" s="91"/>
      <c r="D44" s="90"/>
      <c r="E44" s="89" t="s">
        <v>1887</v>
      </c>
      <c r="F44" s="92" t="s">
        <v>2135</v>
      </c>
      <c r="G44" s="92" t="s">
        <v>2197</v>
      </c>
      <c r="H44" s="108" t="s">
        <v>2057</v>
      </c>
      <c r="I44" s="108" t="s">
        <v>2136</v>
      </c>
      <c r="J44" s="95" t="s">
        <v>2065</v>
      </c>
      <c r="K44" s="95">
        <v>1</v>
      </c>
      <c r="L44" s="96">
        <v>44865</v>
      </c>
      <c r="M44" s="96">
        <v>44926</v>
      </c>
      <c r="N44" s="117">
        <f t="shared" si="18"/>
        <v>8.7142857142857135</v>
      </c>
      <c r="O44" s="98" t="s">
        <v>2086</v>
      </c>
      <c r="P44" s="98">
        <v>0</v>
      </c>
      <c r="Q44" s="99"/>
      <c r="R44" s="100">
        <f>(Q44-M44)/30</f>
        <v>-1497.5333333333333</v>
      </c>
      <c r="S44" s="118">
        <f>IF(P44/K44&gt;1,100,+P44/K44*100)</f>
        <v>0</v>
      </c>
      <c r="T44" s="97">
        <f>+N44*S44/100</f>
        <v>0</v>
      </c>
      <c r="U44" s="97">
        <f>IF(M44&lt;=$AI$1,T44,0)</f>
        <v>0</v>
      </c>
      <c r="V44" s="97">
        <f>IF($AI$1&gt;=M44,N44,0)</f>
        <v>0</v>
      </c>
      <c r="W44" s="91"/>
      <c r="X44" s="102" t="str">
        <f>IF(S44=100,"CUMPLIDA",IF(M44-$AI$1&lt;0,"VENCIDA",IF(M44-$AI$1&lt;=30,"PRÓXIMA A VENCER",IF(S44&gt;0,"CON AVANCE","EN TERMINO"))))</f>
        <v>EN TERMINO</v>
      </c>
      <c r="Y44" s="102" t="str">
        <f>IF(A44&lt;&gt;"",IF(AE44=1,"VENCIDO",IF(AE44=2,"PRÓXIMO A VENCER",IF(AE44=3,"EN TERMINO",IF(AE44=4,"CON AVANCE",IF(AE44=5,"CUMPLIDO",))))),"")</f>
        <v/>
      </c>
      <c r="Z44" s="89" t="s">
        <v>2196</v>
      </c>
      <c r="AA44" s="89" t="str">
        <f t="shared" si="15"/>
        <v>H1ACGuaviare</v>
      </c>
      <c r="AB44" s="103">
        <f>IF(A44&lt;&gt;"",1,AB43+1)</f>
        <v>4</v>
      </c>
      <c r="AC44" s="103" t="str">
        <f t="shared" si="16"/>
        <v>H1ACGuaviare - 4</v>
      </c>
      <c r="AD44" s="82">
        <f t="shared" si="8"/>
        <v>3</v>
      </c>
      <c r="AE44" s="82">
        <f t="shared" si="9"/>
        <v>3</v>
      </c>
      <c r="AF44" s="82" t="str">
        <f>IF(A44&lt;&gt;"",MID(F44,1,FIND(" ",F44,1)-1),AF43)</f>
        <v>H1ACGuaviare.</v>
      </c>
      <c r="AG44" s="82" t="str">
        <f t="shared" si="10"/>
        <v>H1ACGuaviare</v>
      </c>
      <c r="AH44" s="104"/>
      <c r="AI44" s="105"/>
      <c r="AJ44" s="106"/>
    </row>
    <row r="45" spans="1:36" s="10" customFormat="1" ht="291" customHeight="1" x14ac:dyDescent="0.2">
      <c r="A45" s="89">
        <f>IF(ISBLANK(D45),"",COUNTA($D$2:D45))</f>
        <v>31</v>
      </c>
      <c r="B45" s="90">
        <f t="shared" si="0"/>
        <v>44</v>
      </c>
      <c r="C45" s="91"/>
      <c r="D45" s="90" t="s">
        <v>711</v>
      </c>
      <c r="E45" s="89" t="s">
        <v>2199</v>
      </c>
      <c r="F45" s="92" t="s">
        <v>2137</v>
      </c>
      <c r="G45" s="92" t="s">
        <v>2198</v>
      </c>
      <c r="H45" s="108" t="s">
        <v>2052</v>
      </c>
      <c r="I45" s="108" t="s">
        <v>2053</v>
      </c>
      <c r="J45" s="95" t="s">
        <v>2054</v>
      </c>
      <c r="K45" s="95">
        <v>5</v>
      </c>
      <c r="L45" s="96">
        <v>44767</v>
      </c>
      <c r="M45" s="96">
        <v>44895</v>
      </c>
      <c r="N45" s="117">
        <f t="shared" si="18"/>
        <v>18.285714285714285</v>
      </c>
      <c r="O45" s="98" t="s">
        <v>2191</v>
      </c>
      <c r="P45" s="98">
        <v>0</v>
      </c>
      <c r="Q45" s="99"/>
      <c r="R45" s="100">
        <f>(Q45-M45)/30</f>
        <v>-1496.5</v>
      </c>
      <c r="S45" s="118">
        <f>IF(P45/K45&gt;1,100,+P45/K45*100)</f>
        <v>0</v>
      </c>
      <c r="T45" s="97">
        <f>+N45*S45/100</f>
        <v>0</v>
      </c>
      <c r="U45" s="97">
        <f>IF(M45&lt;=$AI$1,T45,0)</f>
        <v>0</v>
      </c>
      <c r="V45" s="97">
        <f>IF($AI$1&gt;=M45,N45,0)</f>
        <v>0</v>
      </c>
      <c r="W45" s="91"/>
      <c r="X45" s="102" t="str">
        <f>IF(S45=100,"CUMPLIDA",IF(M45-$AI$1&lt;0,"VENCIDA",IF(M45-$AI$1&lt;=30,"PRÓXIMA A VENCER",IF(S45&gt;0,"CON AVANCE","EN TERMINO"))))</f>
        <v>EN TERMINO</v>
      </c>
      <c r="Y45" s="102" t="str">
        <f>IF(A45&lt;&gt;"",IF(AE45=1,"VENCIDO",IF(AE45=2,"PRÓXIMO A VENCER",IF(AE45=3,"EN TERMINO",IF(AE45=4,"CON AVANCE",IF(AE45=5,"CUMPLIDO",))))),"")</f>
        <v>EN TERMINO</v>
      </c>
      <c r="Z45" s="89" t="s">
        <v>2196</v>
      </c>
      <c r="AA45" s="89" t="str">
        <f t="shared" si="15"/>
        <v>H2ACGuaviare</v>
      </c>
      <c r="AB45" s="103">
        <f>IF(A45&lt;&gt;"",1,AB44+1)</f>
        <v>1</v>
      </c>
      <c r="AC45" s="103" t="str">
        <f t="shared" si="16"/>
        <v>H2ACGuaviare - 1</v>
      </c>
      <c r="AD45" s="82">
        <f t="shared" si="8"/>
        <v>3</v>
      </c>
      <c r="AE45" s="82">
        <f t="shared" si="9"/>
        <v>3</v>
      </c>
      <c r="AF45" s="82" t="str">
        <f>IF(A45&lt;&gt;"",MID(F45,1,FIND(" ",F45,1)-1),AF44)</f>
        <v>H2ACGuaviare.</v>
      </c>
      <c r="AG45" s="82" t="str">
        <f t="shared" si="10"/>
        <v>H2ACGuaviare</v>
      </c>
      <c r="AH45" s="104"/>
      <c r="AI45" s="105"/>
      <c r="AJ45" s="106"/>
    </row>
    <row r="46" spans="1:36" s="10" customFormat="1" ht="291" customHeight="1" x14ac:dyDescent="0.2">
      <c r="A46" s="89">
        <f>IF(ISBLANK(D46),"",COUNTA($D$2:D46))</f>
        <v>32</v>
      </c>
      <c r="B46" s="90">
        <f t="shared" si="0"/>
        <v>45</v>
      </c>
      <c r="C46" s="91"/>
      <c r="D46" s="90" t="s">
        <v>712</v>
      </c>
      <c r="E46" s="89" t="s">
        <v>2200</v>
      </c>
      <c r="F46" s="92" t="s">
        <v>2138</v>
      </c>
      <c r="G46" s="92" t="s">
        <v>2139</v>
      </c>
      <c r="H46" s="108" t="s">
        <v>2140</v>
      </c>
      <c r="I46" s="108" t="s">
        <v>2141</v>
      </c>
      <c r="J46" s="95" t="s">
        <v>2142</v>
      </c>
      <c r="K46" s="95">
        <v>1</v>
      </c>
      <c r="L46" s="96">
        <v>44774</v>
      </c>
      <c r="M46" s="109">
        <v>44926</v>
      </c>
      <c r="N46" s="117">
        <f t="shared" si="18"/>
        <v>21.714285714285715</v>
      </c>
      <c r="O46" s="98" t="s">
        <v>2192</v>
      </c>
      <c r="P46" s="98">
        <v>1</v>
      </c>
      <c r="Q46" s="99">
        <v>44834</v>
      </c>
      <c r="R46" s="100">
        <f>(Q46-M46)/30</f>
        <v>-3.0666666666666669</v>
      </c>
      <c r="S46" s="118">
        <f>IF(P46/K46&gt;1,100,+P46/K46*100)</f>
        <v>100</v>
      </c>
      <c r="T46" s="97">
        <f>+N46*S46/100</f>
        <v>21.714285714285715</v>
      </c>
      <c r="U46" s="97">
        <f>IF(M46&lt;=$AI$1,T46,0)</f>
        <v>0</v>
      </c>
      <c r="V46" s="97">
        <f>IF($AI$1&gt;=M46,N46,0)</f>
        <v>0</v>
      </c>
      <c r="W46" s="91"/>
      <c r="X46" s="102" t="str">
        <f>IF(S46=100,"CUMPLIDA",IF(M46-$AI$1&lt;0,"VENCIDA",IF(M46-$AI$1&lt;=30,"PRÓXIMA A VENCER",IF(S46&gt;0,"CON AVANCE","EN TERMINO"))))</f>
        <v>CUMPLIDA</v>
      </c>
      <c r="Y46" s="102" t="str">
        <f>IF(A46&lt;&gt;"",IF(AE46=1,"VENCIDO",IF(AE46=2,"PRÓXIMO A VENCER",IF(AE46=3,"EN TERMINO",IF(AE46=4,"CON AVANCE",IF(AE46=5,"CUMPLIDO",))))),"")</f>
        <v>CUMPLIDO</v>
      </c>
      <c r="Z46" s="89" t="s">
        <v>2196</v>
      </c>
      <c r="AA46" s="89" t="str">
        <f t="shared" si="15"/>
        <v>H3ACGuaviare</v>
      </c>
      <c r="AB46" s="103">
        <f>IF(A46&lt;&gt;"",1,AB45+1)</f>
        <v>1</v>
      </c>
      <c r="AC46" s="103" t="str">
        <f t="shared" si="16"/>
        <v>H3ACGuaviare - 1</v>
      </c>
      <c r="AD46" s="82">
        <f t="shared" si="8"/>
        <v>5</v>
      </c>
      <c r="AE46" s="82">
        <f t="shared" si="9"/>
        <v>5</v>
      </c>
      <c r="AF46" s="82" t="str">
        <f>IF(A46&lt;&gt;"",MID(F46,1,FIND(" ",F46,1)-1),AF45)</f>
        <v>H3ACGuaviare.</v>
      </c>
      <c r="AG46" s="82" t="str">
        <f t="shared" si="10"/>
        <v>H3ACGuaviare</v>
      </c>
      <c r="AH46" s="104"/>
      <c r="AI46" s="105"/>
      <c r="AJ46" s="106"/>
    </row>
    <row r="47" spans="1:36" s="10" customFormat="1" ht="291" customHeight="1" x14ac:dyDescent="0.2">
      <c r="A47" s="89">
        <f>IF(ISBLANK(D47),"",COUNTA($D$2:D47))</f>
        <v>33</v>
      </c>
      <c r="B47" s="90">
        <f t="shared" si="0"/>
        <v>46</v>
      </c>
      <c r="C47" s="91"/>
      <c r="D47" s="90" t="s">
        <v>712</v>
      </c>
      <c r="E47" s="89" t="s">
        <v>1842</v>
      </c>
      <c r="F47" s="92" t="s">
        <v>2143</v>
      </c>
      <c r="G47" s="92" t="s">
        <v>2144</v>
      </c>
      <c r="H47" s="108" t="s">
        <v>2145</v>
      </c>
      <c r="I47" s="108" t="s">
        <v>2146</v>
      </c>
      <c r="J47" s="95" t="s">
        <v>2147</v>
      </c>
      <c r="K47" s="95">
        <v>1</v>
      </c>
      <c r="L47" s="96">
        <v>44767</v>
      </c>
      <c r="M47" s="109">
        <v>44834</v>
      </c>
      <c r="N47" s="117">
        <f t="shared" si="18"/>
        <v>9.5714285714285712</v>
      </c>
      <c r="O47" s="98" t="s">
        <v>1702</v>
      </c>
      <c r="P47" s="98">
        <v>0</v>
      </c>
      <c r="Q47" s="99"/>
      <c r="R47" s="100">
        <f>(Q47-M47)/30</f>
        <v>-1494.4666666666667</v>
      </c>
      <c r="S47" s="118">
        <f>IF(P47/K47&gt;1,100,+P47/K47*100)</f>
        <v>0</v>
      </c>
      <c r="T47" s="97">
        <f>+N47*S47/100</f>
        <v>0</v>
      </c>
      <c r="U47" s="97">
        <f>IF(M47&lt;=$AI$1,T47,0)</f>
        <v>0</v>
      </c>
      <c r="V47" s="97">
        <f>IF($AI$1&gt;=M47,N47,0)</f>
        <v>9.5714285714285712</v>
      </c>
      <c r="W47" s="91"/>
      <c r="X47" s="102" t="str">
        <f>IF(S47=100,"CUMPLIDA",IF(M47-$AI$1&lt;0,"VENCIDA",IF(M47-$AI$1&lt;=30,"PRÓXIMA A VENCER",IF(S47&gt;0,"CON AVANCE","EN TERMINO"))))</f>
        <v>VENCIDA</v>
      </c>
      <c r="Y47" s="102" t="str">
        <f>IF(A47&lt;&gt;"",IF(AE47=1,"VENCIDO",IF(AE47=2,"PRÓXIMO A VENCER",IF(AE47=3,"EN TERMINO",IF(AE47=4,"CON AVANCE",IF(AE47=5,"CUMPLIDO",))))),"")</f>
        <v>VENCIDO</v>
      </c>
      <c r="Z47" s="89" t="s">
        <v>2196</v>
      </c>
      <c r="AA47" s="89" t="str">
        <f t="shared" si="15"/>
        <v>H4ACGuaviare</v>
      </c>
      <c r="AB47" s="103">
        <f>IF(A47&lt;&gt;"",1,AB46+1)</f>
        <v>1</v>
      </c>
      <c r="AC47" s="103" t="str">
        <f t="shared" si="16"/>
        <v>H4ACGuaviare - 1</v>
      </c>
      <c r="AD47" s="82">
        <f t="shared" si="8"/>
        <v>1</v>
      </c>
      <c r="AE47" s="82">
        <f t="shared" si="9"/>
        <v>1</v>
      </c>
      <c r="AF47" s="82" t="str">
        <f>IF(A47&lt;&gt;"",MID(F47,1,FIND(" ",F47,1)-1),AF46)</f>
        <v>H4ACGuaviare.</v>
      </c>
      <c r="AG47" s="82" t="str">
        <f t="shared" si="10"/>
        <v>H4ACGuaviare</v>
      </c>
      <c r="AH47" s="104"/>
      <c r="AI47" s="105"/>
      <c r="AJ47" s="106"/>
    </row>
    <row r="48" spans="1:36" s="10" customFormat="1" ht="291" customHeight="1" x14ac:dyDescent="0.2">
      <c r="A48" s="89" t="str">
        <f>IF(ISBLANK(D48),"",COUNTA($D$2:D48))</f>
        <v/>
      </c>
      <c r="B48" s="90">
        <f t="shared" si="0"/>
        <v>47</v>
      </c>
      <c r="C48" s="91"/>
      <c r="D48" s="90"/>
      <c r="E48" s="89" t="s">
        <v>1842</v>
      </c>
      <c r="F48" s="92" t="s">
        <v>2148</v>
      </c>
      <c r="G48" s="92" t="s">
        <v>2144</v>
      </c>
      <c r="H48" s="108" t="s">
        <v>2149</v>
      </c>
      <c r="I48" s="108" t="s">
        <v>2150</v>
      </c>
      <c r="J48" s="95" t="s">
        <v>2151</v>
      </c>
      <c r="K48" s="95">
        <v>1</v>
      </c>
      <c r="L48" s="119">
        <v>44767</v>
      </c>
      <c r="M48" s="109">
        <v>44834</v>
      </c>
      <c r="N48" s="117">
        <f t="shared" si="18"/>
        <v>9.5714285714285712</v>
      </c>
      <c r="O48" s="98" t="s">
        <v>1702</v>
      </c>
      <c r="P48" s="98">
        <v>0</v>
      </c>
      <c r="Q48" s="99"/>
      <c r="R48" s="100">
        <f>(Q48-M48)/30</f>
        <v>-1494.4666666666667</v>
      </c>
      <c r="S48" s="118">
        <f>IF(P48/K48&gt;1,100,+P48/K48*100)</f>
        <v>0</v>
      </c>
      <c r="T48" s="97">
        <f>+N48*S48/100</f>
        <v>0</v>
      </c>
      <c r="U48" s="97">
        <f>IF(M48&lt;=$AI$1,T48,0)</f>
        <v>0</v>
      </c>
      <c r="V48" s="97">
        <f>IF($AI$1&gt;=M48,N48,0)</f>
        <v>9.5714285714285712</v>
      </c>
      <c r="W48" s="91"/>
      <c r="X48" s="102" t="str">
        <f>IF(S48=100,"CUMPLIDA",IF(M48-$AI$1&lt;0,"VENCIDA",IF(M48-$AI$1&lt;=30,"PRÓXIMA A VENCER",IF(S48&gt;0,"CON AVANCE","EN TERMINO"))))</f>
        <v>VENCIDA</v>
      </c>
      <c r="Y48" s="102" t="str">
        <f>IF(A48&lt;&gt;"",IF(AE48=1,"VENCIDO",IF(AE48=2,"PRÓXIMO A VENCER",IF(AE48=3,"EN TERMINO",IF(AE48=4,"CON AVANCE",IF(AE48=5,"CUMPLIDO",))))),"")</f>
        <v/>
      </c>
      <c r="Z48" s="89" t="s">
        <v>2196</v>
      </c>
      <c r="AA48" s="89" t="str">
        <f t="shared" si="15"/>
        <v>H4ACGuaviare</v>
      </c>
      <c r="AB48" s="103">
        <f>IF(A48&lt;&gt;"",1,AB47+1)</f>
        <v>2</v>
      </c>
      <c r="AC48" s="103" t="str">
        <f t="shared" si="16"/>
        <v>H4ACGuaviare - 2</v>
      </c>
      <c r="AD48" s="82">
        <f t="shared" si="8"/>
        <v>1</v>
      </c>
      <c r="AE48" s="82">
        <f t="shared" si="9"/>
        <v>1</v>
      </c>
      <c r="AF48" s="82" t="str">
        <f>IF(A48&lt;&gt;"",MID(F48,1,FIND(" ",F48,1)-1),AF47)</f>
        <v>H4ACGuaviare.</v>
      </c>
      <c r="AG48" s="82" t="str">
        <f t="shared" si="10"/>
        <v>H4ACGuaviare</v>
      </c>
      <c r="AH48" s="104"/>
      <c r="AI48" s="105"/>
      <c r="AJ48" s="106"/>
    </row>
    <row r="49" spans="1:36" s="10" customFormat="1" ht="291" customHeight="1" x14ac:dyDescent="0.2">
      <c r="A49" s="89">
        <f>IF(ISBLANK(D49),"",COUNTA($D$2:D49))</f>
        <v>34</v>
      </c>
      <c r="B49" s="90">
        <f t="shared" si="0"/>
        <v>48</v>
      </c>
      <c r="C49" s="91"/>
      <c r="D49" s="90" t="s">
        <v>711</v>
      </c>
      <c r="E49" s="89" t="s">
        <v>2201</v>
      </c>
      <c r="F49" s="92" t="s">
        <v>2152</v>
      </c>
      <c r="G49" s="92" t="s">
        <v>2153</v>
      </c>
      <c r="H49" s="108" t="s">
        <v>2052</v>
      </c>
      <c r="I49" s="108" t="s">
        <v>2053</v>
      </c>
      <c r="J49" s="95" t="s">
        <v>2054</v>
      </c>
      <c r="K49" s="95">
        <v>5</v>
      </c>
      <c r="L49" s="96">
        <v>44767</v>
      </c>
      <c r="M49" s="109">
        <v>44895</v>
      </c>
      <c r="N49" s="117">
        <f t="shared" si="18"/>
        <v>18.285714285714285</v>
      </c>
      <c r="O49" s="98" t="s">
        <v>2422</v>
      </c>
      <c r="P49" s="98">
        <v>0</v>
      </c>
      <c r="Q49" s="99"/>
      <c r="R49" s="100">
        <f>(Q49-M49)/30</f>
        <v>-1496.5</v>
      </c>
      <c r="S49" s="118">
        <f>IF(P49/K49&gt;1,100,+P49/K49*100)</f>
        <v>0</v>
      </c>
      <c r="T49" s="97">
        <f>+N49*S49/100</f>
        <v>0</v>
      </c>
      <c r="U49" s="97">
        <f>IF(M49&lt;=$AI$1,T49,0)</f>
        <v>0</v>
      </c>
      <c r="V49" s="97">
        <f>IF($AI$1&gt;=M49,N49,0)</f>
        <v>0</v>
      </c>
      <c r="W49" s="91"/>
      <c r="X49" s="102" t="str">
        <f>IF(S49=100,"CUMPLIDA",IF(M49-$AI$1&lt;0,"VENCIDA",IF(M49-$AI$1&lt;=30,"PRÓXIMA A VENCER",IF(S49&gt;0,"CON AVANCE","EN TERMINO"))))</f>
        <v>EN TERMINO</v>
      </c>
      <c r="Y49" s="102" t="str">
        <f>IF(A49&lt;&gt;"",IF(AE49=1,"VENCIDO",IF(AE49=2,"PRÓXIMO A VENCER",IF(AE49=3,"EN TERMINO",IF(AE49=4,"CON AVANCE",IF(AE49=5,"CUMPLIDO",))))),"")</f>
        <v>EN TERMINO</v>
      </c>
      <c r="Z49" s="89" t="s">
        <v>2196</v>
      </c>
      <c r="AA49" s="89" t="str">
        <f t="shared" si="15"/>
        <v>H5ACGuaviare</v>
      </c>
      <c r="AB49" s="103">
        <f>IF(A49&lt;&gt;"",1,AB48+1)</f>
        <v>1</v>
      </c>
      <c r="AC49" s="103" t="str">
        <f t="shared" si="16"/>
        <v>H5ACGuaviare - 1</v>
      </c>
      <c r="AD49" s="82">
        <f t="shared" si="8"/>
        <v>3</v>
      </c>
      <c r="AE49" s="82">
        <f t="shared" si="9"/>
        <v>3</v>
      </c>
      <c r="AF49" s="82" t="str">
        <f>IF(A49&lt;&gt;"",MID(F49,1,FIND(" ",F49,1)-1),AF48)</f>
        <v>H5ACGuaviare.</v>
      </c>
      <c r="AG49" s="82" t="str">
        <f t="shared" si="10"/>
        <v>H5ACGuaviare</v>
      </c>
      <c r="AH49" s="104"/>
      <c r="AI49" s="105"/>
      <c r="AJ49" s="106"/>
    </row>
    <row r="50" spans="1:36" s="10" customFormat="1" ht="291" customHeight="1" x14ac:dyDescent="0.2">
      <c r="A50" s="89">
        <f>IF(ISBLANK(D50),"",COUNTA($D$2:D50))</f>
        <v>35</v>
      </c>
      <c r="B50" s="90">
        <f t="shared" si="0"/>
        <v>49</v>
      </c>
      <c r="C50" s="91"/>
      <c r="D50" s="90" t="s">
        <v>711</v>
      </c>
      <c r="E50" s="89" t="s">
        <v>2202</v>
      </c>
      <c r="F50" s="92" t="s">
        <v>2154</v>
      </c>
      <c r="G50" s="92" t="s">
        <v>2155</v>
      </c>
      <c r="H50" s="108" t="s">
        <v>2156</v>
      </c>
      <c r="I50" s="108" t="s">
        <v>2157</v>
      </c>
      <c r="J50" s="95" t="s">
        <v>2158</v>
      </c>
      <c r="K50" s="95">
        <v>1</v>
      </c>
      <c r="L50" s="96">
        <v>44767</v>
      </c>
      <c r="M50" s="109">
        <v>44895</v>
      </c>
      <c r="N50" s="117">
        <f t="shared" si="18"/>
        <v>18.285714285714285</v>
      </c>
      <c r="O50" s="98" t="s">
        <v>2193</v>
      </c>
      <c r="P50" s="98">
        <v>0</v>
      </c>
      <c r="Q50" s="99"/>
      <c r="R50" s="100">
        <f>(Q50-M50)/30</f>
        <v>-1496.5</v>
      </c>
      <c r="S50" s="118">
        <f>IF(P50/K50&gt;1,100,+P50/K50*100)</f>
        <v>0</v>
      </c>
      <c r="T50" s="97">
        <f>+N50*S50/100</f>
        <v>0</v>
      </c>
      <c r="U50" s="97">
        <f>IF(M50&lt;=$AI$1,T50,0)</f>
        <v>0</v>
      </c>
      <c r="V50" s="97">
        <f>IF($AI$1&gt;=M50,N50,0)</f>
        <v>0</v>
      </c>
      <c r="W50" s="91"/>
      <c r="X50" s="102" t="str">
        <f>IF(S50=100,"CUMPLIDA",IF(M50-$AI$1&lt;0,"VENCIDA",IF(M50-$AI$1&lt;=30,"PRÓXIMA A VENCER",IF(S50&gt;0,"CON AVANCE","EN TERMINO"))))</f>
        <v>EN TERMINO</v>
      </c>
      <c r="Y50" s="102" t="str">
        <f>IF(A50&lt;&gt;"",IF(AE50=1,"VENCIDO",IF(AE50=2,"PRÓXIMO A VENCER",IF(AE50=3,"EN TERMINO",IF(AE50=4,"CON AVANCE",IF(AE50=5,"CUMPLIDO",))))),"")</f>
        <v>EN TERMINO</v>
      </c>
      <c r="Z50" s="89" t="s">
        <v>2196</v>
      </c>
      <c r="AA50" s="89" t="str">
        <f t="shared" si="15"/>
        <v>H6ACGuaviare</v>
      </c>
      <c r="AB50" s="103">
        <f>IF(A50&lt;&gt;"",1,AB49+1)</f>
        <v>1</v>
      </c>
      <c r="AC50" s="103" t="str">
        <f t="shared" si="16"/>
        <v>H6ACGuaviare - 1</v>
      </c>
      <c r="AD50" s="82">
        <f t="shared" si="8"/>
        <v>3</v>
      </c>
      <c r="AE50" s="82">
        <f t="shared" si="9"/>
        <v>3</v>
      </c>
      <c r="AF50" s="82" t="str">
        <f>IF(A50&lt;&gt;"",MID(F50,1,FIND(" ",F50,1)-1),AF49)</f>
        <v>H6ACGuaviare.</v>
      </c>
      <c r="AG50" s="82" t="str">
        <f t="shared" si="10"/>
        <v>H6ACGuaviare</v>
      </c>
      <c r="AH50" s="104"/>
      <c r="AI50" s="105"/>
      <c r="AJ50" s="106"/>
    </row>
    <row r="51" spans="1:36" s="10" customFormat="1" ht="291" customHeight="1" x14ac:dyDescent="0.2">
      <c r="A51" s="89">
        <f>IF(ISBLANK(D51),"",COUNTA($D$2:D51))</f>
        <v>36</v>
      </c>
      <c r="B51" s="90">
        <f t="shared" si="0"/>
        <v>50</v>
      </c>
      <c r="C51" s="91"/>
      <c r="D51" s="90" t="s">
        <v>711</v>
      </c>
      <c r="E51" s="89" t="s">
        <v>1887</v>
      </c>
      <c r="F51" s="92" t="s">
        <v>2159</v>
      </c>
      <c r="G51" s="92" t="s">
        <v>2160</v>
      </c>
      <c r="H51" s="108" t="s">
        <v>2161</v>
      </c>
      <c r="I51" s="108" t="s">
        <v>2162</v>
      </c>
      <c r="J51" s="95" t="s">
        <v>2163</v>
      </c>
      <c r="K51" s="95">
        <v>1</v>
      </c>
      <c r="L51" s="96">
        <v>44749</v>
      </c>
      <c r="M51" s="109">
        <v>44803</v>
      </c>
      <c r="N51" s="117">
        <f t="shared" si="18"/>
        <v>7.7142857142857144</v>
      </c>
      <c r="O51" s="98" t="s">
        <v>1990</v>
      </c>
      <c r="P51" s="98">
        <v>1</v>
      </c>
      <c r="Q51" s="99">
        <v>44803</v>
      </c>
      <c r="R51" s="100">
        <f>(Q51-M51)/30</f>
        <v>0</v>
      </c>
      <c r="S51" s="118">
        <f>IF(P51/K51&gt;1,100,+P51/K51*100)</f>
        <v>100</v>
      </c>
      <c r="T51" s="97">
        <f>+N51*S51/100</f>
        <v>7.7142857142857144</v>
      </c>
      <c r="U51" s="97">
        <f>IF(M51&lt;=$AI$1,T51,0)</f>
        <v>7.7142857142857144</v>
      </c>
      <c r="V51" s="97">
        <f>IF($AI$1&gt;=M51,N51,0)</f>
        <v>7.7142857142857144</v>
      </c>
      <c r="W51" s="91"/>
      <c r="X51" s="102" t="str">
        <f>IF(S51=100,"CUMPLIDA",IF(M51-$AI$1&lt;0,"VENCIDA",IF(M51-$AI$1&lt;=30,"PRÓXIMA A VENCER",IF(S51&gt;0,"CON AVANCE","EN TERMINO"))))</f>
        <v>CUMPLIDA</v>
      </c>
      <c r="Y51" s="102" t="str">
        <f>IF(A51&lt;&gt;"",IF(AE51=1,"VENCIDO",IF(AE51=2,"PRÓXIMO A VENCER",IF(AE51=3,"EN TERMINO",IF(AE51=4,"CON AVANCE",IF(AE51=5,"CUMPLIDO",))))),"")</f>
        <v>PRÓXIMO A VENCER</v>
      </c>
      <c r="Z51" s="89" t="s">
        <v>2196</v>
      </c>
      <c r="AA51" s="89" t="str">
        <f t="shared" si="15"/>
        <v>H7ACGuaviare</v>
      </c>
      <c r="AB51" s="103">
        <f>IF(A51&lt;&gt;"",1,AB50+1)</f>
        <v>1</v>
      </c>
      <c r="AC51" s="103" t="str">
        <f t="shared" si="16"/>
        <v>H7ACGuaviare - 1</v>
      </c>
      <c r="AD51" s="82">
        <f t="shared" si="8"/>
        <v>5</v>
      </c>
      <c r="AE51" s="82">
        <f t="shared" si="9"/>
        <v>2</v>
      </c>
      <c r="AF51" s="82" t="str">
        <f>IF(A51&lt;&gt;"",MID(F51,1,FIND(" ",F51,1)-1),AF50)</f>
        <v>H7ACGuaviare.</v>
      </c>
      <c r="AG51" s="82" t="str">
        <f t="shared" si="10"/>
        <v>H7ACGuaviare</v>
      </c>
      <c r="AH51" s="104"/>
      <c r="AI51" s="105"/>
      <c r="AJ51" s="106"/>
    </row>
    <row r="52" spans="1:36" s="10" customFormat="1" ht="291" customHeight="1" x14ac:dyDescent="0.2">
      <c r="A52" s="89" t="str">
        <f>IF(ISBLANK(D52),"",COUNTA($D$2:D52))</f>
        <v/>
      </c>
      <c r="B52" s="90">
        <f t="shared" si="0"/>
        <v>51</v>
      </c>
      <c r="C52" s="91"/>
      <c r="D52" s="90"/>
      <c r="E52" s="89" t="s">
        <v>1887</v>
      </c>
      <c r="F52" s="92" t="s">
        <v>2164</v>
      </c>
      <c r="G52" s="92" t="s">
        <v>2160</v>
      </c>
      <c r="H52" s="108" t="s">
        <v>2165</v>
      </c>
      <c r="I52" s="108" t="s">
        <v>2058</v>
      </c>
      <c r="J52" s="95" t="s">
        <v>2059</v>
      </c>
      <c r="K52" s="95">
        <v>1</v>
      </c>
      <c r="L52" s="96">
        <v>44767</v>
      </c>
      <c r="M52" s="109">
        <v>44865</v>
      </c>
      <c r="N52" s="117">
        <f t="shared" si="18"/>
        <v>14</v>
      </c>
      <c r="O52" s="98" t="s">
        <v>2060</v>
      </c>
      <c r="P52" s="98">
        <v>0</v>
      </c>
      <c r="Q52" s="99"/>
      <c r="R52" s="100">
        <f>(Q52-M52)/30</f>
        <v>-1495.5</v>
      </c>
      <c r="S52" s="118">
        <f>IF(P52/K52&gt;1,100,+P52/K52*100)</f>
        <v>0</v>
      </c>
      <c r="T52" s="97">
        <f>+N52*S52/100</f>
        <v>0</v>
      </c>
      <c r="U52" s="97">
        <f>IF(M52&lt;=$AI$1,T52,0)</f>
        <v>0</v>
      </c>
      <c r="V52" s="97">
        <f>IF($AI$1&gt;=M52,N52,0)</f>
        <v>0</v>
      </c>
      <c r="W52" s="91"/>
      <c r="X52" s="102" t="str">
        <f>IF(S52=100,"CUMPLIDA",IF(M52-$AI$1&lt;0,"VENCIDA",IF(M52-$AI$1&lt;=30,"PRÓXIMA A VENCER",IF(S52&gt;0,"CON AVANCE","EN TERMINO"))))</f>
        <v>PRÓXIMA A VENCER</v>
      </c>
      <c r="Y52" s="102" t="str">
        <f>IF(A52&lt;&gt;"",IF(AE52=1,"VENCIDO",IF(AE52=2,"PRÓXIMO A VENCER",IF(AE52=3,"EN TERMINO",IF(AE52=4,"CON AVANCE",IF(AE52=5,"CUMPLIDO",))))),"")</f>
        <v/>
      </c>
      <c r="Z52" s="89" t="s">
        <v>2196</v>
      </c>
      <c r="AA52" s="89" t="str">
        <f t="shared" si="15"/>
        <v>H7ACGuaviare</v>
      </c>
      <c r="AB52" s="103">
        <f>IF(A52&lt;&gt;"",1,AB51+1)</f>
        <v>2</v>
      </c>
      <c r="AC52" s="103" t="str">
        <f t="shared" si="16"/>
        <v>H7ACGuaviare - 2</v>
      </c>
      <c r="AD52" s="82">
        <f t="shared" si="8"/>
        <v>2</v>
      </c>
      <c r="AE52" s="82">
        <f t="shared" si="9"/>
        <v>2</v>
      </c>
      <c r="AF52" s="82" t="str">
        <f>IF(A52&lt;&gt;"",MID(F52,1,FIND(" ",F52,1)-1),AF51)</f>
        <v>H7ACGuaviare.</v>
      </c>
      <c r="AG52" s="82" t="str">
        <f t="shared" si="10"/>
        <v>H7ACGuaviare</v>
      </c>
      <c r="AH52" s="104"/>
      <c r="AI52" s="105"/>
      <c r="AJ52" s="106"/>
    </row>
    <row r="53" spans="1:36" s="10" customFormat="1" ht="291" customHeight="1" x14ac:dyDescent="0.2">
      <c r="A53" s="89" t="str">
        <f>IF(ISBLANK(D53),"",COUNTA($D$2:D53))</f>
        <v/>
      </c>
      <c r="B53" s="90">
        <f t="shared" si="0"/>
        <v>52</v>
      </c>
      <c r="C53" s="91"/>
      <c r="D53" s="90"/>
      <c r="E53" s="89" t="s">
        <v>1887</v>
      </c>
      <c r="F53" s="92" t="s">
        <v>2166</v>
      </c>
      <c r="G53" s="92" t="s">
        <v>2160</v>
      </c>
      <c r="H53" s="108" t="s">
        <v>2167</v>
      </c>
      <c r="I53" s="108" t="s">
        <v>2058</v>
      </c>
      <c r="J53" s="95" t="s">
        <v>2062</v>
      </c>
      <c r="K53" s="95">
        <v>1</v>
      </c>
      <c r="L53" s="96">
        <v>44767</v>
      </c>
      <c r="M53" s="109">
        <v>44865</v>
      </c>
      <c r="N53" s="117">
        <f t="shared" si="18"/>
        <v>14</v>
      </c>
      <c r="O53" s="98" t="s">
        <v>2060</v>
      </c>
      <c r="P53" s="98">
        <v>0</v>
      </c>
      <c r="Q53" s="99"/>
      <c r="R53" s="100">
        <f>(Q53-M53)/30</f>
        <v>-1495.5</v>
      </c>
      <c r="S53" s="118">
        <f>IF(P53/K53&gt;1,100,+P53/K53*100)</f>
        <v>0</v>
      </c>
      <c r="T53" s="97">
        <f>+N53*S53/100</f>
        <v>0</v>
      </c>
      <c r="U53" s="97">
        <f>IF(M53&lt;=$AI$1,T53,0)</f>
        <v>0</v>
      </c>
      <c r="V53" s="97">
        <f>IF($AI$1&gt;=M53,N53,0)</f>
        <v>0</v>
      </c>
      <c r="W53" s="91"/>
      <c r="X53" s="102" t="str">
        <f>IF(S53=100,"CUMPLIDA",IF(M53-$AI$1&lt;0,"VENCIDA",IF(M53-$AI$1&lt;=30,"PRÓXIMA A VENCER",IF(S53&gt;0,"CON AVANCE","EN TERMINO"))))</f>
        <v>PRÓXIMA A VENCER</v>
      </c>
      <c r="Y53" s="102" t="str">
        <f>IF(A53&lt;&gt;"",IF(AE53=1,"VENCIDO",IF(AE53=2,"PRÓXIMO A VENCER",IF(AE53=3,"EN TERMINO",IF(AE53=4,"CON AVANCE",IF(AE53=5,"CUMPLIDO",))))),"")</f>
        <v/>
      </c>
      <c r="Z53" s="89" t="s">
        <v>2196</v>
      </c>
      <c r="AA53" s="89" t="str">
        <f t="shared" si="15"/>
        <v>H7ACGuaviare</v>
      </c>
      <c r="AB53" s="103">
        <f>IF(A53&lt;&gt;"",1,AB52+1)</f>
        <v>3</v>
      </c>
      <c r="AC53" s="103" t="str">
        <f t="shared" si="16"/>
        <v>H7ACGuaviare - 3</v>
      </c>
      <c r="AD53" s="82">
        <f t="shared" si="8"/>
        <v>2</v>
      </c>
      <c r="AE53" s="82">
        <f t="shared" si="9"/>
        <v>2</v>
      </c>
      <c r="AF53" s="82" t="str">
        <f>IF(A53&lt;&gt;"",MID(F53,1,FIND(" ",F53,1)-1),AF52)</f>
        <v>H7ACGuaviare.</v>
      </c>
      <c r="AG53" s="82" t="str">
        <f t="shared" si="10"/>
        <v>H7ACGuaviare</v>
      </c>
      <c r="AH53" s="104"/>
      <c r="AI53" s="105"/>
      <c r="AJ53" s="106"/>
    </row>
    <row r="54" spans="1:36" s="10" customFormat="1" ht="291" customHeight="1" x14ac:dyDescent="0.2">
      <c r="A54" s="89" t="str">
        <f>IF(ISBLANK(D54),"",COUNTA($D$2:D54))</f>
        <v/>
      </c>
      <c r="B54" s="90">
        <f t="shared" si="0"/>
        <v>53</v>
      </c>
      <c r="C54" s="91"/>
      <c r="D54" s="90"/>
      <c r="E54" s="89" t="s">
        <v>1887</v>
      </c>
      <c r="F54" s="92" t="s">
        <v>2168</v>
      </c>
      <c r="G54" s="92" t="s">
        <v>2160</v>
      </c>
      <c r="H54" s="108" t="s">
        <v>2169</v>
      </c>
      <c r="I54" s="108" t="s">
        <v>2064</v>
      </c>
      <c r="J54" s="95" t="s">
        <v>2065</v>
      </c>
      <c r="K54" s="95">
        <v>1</v>
      </c>
      <c r="L54" s="96">
        <v>44865</v>
      </c>
      <c r="M54" s="109">
        <v>44926</v>
      </c>
      <c r="N54" s="117">
        <f t="shared" si="18"/>
        <v>8.7142857142857135</v>
      </c>
      <c r="O54" s="98" t="s">
        <v>2086</v>
      </c>
      <c r="P54" s="98">
        <v>0</v>
      </c>
      <c r="Q54" s="99"/>
      <c r="R54" s="100">
        <f>(Q54-M54)/30</f>
        <v>-1497.5333333333333</v>
      </c>
      <c r="S54" s="118">
        <f>IF(P54/K54&gt;1,100,+P54/K54*100)</f>
        <v>0</v>
      </c>
      <c r="T54" s="97">
        <f>+N54*S54/100</f>
        <v>0</v>
      </c>
      <c r="U54" s="97">
        <f>IF(M54&lt;=$AI$1,T54,0)</f>
        <v>0</v>
      </c>
      <c r="V54" s="97">
        <f>IF($AI$1&gt;=M54,N54,0)</f>
        <v>0</v>
      </c>
      <c r="W54" s="91"/>
      <c r="X54" s="102" t="str">
        <f>IF(S54=100,"CUMPLIDA",IF(M54-$AI$1&lt;0,"VENCIDA",IF(M54-$AI$1&lt;=30,"PRÓXIMA A VENCER",IF(S54&gt;0,"CON AVANCE","EN TERMINO"))))</f>
        <v>EN TERMINO</v>
      </c>
      <c r="Y54" s="102" t="str">
        <f>IF(A54&lt;&gt;"",IF(AE54=1,"VENCIDO",IF(AE54=2,"PRÓXIMO A VENCER",IF(AE54=3,"EN TERMINO",IF(AE54=4,"CON AVANCE",IF(AE54=5,"CUMPLIDO",))))),"")</f>
        <v/>
      </c>
      <c r="Z54" s="89" t="s">
        <v>2196</v>
      </c>
      <c r="AA54" s="89" t="str">
        <f t="shared" si="15"/>
        <v>H7ACGuaviare</v>
      </c>
      <c r="AB54" s="103">
        <f>IF(A54&lt;&gt;"",1,AB53+1)</f>
        <v>4</v>
      </c>
      <c r="AC54" s="103" t="str">
        <f t="shared" si="16"/>
        <v>H7ACGuaviare - 4</v>
      </c>
      <c r="AD54" s="82">
        <f t="shared" si="8"/>
        <v>3</v>
      </c>
      <c r="AE54" s="82">
        <f t="shared" si="9"/>
        <v>3</v>
      </c>
      <c r="AF54" s="82" t="str">
        <f>IF(A54&lt;&gt;"",MID(F54,1,FIND(" ",F54,1)-1),AF53)</f>
        <v>H7ACGuaviare.</v>
      </c>
      <c r="AG54" s="82" t="str">
        <f t="shared" si="10"/>
        <v>H7ACGuaviare</v>
      </c>
      <c r="AH54" s="104"/>
      <c r="AI54" s="105"/>
      <c r="AJ54" s="106"/>
    </row>
    <row r="55" spans="1:36" s="10" customFormat="1" ht="291" customHeight="1" x14ac:dyDescent="0.2">
      <c r="A55" s="89">
        <f>IF(ISBLANK(D55),"",COUNTA($D$2:D55))</f>
        <v>37</v>
      </c>
      <c r="B55" s="90">
        <f t="shared" si="0"/>
        <v>54</v>
      </c>
      <c r="C55" s="91"/>
      <c r="D55" s="90" t="s">
        <v>2129</v>
      </c>
      <c r="E55" s="89" t="s">
        <v>1887</v>
      </c>
      <c r="F55" s="92" t="s">
        <v>2170</v>
      </c>
      <c r="G55" s="92" t="s">
        <v>2160</v>
      </c>
      <c r="H55" s="108" t="s">
        <v>2171</v>
      </c>
      <c r="I55" s="108" t="s">
        <v>2172</v>
      </c>
      <c r="J55" s="95" t="s">
        <v>2173</v>
      </c>
      <c r="K55" s="95">
        <v>1</v>
      </c>
      <c r="L55" s="96">
        <v>44749</v>
      </c>
      <c r="M55" s="109">
        <v>44834</v>
      </c>
      <c r="N55" s="117">
        <f t="shared" si="18"/>
        <v>12.142857142857142</v>
      </c>
      <c r="O55" s="98" t="s">
        <v>1990</v>
      </c>
      <c r="P55" s="98">
        <v>0.6</v>
      </c>
      <c r="Q55" s="99"/>
      <c r="R55" s="100">
        <f>(Q55-M55)/30</f>
        <v>-1494.4666666666667</v>
      </c>
      <c r="S55" s="118">
        <f>IF(P55/K55&gt;1,100,+P55/K55*100)</f>
        <v>60</v>
      </c>
      <c r="T55" s="97">
        <f>+N55*S55/100</f>
        <v>7.2857142857142856</v>
      </c>
      <c r="U55" s="97">
        <f>IF(M55&lt;=$AI$1,T55,0)</f>
        <v>7.2857142857142856</v>
      </c>
      <c r="V55" s="97">
        <f>IF($AI$1&gt;=M55,N55,0)</f>
        <v>12.142857142857142</v>
      </c>
      <c r="W55" s="91"/>
      <c r="X55" s="102" t="str">
        <f>IF(S55=100,"CUMPLIDA",IF(M55-$AI$1&lt;0,"VENCIDA",IF(M55-$AI$1&lt;=30,"PRÓXIMA A VENCER",IF(S55&gt;0,"CON AVANCE","EN TERMINO"))))</f>
        <v>VENCIDA</v>
      </c>
      <c r="Y55" s="102" t="str">
        <f>IF(A55&lt;&gt;"",IF(AE55=1,"VENCIDO",IF(AE55=2,"PRÓXIMO A VENCER",IF(AE55=3,"EN TERMINO",IF(AE55=4,"CON AVANCE",IF(AE55=5,"CUMPLIDO",))))),"")</f>
        <v>VENCIDO</v>
      </c>
      <c r="Z55" s="89" t="s">
        <v>2196</v>
      </c>
      <c r="AA55" s="89" t="str">
        <f t="shared" si="15"/>
        <v>H8ACGuaviare</v>
      </c>
      <c r="AB55" s="103">
        <f>IF(A55&lt;&gt;"",1,AB54+1)</f>
        <v>1</v>
      </c>
      <c r="AC55" s="103" t="str">
        <f t="shared" si="16"/>
        <v>H8ACGuaviare - 1</v>
      </c>
      <c r="AD55" s="82">
        <f t="shared" si="8"/>
        <v>1</v>
      </c>
      <c r="AE55" s="82">
        <f t="shared" si="9"/>
        <v>1</v>
      </c>
      <c r="AF55" s="82" t="str">
        <f>IF(A55&lt;&gt;"",MID(F55,1,FIND(" ",F55,1)-1),AF54)</f>
        <v>H8ACGuaviare.</v>
      </c>
      <c r="AG55" s="82" t="str">
        <f t="shared" si="10"/>
        <v>H8ACGuaviare</v>
      </c>
      <c r="AH55" s="104"/>
      <c r="AI55" s="105"/>
      <c r="AJ55" s="106"/>
    </row>
    <row r="56" spans="1:36" s="10" customFormat="1" ht="291" customHeight="1" x14ac:dyDescent="0.2">
      <c r="A56" s="89" t="str">
        <f>IF(ISBLANK(D56),"",COUNTA($D$2:D56))</f>
        <v/>
      </c>
      <c r="B56" s="90">
        <f t="shared" si="0"/>
        <v>55</v>
      </c>
      <c r="C56" s="91"/>
      <c r="D56" s="90"/>
      <c r="E56" s="89" t="s">
        <v>1887</v>
      </c>
      <c r="F56" s="92" t="s">
        <v>2174</v>
      </c>
      <c r="G56" s="92" t="s">
        <v>2160</v>
      </c>
      <c r="H56" s="108" t="s">
        <v>2165</v>
      </c>
      <c r="I56" s="108" t="s">
        <v>2058</v>
      </c>
      <c r="J56" s="95" t="s">
        <v>2059</v>
      </c>
      <c r="K56" s="95">
        <v>1</v>
      </c>
      <c r="L56" s="96">
        <v>44767</v>
      </c>
      <c r="M56" s="109">
        <v>44865</v>
      </c>
      <c r="N56" s="117">
        <f t="shared" si="18"/>
        <v>14</v>
      </c>
      <c r="O56" s="98" t="s">
        <v>2060</v>
      </c>
      <c r="P56" s="98">
        <v>0</v>
      </c>
      <c r="Q56" s="99"/>
      <c r="R56" s="100">
        <f>(Q56-M56)/30</f>
        <v>-1495.5</v>
      </c>
      <c r="S56" s="118">
        <f>IF(P56/K56&gt;1,100,+P56/K56*100)</f>
        <v>0</v>
      </c>
      <c r="T56" s="97">
        <f>+N56*S56/100</f>
        <v>0</v>
      </c>
      <c r="U56" s="97">
        <f>IF(M56&lt;=$AI$1,T56,0)</f>
        <v>0</v>
      </c>
      <c r="V56" s="97">
        <f>IF($AI$1&gt;=M56,N56,0)</f>
        <v>0</v>
      </c>
      <c r="W56" s="91"/>
      <c r="X56" s="102" t="str">
        <f>IF(S56=100,"CUMPLIDA",IF(M56-$AI$1&lt;0,"VENCIDA",IF(M56-$AI$1&lt;=30,"PRÓXIMA A VENCER",IF(S56&gt;0,"CON AVANCE","EN TERMINO"))))</f>
        <v>PRÓXIMA A VENCER</v>
      </c>
      <c r="Y56" s="102" t="str">
        <f>IF(A56&lt;&gt;"",IF(AE56=1,"VENCIDO",IF(AE56=2,"PRÓXIMO A VENCER",IF(AE56=3,"EN TERMINO",IF(AE56=4,"CON AVANCE",IF(AE56=5,"CUMPLIDO",))))),"")</f>
        <v/>
      </c>
      <c r="Z56" s="89" t="s">
        <v>2196</v>
      </c>
      <c r="AA56" s="89" t="str">
        <f t="shared" si="15"/>
        <v>H8ACGuaviare</v>
      </c>
      <c r="AB56" s="103">
        <f>IF(A56&lt;&gt;"",1,AB55+1)</f>
        <v>2</v>
      </c>
      <c r="AC56" s="103" t="str">
        <f t="shared" si="16"/>
        <v>H8ACGuaviare - 2</v>
      </c>
      <c r="AD56" s="82">
        <f t="shared" si="8"/>
        <v>2</v>
      </c>
      <c r="AE56" s="82">
        <f t="shared" si="9"/>
        <v>2</v>
      </c>
      <c r="AF56" s="82" t="str">
        <f>IF(A56&lt;&gt;"",MID(F56,1,FIND(" ",F56,1)-1),AF55)</f>
        <v>H8ACGuaviare.</v>
      </c>
      <c r="AG56" s="82" t="str">
        <f t="shared" si="10"/>
        <v>H8ACGuaviare</v>
      </c>
      <c r="AH56" s="104"/>
      <c r="AI56" s="105"/>
      <c r="AJ56" s="106"/>
    </row>
    <row r="57" spans="1:36" s="10" customFormat="1" ht="291" customHeight="1" x14ac:dyDescent="0.2">
      <c r="A57" s="89" t="str">
        <f>IF(ISBLANK(D57),"",COUNTA($D$2:D57))</f>
        <v/>
      </c>
      <c r="B57" s="90">
        <f t="shared" si="0"/>
        <v>56</v>
      </c>
      <c r="C57" s="91"/>
      <c r="D57" s="90"/>
      <c r="E57" s="89" t="s">
        <v>1887</v>
      </c>
      <c r="F57" s="92" t="s">
        <v>2175</v>
      </c>
      <c r="G57" s="92" t="s">
        <v>2160</v>
      </c>
      <c r="H57" s="108" t="s">
        <v>2167</v>
      </c>
      <c r="I57" s="108" t="s">
        <v>2058</v>
      </c>
      <c r="J57" s="95" t="s">
        <v>2062</v>
      </c>
      <c r="K57" s="95">
        <v>1</v>
      </c>
      <c r="L57" s="96">
        <v>44767</v>
      </c>
      <c r="M57" s="109">
        <v>44865</v>
      </c>
      <c r="N57" s="117">
        <f t="shared" si="18"/>
        <v>14</v>
      </c>
      <c r="O57" s="98" t="s">
        <v>2060</v>
      </c>
      <c r="P57" s="98">
        <v>0</v>
      </c>
      <c r="Q57" s="99"/>
      <c r="R57" s="100">
        <f>(Q57-M57)/30</f>
        <v>-1495.5</v>
      </c>
      <c r="S57" s="118">
        <f>IF(P57/K57&gt;1,100,+P57/K57*100)</f>
        <v>0</v>
      </c>
      <c r="T57" s="97">
        <f>+N57*S57/100</f>
        <v>0</v>
      </c>
      <c r="U57" s="97">
        <f>IF(M57&lt;=$AI$1,T57,0)</f>
        <v>0</v>
      </c>
      <c r="V57" s="97">
        <f>IF($AI$1&gt;=M57,N57,0)</f>
        <v>0</v>
      </c>
      <c r="W57" s="91"/>
      <c r="X57" s="102" t="str">
        <f>IF(S57=100,"CUMPLIDA",IF(M57-$AI$1&lt;0,"VENCIDA",IF(M57-$AI$1&lt;=30,"PRÓXIMA A VENCER",IF(S57&gt;0,"CON AVANCE","EN TERMINO"))))</f>
        <v>PRÓXIMA A VENCER</v>
      </c>
      <c r="Y57" s="102" t="str">
        <f>IF(A57&lt;&gt;"",IF(AE57=1,"VENCIDO",IF(AE57=2,"PRÓXIMO A VENCER",IF(AE57=3,"EN TERMINO",IF(AE57=4,"CON AVANCE",IF(AE57=5,"CUMPLIDO",))))),"")</f>
        <v/>
      </c>
      <c r="Z57" s="89" t="s">
        <v>2196</v>
      </c>
      <c r="AA57" s="89" t="str">
        <f t="shared" si="15"/>
        <v>H8ACGuaviare</v>
      </c>
      <c r="AB57" s="103">
        <f>IF(A57&lt;&gt;"",1,AB56+1)</f>
        <v>3</v>
      </c>
      <c r="AC57" s="103" t="str">
        <f t="shared" si="16"/>
        <v>H8ACGuaviare - 3</v>
      </c>
      <c r="AD57" s="82">
        <f t="shared" si="8"/>
        <v>2</v>
      </c>
      <c r="AE57" s="82">
        <f t="shared" si="9"/>
        <v>2</v>
      </c>
      <c r="AF57" s="82" t="str">
        <f>IF(A57&lt;&gt;"",MID(F57,1,FIND(" ",F57,1)-1),AF56)</f>
        <v>H8ACGuaviare.</v>
      </c>
      <c r="AG57" s="82" t="str">
        <f t="shared" si="10"/>
        <v>H8ACGuaviare</v>
      </c>
      <c r="AH57" s="104"/>
      <c r="AI57" s="105"/>
      <c r="AJ57" s="106"/>
    </row>
    <row r="58" spans="1:36" s="10" customFormat="1" ht="291" customHeight="1" x14ac:dyDescent="0.2">
      <c r="A58" s="89" t="str">
        <f>IF(ISBLANK(D58),"",COUNTA($D$2:D58))</f>
        <v/>
      </c>
      <c r="B58" s="90">
        <f t="shared" si="0"/>
        <v>57</v>
      </c>
      <c r="C58" s="91"/>
      <c r="D58" s="90"/>
      <c r="E58" s="89" t="s">
        <v>1887</v>
      </c>
      <c r="F58" s="92" t="s">
        <v>2176</v>
      </c>
      <c r="G58" s="92" t="s">
        <v>2160</v>
      </c>
      <c r="H58" s="108" t="s">
        <v>2169</v>
      </c>
      <c r="I58" s="108" t="s">
        <v>2064</v>
      </c>
      <c r="J58" s="95" t="s">
        <v>2065</v>
      </c>
      <c r="K58" s="95">
        <v>1</v>
      </c>
      <c r="L58" s="96">
        <v>44865</v>
      </c>
      <c r="M58" s="109">
        <v>44926</v>
      </c>
      <c r="N58" s="117">
        <f t="shared" si="18"/>
        <v>8.7142857142857135</v>
      </c>
      <c r="O58" s="98" t="s">
        <v>2086</v>
      </c>
      <c r="P58" s="98">
        <v>0</v>
      </c>
      <c r="Q58" s="99"/>
      <c r="R58" s="100">
        <f>(Q58-M58)/30</f>
        <v>-1497.5333333333333</v>
      </c>
      <c r="S58" s="118">
        <f>IF(P58/K58&gt;1,100,+P58/K58*100)</f>
        <v>0</v>
      </c>
      <c r="T58" s="97">
        <f>+N58*S58/100</f>
        <v>0</v>
      </c>
      <c r="U58" s="97">
        <f>IF(M58&lt;=$AI$1,T58,0)</f>
        <v>0</v>
      </c>
      <c r="V58" s="97">
        <f>IF($AI$1&gt;=M58,N58,0)</f>
        <v>0</v>
      </c>
      <c r="W58" s="91"/>
      <c r="X58" s="102" t="str">
        <f>IF(S58=100,"CUMPLIDA",IF(M58-$AI$1&lt;0,"VENCIDA",IF(M58-$AI$1&lt;=30,"PRÓXIMA A VENCER",IF(S58&gt;0,"CON AVANCE","EN TERMINO"))))</f>
        <v>EN TERMINO</v>
      </c>
      <c r="Y58" s="102" t="str">
        <f>IF(A58&lt;&gt;"",IF(AE58=1,"VENCIDO",IF(AE58=2,"PRÓXIMO A VENCER",IF(AE58=3,"EN TERMINO",IF(AE58=4,"CON AVANCE",IF(AE58=5,"CUMPLIDO",))))),"")</f>
        <v/>
      </c>
      <c r="Z58" s="89" t="s">
        <v>2196</v>
      </c>
      <c r="AA58" s="89" t="str">
        <f t="shared" si="15"/>
        <v>H8ACGuaviare</v>
      </c>
      <c r="AB58" s="103">
        <f>IF(A58&lt;&gt;"",1,AB57+1)</f>
        <v>4</v>
      </c>
      <c r="AC58" s="103" t="str">
        <f t="shared" si="16"/>
        <v>H8ACGuaviare - 4</v>
      </c>
      <c r="AD58" s="82">
        <f t="shared" si="8"/>
        <v>3</v>
      </c>
      <c r="AE58" s="82">
        <f t="shared" si="9"/>
        <v>3</v>
      </c>
      <c r="AF58" s="82" t="str">
        <f>IF(A58&lt;&gt;"",MID(F58,1,FIND(" ",F58,1)-1),AF57)</f>
        <v>H8ACGuaviare.</v>
      </c>
      <c r="AG58" s="82" t="str">
        <f t="shared" si="10"/>
        <v>H8ACGuaviare</v>
      </c>
      <c r="AH58" s="104"/>
      <c r="AI58" s="105"/>
      <c r="AJ58" s="106"/>
    </row>
    <row r="59" spans="1:36" s="10" customFormat="1" ht="291" customHeight="1" x14ac:dyDescent="0.2">
      <c r="A59" s="89">
        <f>IF(ISBLANK(D59),"",COUNTA($D$2:D59))</f>
        <v>38</v>
      </c>
      <c r="B59" s="90">
        <f t="shared" si="0"/>
        <v>58</v>
      </c>
      <c r="C59" s="91"/>
      <c r="D59" s="90" t="s">
        <v>2130</v>
      </c>
      <c r="E59" s="89" t="s">
        <v>1887</v>
      </c>
      <c r="F59" s="110" t="s">
        <v>2177</v>
      </c>
      <c r="G59" s="110" t="s">
        <v>2178</v>
      </c>
      <c r="H59" s="93" t="s">
        <v>2179</v>
      </c>
      <c r="I59" s="93" t="s">
        <v>2180</v>
      </c>
      <c r="J59" s="94" t="s">
        <v>2181</v>
      </c>
      <c r="K59" s="94">
        <v>1</v>
      </c>
      <c r="L59" s="96">
        <v>44767</v>
      </c>
      <c r="M59" s="109">
        <v>44798</v>
      </c>
      <c r="N59" s="117">
        <f t="shared" si="18"/>
        <v>4.4285714285714288</v>
      </c>
      <c r="O59" s="98" t="s">
        <v>2194</v>
      </c>
      <c r="P59" s="98">
        <v>0</v>
      </c>
      <c r="Q59" s="99"/>
      <c r="R59" s="100">
        <f>(Q59-M59)/30</f>
        <v>-1493.2666666666667</v>
      </c>
      <c r="S59" s="118">
        <f>IF(P59/K59&gt;1,100,+P59/K59*100)</f>
        <v>0</v>
      </c>
      <c r="T59" s="97">
        <f>+N59*S59/100</f>
        <v>0</v>
      </c>
      <c r="U59" s="97">
        <f>IF(M59&lt;=$AI$1,T59,0)</f>
        <v>0</v>
      </c>
      <c r="V59" s="97">
        <f>IF($AI$1&gt;=M59,N59,0)</f>
        <v>4.4285714285714288</v>
      </c>
      <c r="W59" s="91"/>
      <c r="X59" s="102" t="str">
        <f>IF(S59=100,"CUMPLIDA",IF(M59-$AI$1&lt;0,"VENCIDA",IF(M59-$AI$1&lt;=30,"PRÓXIMA A VENCER",IF(S59&gt;0,"CON AVANCE","EN TERMINO"))))</f>
        <v>VENCIDA</v>
      </c>
      <c r="Y59" s="102" t="str">
        <f>IF(A59&lt;&gt;"",IF(AE59=1,"VENCIDO",IF(AE59=2,"PRÓXIMO A VENCER",IF(AE59=3,"EN TERMINO",IF(AE59=4,"CON AVANCE",IF(AE59=5,"CUMPLIDO",))))),"")</f>
        <v>VENCIDO</v>
      </c>
      <c r="Z59" s="89" t="s">
        <v>2196</v>
      </c>
      <c r="AA59" s="89" t="str">
        <f t="shared" si="15"/>
        <v>H9ACGuaviare</v>
      </c>
      <c r="AB59" s="103">
        <f>IF(A59&lt;&gt;"",1,AB58+1)</f>
        <v>1</v>
      </c>
      <c r="AC59" s="103" t="str">
        <f t="shared" si="16"/>
        <v>H9ACGuaviare - 1</v>
      </c>
      <c r="AD59" s="82">
        <f t="shared" si="8"/>
        <v>1</v>
      </c>
      <c r="AE59" s="82">
        <f t="shared" si="9"/>
        <v>1</v>
      </c>
      <c r="AF59" s="82" t="str">
        <f>IF(A59&lt;&gt;"",MID(F59,1,FIND(" ",F59,1)-1),AF58)</f>
        <v>H9ACGuaviare.</v>
      </c>
      <c r="AG59" s="82" t="str">
        <f t="shared" si="10"/>
        <v>H9ACGuaviare</v>
      </c>
      <c r="AH59" s="104"/>
      <c r="AI59" s="105"/>
      <c r="AJ59" s="106"/>
    </row>
    <row r="60" spans="1:36" s="10" customFormat="1" ht="291" customHeight="1" x14ac:dyDescent="0.2">
      <c r="A60" s="89">
        <f>IF(ISBLANK(D60),"",COUNTA($D$2:D60))</f>
        <v>39</v>
      </c>
      <c r="B60" s="90">
        <f t="shared" si="0"/>
        <v>59</v>
      </c>
      <c r="C60" s="91"/>
      <c r="D60" s="90" t="s">
        <v>2129</v>
      </c>
      <c r="E60" s="89" t="s">
        <v>1887</v>
      </c>
      <c r="F60" s="110" t="s">
        <v>2182</v>
      </c>
      <c r="G60" s="110" t="s">
        <v>2183</v>
      </c>
      <c r="H60" s="93" t="s">
        <v>2184</v>
      </c>
      <c r="I60" s="93" t="s">
        <v>2185</v>
      </c>
      <c r="J60" s="94" t="s">
        <v>2181</v>
      </c>
      <c r="K60" s="94">
        <v>1</v>
      </c>
      <c r="L60" s="96">
        <v>44767</v>
      </c>
      <c r="M60" s="109">
        <v>44798</v>
      </c>
      <c r="N60" s="117">
        <f t="shared" si="18"/>
        <v>4.4285714285714288</v>
      </c>
      <c r="O60" s="98" t="s">
        <v>2194</v>
      </c>
      <c r="P60" s="98">
        <v>0</v>
      </c>
      <c r="Q60" s="99"/>
      <c r="R60" s="100">
        <f>(Q60-M60)/30</f>
        <v>-1493.2666666666667</v>
      </c>
      <c r="S60" s="118">
        <f>IF(P60/K60&gt;1,100,+P60/K60*100)</f>
        <v>0</v>
      </c>
      <c r="T60" s="97">
        <f>+N60*S60/100</f>
        <v>0</v>
      </c>
      <c r="U60" s="97">
        <f>IF(M60&lt;=$AI$1,T60,0)</f>
        <v>0</v>
      </c>
      <c r="V60" s="97">
        <f>IF($AI$1&gt;=M60,N60,0)</f>
        <v>4.4285714285714288</v>
      </c>
      <c r="W60" s="91"/>
      <c r="X60" s="102" t="str">
        <f>IF(S60=100,"CUMPLIDA",IF(M60-$AI$1&lt;0,"VENCIDA",IF(M60-$AI$1&lt;=30,"PRÓXIMA A VENCER",IF(S60&gt;0,"CON AVANCE","EN TERMINO"))))</f>
        <v>VENCIDA</v>
      </c>
      <c r="Y60" s="102" t="str">
        <f>IF(A60&lt;&gt;"",IF(AE60=1,"VENCIDO",IF(AE60=2,"PRÓXIMO A VENCER",IF(AE60=3,"EN TERMINO",IF(AE60=4,"CON AVANCE",IF(AE60=5,"CUMPLIDO",))))),"")</f>
        <v>VENCIDO</v>
      </c>
      <c r="Z60" s="89" t="s">
        <v>2196</v>
      </c>
      <c r="AA60" s="89" t="str">
        <f t="shared" si="15"/>
        <v>H10ACGuaviare</v>
      </c>
      <c r="AB60" s="103">
        <f>IF(A60&lt;&gt;"",1,AB59+1)</f>
        <v>1</v>
      </c>
      <c r="AC60" s="103" t="str">
        <f t="shared" si="16"/>
        <v>H10ACGuaviare - 1</v>
      </c>
      <c r="AD60" s="82">
        <f t="shared" si="8"/>
        <v>1</v>
      </c>
      <c r="AE60" s="82">
        <f t="shared" si="9"/>
        <v>1</v>
      </c>
      <c r="AF60" s="82" t="str">
        <f>IF(A60&lt;&gt;"",MID(F60,1,FIND(" ",F60,1)-1),AF59)</f>
        <v>H10ACGuaviare.</v>
      </c>
      <c r="AG60" s="82" t="str">
        <f t="shared" si="10"/>
        <v>H10ACGuaviare</v>
      </c>
      <c r="AH60" s="104"/>
      <c r="AI60" s="105"/>
      <c r="AJ60" s="106"/>
    </row>
    <row r="61" spans="1:36" s="10" customFormat="1" ht="291" customHeight="1" x14ac:dyDescent="0.2">
      <c r="A61" s="89">
        <f>IF(ISBLANK(D61),"",COUNTA($D$2:D61))</f>
        <v>40</v>
      </c>
      <c r="B61" s="90">
        <f t="shared" si="0"/>
        <v>60</v>
      </c>
      <c r="C61" s="91"/>
      <c r="D61" s="98" t="s">
        <v>711</v>
      </c>
      <c r="E61" s="89" t="s">
        <v>1887</v>
      </c>
      <c r="F61" s="110" t="s">
        <v>2186</v>
      </c>
      <c r="G61" s="110" t="s">
        <v>2187</v>
      </c>
      <c r="H61" s="93" t="s">
        <v>2188</v>
      </c>
      <c r="I61" s="93" t="s">
        <v>2189</v>
      </c>
      <c r="J61" s="94" t="s">
        <v>2190</v>
      </c>
      <c r="K61" s="94">
        <v>5</v>
      </c>
      <c r="L61" s="96">
        <v>44809</v>
      </c>
      <c r="M61" s="109">
        <v>44910</v>
      </c>
      <c r="N61" s="117">
        <f t="shared" si="18"/>
        <v>14.428571428571429</v>
      </c>
      <c r="O61" s="98" t="s">
        <v>2195</v>
      </c>
      <c r="P61" s="98">
        <v>0</v>
      </c>
      <c r="Q61" s="99"/>
      <c r="R61" s="100">
        <f>(Q61-M61)/30</f>
        <v>-1497</v>
      </c>
      <c r="S61" s="118">
        <f>IF(P61/K61&gt;1,100,+P61/K61*100)</f>
        <v>0</v>
      </c>
      <c r="T61" s="97">
        <f>+N61*S61/100</f>
        <v>0</v>
      </c>
      <c r="U61" s="97">
        <f>IF(M61&lt;=$AI$1,T61,0)</f>
        <v>0</v>
      </c>
      <c r="V61" s="97">
        <f>IF($AI$1&gt;=M61,N61,0)</f>
        <v>0</v>
      </c>
      <c r="W61" s="91"/>
      <c r="X61" s="102" t="str">
        <f>IF(S61=100,"CUMPLIDA",IF(M61-$AI$1&lt;0,"VENCIDA",IF(M61-$AI$1&lt;=30,"PRÓXIMA A VENCER",IF(S61&gt;0,"CON AVANCE","EN TERMINO"))))</f>
        <v>EN TERMINO</v>
      </c>
      <c r="Y61" s="102" t="str">
        <f>IF(A61&lt;&gt;"",IF(AE61=1,"VENCIDO",IF(AE61=2,"PRÓXIMO A VENCER",IF(AE61=3,"EN TERMINO",IF(AE61=4,"CON AVANCE",IF(AE61=5,"CUMPLIDO",))))),"")</f>
        <v>EN TERMINO</v>
      </c>
      <c r="Z61" s="89" t="s">
        <v>2196</v>
      </c>
      <c r="AA61" s="89" t="str">
        <f t="shared" si="15"/>
        <v>H11ACGuaviare</v>
      </c>
      <c r="AB61" s="103">
        <f>IF(A61&lt;&gt;"",1,AB60+1)</f>
        <v>1</v>
      </c>
      <c r="AC61" s="103" t="str">
        <f t="shared" si="16"/>
        <v>H11ACGuaviare - 1</v>
      </c>
      <c r="AD61" s="82">
        <f t="shared" si="8"/>
        <v>3</v>
      </c>
      <c r="AE61" s="82">
        <f t="shared" si="9"/>
        <v>3</v>
      </c>
      <c r="AF61" s="82" t="str">
        <f>IF(A61&lt;&gt;"",MID(F61,1,FIND(" ",F61,1)-1),AF60)</f>
        <v>H11ACGuaviare.</v>
      </c>
      <c r="AG61" s="82" t="str">
        <f t="shared" si="10"/>
        <v>H11ACGuaviare</v>
      </c>
      <c r="AH61" s="104"/>
      <c r="AI61" s="105"/>
      <c r="AJ61" s="106"/>
    </row>
    <row r="62" spans="1:36" s="10" customFormat="1" ht="291" customHeight="1" x14ac:dyDescent="0.2">
      <c r="A62" s="89">
        <f>IF(ISBLANK(D62),"",COUNTA($D$2:D62))</f>
        <v>41</v>
      </c>
      <c r="B62" s="90">
        <f t="shared" si="0"/>
        <v>61</v>
      </c>
      <c r="C62" s="91"/>
      <c r="D62" s="90" t="s">
        <v>711</v>
      </c>
      <c r="E62" s="89" t="s">
        <v>1370</v>
      </c>
      <c r="F62" s="92" t="s">
        <v>2045</v>
      </c>
      <c r="G62" s="92" t="s">
        <v>2127</v>
      </c>
      <c r="H62" s="108" t="s">
        <v>2046</v>
      </c>
      <c r="I62" s="108" t="s">
        <v>2047</v>
      </c>
      <c r="J62" s="95" t="s">
        <v>2049</v>
      </c>
      <c r="K62" s="95">
        <v>2</v>
      </c>
      <c r="L62" s="96">
        <v>44767</v>
      </c>
      <c r="M62" s="96">
        <v>44865</v>
      </c>
      <c r="N62" s="120">
        <f t="shared" ref="N62:N91" si="19">(+M62-L62)/7</f>
        <v>14</v>
      </c>
      <c r="O62" s="98" t="s">
        <v>2050</v>
      </c>
      <c r="P62" s="98">
        <v>0</v>
      </c>
      <c r="Q62" s="99"/>
      <c r="R62" s="100">
        <f>(Q62-M62)/30</f>
        <v>-1495.5</v>
      </c>
      <c r="S62" s="118">
        <f>IF(P62/K62&gt;1,100,+P62/K62*100)</f>
        <v>0</v>
      </c>
      <c r="T62" s="97">
        <f>+N62*S62/100</f>
        <v>0</v>
      </c>
      <c r="U62" s="97">
        <f>IF(M62&lt;=$AI$1,T62,0)</f>
        <v>0</v>
      </c>
      <c r="V62" s="97">
        <f>IF($AI$1&gt;=M62,N62,0)</f>
        <v>0</v>
      </c>
      <c r="W62" s="91"/>
      <c r="X62" s="102" t="str">
        <f>IF(S62=100,"CUMPLIDA",IF(M62-$AI$1&lt;0,"VENCIDA",IF(M62-$AI$1&lt;=30,"PRÓXIMA A VENCER",IF(S62&gt;0,"CON AVANCE","EN TERMINO"))))</f>
        <v>PRÓXIMA A VENCER</v>
      </c>
      <c r="Y62" s="102" t="str">
        <f>IF(A62&lt;&gt;"",IF(AE62=1,"VENCIDO",IF(AE62=2,"PRÓXIMO A VENCER",IF(AE62=3,"EN TERMINO",IF(AE62=4,"CON AVANCE",IF(AE62=5,"CUMPLIDO",))))),"")</f>
        <v>PRÓXIMO A VENCER</v>
      </c>
      <c r="Z62" s="89" t="s">
        <v>2124</v>
      </c>
      <c r="AA62" s="89" t="str">
        <f t="shared" si="15"/>
        <v>H1AEFMECO</v>
      </c>
      <c r="AB62" s="103">
        <f>IF(A62&lt;&gt;"",1,AB61+1)</f>
        <v>1</v>
      </c>
      <c r="AC62" s="103" t="str">
        <f t="shared" si="16"/>
        <v>H1AEFMECO - 1</v>
      </c>
      <c r="AD62" s="82">
        <f t="shared" si="8"/>
        <v>2</v>
      </c>
      <c r="AE62" s="82">
        <f t="shared" si="9"/>
        <v>2</v>
      </c>
      <c r="AF62" s="82" t="str">
        <f>IF(A62&lt;&gt;"",MID(F62,1,FIND(" ",F62,1)-1),AF61)</f>
        <v>H1AEFMECO.</v>
      </c>
      <c r="AG62" s="82" t="str">
        <f t="shared" si="10"/>
        <v>H1AEFMECO</v>
      </c>
      <c r="AH62" s="104"/>
      <c r="AI62" s="105"/>
      <c r="AJ62" s="106"/>
    </row>
    <row r="63" spans="1:36" s="10" customFormat="1" ht="291" customHeight="1" x14ac:dyDescent="0.2">
      <c r="A63" s="89" t="str">
        <f>IF(ISBLANK(D63),"",COUNTA($D$2:D63))</f>
        <v/>
      </c>
      <c r="B63" s="90">
        <f t="shared" si="0"/>
        <v>62</v>
      </c>
      <c r="C63" s="91"/>
      <c r="D63" s="121"/>
      <c r="E63" s="89" t="s">
        <v>1370</v>
      </c>
      <c r="F63" s="122" t="s">
        <v>2051</v>
      </c>
      <c r="G63" s="122" t="s">
        <v>2127</v>
      </c>
      <c r="H63" s="123" t="s">
        <v>2052</v>
      </c>
      <c r="I63" s="123" t="s">
        <v>2053</v>
      </c>
      <c r="J63" s="124" t="s">
        <v>2054</v>
      </c>
      <c r="K63" s="124">
        <v>5</v>
      </c>
      <c r="L63" s="125">
        <v>44767</v>
      </c>
      <c r="M63" s="125">
        <v>44895</v>
      </c>
      <c r="N63" s="120">
        <f t="shared" si="19"/>
        <v>18.285714285714285</v>
      </c>
      <c r="O63" s="121" t="s">
        <v>2055</v>
      </c>
      <c r="P63" s="98">
        <v>0</v>
      </c>
      <c r="Q63" s="99"/>
      <c r="R63" s="100">
        <f>(Q63-M63)/30</f>
        <v>-1496.5</v>
      </c>
      <c r="S63" s="118">
        <f>IF(P63/K63&gt;1,100,+P63/K63*100)</f>
        <v>0</v>
      </c>
      <c r="T63" s="97">
        <f>+N63*S63/100</f>
        <v>0</v>
      </c>
      <c r="U63" s="97">
        <f>IF(M63&lt;=$AI$1,T63,0)</f>
        <v>0</v>
      </c>
      <c r="V63" s="97">
        <f>IF($AI$1&gt;=M63,N63,0)</f>
        <v>0</v>
      </c>
      <c r="W63" s="91"/>
      <c r="X63" s="102" t="str">
        <f>IF(S63=100,"CUMPLIDA",IF(M63-$AI$1&lt;0,"VENCIDA",IF(M63-$AI$1&lt;=30,"PRÓXIMA A VENCER",IF(S63&gt;0,"CON AVANCE","EN TERMINO"))))</f>
        <v>EN TERMINO</v>
      </c>
      <c r="Y63" s="102" t="str">
        <f>IF(A63&lt;&gt;"",IF(AE63=1,"VENCIDO",IF(AE63=2,"PRÓXIMO A VENCER",IF(AE63=3,"EN TERMINO",IF(AE63=4,"CON AVANCE",IF(AE63=5,"CUMPLIDO",))))),"")</f>
        <v/>
      </c>
      <c r="Z63" s="89" t="s">
        <v>2124</v>
      </c>
      <c r="AA63" s="89" t="str">
        <f t="shared" si="15"/>
        <v>H1AEFMECO</v>
      </c>
      <c r="AB63" s="103">
        <f>IF(A63&lt;&gt;"",1,AB62+1)</f>
        <v>2</v>
      </c>
      <c r="AC63" s="103" t="str">
        <f t="shared" si="16"/>
        <v>H1AEFMECO - 2</v>
      </c>
      <c r="AD63" s="82">
        <f t="shared" si="8"/>
        <v>3</v>
      </c>
      <c r="AE63" s="82">
        <f t="shared" si="9"/>
        <v>2</v>
      </c>
      <c r="AF63" s="82" t="str">
        <f>IF(A63&lt;&gt;"",MID(F63,1,FIND(" ",F63,1)-1),AF62)</f>
        <v>H1AEFMECO.</v>
      </c>
      <c r="AG63" s="82" t="str">
        <f t="shared" si="10"/>
        <v>H1AEFMECO</v>
      </c>
      <c r="AH63" s="104"/>
      <c r="AI63" s="105"/>
      <c r="AJ63" s="106"/>
    </row>
    <row r="64" spans="1:36" s="10" customFormat="1" ht="291" customHeight="1" x14ac:dyDescent="0.2">
      <c r="A64" s="89" t="str">
        <f>IF(ISBLANK(D64),"",COUNTA($D$2:D64))</f>
        <v/>
      </c>
      <c r="B64" s="90">
        <f t="shared" si="0"/>
        <v>63</v>
      </c>
      <c r="C64" s="91"/>
      <c r="D64" s="121"/>
      <c r="E64" s="89" t="s">
        <v>1370</v>
      </c>
      <c r="F64" s="122" t="s">
        <v>2056</v>
      </c>
      <c r="G64" s="122" t="s">
        <v>2127</v>
      </c>
      <c r="H64" s="123" t="s">
        <v>2057</v>
      </c>
      <c r="I64" s="123" t="s">
        <v>2058</v>
      </c>
      <c r="J64" s="124" t="s">
        <v>2059</v>
      </c>
      <c r="K64" s="124">
        <v>1</v>
      </c>
      <c r="L64" s="125">
        <v>44767</v>
      </c>
      <c r="M64" s="125">
        <v>44865</v>
      </c>
      <c r="N64" s="120">
        <f t="shared" si="19"/>
        <v>14</v>
      </c>
      <c r="O64" s="121" t="s">
        <v>2060</v>
      </c>
      <c r="P64" s="98">
        <v>0</v>
      </c>
      <c r="Q64" s="99"/>
      <c r="R64" s="100">
        <f>(Q64-M64)/30</f>
        <v>-1495.5</v>
      </c>
      <c r="S64" s="118">
        <f>IF(P64/K64&gt;1,100,+P64/K64*100)</f>
        <v>0</v>
      </c>
      <c r="T64" s="97">
        <f>+N64*S64/100</f>
        <v>0</v>
      </c>
      <c r="U64" s="97">
        <f>IF(M64&lt;=$AI$1,T64,0)</f>
        <v>0</v>
      </c>
      <c r="V64" s="97">
        <f>IF($AI$1&gt;=M64,N64,0)</f>
        <v>0</v>
      </c>
      <c r="W64" s="91"/>
      <c r="X64" s="102" t="str">
        <f>IF(S64=100,"CUMPLIDA",IF(M64-$AI$1&lt;0,"VENCIDA",IF(M64-$AI$1&lt;=30,"PRÓXIMA A VENCER",IF(S64&gt;0,"CON AVANCE","EN TERMINO"))))</f>
        <v>PRÓXIMA A VENCER</v>
      </c>
      <c r="Y64" s="102" t="str">
        <f>IF(A64&lt;&gt;"",IF(AE64=1,"VENCIDO",IF(AE64=2,"PRÓXIMO A VENCER",IF(AE64=3,"EN TERMINO",IF(AE64=4,"CON AVANCE",IF(AE64=5,"CUMPLIDO",))))),"")</f>
        <v/>
      </c>
      <c r="Z64" s="89" t="s">
        <v>2124</v>
      </c>
      <c r="AA64" s="89" t="str">
        <f t="shared" si="15"/>
        <v>H1AEFMECO</v>
      </c>
      <c r="AB64" s="103">
        <f>IF(A64&lt;&gt;"",1,AB63+1)</f>
        <v>3</v>
      </c>
      <c r="AC64" s="103" t="str">
        <f t="shared" si="16"/>
        <v>H1AEFMECO - 3</v>
      </c>
      <c r="AD64" s="82">
        <f t="shared" si="8"/>
        <v>2</v>
      </c>
      <c r="AE64" s="82">
        <f t="shared" si="9"/>
        <v>2</v>
      </c>
      <c r="AF64" s="82" t="str">
        <f>IF(A64&lt;&gt;"",MID(F64,1,FIND(" ",F64,1)-1),AF63)</f>
        <v>H1AEFMECO.</v>
      </c>
      <c r="AG64" s="82" t="str">
        <f t="shared" si="10"/>
        <v>H1AEFMECO</v>
      </c>
      <c r="AH64" s="104"/>
      <c r="AI64" s="105"/>
      <c r="AJ64" s="106"/>
    </row>
    <row r="65" spans="1:36" s="10" customFormat="1" ht="291" customHeight="1" x14ac:dyDescent="0.2">
      <c r="A65" s="89" t="str">
        <f>IF(ISBLANK(D65),"",COUNTA($D$2:D65))</f>
        <v/>
      </c>
      <c r="B65" s="90">
        <f t="shared" si="0"/>
        <v>64</v>
      </c>
      <c r="C65" s="91"/>
      <c r="D65" s="121"/>
      <c r="E65" s="89" t="s">
        <v>1370</v>
      </c>
      <c r="F65" s="122" t="s">
        <v>2061</v>
      </c>
      <c r="G65" s="122" t="s">
        <v>2127</v>
      </c>
      <c r="H65" s="123" t="s">
        <v>2057</v>
      </c>
      <c r="I65" s="123" t="s">
        <v>2058</v>
      </c>
      <c r="J65" s="124" t="s">
        <v>2062</v>
      </c>
      <c r="K65" s="124">
        <v>1</v>
      </c>
      <c r="L65" s="125">
        <v>44767</v>
      </c>
      <c r="M65" s="125">
        <v>44865</v>
      </c>
      <c r="N65" s="120">
        <f t="shared" si="19"/>
        <v>14</v>
      </c>
      <c r="O65" s="121" t="s">
        <v>2060</v>
      </c>
      <c r="P65" s="98">
        <v>0</v>
      </c>
      <c r="Q65" s="99"/>
      <c r="R65" s="100">
        <f>(Q65-M65)/30</f>
        <v>-1495.5</v>
      </c>
      <c r="S65" s="118">
        <f>IF(P65/K65&gt;1,100,+P65/K65*100)</f>
        <v>0</v>
      </c>
      <c r="T65" s="97">
        <f>+N65*S65/100</f>
        <v>0</v>
      </c>
      <c r="U65" s="97">
        <f>IF(M65&lt;=$AI$1,T65,0)</f>
        <v>0</v>
      </c>
      <c r="V65" s="97">
        <f>IF($AI$1&gt;=M65,N65,0)</f>
        <v>0</v>
      </c>
      <c r="W65" s="91"/>
      <c r="X65" s="102" t="str">
        <f>IF(S65=100,"CUMPLIDA",IF(M65-$AI$1&lt;0,"VENCIDA",IF(M65-$AI$1&lt;=30,"PRÓXIMA A VENCER",IF(S65&gt;0,"CON AVANCE","EN TERMINO"))))</f>
        <v>PRÓXIMA A VENCER</v>
      </c>
      <c r="Y65" s="102" t="str">
        <f>IF(A65&lt;&gt;"",IF(AE65=1,"VENCIDO",IF(AE65=2,"PRÓXIMO A VENCER",IF(AE65=3,"EN TERMINO",IF(AE65=4,"CON AVANCE",IF(AE65=5,"CUMPLIDO",))))),"")</f>
        <v/>
      </c>
      <c r="Z65" s="89" t="s">
        <v>2124</v>
      </c>
      <c r="AA65" s="89" t="str">
        <f t="shared" si="15"/>
        <v>H1AEFMECO</v>
      </c>
      <c r="AB65" s="103">
        <f>IF(A65&lt;&gt;"",1,AB64+1)</f>
        <v>4</v>
      </c>
      <c r="AC65" s="103" t="str">
        <f t="shared" si="16"/>
        <v>H1AEFMECO - 4</v>
      </c>
      <c r="AD65" s="82">
        <f t="shared" si="8"/>
        <v>2</v>
      </c>
      <c r="AE65" s="82">
        <f t="shared" si="9"/>
        <v>2</v>
      </c>
      <c r="AF65" s="82" t="str">
        <f>IF(A65&lt;&gt;"",MID(F65,1,FIND(" ",F65,1)-1),AF64)</f>
        <v>H1AEFMECO.</v>
      </c>
      <c r="AG65" s="82" t="str">
        <f t="shared" si="10"/>
        <v>H1AEFMECO</v>
      </c>
      <c r="AH65" s="104"/>
      <c r="AI65" s="105"/>
      <c r="AJ65" s="106"/>
    </row>
    <row r="66" spans="1:36" s="10" customFormat="1" ht="291" customHeight="1" x14ac:dyDescent="0.2">
      <c r="A66" s="89" t="str">
        <f>IF(ISBLANK(D66),"",COUNTA($D$2:D66))</f>
        <v/>
      </c>
      <c r="B66" s="90">
        <f t="shared" si="0"/>
        <v>65</v>
      </c>
      <c r="C66" s="91"/>
      <c r="D66" s="121"/>
      <c r="E66" s="89" t="s">
        <v>1370</v>
      </c>
      <c r="F66" s="122" t="s">
        <v>2063</v>
      </c>
      <c r="G66" s="122" t="s">
        <v>2127</v>
      </c>
      <c r="H66" s="123" t="s">
        <v>2057</v>
      </c>
      <c r="I66" s="123" t="s">
        <v>2064</v>
      </c>
      <c r="J66" s="124" t="s">
        <v>2065</v>
      </c>
      <c r="K66" s="124">
        <v>1</v>
      </c>
      <c r="L66" s="125">
        <v>44865</v>
      </c>
      <c r="M66" s="125">
        <v>44926</v>
      </c>
      <c r="N66" s="120">
        <f t="shared" si="19"/>
        <v>8.7142857142857135</v>
      </c>
      <c r="O66" s="121" t="s">
        <v>2060</v>
      </c>
      <c r="P66" s="98">
        <v>0</v>
      </c>
      <c r="Q66" s="99"/>
      <c r="R66" s="100">
        <f>(Q66-M66)/30</f>
        <v>-1497.5333333333333</v>
      </c>
      <c r="S66" s="118">
        <f>IF(P66/K66&gt;1,100,+P66/K66*100)</f>
        <v>0</v>
      </c>
      <c r="T66" s="97">
        <f>+N66*S66/100</f>
        <v>0</v>
      </c>
      <c r="U66" s="97">
        <f>IF(M66&lt;=$AI$1,T66,0)</f>
        <v>0</v>
      </c>
      <c r="V66" s="97">
        <f>IF($AI$1&gt;=M66,N66,0)</f>
        <v>0</v>
      </c>
      <c r="W66" s="91"/>
      <c r="X66" s="102" t="str">
        <f>IF(S66=100,"CUMPLIDA",IF(M66-$AI$1&lt;0,"VENCIDA",IF(M66-$AI$1&lt;=30,"PRÓXIMA A VENCER",IF(S66&gt;0,"CON AVANCE","EN TERMINO"))))</f>
        <v>EN TERMINO</v>
      </c>
      <c r="Y66" s="102" t="str">
        <f>IF(A66&lt;&gt;"",IF(AE66=1,"VENCIDO",IF(AE66=2,"PRÓXIMO A VENCER",IF(AE66=3,"EN TERMINO",IF(AE66=4,"CON AVANCE",IF(AE66=5,"CUMPLIDO",))))),"")</f>
        <v/>
      </c>
      <c r="Z66" s="89" t="s">
        <v>2124</v>
      </c>
      <c r="AA66" s="89" t="str">
        <f t="shared" si="15"/>
        <v>H1AEFMECO</v>
      </c>
      <c r="AB66" s="103">
        <f>IF(A66&lt;&gt;"",1,AB65+1)</f>
        <v>5</v>
      </c>
      <c r="AC66" s="103" t="str">
        <f t="shared" si="16"/>
        <v>H1AEFMECO - 5</v>
      </c>
      <c r="AD66" s="82">
        <f t="shared" si="8"/>
        <v>3</v>
      </c>
      <c r="AE66" s="82">
        <f t="shared" si="9"/>
        <v>3</v>
      </c>
      <c r="AF66" s="82" t="str">
        <f>IF(A66&lt;&gt;"",MID(F66,1,FIND(" ",F66,1)-1),AF65)</f>
        <v>H1AEFMECO.</v>
      </c>
      <c r="AG66" s="82" t="str">
        <f t="shared" si="10"/>
        <v>H1AEFMECO</v>
      </c>
      <c r="AH66" s="104"/>
      <c r="AI66" s="105"/>
      <c r="AJ66" s="106"/>
    </row>
    <row r="67" spans="1:36" s="10" customFormat="1" ht="291" customHeight="1" x14ac:dyDescent="0.2">
      <c r="A67" s="89">
        <f>IF(ISBLANK(D67),"",COUNTA($D$2:D67))</f>
        <v>42</v>
      </c>
      <c r="B67" s="90">
        <f t="shared" si="0"/>
        <v>66</v>
      </c>
      <c r="C67" s="91"/>
      <c r="D67" s="121" t="s">
        <v>2066</v>
      </c>
      <c r="E67" s="126" t="s">
        <v>2125</v>
      </c>
      <c r="F67" s="122" t="s">
        <v>2067</v>
      </c>
      <c r="G67" s="122" t="s">
        <v>2068</v>
      </c>
      <c r="H67" s="127" t="s">
        <v>2069</v>
      </c>
      <c r="I67" s="127" t="s">
        <v>2070</v>
      </c>
      <c r="J67" s="128" t="s">
        <v>2071</v>
      </c>
      <c r="K67" s="124">
        <v>1</v>
      </c>
      <c r="L67" s="125">
        <v>44767</v>
      </c>
      <c r="M67" s="125">
        <v>44803</v>
      </c>
      <c r="N67" s="120">
        <f t="shared" si="19"/>
        <v>5.1428571428571432</v>
      </c>
      <c r="O67" s="121" t="s">
        <v>332</v>
      </c>
      <c r="P67" s="98">
        <v>1</v>
      </c>
      <c r="Q67" s="99">
        <v>44804</v>
      </c>
      <c r="R67" s="100">
        <f>(Q67-M67)/30</f>
        <v>3.3333333333333333E-2</v>
      </c>
      <c r="S67" s="118">
        <f>IF(P67/K67&gt;1,100,+P67/K67*100)</f>
        <v>100</v>
      </c>
      <c r="T67" s="97">
        <f>+N67*S67/100</f>
        <v>5.1428571428571432</v>
      </c>
      <c r="U67" s="97">
        <f>IF(M67&lt;=$AI$1,T67,0)</f>
        <v>5.1428571428571432</v>
      </c>
      <c r="V67" s="97">
        <f>IF($AI$1&gt;=M67,N67,0)</f>
        <v>5.1428571428571432</v>
      </c>
      <c r="W67" s="91"/>
      <c r="X67" s="102" t="str">
        <f>IF(S67=100,"CUMPLIDA",IF(M67-$AI$1&lt;0,"VENCIDA",IF(M67-$AI$1&lt;=30,"PRÓXIMA A VENCER",IF(S67&gt;0,"CON AVANCE","EN TERMINO"))))</f>
        <v>CUMPLIDA</v>
      </c>
      <c r="Y67" s="102" t="str">
        <f>IF(A67&lt;&gt;"",IF(AE67=1,"VENCIDO",IF(AE67=2,"PRÓXIMO A VENCER",IF(AE67=3,"EN TERMINO",IF(AE67=4,"CON AVANCE",IF(AE67=5,"CUMPLIDO",))))),"")</f>
        <v>VENCIDO</v>
      </c>
      <c r="Z67" s="89" t="s">
        <v>2124</v>
      </c>
      <c r="AA67" s="89" t="str">
        <f t="shared" si="15"/>
        <v>H2AEFMECO</v>
      </c>
      <c r="AB67" s="103">
        <f>IF(A67&lt;&gt;"",1,AB66+1)</f>
        <v>1</v>
      </c>
      <c r="AC67" s="103" t="str">
        <f t="shared" si="16"/>
        <v>H2AEFMECO - 1</v>
      </c>
      <c r="AD67" s="82">
        <f t="shared" ref="AD67:AD130" si="20">IF(X67="VENCIDA",1,IF(X67="PRÓXIMA A VENCER",2,IF(X67="EN TERMINO",3,IF(X67="CON AVANCE",4,IF(X67="CUMPLIDA",5,)))))</f>
        <v>5</v>
      </c>
      <c r="AE67" s="82">
        <f t="shared" ref="AE67:AE130" si="21">IF(AB68=AB67+1,MIN(AD67,AE68),AD67)</f>
        <v>1</v>
      </c>
      <c r="AF67" s="82" t="str">
        <f>IF(A67&lt;&gt;"",MID(F67,1,FIND(" ",F67,1)-1),AF66)</f>
        <v>H2AEFMECO.</v>
      </c>
      <c r="AG67" s="82" t="str">
        <f t="shared" ref="AG67:AG130" si="22">IFERROR(MID(AF67,1,FIND(".",AF67,1)-1),AF67)</f>
        <v>H2AEFMECO</v>
      </c>
      <c r="AH67" s="104"/>
      <c r="AI67" s="105"/>
      <c r="AJ67" s="106"/>
    </row>
    <row r="68" spans="1:36" s="10" customFormat="1" ht="291" customHeight="1" x14ac:dyDescent="0.2">
      <c r="A68" s="89" t="str">
        <f>IF(ISBLANK(D68),"",COUNTA($D$2:D68))</f>
        <v/>
      </c>
      <c r="B68" s="90">
        <f t="shared" ref="B68:B131" si="23">ROW()-1</f>
        <v>67</v>
      </c>
      <c r="C68" s="91"/>
      <c r="D68" s="121"/>
      <c r="E68" s="126" t="s">
        <v>2125</v>
      </c>
      <c r="F68" s="122" t="s">
        <v>2072</v>
      </c>
      <c r="G68" s="122" t="s">
        <v>2068</v>
      </c>
      <c r="H68" s="127" t="s">
        <v>2069</v>
      </c>
      <c r="I68" s="127" t="s">
        <v>2073</v>
      </c>
      <c r="J68" s="128" t="s">
        <v>2074</v>
      </c>
      <c r="K68" s="124">
        <v>2</v>
      </c>
      <c r="L68" s="125">
        <v>44805</v>
      </c>
      <c r="M68" s="125">
        <v>44834</v>
      </c>
      <c r="N68" s="120">
        <f t="shared" si="19"/>
        <v>4.1428571428571432</v>
      </c>
      <c r="O68" s="121" t="s">
        <v>332</v>
      </c>
      <c r="P68" s="98">
        <v>1</v>
      </c>
      <c r="Q68" s="99"/>
      <c r="R68" s="100">
        <f>(Q68-M68)/30</f>
        <v>-1494.4666666666667</v>
      </c>
      <c r="S68" s="118">
        <f>IF(P68/K68&gt;1,100,+P68/K68*100)</f>
        <v>50</v>
      </c>
      <c r="T68" s="97">
        <f>+N68*S68/100</f>
        <v>2.0714285714285716</v>
      </c>
      <c r="U68" s="97">
        <f>IF(M68&lt;=$AI$1,T68,0)</f>
        <v>2.0714285714285716</v>
      </c>
      <c r="V68" s="97">
        <f>IF($AI$1&gt;=M68,N68,0)</f>
        <v>4.1428571428571432</v>
      </c>
      <c r="W68" s="91"/>
      <c r="X68" s="102" t="str">
        <f>IF(S68=100,"CUMPLIDA",IF(M68-$AI$1&lt;0,"VENCIDA",IF(M68-$AI$1&lt;=30,"PRÓXIMA A VENCER",IF(S68&gt;0,"CON AVANCE","EN TERMINO"))))</f>
        <v>VENCIDA</v>
      </c>
      <c r="Y68" s="102" t="str">
        <f>IF(A68&lt;&gt;"",IF(AE68=1,"VENCIDO",IF(AE68=2,"PRÓXIMO A VENCER",IF(AE68=3,"EN TERMINO",IF(AE68=4,"CON AVANCE",IF(AE68=5,"CUMPLIDO",))))),"")</f>
        <v/>
      </c>
      <c r="Z68" s="89" t="s">
        <v>2124</v>
      </c>
      <c r="AA68" s="89" t="str">
        <f t="shared" si="15"/>
        <v>H2AEFMECO</v>
      </c>
      <c r="AB68" s="103">
        <f>IF(A68&lt;&gt;"",1,AB67+1)</f>
        <v>2</v>
      </c>
      <c r="AC68" s="103" t="str">
        <f t="shared" si="16"/>
        <v>H2AEFMECO - 2</v>
      </c>
      <c r="AD68" s="82">
        <f t="shared" si="20"/>
        <v>1</v>
      </c>
      <c r="AE68" s="82">
        <f t="shared" si="21"/>
        <v>1</v>
      </c>
      <c r="AF68" s="82" t="str">
        <f>IF(A68&lt;&gt;"",MID(F68,1,FIND(" ",F68,1)-1),AF67)</f>
        <v>H2AEFMECO.</v>
      </c>
      <c r="AG68" s="82" t="str">
        <f t="shared" si="22"/>
        <v>H2AEFMECO</v>
      </c>
      <c r="AH68" s="104"/>
      <c r="AI68" s="105"/>
      <c r="AJ68" s="106"/>
    </row>
    <row r="69" spans="1:36" s="10" customFormat="1" ht="291" customHeight="1" x14ac:dyDescent="0.2">
      <c r="A69" s="89">
        <f>IF(ISBLANK(D69),"",COUNTA($D$2:D69))</f>
        <v>43</v>
      </c>
      <c r="B69" s="90">
        <f t="shared" si="23"/>
        <v>68</v>
      </c>
      <c r="C69" s="91"/>
      <c r="D69" s="121" t="s">
        <v>711</v>
      </c>
      <c r="E69" s="126" t="s">
        <v>1067</v>
      </c>
      <c r="F69" s="122" t="s">
        <v>2075</v>
      </c>
      <c r="G69" s="122" t="s">
        <v>2076</v>
      </c>
      <c r="H69" s="123" t="s">
        <v>2077</v>
      </c>
      <c r="I69" s="123" t="s">
        <v>2078</v>
      </c>
      <c r="J69" s="124" t="s">
        <v>2048</v>
      </c>
      <c r="K69" s="124">
        <v>2</v>
      </c>
      <c r="L69" s="125">
        <v>44767</v>
      </c>
      <c r="M69" s="129">
        <v>44865</v>
      </c>
      <c r="N69" s="120">
        <f t="shared" si="19"/>
        <v>14</v>
      </c>
      <c r="O69" s="121" t="s">
        <v>2079</v>
      </c>
      <c r="P69" s="98">
        <v>0</v>
      </c>
      <c r="Q69" s="99"/>
      <c r="R69" s="100">
        <f>(Q69-M69)/30</f>
        <v>-1495.5</v>
      </c>
      <c r="S69" s="118">
        <f>IF(P69/K69&gt;1,100,+P69/K69*100)</f>
        <v>0</v>
      </c>
      <c r="T69" s="97">
        <f>+N69*S69/100</f>
        <v>0</v>
      </c>
      <c r="U69" s="97">
        <f>IF(M69&lt;=$AI$1,T69,0)</f>
        <v>0</v>
      </c>
      <c r="V69" s="97">
        <f>IF($AI$1&gt;=M69,N69,0)</f>
        <v>0</v>
      </c>
      <c r="W69" s="91"/>
      <c r="X69" s="102" t="str">
        <f>IF(S69=100,"CUMPLIDA",IF(M69-$AI$1&lt;0,"VENCIDA",IF(M69-$AI$1&lt;=30,"PRÓXIMA A VENCER",IF(S69&gt;0,"CON AVANCE","EN TERMINO"))))</f>
        <v>PRÓXIMA A VENCER</v>
      </c>
      <c r="Y69" s="102" t="str">
        <f>IF(A69&lt;&gt;"",IF(AE69=1,"VENCIDO",IF(AE69=2,"PRÓXIMO A VENCER",IF(AE69=3,"EN TERMINO",IF(AE69=4,"CON AVANCE",IF(AE69=5,"CUMPLIDO",))))),"")</f>
        <v>PRÓXIMO A VENCER</v>
      </c>
      <c r="Z69" s="89" t="s">
        <v>2124</v>
      </c>
      <c r="AA69" s="89" t="str">
        <f t="shared" si="15"/>
        <v>H3AEFMECO</v>
      </c>
      <c r="AB69" s="103">
        <f>IF(A69&lt;&gt;"",1,AB68+1)</f>
        <v>1</v>
      </c>
      <c r="AC69" s="103" t="str">
        <f t="shared" si="16"/>
        <v>H3AEFMECO - 1</v>
      </c>
      <c r="AD69" s="82">
        <f t="shared" si="20"/>
        <v>2</v>
      </c>
      <c r="AE69" s="82">
        <f t="shared" si="21"/>
        <v>2</v>
      </c>
      <c r="AF69" s="82" t="str">
        <f>IF(A69&lt;&gt;"",MID(F69,1,FIND(" ",F69,1)-1),AF68)</f>
        <v>H3AEFMECO.</v>
      </c>
      <c r="AG69" s="82" t="str">
        <f t="shared" si="22"/>
        <v>H3AEFMECO</v>
      </c>
      <c r="AH69" s="104"/>
      <c r="AI69" s="105"/>
      <c r="AJ69" s="106"/>
    </row>
    <row r="70" spans="1:36" s="10" customFormat="1" ht="291" customHeight="1" x14ac:dyDescent="0.2">
      <c r="A70" s="89" t="str">
        <f>IF(ISBLANK(D70),"",COUNTA($D$2:D70))</f>
        <v/>
      </c>
      <c r="B70" s="90">
        <f t="shared" si="23"/>
        <v>69</v>
      </c>
      <c r="C70" s="91"/>
      <c r="D70" s="121"/>
      <c r="E70" s="126" t="s">
        <v>1067</v>
      </c>
      <c r="F70" s="122" t="s">
        <v>2080</v>
      </c>
      <c r="G70" s="122" t="s">
        <v>2076</v>
      </c>
      <c r="H70" s="123" t="s">
        <v>2057</v>
      </c>
      <c r="I70" s="123" t="s">
        <v>2058</v>
      </c>
      <c r="J70" s="124" t="s">
        <v>2059</v>
      </c>
      <c r="K70" s="124">
        <v>1</v>
      </c>
      <c r="L70" s="125">
        <v>44767</v>
      </c>
      <c r="M70" s="129">
        <v>44865</v>
      </c>
      <c r="N70" s="120">
        <f t="shared" si="19"/>
        <v>14</v>
      </c>
      <c r="O70" s="121" t="s">
        <v>2060</v>
      </c>
      <c r="P70" s="98">
        <v>0</v>
      </c>
      <c r="Q70" s="99"/>
      <c r="R70" s="100">
        <f>(Q70-M70)/30</f>
        <v>-1495.5</v>
      </c>
      <c r="S70" s="118">
        <f>IF(P70/K70&gt;1,100,+P70/K70*100)</f>
        <v>0</v>
      </c>
      <c r="T70" s="97">
        <f>+N70*S70/100</f>
        <v>0</v>
      </c>
      <c r="U70" s="97">
        <f>IF(M70&lt;=$AI$1,T70,0)</f>
        <v>0</v>
      </c>
      <c r="V70" s="97">
        <f>IF($AI$1&gt;=M70,N70,0)</f>
        <v>0</v>
      </c>
      <c r="W70" s="91"/>
      <c r="X70" s="102" t="str">
        <f>IF(S70=100,"CUMPLIDA",IF(M70-$AI$1&lt;0,"VENCIDA",IF(M70-$AI$1&lt;=30,"PRÓXIMA A VENCER",IF(S70&gt;0,"CON AVANCE","EN TERMINO"))))</f>
        <v>PRÓXIMA A VENCER</v>
      </c>
      <c r="Y70" s="102" t="str">
        <f>IF(A70&lt;&gt;"",IF(AE70=1,"VENCIDO",IF(AE70=2,"PRÓXIMO A VENCER",IF(AE70=3,"EN TERMINO",IF(AE70=4,"CON AVANCE",IF(AE70=5,"CUMPLIDO",))))),"")</f>
        <v/>
      </c>
      <c r="Z70" s="89" t="s">
        <v>2124</v>
      </c>
      <c r="AA70" s="89" t="str">
        <f t="shared" si="15"/>
        <v>H3AEFMECO</v>
      </c>
      <c r="AB70" s="103">
        <f>IF(A70&lt;&gt;"",1,AB69+1)</f>
        <v>2</v>
      </c>
      <c r="AC70" s="103" t="str">
        <f t="shared" si="16"/>
        <v>H3AEFMECO - 2</v>
      </c>
      <c r="AD70" s="82">
        <f t="shared" si="20"/>
        <v>2</v>
      </c>
      <c r="AE70" s="82">
        <f t="shared" si="21"/>
        <v>2</v>
      </c>
      <c r="AF70" s="82" t="str">
        <f>IF(A70&lt;&gt;"",MID(F70,1,FIND(" ",F70,1)-1),AF69)</f>
        <v>H3AEFMECO.</v>
      </c>
      <c r="AG70" s="82" t="str">
        <f t="shared" si="22"/>
        <v>H3AEFMECO</v>
      </c>
      <c r="AH70" s="104"/>
      <c r="AI70" s="105"/>
      <c r="AJ70" s="106"/>
    </row>
    <row r="71" spans="1:36" s="10" customFormat="1" ht="291" customHeight="1" x14ac:dyDescent="0.2">
      <c r="A71" s="89" t="str">
        <f>IF(ISBLANK(D71),"",COUNTA($D$2:D71))</f>
        <v/>
      </c>
      <c r="B71" s="90">
        <f t="shared" si="23"/>
        <v>70</v>
      </c>
      <c r="C71" s="91"/>
      <c r="D71" s="121"/>
      <c r="E71" s="126" t="s">
        <v>1067</v>
      </c>
      <c r="F71" s="122" t="s">
        <v>2081</v>
      </c>
      <c r="G71" s="122" t="s">
        <v>2076</v>
      </c>
      <c r="H71" s="123" t="s">
        <v>2082</v>
      </c>
      <c r="I71" s="123" t="s">
        <v>2058</v>
      </c>
      <c r="J71" s="124" t="s">
        <v>2062</v>
      </c>
      <c r="K71" s="124">
        <v>1</v>
      </c>
      <c r="L71" s="125">
        <v>44767</v>
      </c>
      <c r="M71" s="129">
        <v>44865</v>
      </c>
      <c r="N71" s="120">
        <f t="shared" si="19"/>
        <v>14</v>
      </c>
      <c r="O71" s="121" t="s">
        <v>2060</v>
      </c>
      <c r="P71" s="98">
        <v>0</v>
      </c>
      <c r="Q71" s="99"/>
      <c r="R71" s="100">
        <f>(Q71-M71)/30</f>
        <v>-1495.5</v>
      </c>
      <c r="S71" s="118">
        <f>IF(P71/K71&gt;1,100,+P71/K71*100)</f>
        <v>0</v>
      </c>
      <c r="T71" s="97">
        <f>+N71*S71/100</f>
        <v>0</v>
      </c>
      <c r="U71" s="97">
        <f>IF(M71&lt;=$AI$1,T71,0)</f>
        <v>0</v>
      </c>
      <c r="V71" s="97">
        <f>IF($AI$1&gt;=M71,N71,0)</f>
        <v>0</v>
      </c>
      <c r="W71" s="91"/>
      <c r="X71" s="102" t="str">
        <f>IF(S71=100,"CUMPLIDA",IF(M71-$AI$1&lt;0,"VENCIDA",IF(M71-$AI$1&lt;=30,"PRÓXIMA A VENCER",IF(S71&gt;0,"CON AVANCE","EN TERMINO"))))</f>
        <v>PRÓXIMA A VENCER</v>
      </c>
      <c r="Y71" s="102" t="str">
        <f>IF(A71&lt;&gt;"",IF(AE71=1,"VENCIDO",IF(AE71=2,"PRÓXIMO A VENCER",IF(AE71=3,"EN TERMINO",IF(AE71=4,"CON AVANCE",IF(AE71=5,"CUMPLIDO",))))),"")</f>
        <v/>
      </c>
      <c r="Z71" s="89" t="s">
        <v>2124</v>
      </c>
      <c r="AA71" s="89" t="str">
        <f t="shared" si="15"/>
        <v>H3AEFMECO</v>
      </c>
      <c r="AB71" s="103">
        <f>IF(A71&lt;&gt;"",1,AB70+1)</f>
        <v>3</v>
      </c>
      <c r="AC71" s="103" t="str">
        <f t="shared" si="16"/>
        <v>H3AEFMECO - 3</v>
      </c>
      <c r="AD71" s="82">
        <f t="shared" si="20"/>
        <v>2</v>
      </c>
      <c r="AE71" s="82">
        <f t="shared" si="21"/>
        <v>2</v>
      </c>
      <c r="AF71" s="82" t="str">
        <f>IF(A71&lt;&gt;"",MID(F71,1,FIND(" ",F71,1)-1),AF70)</f>
        <v>H3AEFMECO.</v>
      </c>
      <c r="AG71" s="82" t="str">
        <f t="shared" si="22"/>
        <v>H3AEFMECO</v>
      </c>
      <c r="AH71" s="104"/>
      <c r="AI71" s="105"/>
      <c r="AJ71" s="106"/>
    </row>
    <row r="72" spans="1:36" s="10" customFormat="1" ht="291" customHeight="1" x14ac:dyDescent="0.2">
      <c r="A72" s="89" t="str">
        <f>IF(ISBLANK(D72),"",COUNTA($D$2:D72))</f>
        <v/>
      </c>
      <c r="B72" s="90">
        <f t="shared" si="23"/>
        <v>71</v>
      </c>
      <c r="C72" s="91"/>
      <c r="D72" s="121"/>
      <c r="E72" s="126" t="s">
        <v>1067</v>
      </c>
      <c r="F72" s="122" t="s">
        <v>2083</v>
      </c>
      <c r="G72" s="122" t="s">
        <v>2076</v>
      </c>
      <c r="H72" s="123" t="s">
        <v>2084</v>
      </c>
      <c r="I72" s="123" t="s">
        <v>2085</v>
      </c>
      <c r="J72" s="124" t="s">
        <v>2065</v>
      </c>
      <c r="K72" s="124">
        <v>1</v>
      </c>
      <c r="L72" s="125">
        <v>44865</v>
      </c>
      <c r="M72" s="129">
        <v>44926</v>
      </c>
      <c r="N72" s="120">
        <f t="shared" si="19"/>
        <v>8.7142857142857135</v>
      </c>
      <c r="O72" s="121" t="s">
        <v>2086</v>
      </c>
      <c r="P72" s="98">
        <v>0</v>
      </c>
      <c r="Q72" s="99"/>
      <c r="R72" s="100">
        <f>(Q72-M72)/30</f>
        <v>-1497.5333333333333</v>
      </c>
      <c r="S72" s="118">
        <f>IF(P72/K72&gt;1,100,+P72/K72*100)</f>
        <v>0</v>
      </c>
      <c r="T72" s="97">
        <f>+N72*S72/100</f>
        <v>0</v>
      </c>
      <c r="U72" s="97">
        <f>IF(M72&lt;=$AI$1,T72,0)</f>
        <v>0</v>
      </c>
      <c r="V72" s="97">
        <f>IF($AI$1&gt;=M72,N72,0)</f>
        <v>0</v>
      </c>
      <c r="W72" s="91"/>
      <c r="X72" s="102" t="str">
        <f>IF(S72=100,"CUMPLIDA",IF(M72-$AI$1&lt;0,"VENCIDA",IF(M72-$AI$1&lt;=30,"PRÓXIMA A VENCER",IF(S72&gt;0,"CON AVANCE","EN TERMINO"))))</f>
        <v>EN TERMINO</v>
      </c>
      <c r="Y72" s="102" t="str">
        <f>IF(A72&lt;&gt;"",IF(AE72=1,"VENCIDO",IF(AE72=2,"PRÓXIMO A VENCER",IF(AE72=3,"EN TERMINO",IF(AE72=4,"CON AVANCE",IF(AE72=5,"CUMPLIDO",))))),"")</f>
        <v/>
      </c>
      <c r="Z72" s="89" t="s">
        <v>2124</v>
      </c>
      <c r="AA72" s="89" t="str">
        <f t="shared" si="15"/>
        <v>H3AEFMECO</v>
      </c>
      <c r="AB72" s="103">
        <f>IF(A72&lt;&gt;"",1,AB71+1)</f>
        <v>4</v>
      </c>
      <c r="AC72" s="103" t="str">
        <f t="shared" si="16"/>
        <v>H3AEFMECO - 4</v>
      </c>
      <c r="AD72" s="82">
        <f t="shared" si="20"/>
        <v>3</v>
      </c>
      <c r="AE72" s="82">
        <f t="shared" si="21"/>
        <v>3</v>
      </c>
      <c r="AF72" s="82" t="str">
        <f>IF(A72&lt;&gt;"",MID(F72,1,FIND(" ",F72,1)-1),AF71)</f>
        <v>H3AEFMECO.</v>
      </c>
      <c r="AG72" s="82" t="str">
        <f t="shared" si="22"/>
        <v>H3AEFMECO</v>
      </c>
      <c r="AH72" s="104"/>
      <c r="AI72" s="105"/>
      <c r="AJ72" s="106"/>
    </row>
    <row r="73" spans="1:36" s="10" customFormat="1" ht="291" customHeight="1" x14ac:dyDescent="0.2">
      <c r="A73" s="89">
        <f>IF(ISBLANK(D73),"",COUNTA($D$2:D73))</f>
        <v>44</v>
      </c>
      <c r="B73" s="90">
        <f t="shared" si="23"/>
        <v>72</v>
      </c>
      <c r="C73" s="91"/>
      <c r="D73" s="121" t="s">
        <v>711</v>
      </c>
      <c r="E73" s="126" t="s">
        <v>2126</v>
      </c>
      <c r="F73" s="122" t="s">
        <v>2087</v>
      </c>
      <c r="G73" s="122" t="s">
        <v>2088</v>
      </c>
      <c r="H73" s="123" t="s">
        <v>2057</v>
      </c>
      <c r="I73" s="123" t="s">
        <v>2058</v>
      </c>
      <c r="J73" s="124" t="s">
        <v>2059</v>
      </c>
      <c r="K73" s="124">
        <v>1</v>
      </c>
      <c r="L73" s="125">
        <v>44767</v>
      </c>
      <c r="M73" s="129">
        <v>44865</v>
      </c>
      <c r="N73" s="120">
        <f t="shared" si="19"/>
        <v>14</v>
      </c>
      <c r="O73" s="121" t="s">
        <v>2060</v>
      </c>
      <c r="P73" s="98">
        <v>0</v>
      </c>
      <c r="Q73" s="99"/>
      <c r="R73" s="100">
        <f>(Q73-M73)/30</f>
        <v>-1495.5</v>
      </c>
      <c r="S73" s="118">
        <f>IF(P73/K73&gt;1,100,+P73/K73*100)</f>
        <v>0</v>
      </c>
      <c r="T73" s="97">
        <f>+N73*S73/100</f>
        <v>0</v>
      </c>
      <c r="U73" s="97">
        <f>IF(M73&lt;=$AI$1,T73,0)</f>
        <v>0</v>
      </c>
      <c r="V73" s="97">
        <f>IF($AI$1&gt;=M73,N73,0)</f>
        <v>0</v>
      </c>
      <c r="W73" s="91"/>
      <c r="X73" s="102" t="str">
        <f>IF(S73=100,"CUMPLIDA",IF(M73-$AI$1&lt;0,"VENCIDA",IF(M73-$AI$1&lt;=30,"PRÓXIMA A VENCER",IF(S73&gt;0,"CON AVANCE","EN TERMINO"))))</f>
        <v>PRÓXIMA A VENCER</v>
      </c>
      <c r="Y73" s="102" t="str">
        <f>IF(A73&lt;&gt;"",IF(AE73=1,"VENCIDO",IF(AE73=2,"PRÓXIMO A VENCER",IF(AE73=3,"EN TERMINO",IF(AE73=4,"CON AVANCE",IF(AE73=5,"CUMPLIDO",))))),"")</f>
        <v>PRÓXIMO A VENCER</v>
      </c>
      <c r="Z73" s="89" t="s">
        <v>2124</v>
      </c>
      <c r="AA73" s="89" t="str">
        <f t="shared" si="15"/>
        <v>H4AEFMECO</v>
      </c>
      <c r="AB73" s="103">
        <f>IF(A73&lt;&gt;"",1,AB72+1)</f>
        <v>1</v>
      </c>
      <c r="AC73" s="103" t="str">
        <f t="shared" si="16"/>
        <v>H4AEFMECO - 1</v>
      </c>
      <c r="AD73" s="82">
        <f t="shared" si="20"/>
        <v>2</v>
      </c>
      <c r="AE73" s="82">
        <f t="shared" si="21"/>
        <v>2</v>
      </c>
      <c r="AF73" s="82" t="str">
        <f>IF(A73&lt;&gt;"",MID(F73,1,FIND(" ",F73,1)-1),AF72)</f>
        <v>H4AEFMECO.</v>
      </c>
      <c r="AG73" s="82" t="str">
        <f t="shared" si="22"/>
        <v>H4AEFMECO</v>
      </c>
      <c r="AH73" s="104"/>
      <c r="AI73" s="105"/>
      <c r="AJ73" s="106"/>
    </row>
    <row r="74" spans="1:36" s="10" customFormat="1" ht="291" customHeight="1" x14ac:dyDescent="0.2">
      <c r="A74" s="89" t="str">
        <f>IF(ISBLANK(D74),"",COUNTA($D$2:D74))</f>
        <v/>
      </c>
      <c r="B74" s="90">
        <f t="shared" si="23"/>
        <v>73</v>
      </c>
      <c r="C74" s="91"/>
      <c r="D74" s="121"/>
      <c r="E74" s="126" t="s">
        <v>2126</v>
      </c>
      <c r="F74" s="122" t="s">
        <v>2089</v>
      </c>
      <c r="G74" s="122" t="s">
        <v>2088</v>
      </c>
      <c r="H74" s="123" t="s">
        <v>2082</v>
      </c>
      <c r="I74" s="123" t="s">
        <v>2058</v>
      </c>
      <c r="J74" s="124" t="s">
        <v>2062</v>
      </c>
      <c r="K74" s="124">
        <v>1</v>
      </c>
      <c r="L74" s="125">
        <v>44767</v>
      </c>
      <c r="M74" s="129">
        <v>44865</v>
      </c>
      <c r="N74" s="120">
        <f t="shared" si="19"/>
        <v>14</v>
      </c>
      <c r="O74" s="121" t="s">
        <v>2060</v>
      </c>
      <c r="P74" s="98">
        <v>0</v>
      </c>
      <c r="Q74" s="99"/>
      <c r="R74" s="100">
        <f>(Q74-M74)/30</f>
        <v>-1495.5</v>
      </c>
      <c r="S74" s="118">
        <f>IF(P74/K74&gt;1,100,+P74/K74*100)</f>
        <v>0</v>
      </c>
      <c r="T74" s="97">
        <f>+N74*S74/100</f>
        <v>0</v>
      </c>
      <c r="U74" s="97">
        <f>IF(M74&lt;=$AI$1,T74,0)</f>
        <v>0</v>
      </c>
      <c r="V74" s="97">
        <f>IF($AI$1&gt;=M74,N74,0)</f>
        <v>0</v>
      </c>
      <c r="W74" s="91"/>
      <c r="X74" s="102" t="str">
        <f>IF(S74=100,"CUMPLIDA",IF(M74-$AI$1&lt;0,"VENCIDA",IF(M74-$AI$1&lt;=30,"PRÓXIMA A VENCER",IF(S74&gt;0,"CON AVANCE","EN TERMINO"))))</f>
        <v>PRÓXIMA A VENCER</v>
      </c>
      <c r="Y74" s="102" t="str">
        <f>IF(A74&lt;&gt;"",IF(AE74=1,"VENCIDO",IF(AE74=2,"PRÓXIMO A VENCER",IF(AE74=3,"EN TERMINO",IF(AE74=4,"CON AVANCE",IF(AE74=5,"CUMPLIDO",))))),"")</f>
        <v/>
      </c>
      <c r="Z74" s="89" t="s">
        <v>2124</v>
      </c>
      <c r="AA74" s="89" t="str">
        <f t="shared" si="15"/>
        <v>H4AEFMECO</v>
      </c>
      <c r="AB74" s="103">
        <f>IF(A74&lt;&gt;"",1,AB73+1)</f>
        <v>2</v>
      </c>
      <c r="AC74" s="103" t="str">
        <f t="shared" si="16"/>
        <v>H4AEFMECO - 2</v>
      </c>
      <c r="AD74" s="82">
        <f t="shared" si="20"/>
        <v>2</v>
      </c>
      <c r="AE74" s="82">
        <f t="shared" si="21"/>
        <v>2</v>
      </c>
      <c r="AF74" s="82" t="str">
        <f>IF(A74&lt;&gt;"",MID(F74,1,FIND(" ",F74,1)-1),AF73)</f>
        <v>H4AEFMECO.</v>
      </c>
      <c r="AG74" s="82" t="str">
        <f t="shared" si="22"/>
        <v>H4AEFMECO</v>
      </c>
      <c r="AH74" s="104"/>
      <c r="AI74" s="105"/>
      <c r="AJ74" s="106"/>
    </row>
    <row r="75" spans="1:36" s="10" customFormat="1" ht="291" customHeight="1" x14ac:dyDescent="0.2">
      <c r="A75" s="89" t="str">
        <f>IF(ISBLANK(D75),"",COUNTA($D$2:D75))</f>
        <v/>
      </c>
      <c r="B75" s="90">
        <f t="shared" si="23"/>
        <v>74</v>
      </c>
      <c r="C75" s="91"/>
      <c r="D75" s="121"/>
      <c r="E75" s="126" t="s">
        <v>2126</v>
      </c>
      <c r="F75" s="122" t="s">
        <v>2090</v>
      </c>
      <c r="G75" s="122" t="s">
        <v>2088</v>
      </c>
      <c r="H75" s="123" t="s">
        <v>2084</v>
      </c>
      <c r="I75" s="123" t="s">
        <v>2085</v>
      </c>
      <c r="J75" s="124" t="s">
        <v>2065</v>
      </c>
      <c r="K75" s="124">
        <v>1</v>
      </c>
      <c r="L75" s="125">
        <v>44865</v>
      </c>
      <c r="M75" s="129">
        <v>44926</v>
      </c>
      <c r="N75" s="120">
        <f t="shared" si="19"/>
        <v>8.7142857142857135</v>
      </c>
      <c r="O75" s="121" t="s">
        <v>2086</v>
      </c>
      <c r="P75" s="98">
        <v>0</v>
      </c>
      <c r="Q75" s="99"/>
      <c r="R75" s="100">
        <f>(Q75-M75)/30</f>
        <v>-1497.5333333333333</v>
      </c>
      <c r="S75" s="118">
        <f>IF(P75/K75&gt;1,100,+P75/K75*100)</f>
        <v>0</v>
      </c>
      <c r="T75" s="97">
        <f>+N75*S75/100</f>
        <v>0</v>
      </c>
      <c r="U75" s="97">
        <f>IF(M75&lt;=$AI$1,T75,0)</f>
        <v>0</v>
      </c>
      <c r="V75" s="97">
        <f>IF($AI$1&gt;=M75,N75,0)</f>
        <v>0</v>
      </c>
      <c r="W75" s="91"/>
      <c r="X75" s="102" t="str">
        <f>IF(S75=100,"CUMPLIDA",IF(M75-$AI$1&lt;0,"VENCIDA",IF(M75-$AI$1&lt;=30,"PRÓXIMA A VENCER",IF(S75&gt;0,"CON AVANCE","EN TERMINO"))))</f>
        <v>EN TERMINO</v>
      </c>
      <c r="Y75" s="102" t="str">
        <f>IF(A75&lt;&gt;"",IF(AE75=1,"VENCIDO",IF(AE75=2,"PRÓXIMO A VENCER",IF(AE75=3,"EN TERMINO",IF(AE75=4,"CON AVANCE",IF(AE75=5,"CUMPLIDO",))))),"")</f>
        <v/>
      </c>
      <c r="Z75" s="89" t="s">
        <v>2124</v>
      </c>
      <c r="AA75" s="89" t="str">
        <f t="shared" si="15"/>
        <v>H4AEFMECO</v>
      </c>
      <c r="AB75" s="103">
        <f>IF(A75&lt;&gt;"",1,AB74+1)</f>
        <v>3</v>
      </c>
      <c r="AC75" s="103" t="str">
        <f t="shared" si="16"/>
        <v>H4AEFMECO - 3</v>
      </c>
      <c r="AD75" s="82">
        <f t="shared" si="20"/>
        <v>3</v>
      </c>
      <c r="AE75" s="82">
        <f t="shared" si="21"/>
        <v>3</v>
      </c>
      <c r="AF75" s="82" t="str">
        <f>IF(A75&lt;&gt;"",MID(F75,1,FIND(" ",F75,1)-1),AF74)</f>
        <v>H4AEFMECO.</v>
      </c>
      <c r="AG75" s="82" t="str">
        <f t="shared" si="22"/>
        <v>H4AEFMECO</v>
      </c>
      <c r="AH75" s="104"/>
      <c r="AI75" s="105"/>
      <c r="AJ75" s="106"/>
    </row>
    <row r="76" spans="1:36" s="10" customFormat="1" ht="291" customHeight="1" x14ac:dyDescent="0.2">
      <c r="A76" s="89">
        <f>IF(ISBLANK(D76),"",COUNTA($D$2:D76))</f>
        <v>45</v>
      </c>
      <c r="B76" s="90">
        <f t="shared" si="23"/>
        <v>75</v>
      </c>
      <c r="C76" s="91"/>
      <c r="D76" s="121" t="s">
        <v>711</v>
      </c>
      <c r="E76" s="126" t="s">
        <v>152</v>
      </c>
      <c r="F76" s="122" t="s">
        <v>2091</v>
      </c>
      <c r="G76" s="122" t="s">
        <v>2092</v>
      </c>
      <c r="H76" s="123" t="s">
        <v>2093</v>
      </c>
      <c r="I76" s="123" t="s">
        <v>2094</v>
      </c>
      <c r="J76" s="124" t="s">
        <v>793</v>
      </c>
      <c r="K76" s="124">
        <v>1</v>
      </c>
      <c r="L76" s="125">
        <v>44767</v>
      </c>
      <c r="M76" s="129">
        <v>44803</v>
      </c>
      <c r="N76" s="120">
        <f t="shared" si="19"/>
        <v>5.1428571428571432</v>
      </c>
      <c r="O76" s="121" t="s">
        <v>1990</v>
      </c>
      <c r="P76" s="98">
        <v>0.2</v>
      </c>
      <c r="Q76" s="99"/>
      <c r="R76" s="100">
        <f>(Q76-M76)/30</f>
        <v>-1493.4333333333334</v>
      </c>
      <c r="S76" s="118">
        <f>IF(P76/K76&gt;1,100,+P76/K76*100)</f>
        <v>20</v>
      </c>
      <c r="T76" s="97">
        <f>+N76*S76/100</f>
        <v>1.0285714285714287</v>
      </c>
      <c r="U76" s="97">
        <f>IF(M76&lt;=$AI$1,T76,0)</f>
        <v>1.0285714285714287</v>
      </c>
      <c r="V76" s="97">
        <f>IF($AI$1&gt;=M76,N76,0)</f>
        <v>5.1428571428571432</v>
      </c>
      <c r="W76" s="91"/>
      <c r="X76" s="102" t="str">
        <f>IF(S76=100,"CUMPLIDA",IF(M76-$AI$1&lt;0,"VENCIDA",IF(M76-$AI$1&lt;=30,"PRÓXIMA A VENCER",IF(S76&gt;0,"CON AVANCE","EN TERMINO"))))</f>
        <v>VENCIDA</v>
      </c>
      <c r="Y76" s="102" t="str">
        <f>IF(A76&lt;&gt;"",IF(AE76=1,"VENCIDO",IF(AE76=2,"PRÓXIMO A VENCER",IF(AE76=3,"EN TERMINO",IF(AE76=4,"CON AVANCE",IF(AE76=5,"CUMPLIDO",))))),"")</f>
        <v>VENCIDO</v>
      </c>
      <c r="Z76" s="89" t="s">
        <v>2124</v>
      </c>
      <c r="AA76" s="89" t="str">
        <f t="shared" si="15"/>
        <v>H5AEFMECO</v>
      </c>
      <c r="AB76" s="103">
        <f>IF(A76&lt;&gt;"",1,AB75+1)</f>
        <v>1</v>
      </c>
      <c r="AC76" s="103" t="str">
        <f t="shared" si="16"/>
        <v>H5AEFMECO - 1</v>
      </c>
      <c r="AD76" s="82">
        <f t="shared" si="20"/>
        <v>1</v>
      </c>
      <c r="AE76" s="82">
        <f t="shared" si="21"/>
        <v>1</v>
      </c>
      <c r="AF76" s="82" t="str">
        <f>IF(A76&lt;&gt;"",MID(F76,1,FIND(" ",F76,1)-1),AF75)</f>
        <v>H5AEFMECO.</v>
      </c>
      <c r="AG76" s="82" t="str">
        <f t="shared" si="22"/>
        <v>H5AEFMECO</v>
      </c>
      <c r="AH76" s="104"/>
      <c r="AI76" s="105"/>
      <c r="AJ76" s="106"/>
    </row>
    <row r="77" spans="1:36" s="10" customFormat="1" ht="291" customHeight="1" x14ac:dyDescent="0.2">
      <c r="A77" s="89" t="str">
        <f>IF(ISBLANK(D77),"",COUNTA($D$2:D77))</f>
        <v/>
      </c>
      <c r="B77" s="90">
        <f t="shared" si="23"/>
        <v>76</v>
      </c>
      <c r="C77" s="91"/>
      <c r="D77" s="121"/>
      <c r="E77" s="126" t="s">
        <v>152</v>
      </c>
      <c r="F77" s="122" t="s">
        <v>2095</v>
      </c>
      <c r="G77" s="122" t="s">
        <v>2092</v>
      </c>
      <c r="H77" s="123" t="s">
        <v>2057</v>
      </c>
      <c r="I77" s="123" t="s">
        <v>2096</v>
      </c>
      <c r="J77" s="124" t="s">
        <v>2059</v>
      </c>
      <c r="K77" s="124">
        <v>1</v>
      </c>
      <c r="L77" s="125">
        <v>44767</v>
      </c>
      <c r="M77" s="129">
        <v>44865</v>
      </c>
      <c r="N77" s="120">
        <f t="shared" si="19"/>
        <v>14</v>
      </c>
      <c r="O77" s="121" t="s">
        <v>2097</v>
      </c>
      <c r="P77" s="98">
        <v>0</v>
      </c>
      <c r="Q77" s="99"/>
      <c r="R77" s="100">
        <f>(Q77-M77)/30</f>
        <v>-1495.5</v>
      </c>
      <c r="S77" s="118">
        <f>IF(P77/K77&gt;1,100,+P77/K77*100)</f>
        <v>0</v>
      </c>
      <c r="T77" s="97">
        <f>+N77*S77/100</f>
        <v>0</v>
      </c>
      <c r="U77" s="97">
        <f>IF(M77&lt;=$AI$1,T77,0)</f>
        <v>0</v>
      </c>
      <c r="V77" s="97">
        <f>IF($AI$1&gt;=M77,N77,0)</f>
        <v>0</v>
      </c>
      <c r="W77" s="91"/>
      <c r="X77" s="102" t="str">
        <f>IF(S77=100,"CUMPLIDA",IF(M77-$AI$1&lt;0,"VENCIDA",IF(M77-$AI$1&lt;=30,"PRÓXIMA A VENCER",IF(S77&gt;0,"CON AVANCE","EN TERMINO"))))</f>
        <v>PRÓXIMA A VENCER</v>
      </c>
      <c r="Y77" s="102" t="str">
        <f>IF(A77&lt;&gt;"",IF(AE77=1,"VENCIDO",IF(AE77=2,"PRÓXIMO A VENCER",IF(AE77=3,"EN TERMINO",IF(AE77=4,"CON AVANCE",IF(AE77=5,"CUMPLIDO",))))),"")</f>
        <v/>
      </c>
      <c r="Z77" s="89" t="s">
        <v>2124</v>
      </c>
      <c r="AA77" s="89" t="str">
        <f t="shared" si="15"/>
        <v>H5AEFMECO</v>
      </c>
      <c r="AB77" s="103">
        <f>IF(A77&lt;&gt;"",1,AB76+1)</f>
        <v>2</v>
      </c>
      <c r="AC77" s="103" t="str">
        <f t="shared" si="16"/>
        <v>H5AEFMECO - 2</v>
      </c>
      <c r="AD77" s="82">
        <f t="shared" si="20"/>
        <v>2</v>
      </c>
      <c r="AE77" s="82">
        <f t="shared" si="21"/>
        <v>2</v>
      </c>
      <c r="AF77" s="82" t="str">
        <f>IF(A77&lt;&gt;"",MID(F77,1,FIND(" ",F77,1)-1),AF76)</f>
        <v>H5AEFMECO.</v>
      </c>
      <c r="AG77" s="82" t="str">
        <f t="shared" si="22"/>
        <v>H5AEFMECO</v>
      </c>
      <c r="AH77" s="104"/>
      <c r="AI77" s="105"/>
      <c r="AJ77" s="106"/>
    </row>
    <row r="78" spans="1:36" s="10" customFormat="1" ht="291" customHeight="1" x14ac:dyDescent="0.2">
      <c r="A78" s="89" t="str">
        <f>IF(ISBLANK(D78),"",COUNTA($D$2:D78))</f>
        <v/>
      </c>
      <c r="B78" s="90">
        <f t="shared" si="23"/>
        <v>77</v>
      </c>
      <c r="C78" s="91"/>
      <c r="D78" s="121"/>
      <c r="E78" s="126" t="s">
        <v>152</v>
      </c>
      <c r="F78" s="122" t="s">
        <v>2098</v>
      </c>
      <c r="G78" s="122" t="s">
        <v>2092</v>
      </c>
      <c r="H78" s="123" t="s">
        <v>2057</v>
      </c>
      <c r="I78" s="123" t="s">
        <v>2096</v>
      </c>
      <c r="J78" s="124" t="s">
        <v>2062</v>
      </c>
      <c r="K78" s="124">
        <v>1</v>
      </c>
      <c r="L78" s="125">
        <v>44767</v>
      </c>
      <c r="M78" s="129">
        <v>44865</v>
      </c>
      <c r="N78" s="120">
        <f t="shared" si="19"/>
        <v>14</v>
      </c>
      <c r="O78" s="121" t="s">
        <v>2097</v>
      </c>
      <c r="P78" s="98">
        <v>0</v>
      </c>
      <c r="Q78" s="99"/>
      <c r="R78" s="100">
        <f>(Q78-M78)/30</f>
        <v>-1495.5</v>
      </c>
      <c r="S78" s="118">
        <f>IF(P78/K78&gt;1,100,+P78/K78*100)</f>
        <v>0</v>
      </c>
      <c r="T78" s="97">
        <f>+N78*S78/100</f>
        <v>0</v>
      </c>
      <c r="U78" s="97">
        <f>IF(M78&lt;=$AI$1,T78,0)</f>
        <v>0</v>
      </c>
      <c r="V78" s="97">
        <f>IF($AI$1&gt;=M78,N78,0)</f>
        <v>0</v>
      </c>
      <c r="W78" s="91"/>
      <c r="X78" s="102" t="str">
        <f>IF(S78=100,"CUMPLIDA",IF(M78-$AI$1&lt;0,"VENCIDA",IF(M78-$AI$1&lt;=30,"PRÓXIMA A VENCER",IF(S78&gt;0,"CON AVANCE","EN TERMINO"))))</f>
        <v>PRÓXIMA A VENCER</v>
      </c>
      <c r="Y78" s="102" t="str">
        <f>IF(A78&lt;&gt;"",IF(AE78=1,"VENCIDO",IF(AE78=2,"PRÓXIMO A VENCER",IF(AE78=3,"EN TERMINO",IF(AE78=4,"CON AVANCE",IF(AE78=5,"CUMPLIDO",))))),"")</f>
        <v/>
      </c>
      <c r="Z78" s="89" t="s">
        <v>2124</v>
      </c>
      <c r="AA78" s="89" t="str">
        <f t="shared" si="15"/>
        <v>H5AEFMECO</v>
      </c>
      <c r="AB78" s="103">
        <f>IF(A78&lt;&gt;"",1,AB77+1)</f>
        <v>3</v>
      </c>
      <c r="AC78" s="103" t="str">
        <f t="shared" si="16"/>
        <v>H5AEFMECO - 3</v>
      </c>
      <c r="AD78" s="82">
        <f t="shared" si="20"/>
        <v>2</v>
      </c>
      <c r="AE78" s="82">
        <f t="shared" si="21"/>
        <v>2</v>
      </c>
      <c r="AF78" s="82" t="str">
        <f>IF(A78&lt;&gt;"",MID(F78,1,FIND(" ",F78,1)-1),AF77)</f>
        <v>H5AEFMECO.</v>
      </c>
      <c r="AG78" s="82" t="str">
        <f t="shared" si="22"/>
        <v>H5AEFMECO</v>
      </c>
      <c r="AH78" s="104"/>
      <c r="AI78" s="105"/>
      <c r="AJ78" s="106"/>
    </row>
    <row r="79" spans="1:36" s="10" customFormat="1" ht="291" customHeight="1" x14ac:dyDescent="0.2">
      <c r="A79" s="89" t="str">
        <f>IF(ISBLANK(D79),"",COUNTA($D$2:D79))</f>
        <v/>
      </c>
      <c r="B79" s="90">
        <f t="shared" si="23"/>
        <v>78</v>
      </c>
      <c r="C79" s="91"/>
      <c r="D79" s="121"/>
      <c r="E79" s="126" t="s">
        <v>152</v>
      </c>
      <c r="F79" s="122" t="s">
        <v>2099</v>
      </c>
      <c r="G79" s="122" t="s">
        <v>2092</v>
      </c>
      <c r="H79" s="123" t="s">
        <v>2057</v>
      </c>
      <c r="I79" s="123" t="s">
        <v>2100</v>
      </c>
      <c r="J79" s="124" t="s">
        <v>2065</v>
      </c>
      <c r="K79" s="124">
        <v>1</v>
      </c>
      <c r="L79" s="125">
        <v>44865</v>
      </c>
      <c r="M79" s="129">
        <v>44926</v>
      </c>
      <c r="N79" s="120">
        <f t="shared" si="19"/>
        <v>8.7142857142857135</v>
      </c>
      <c r="O79" s="121" t="s">
        <v>2086</v>
      </c>
      <c r="P79" s="98">
        <v>0</v>
      </c>
      <c r="Q79" s="99"/>
      <c r="R79" s="100">
        <f>(Q79-M79)/30</f>
        <v>-1497.5333333333333</v>
      </c>
      <c r="S79" s="118">
        <f>IF(P79/K79&gt;1,100,+P79/K79*100)</f>
        <v>0</v>
      </c>
      <c r="T79" s="97">
        <f>+N79*S79/100</f>
        <v>0</v>
      </c>
      <c r="U79" s="97">
        <f>IF(M79&lt;=$AI$1,T79,0)</f>
        <v>0</v>
      </c>
      <c r="V79" s="97">
        <f>IF($AI$1&gt;=M79,N79,0)</f>
        <v>0</v>
      </c>
      <c r="W79" s="91"/>
      <c r="X79" s="102" t="str">
        <f>IF(S79=100,"CUMPLIDA",IF(M79-$AI$1&lt;0,"VENCIDA",IF(M79-$AI$1&lt;=30,"PRÓXIMA A VENCER",IF(S79&gt;0,"CON AVANCE","EN TERMINO"))))</f>
        <v>EN TERMINO</v>
      </c>
      <c r="Y79" s="102" t="str">
        <f>IF(A79&lt;&gt;"",IF(AE79=1,"VENCIDO",IF(AE79=2,"PRÓXIMO A VENCER",IF(AE79=3,"EN TERMINO",IF(AE79=4,"CON AVANCE",IF(AE79=5,"CUMPLIDO",))))),"")</f>
        <v/>
      </c>
      <c r="Z79" s="89" t="s">
        <v>2124</v>
      </c>
      <c r="AA79" s="89" t="str">
        <f t="shared" si="15"/>
        <v>H5AEFMECO</v>
      </c>
      <c r="AB79" s="103">
        <f>IF(A79&lt;&gt;"",1,AB78+1)</f>
        <v>4</v>
      </c>
      <c r="AC79" s="103" t="str">
        <f t="shared" si="16"/>
        <v>H5AEFMECO - 4</v>
      </c>
      <c r="AD79" s="82">
        <f t="shared" si="20"/>
        <v>3</v>
      </c>
      <c r="AE79" s="82">
        <f t="shared" si="21"/>
        <v>3</v>
      </c>
      <c r="AF79" s="82" t="str">
        <f>IF(A79&lt;&gt;"",MID(F79,1,FIND(" ",F79,1)-1),AF78)</f>
        <v>H5AEFMECO.</v>
      </c>
      <c r="AG79" s="82" t="str">
        <f t="shared" si="22"/>
        <v>H5AEFMECO</v>
      </c>
      <c r="AH79" s="104"/>
      <c r="AI79" s="105"/>
      <c r="AJ79" s="106"/>
    </row>
    <row r="80" spans="1:36" s="10" customFormat="1" ht="291" customHeight="1" x14ac:dyDescent="0.2">
      <c r="A80" s="89">
        <f>IF(ISBLANK(D80),"",COUNTA($D$2:D80))</f>
        <v>46</v>
      </c>
      <c r="B80" s="90">
        <f t="shared" si="23"/>
        <v>79</v>
      </c>
      <c r="C80" s="91"/>
      <c r="D80" s="121" t="s">
        <v>2101</v>
      </c>
      <c r="E80" s="126" t="s">
        <v>152</v>
      </c>
      <c r="F80" s="122" t="s">
        <v>2102</v>
      </c>
      <c r="G80" s="122" t="s">
        <v>2103</v>
      </c>
      <c r="H80" s="123" t="s">
        <v>2104</v>
      </c>
      <c r="I80" s="123" t="s">
        <v>2105</v>
      </c>
      <c r="J80" s="124" t="s">
        <v>2106</v>
      </c>
      <c r="K80" s="124">
        <v>1</v>
      </c>
      <c r="L80" s="125">
        <v>44767</v>
      </c>
      <c r="M80" s="129">
        <v>44865</v>
      </c>
      <c r="N80" s="120">
        <f t="shared" si="19"/>
        <v>14</v>
      </c>
      <c r="O80" s="121" t="s">
        <v>2050</v>
      </c>
      <c r="P80" s="98">
        <v>0</v>
      </c>
      <c r="Q80" s="99"/>
      <c r="R80" s="100">
        <f>(Q80-M80)/30</f>
        <v>-1495.5</v>
      </c>
      <c r="S80" s="118">
        <f>IF(P80/K80&gt;1,100,+P80/K80*100)</f>
        <v>0</v>
      </c>
      <c r="T80" s="97">
        <f>+N80*S80/100</f>
        <v>0</v>
      </c>
      <c r="U80" s="97">
        <f>IF(M80&lt;=$AI$1,T80,0)</f>
        <v>0</v>
      </c>
      <c r="V80" s="97">
        <f>IF($AI$1&gt;=M80,N80,0)</f>
        <v>0</v>
      </c>
      <c r="W80" s="91"/>
      <c r="X80" s="102" t="str">
        <f>IF(S80=100,"CUMPLIDA",IF(M80-$AI$1&lt;0,"VENCIDA",IF(M80-$AI$1&lt;=30,"PRÓXIMA A VENCER",IF(S80&gt;0,"CON AVANCE","EN TERMINO"))))</f>
        <v>PRÓXIMA A VENCER</v>
      </c>
      <c r="Y80" s="102" t="str">
        <f>IF(A80&lt;&gt;"",IF(AE80=1,"VENCIDO",IF(AE80=2,"PRÓXIMO A VENCER",IF(AE80=3,"EN TERMINO",IF(AE80=4,"CON AVANCE",IF(AE80=5,"CUMPLIDO",))))),"")</f>
        <v>PRÓXIMO A VENCER</v>
      </c>
      <c r="Z80" s="89" t="s">
        <v>2124</v>
      </c>
      <c r="AA80" s="89" t="str">
        <f t="shared" si="15"/>
        <v>H6AEFMECO</v>
      </c>
      <c r="AB80" s="103">
        <f>IF(A80&lt;&gt;"",1,AB79+1)</f>
        <v>1</v>
      </c>
      <c r="AC80" s="103" t="str">
        <f t="shared" si="16"/>
        <v>H6AEFMECO - 1</v>
      </c>
      <c r="AD80" s="82">
        <f t="shared" si="20"/>
        <v>2</v>
      </c>
      <c r="AE80" s="82">
        <f t="shared" si="21"/>
        <v>2</v>
      </c>
      <c r="AF80" s="82" t="str">
        <f>IF(A80&lt;&gt;"",MID(F80,1,FIND(" ",F80,1)-1),AF79)</f>
        <v>H6AEFMECO.</v>
      </c>
      <c r="AG80" s="82" t="str">
        <f t="shared" si="22"/>
        <v>H6AEFMECO</v>
      </c>
      <c r="AH80" s="104"/>
      <c r="AI80" s="105"/>
      <c r="AJ80" s="106"/>
    </row>
    <row r="81" spans="1:36" s="10" customFormat="1" ht="291" customHeight="1" x14ac:dyDescent="0.2">
      <c r="A81" s="89" t="str">
        <f>IF(ISBLANK(D81),"",COUNTA($D$2:D81))</f>
        <v/>
      </c>
      <c r="B81" s="90">
        <f t="shared" si="23"/>
        <v>80</v>
      </c>
      <c r="C81" s="91"/>
      <c r="D81" s="121"/>
      <c r="E81" s="126" t="s">
        <v>152</v>
      </c>
      <c r="F81" s="122" t="s">
        <v>2107</v>
      </c>
      <c r="G81" s="122" t="s">
        <v>2103</v>
      </c>
      <c r="H81" s="123" t="s">
        <v>2057</v>
      </c>
      <c r="I81" s="123" t="s">
        <v>2096</v>
      </c>
      <c r="J81" s="124" t="s">
        <v>2059</v>
      </c>
      <c r="K81" s="124">
        <v>1</v>
      </c>
      <c r="L81" s="125">
        <v>44767</v>
      </c>
      <c r="M81" s="129">
        <v>44865</v>
      </c>
      <c r="N81" s="120">
        <f t="shared" si="19"/>
        <v>14</v>
      </c>
      <c r="O81" s="121" t="s">
        <v>2060</v>
      </c>
      <c r="P81" s="98">
        <v>0</v>
      </c>
      <c r="Q81" s="99"/>
      <c r="R81" s="100">
        <f>(Q81-M81)/30</f>
        <v>-1495.5</v>
      </c>
      <c r="S81" s="118">
        <f>IF(P81/K81&gt;1,100,+P81/K81*100)</f>
        <v>0</v>
      </c>
      <c r="T81" s="97">
        <f>+N81*S81/100</f>
        <v>0</v>
      </c>
      <c r="U81" s="97">
        <f>IF(M81&lt;=$AI$1,T81,0)</f>
        <v>0</v>
      </c>
      <c r="V81" s="97">
        <f>IF($AI$1&gt;=M81,N81,0)</f>
        <v>0</v>
      </c>
      <c r="W81" s="91"/>
      <c r="X81" s="102" t="str">
        <f>IF(S81=100,"CUMPLIDA",IF(M81-$AI$1&lt;0,"VENCIDA",IF(M81-$AI$1&lt;=30,"PRÓXIMA A VENCER",IF(S81&gt;0,"CON AVANCE","EN TERMINO"))))</f>
        <v>PRÓXIMA A VENCER</v>
      </c>
      <c r="Y81" s="102" t="str">
        <f>IF(A81&lt;&gt;"",IF(AE81=1,"VENCIDO",IF(AE81=2,"PRÓXIMO A VENCER",IF(AE81=3,"EN TERMINO",IF(AE81=4,"CON AVANCE",IF(AE81=5,"CUMPLIDO",))))),"")</f>
        <v/>
      </c>
      <c r="Z81" s="89" t="s">
        <v>2124</v>
      </c>
      <c r="AA81" s="89" t="str">
        <f t="shared" si="15"/>
        <v>H6AEFMECO</v>
      </c>
      <c r="AB81" s="103">
        <f>IF(A81&lt;&gt;"",1,AB80+1)</f>
        <v>2</v>
      </c>
      <c r="AC81" s="103" t="str">
        <f t="shared" si="16"/>
        <v>H6AEFMECO - 2</v>
      </c>
      <c r="AD81" s="82">
        <f t="shared" si="20"/>
        <v>2</v>
      </c>
      <c r="AE81" s="82">
        <f t="shared" si="21"/>
        <v>2</v>
      </c>
      <c r="AF81" s="82" t="str">
        <f>IF(A81&lt;&gt;"",MID(F81,1,FIND(" ",F81,1)-1),AF80)</f>
        <v>H6AEFMECO.</v>
      </c>
      <c r="AG81" s="82" t="str">
        <f t="shared" si="22"/>
        <v>H6AEFMECO</v>
      </c>
      <c r="AH81" s="104"/>
      <c r="AI81" s="105"/>
      <c r="AJ81" s="106"/>
    </row>
    <row r="82" spans="1:36" s="10" customFormat="1" ht="291" customHeight="1" x14ac:dyDescent="0.2">
      <c r="A82" s="89" t="str">
        <f>IF(ISBLANK(D82),"",COUNTA($D$2:D82))</f>
        <v/>
      </c>
      <c r="B82" s="90">
        <f t="shared" si="23"/>
        <v>81</v>
      </c>
      <c r="C82" s="91"/>
      <c r="D82" s="121"/>
      <c r="E82" s="126" t="s">
        <v>152</v>
      </c>
      <c r="F82" s="122" t="s">
        <v>2108</v>
      </c>
      <c r="G82" s="122" t="s">
        <v>2103</v>
      </c>
      <c r="H82" s="123" t="s">
        <v>2057</v>
      </c>
      <c r="I82" s="123" t="s">
        <v>2096</v>
      </c>
      <c r="J82" s="124" t="s">
        <v>2062</v>
      </c>
      <c r="K82" s="124">
        <v>1</v>
      </c>
      <c r="L82" s="125">
        <v>44767</v>
      </c>
      <c r="M82" s="129">
        <v>44865</v>
      </c>
      <c r="N82" s="120">
        <f t="shared" si="19"/>
        <v>14</v>
      </c>
      <c r="O82" s="121" t="s">
        <v>2060</v>
      </c>
      <c r="P82" s="98">
        <v>0</v>
      </c>
      <c r="Q82" s="99"/>
      <c r="R82" s="100">
        <f>(Q82-M82)/30</f>
        <v>-1495.5</v>
      </c>
      <c r="S82" s="118">
        <f>IF(P82/K82&gt;1,100,+P82/K82*100)</f>
        <v>0</v>
      </c>
      <c r="T82" s="97">
        <f>+N82*S82/100</f>
        <v>0</v>
      </c>
      <c r="U82" s="97">
        <f>IF(M82&lt;=$AI$1,T82,0)</f>
        <v>0</v>
      </c>
      <c r="V82" s="97">
        <f>IF($AI$1&gt;=M82,N82,0)</f>
        <v>0</v>
      </c>
      <c r="W82" s="91"/>
      <c r="X82" s="102" t="str">
        <f>IF(S82=100,"CUMPLIDA",IF(M82-$AI$1&lt;0,"VENCIDA",IF(M82-$AI$1&lt;=30,"PRÓXIMA A VENCER",IF(S82&gt;0,"CON AVANCE","EN TERMINO"))))</f>
        <v>PRÓXIMA A VENCER</v>
      </c>
      <c r="Y82" s="102" t="str">
        <f>IF(A82&lt;&gt;"",IF(AE82=1,"VENCIDO",IF(AE82=2,"PRÓXIMO A VENCER",IF(AE82=3,"EN TERMINO",IF(AE82=4,"CON AVANCE",IF(AE82=5,"CUMPLIDO",))))),"")</f>
        <v/>
      </c>
      <c r="Z82" s="89" t="s">
        <v>2124</v>
      </c>
      <c r="AA82" s="89" t="str">
        <f t="shared" si="15"/>
        <v>H6AEFMECO</v>
      </c>
      <c r="AB82" s="103">
        <f>IF(A82&lt;&gt;"",1,AB81+1)</f>
        <v>3</v>
      </c>
      <c r="AC82" s="103" t="str">
        <f t="shared" si="16"/>
        <v>H6AEFMECO - 3</v>
      </c>
      <c r="AD82" s="82">
        <f t="shared" si="20"/>
        <v>2</v>
      </c>
      <c r="AE82" s="82">
        <f t="shared" si="21"/>
        <v>2</v>
      </c>
      <c r="AF82" s="82" t="str">
        <f>IF(A82&lt;&gt;"",MID(F82,1,FIND(" ",F82,1)-1),AF81)</f>
        <v>H6AEFMECO.</v>
      </c>
      <c r="AG82" s="82" t="str">
        <f t="shared" si="22"/>
        <v>H6AEFMECO</v>
      </c>
      <c r="AH82" s="104"/>
      <c r="AI82" s="105"/>
      <c r="AJ82" s="106"/>
    </row>
    <row r="83" spans="1:36" s="10" customFormat="1" ht="291" customHeight="1" x14ac:dyDescent="0.2">
      <c r="A83" s="89" t="str">
        <f>IF(ISBLANK(D83),"",COUNTA($D$2:D83))</f>
        <v/>
      </c>
      <c r="B83" s="90">
        <f t="shared" si="23"/>
        <v>82</v>
      </c>
      <c r="C83" s="91"/>
      <c r="D83" s="121"/>
      <c r="E83" s="126" t="s">
        <v>152</v>
      </c>
      <c r="F83" s="122" t="s">
        <v>2109</v>
      </c>
      <c r="G83" s="122" t="s">
        <v>2103</v>
      </c>
      <c r="H83" s="123" t="s">
        <v>2057</v>
      </c>
      <c r="I83" s="123" t="s">
        <v>2100</v>
      </c>
      <c r="J83" s="124" t="s">
        <v>2065</v>
      </c>
      <c r="K83" s="124">
        <v>1</v>
      </c>
      <c r="L83" s="125">
        <v>44865</v>
      </c>
      <c r="M83" s="129">
        <v>44926</v>
      </c>
      <c r="N83" s="120">
        <f t="shared" si="19"/>
        <v>8.7142857142857135</v>
      </c>
      <c r="O83" s="121" t="s">
        <v>2086</v>
      </c>
      <c r="P83" s="98">
        <v>0</v>
      </c>
      <c r="Q83" s="99"/>
      <c r="R83" s="100">
        <f>(Q83-M83)/30</f>
        <v>-1497.5333333333333</v>
      </c>
      <c r="S83" s="118">
        <f>IF(P83/K83&gt;1,100,+P83/K83*100)</f>
        <v>0</v>
      </c>
      <c r="T83" s="97">
        <f>+N83*S83/100</f>
        <v>0</v>
      </c>
      <c r="U83" s="97">
        <f>IF(M83&lt;=$AI$1,T83,0)</f>
        <v>0</v>
      </c>
      <c r="V83" s="97">
        <f>IF($AI$1&gt;=M83,N83,0)</f>
        <v>0</v>
      </c>
      <c r="W83" s="91"/>
      <c r="X83" s="102" t="str">
        <f>IF(S83=100,"CUMPLIDA",IF(M83-$AI$1&lt;0,"VENCIDA",IF(M83-$AI$1&lt;=30,"PRÓXIMA A VENCER",IF(S83&gt;0,"CON AVANCE","EN TERMINO"))))</f>
        <v>EN TERMINO</v>
      </c>
      <c r="Y83" s="102" t="str">
        <f>IF(A83&lt;&gt;"",IF(AE83=1,"VENCIDO",IF(AE83=2,"PRÓXIMO A VENCER",IF(AE83=3,"EN TERMINO",IF(AE83=4,"CON AVANCE",IF(AE83=5,"CUMPLIDO",))))),"")</f>
        <v/>
      </c>
      <c r="Z83" s="89" t="s">
        <v>2124</v>
      </c>
      <c r="AA83" s="89" t="str">
        <f t="shared" si="15"/>
        <v>H6AEFMECO</v>
      </c>
      <c r="AB83" s="103">
        <f>IF(A83&lt;&gt;"",1,AB82+1)</f>
        <v>4</v>
      </c>
      <c r="AC83" s="103" t="str">
        <f t="shared" si="16"/>
        <v>H6AEFMECO - 4</v>
      </c>
      <c r="AD83" s="82">
        <f t="shared" si="20"/>
        <v>3</v>
      </c>
      <c r="AE83" s="82">
        <f t="shared" si="21"/>
        <v>3</v>
      </c>
      <c r="AF83" s="82" t="str">
        <f>IF(A83&lt;&gt;"",MID(F83,1,FIND(" ",F83,1)-1),AF82)</f>
        <v>H6AEFMECO.</v>
      </c>
      <c r="AG83" s="82" t="str">
        <f t="shared" si="22"/>
        <v>H6AEFMECO</v>
      </c>
      <c r="AH83" s="104"/>
      <c r="AI83" s="105"/>
      <c r="AJ83" s="106"/>
    </row>
    <row r="84" spans="1:36" s="10" customFormat="1" ht="291" customHeight="1" x14ac:dyDescent="0.2">
      <c r="A84" s="89">
        <f>IF(ISBLANK(D84),"",COUNTA($D$2:D84))</f>
        <v>47</v>
      </c>
      <c r="B84" s="90">
        <f t="shared" si="23"/>
        <v>83</v>
      </c>
      <c r="C84" s="91"/>
      <c r="D84" s="121" t="s">
        <v>711</v>
      </c>
      <c r="E84" s="126" t="s">
        <v>152</v>
      </c>
      <c r="F84" s="122" t="s">
        <v>2110</v>
      </c>
      <c r="G84" s="122" t="s">
        <v>2111</v>
      </c>
      <c r="H84" s="123" t="s">
        <v>2057</v>
      </c>
      <c r="I84" s="123" t="s">
        <v>2096</v>
      </c>
      <c r="J84" s="124" t="s">
        <v>2059</v>
      </c>
      <c r="K84" s="124">
        <v>1</v>
      </c>
      <c r="L84" s="125">
        <v>44767</v>
      </c>
      <c r="M84" s="129">
        <v>44865</v>
      </c>
      <c r="N84" s="120">
        <f t="shared" si="19"/>
        <v>14</v>
      </c>
      <c r="O84" s="121" t="s">
        <v>2060</v>
      </c>
      <c r="P84" s="98">
        <v>0</v>
      </c>
      <c r="Q84" s="99"/>
      <c r="R84" s="100">
        <f>(Q84-M84)/30</f>
        <v>-1495.5</v>
      </c>
      <c r="S84" s="118">
        <f>IF(P84/K84&gt;1,100,+P84/K84*100)</f>
        <v>0</v>
      </c>
      <c r="T84" s="97">
        <f>+N84*S84/100</f>
        <v>0</v>
      </c>
      <c r="U84" s="97">
        <f>IF(M84&lt;=$AI$1,T84,0)</f>
        <v>0</v>
      </c>
      <c r="V84" s="97">
        <f>IF($AI$1&gt;=M84,N84,0)</f>
        <v>0</v>
      </c>
      <c r="W84" s="91"/>
      <c r="X84" s="102" t="str">
        <f>IF(S84=100,"CUMPLIDA",IF(M84-$AI$1&lt;0,"VENCIDA",IF(M84-$AI$1&lt;=30,"PRÓXIMA A VENCER",IF(S84&gt;0,"CON AVANCE","EN TERMINO"))))</f>
        <v>PRÓXIMA A VENCER</v>
      </c>
      <c r="Y84" s="102" t="str">
        <f>IF(A84&lt;&gt;"",IF(AE84=1,"VENCIDO",IF(AE84=2,"PRÓXIMO A VENCER",IF(AE84=3,"EN TERMINO",IF(AE84=4,"CON AVANCE",IF(AE84=5,"CUMPLIDO",))))),"")</f>
        <v>PRÓXIMO A VENCER</v>
      </c>
      <c r="Z84" s="89" t="s">
        <v>2124</v>
      </c>
      <c r="AA84" s="89" t="str">
        <f t="shared" si="15"/>
        <v>H7AEFMECO</v>
      </c>
      <c r="AB84" s="103">
        <f>IF(A84&lt;&gt;"",1,AB83+1)</f>
        <v>1</v>
      </c>
      <c r="AC84" s="103" t="str">
        <f t="shared" si="16"/>
        <v>H7AEFMECO - 1</v>
      </c>
      <c r="AD84" s="82">
        <f t="shared" si="20"/>
        <v>2</v>
      </c>
      <c r="AE84" s="82">
        <f t="shared" si="21"/>
        <v>2</v>
      </c>
      <c r="AF84" s="82" t="str">
        <f>IF(A84&lt;&gt;"",MID(F84,1,FIND(" ",F84,1)-1),AF83)</f>
        <v>H7AEFMECO.</v>
      </c>
      <c r="AG84" s="82" t="str">
        <f t="shared" si="22"/>
        <v>H7AEFMECO</v>
      </c>
      <c r="AH84" s="104"/>
      <c r="AI84" s="105"/>
      <c r="AJ84" s="106"/>
    </row>
    <row r="85" spans="1:36" s="10" customFormat="1" ht="291" customHeight="1" x14ac:dyDescent="0.2">
      <c r="A85" s="89" t="str">
        <f>IF(ISBLANK(D85),"",COUNTA($D$2:D85))</f>
        <v/>
      </c>
      <c r="B85" s="90">
        <f t="shared" si="23"/>
        <v>84</v>
      </c>
      <c r="C85" s="91"/>
      <c r="D85" s="121"/>
      <c r="E85" s="126" t="s">
        <v>152</v>
      </c>
      <c r="F85" s="122" t="s">
        <v>2112</v>
      </c>
      <c r="G85" s="122" t="s">
        <v>2111</v>
      </c>
      <c r="H85" s="123" t="s">
        <v>2057</v>
      </c>
      <c r="I85" s="123" t="s">
        <v>2096</v>
      </c>
      <c r="J85" s="124" t="s">
        <v>2062</v>
      </c>
      <c r="K85" s="124">
        <v>1</v>
      </c>
      <c r="L85" s="125">
        <v>44767</v>
      </c>
      <c r="M85" s="129">
        <v>44865</v>
      </c>
      <c r="N85" s="120">
        <f t="shared" si="19"/>
        <v>14</v>
      </c>
      <c r="O85" s="121" t="s">
        <v>2060</v>
      </c>
      <c r="P85" s="98">
        <v>0</v>
      </c>
      <c r="Q85" s="99"/>
      <c r="R85" s="100">
        <f>(Q85-M85)/30</f>
        <v>-1495.5</v>
      </c>
      <c r="S85" s="118">
        <f>IF(P85/K85&gt;1,100,+P85/K85*100)</f>
        <v>0</v>
      </c>
      <c r="T85" s="97">
        <f>+N85*S85/100</f>
        <v>0</v>
      </c>
      <c r="U85" s="97">
        <f>IF(M85&lt;=$AI$1,T85,0)</f>
        <v>0</v>
      </c>
      <c r="V85" s="97">
        <f>IF($AI$1&gt;=M85,N85,0)</f>
        <v>0</v>
      </c>
      <c r="W85" s="91"/>
      <c r="X85" s="102" t="str">
        <f>IF(S85=100,"CUMPLIDA",IF(M85-$AI$1&lt;0,"VENCIDA",IF(M85-$AI$1&lt;=30,"PRÓXIMA A VENCER",IF(S85&gt;0,"CON AVANCE","EN TERMINO"))))</f>
        <v>PRÓXIMA A VENCER</v>
      </c>
      <c r="Y85" s="102" t="str">
        <f>IF(A85&lt;&gt;"",IF(AE85=1,"VENCIDO",IF(AE85=2,"PRÓXIMO A VENCER",IF(AE85=3,"EN TERMINO",IF(AE85=4,"CON AVANCE",IF(AE85=5,"CUMPLIDO",))))),"")</f>
        <v/>
      </c>
      <c r="Z85" s="89" t="s">
        <v>2124</v>
      </c>
      <c r="AA85" s="89" t="str">
        <f t="shared" si="15"/>
        <v>H7AEFMECO</v>
      </c>
      <c r="AB85" s="103">
        <f>IF(A85&lt;&gt;"",1,AB84+1)</f>
        <v>2</v>
      </c>
      <c r="AC85" s="103" t="str">
        <f t="shared" si="16"/>
        <v>H7AEFMECO - 2</v>
      </c>
      <c r="AD85" s="82">
        <f t="shared" si="20"/>
        <v>2</v>
      </c>
      <c r="AE85" s="82">
        <f t="shared" si="21"/>
        <v>2</v>
      </c>
      <c r="AF85" s="82" t="str">
        <f>IF(A85&lt;&gt;"",MID(F85,1,FIND(" ",F85,1)-1),AF84)</f>
        <v>H7AEFMECO.</v>
      </c>
      <c r="AG85" s="82" t="str">
        <f t="shared" si="22"/>
        <v>H7AEFMECO</v>
      </c>
      <c r="AH85" s="104"/>
      <c r="AI85" s="105"/>
      <c r="AJ85" s="106"/>
    </row>
    <row r="86" spans="1:36" s="10" customFormat="1" ht="291" customHeight="1" x14ac:dyDescent="0.2">
      <c r="A86" s="89" t="str">
        <f>IF(ISBLANK(D86),"",COUNTA($D$2:D86))</f>
        <v/>
      </c>
      <c r="B86" s="90">
        <f t="shared" si="23"/>
        <v>85</v>
      </c>
      <c r="C86" s="91"/>
      <c r="D86" s="121"/>
      <c r="E86" s="126" t="s">
        <v>152</v>
      </c>
      <c r="F86" s="122" t="s">
        <v>2113</v>
      </c>
      <c r="G86" s="122" t="s">
        <v>2111</v>
      </c>
      <c r="H86" s="123" t="s">
        <v>2057</v>
      </c>
      <c r="I86" s="123" t="s">
        <v>2100</v>
      </c>
      <c r="J86" s="124" t="s">
        <v>2065</v>
      </c>
      <c r="K86" s="124">
        <v>1</v>
      </c>
      <c r="L86" s="125">
        <v>44865</v>
      </c>
      <c r="M86" s="129">
        <v>44926</v>
      </c>
      <c r="N86" s="120">
        <f t="shared" si="19"/>
        <v>8.7142857142857135</v>
      </c>
      <c r="O86" s="121" t="s">
        <v>2086</v>
      </c>
      <c r="P86" s="98">
        <v>0</v>
      </c>
      <c r="Q86" s="99"/>
      <c r="R86" s="100">
        <f>(Q86-M86)/30</f>
        <v>-1497.5333333333333</v>
      </c>
      <c r="S86" s="118">
        <f>IF(P86/K86&gt;1,100,+P86/K86*100)</f>
        <v>0</v>
      </c>
      <c r="T86" s="97">
        <f>+N86*S86/100</f>
        <v>0</v>
      </c>
      <c r="U86" s="97">
        <f>IF(M86&lt;=$AI$1,T86,0)</f>
        <v>0</v>
      </c>
      <c r="V86" s="97">
        <f>IF($AI$1&gt;=M86,N86,0)</f>
        <v>0</v>
      </c>
      <c r="W86" s="91"/>
      <c r="X86" s="102" t="str">
        <f>IF(S86=100,"CUMPLIDA",IF(M86-$AI$1&lt;0,"VENCIDA",IF(M86-$AI$1&lt;=30,"PRÓXIMA A VENCER",IF(S86&gt;0,"CON AVANCE","EN TERMINO"))))</f>
        <v>EN TERMINO</v>
      </c>
      <c r="Y86" s="102" t="str">
        <f>IF(A86&lt;&gt;"",IF(AE86=1,"VENCIDO",IF(AE86=2,"PRÓXIMO A VENCER",IF(AE86=3,"EN TERMINO",IF(AE86=4,"CON AVANCE",IF(AE86=5,"CUMPLIDO",))))),"")</f>
        <v/>
      </c>
      <c r="Z86" s="89" t="s">
        <v>2124</v>
      </c>
      <c r="AA86" s="89" t="str">
        <f t="shared" si="15"/>
        <v>H7AEFMECO</v>
      </c>
      <c r="AB86" s="103">
        <f>IF(A86&lt;&gt;"",1,AB85+1)</f>
        <v>3</v>
      </c>
      <c r="AC86" s="103" t="str">
        <f t="shared" si="16"/>
        <v>H7AEFMECO - 3</v>
      </c>
      <c r="AD86" s="82">
        <f t="shared" si="20"/>
        <v>3</v>
      </c>
      <c r="AE86" s="82">
        <f t="shared" si="21"/>
        <v>3</v>
      </c>
      <c r="AF86" s="82" t="str">
        <f>IF(A86&lt;&gt;"",MID(F86,1,FIND(" ",F86,1)-1),AF85)</f>
        <v>H7AEFMECO.</v>
      </c>
      <c r="AG86" s="82" t="str">
        <f t="shared" si="22"/>
        <v>H7AEFMECO</v>
      </c>
      <c r="AH86" s="104"/>
      <c r="AI86" s="105"/>
      <c r="AJ86" s="106"/>
    </row>
    <row r="87" spans="1:36" s="10" customFormat="1" ht="291" customHeight="1" x14ac:dyDescent="0.2">
      <c r="A87" s="89">
        <f>IF(ISBLANK(D87),"",COUNTA($D$2:D87))</f>
        <v>48</v>
      </c>
      <c r="B87" s="90">
        <f t="shared" si="23"/>
        <v>86</v>
      </c>
      <c r="C87" s="91"/>
      <c r="D87" s="121" t="s">
        <v>711</v>
      </c>
      <c r="E87" s="126" t="s">
        <v>152</v>
      </c>
      <c r="F87" s="122" t="s">
        <v>2114</v>
      </c>
      <c r="G87" s="122" t="s">
        <v>2115</v>
      </c>
      <c r="H87" s="123" t="s">
        <v>2116</v>
      </c>
      <c r="I87" s="123" t="s">
        <v>2117</v>
      </c>
      <c r="J87" s="124" t="s">
        <v>2118</v>
      </c>
      <c r="K87" s="124">
        <v>12</v>
      </c>
      <c r="L87" s="125">
        <v>44767</v>
      </c>
      <c r="M87" s="129">
        <v>45119</v>
      </c>
      <c r="N87" s="120">
        <f t="shared" si="19"/>
        <v>50.285714285714285</v>
      </c>
      <c r="O87" s="121" t="s">
        <v>1726</v>
      </c>
      <c r="P87" s="98">
        <v>0</v>
      </c>
      <c r="Q87" s="99"/>
      <c r="R87" s="100">
        <f>(Q87-M87)/30</f>
        <v>-1503.9666666666667</v>
      </c>
      <c r="S87" s="118">
        <f>IF(P87/K87&gt;1,100,+P87/K87*100)</f>
        <v>0</v>
      </c>
      <c r="T87" s="97">
        <f>+N87*S87/100</f>
        <v>0</v>
      </c>
      <c r="U87" s="97">
        <f>IF(M87&lt;=$AI$1,T87,0)</f>
        <v>0</v>
      </c>
      <c r="V87" s="97">
        <f>IF($AI$1&gt;=M87,N87,0)</f>
        <v>0</v>
      </c>
      <c r="W87" s="91"/>
      <c r="X87" s="102" t="str">
        <f>IF(S87=100,"CUMPLIDA",IF(M87-$AI$1&lt;0,"VENCIDA",IF(M87-$AI$1&lt;=30,"PRÓXIMA A VENCER",IF(S87&gt;0,"CON AVANCE","EN TERMINO"))))</f>
        <v>EN TERMINO</v>
      </c>
      <c r="Y87" s="102" t="str">
        <f>IF(A87&lt;&gt;"",IF(AE87=1,"VENCIDO",IF(AE87=2,"PRÓXIMO A VENCER",IF(AE87=3,"EN TERMINO",IF(AE87=4,"CON AVANCE",IF(AE87=5,"CUMPLIDO",))))),"")</f>
        <v>PRÓXIMO A VENCER</v>
      </c>
      <c r="Z87" s="89" t="s">
        <v>2124</v>
      </c>
      <c r="AA87" s="89" t="str">
        <f t="shared" si="15"/>
        <v>H8AEFMECO</v>
      </c>
      <c r="AB87" s="103">
        <f>IF(A87&lt;&gt;"",1,AB86+1)</f>
        <v>1</v>
      </c>
      <c r="AC87" s="103" t="str">
        <f t="shared" si="16"/>
        <v>H8AEFMECO - 1</v>
      </c>
      <c r="AD87" s="82">
        <f t="shared" si="20"/>
        <v>3</v>
      </c>
      <c r="AE87" s="82">
        <f t="shared" si="21"/>
        <v>2</v>
      </c>
      <c r="AF87" s="82" t="str">
        <f>IF(A87&lt;&gt;"",MID(F87,1,FIND(" ",F87,1)-1),AF86)</f>
        <v>H8AEFMECO.</v>
      </c>
      <c r="AG87" s="82" t="str">
        <f t="shared" si="22"/>
        <v>H8AEFMECO</v>
      </c>
      <c r="AH87" s="104"/>
      <c r="AI87" s="105"/>
      <c r="AJ87" s="106"/>
    </row>
    <row r="88" spans="1:36" s="10" customFormat="1" ht="291" customHeight="1" x14ac:dyDescent="0.2">
      <c r="A88" s="89" t="str">
        <f>IF(ISBLANK(D88),"",COUNTA($D$2:D88))</f>
        <v/>
      </c>
      <c r="B88" s="90">
        <f t="shared" si="23"/>
        <v>87</v>
      </c>
      <c r="C88" s="91"/>
      <c r="D88" s="121"/>
      <c r="E88" s="126" t="s">
        <v>152</v>
      </c>
      <c r="F88" s="122" t="s">
        <v>2119</v>
      </c>
      <c r="G88" s="122" t="s">
        <v>2115</v>
      </c>
      <c r="H88" s="123" t="s">
        <v>2120</v>
      </c>
      <c r="I88" s="123" t="s">
        <v>2117</v>
      </c>
      <c r="J88" s="124" t="s">
        <v>2118</v>
      </c>
      <c r="K88" s="124">
        <v>12</v>
      </c>
      <c r="L88" s="125">
        <v>44767</v>
      </c>
      <c r="M88" s="129">
        <v>45119</v>
      </c>
      <c r="N88" s="120">
        <f t="shared" si="19"/>
        <v>50.285714285714285</v>
      </c>
      <c r="O88" s="121" t="s">
        <v>1726</v>
      </c>
      <c r="P88" s="98">
        <v>0</v>
      </c>
      <c r="Q88" s="99"/>
      <c r="R88" s="100">
        <f>(Q88-M88)/30</f>
        <v>-1503.9666666666667</v>
      </c>
      <c r="S88" s="118">
        <f>IF(P88/K88&gt;1,100,+P88/K88*100)</f>
        <v>0</v>
      </c>
      <c r="T88" s="97">
        <f>+N88*S88/100</f>
        <v>0</v>
      </c>
      <c r="U88" s="97">
        <f>IF(M88&lt;=$AI$1,T88,0)</f>
        <v>0</v>
      </c>
      <c r="V88" s="97">
        <f>IF($AI$1&gt;=M88,N88,0)</f>
        <v>0</v>
      </c>
      <c r="W88" s="91"/>
      <c r="X88" s="102" t="str">
        <f>IF(S88=100,"CUMPLIDA",IF(M88-$AI$1&lt;0,"VENCIDA",IF(M88-$AI$1&lt;=30,"PRÓXIMA A VENCER",IF(S88&gt;0,"CON AVANCE","EN TERMINO"))))</f>
        <v>EN TERMINO</v>
      </c>
      <c r="Y88" s="102" t="str">
        <f>IF(A88&lt;&gt;"",IF(AE88=1,"VENCIDO",IF(AE88=2,"PRÓXIMO A VENCER",IF(AE88=3,"EN TERMINO",IF(AE88=4,"CON AVANCE",IF(AE88=5,"CUMPLIDO",))))),"")</f>
        <v/>
      </c>
      <c r="Z88" s="89" t="s">
        <v>2124</v>
      </c>
      <c r="AA88" s="89" t="str">
        <f t="shared" si="15"/>
        <v>H8AEFMECO</v>
      </c>
      <c r="AB88" s="103">
        <f>IF(A88&lt;&gt;"",1,AB87+1)</f>
        <v>2</v>
      </c>
      <c r="AC88" s="103" t="str">
        <f t="shared" si="16"/>
        <v>H8AEFMECO - 2</v>
      </c>
      <c r="AD88" s="82">
        <f t="shared" si="20"/>
        <v>3</v>
      </c>
      <c r="AE88" s="82">
        <f t="shared" si="21"/>
        <v>2</v>
      </c>
      <c r="AF88" s="82" t="str">
        <f>IF(A88&lt;&gt;"",MID(F88,1,FIND(" ",F88,1)-1),AF87)</f>
        <v>H8AEFMECO.</v>
      </c>
      <c r="AG88" s="82" t="str">
        <f t="shared" si="22"/>
        <v>H8AEFMECO</v>
      </c>
      <c r="AH88" s="104"/>
      <c r="AI88" s="105"/>
      <c r="AJ88" s="106"/>
    </row>
    <row r="89" spans="1:36" s="10" customFormat="1" ht="291" customHeight="1" x14ac:dyDescent="0.2">
      <c r="A89" s="89" t="str">
        <f>IF(ISBLANK(D89),"",COUNTA($D$2:D89))</f>
        <v/>
      </c>
      <c r="B89" s="90">
        <f t="shared" si="23"/>
        <v>88</v>
      </c>
      <c r="C89" s="91"/>
      <c r="D89" s="121"/>
      <c r="E89" s="126" t="s">
        <v>152</v>
      </c>
      <c r="F89" s="122" t="s">
        <v>2121</v>
      </c>
      <c r="G89" s="122" t="s">
        <v>2115</v>
      </c>
      <c r="H89" s="123" t="s">
        <v>2057</v>
      </c>
      <c r="I89" s="123" t="s">
        <v>2096</v>
      </c>
      <c r="J89" s="124" t="s">
        <v>2059</v>
      </c>
      <c r="K89" s="124">
        <v>1</v>
      </c>
      <c r="L89" s="125">
        <v>44767</v>
      </c>
      <c r="M89" s="129">
        <v>44865</v>
      </c>
      <c r="N89" s="120">
        <f t="shared" si="19"/>
        <v>14</v>
      </c>
      <c r="O89" s="121" t="s">
        <v>2060</v>
      </c>
      <c r="P89" s="98">
        <v>0</v>
      </c>
      <c r="Q89" s="99"/>
      <c r="R89" s="100">
        <f>(Q89-M89)/30</f>
        <v>-1495.5</v>
      </c>
      <c r="S89" s="118">
        <f>IF(P89/K89&gt;1,100,+P89/K89*100)</f>
        <v>0</v>
      </c>
      <c r="T89" s="97">
        <f>+N89*S89/100</f>
        <v>0</v>
      </c>
      <c r="U89" s="97">
        <f>IF(M89&lt;=$AI$1,T89,0)</f>
        <v>0</v>
      </c>
      <c r="V89" s="97">
        <f>IF($AI$1&gt;=M89,N89,0)</f>
        <v>0</v>
      </c>
      <c r="W89" s="91"/>
      <c r="X89" s="102" t="str">
        <f>IF(S89=100,"CUMPLIDA",IF(M89-$AI$1&lt;0,"VENCIDA",IF(M89-$AI$1&lt;=30,"PRÓXIMA A VENCER",IF(S89&gt;0,"CON AVANCE","EN TERMINO"))))</f>
        <v>PRÓXIMA A VENCER</v>
      </c>
      <c r="Y89" s="102" t="str">
        <f>IF(A89&lt;&gt;"",IF(AE89=1,"VENCIDO",IF(AE89=2,"PRÓXIMO A VENCER",IF(AE89=3,"EN TERMINO",IF(AE89=4,"CON AVANCE",IF(AE89=5,"CUMPLIDO",))))),"")</f>
        <v/>
      </c>
      <c r="Z89" s="89" t="s">
        <v>2124</v>
      </c>
      <c r="AA89" s="89" t="str">
        <f t="shared" si="15"/>
        <v>H8AEFMECO</v>
      </c>
      <c r="AB89" s="103">
        <f>IF(A89&lt;&gt;"",1,AB88+1)</f>
        <v>3</v>
      </c>
      <c r="AC89" s="103" t="str">
        <f t="shared" si="16"/>
        <v>H8AEFMECO - 3</v>
      </c>
      <c r="AD89" s="82">
        <f t="shared" si="20"/>
        <v>2</v>
      </c>
      <c r="AE89" s="82">
        <f t="shared" si="21"/>
        <v>2</v>
      </c>
      <c r="AF89" s="82" t="str">
        <f>IF(A89&lt;&gt;"",MID(F89,1,FIND(" ",F89,1)-1),AF88)</f>
        <v>H8AEFMECO.</v>
      </c>
      <c r="AG89" s="82" t="str">
        <f t="shared" si="22"/>
        <v>H8AEFMECO</v>
      </c>
      <c r="AH89" s="104"/>
      <c r="AI89" s="105"/>
      <c r="AJ89" s="106"/>
    </row>
    <row r="90" spans="1:36" s="10" customFormat="1" ht="291" customHeight="1" x14ac:dyDescent="0.2">
      <c r="A90" s="89" t="str">
        <f>IF(ISBLANK(D90),"",COUNTA($D$2:D90))</f>
        <v/>
      </c>
      <c r="B90" s="90">
        <f t="shared" si="23"/>
        <v>89</v>
      </c>
      <c r="C90" s="91"/>
      <c r="D90" s="121"/>
      <c r="E90" s="126" t="s">
        <v>152</v>
      </c>
      <c r="F90" s="122" t="s">
        <v>2122</v>
      </c>
      <c r="G90" s="122" t="s">
        <v>2115</v>
      </c>
      <c r="H90" s="123" t="s">
        <v>2057</v>
      </c>
      <c r="I90" s="123" t="s">
        <v>2096</v>
      </c>
      <c r="J90" s="124" t="s">
        <v>2062</v>
      </c>
      <c r="K90" s="124">
        <v>1</v>
      </c>
      <c r="L90" s="125">
        <v>44767</v>
      </c>
      <c r="M90" s="129">
        <v>44865</v>
      </c>
      <c r="N90" s="120">
        <f t="shared" si="19"/>
        <v>14</v>
      </c>
      <c r="O90" s="121" t="s">
        <v>2060</v>
      </c>
      <c r="P90" s="98">
        <v>0</v>
      </c>
      <c r="Q90" s="99"/>
      <c r="R90" s="100">
        <f>(Q90-M90)/30</f>
        <v>-1495.5</v>
      </c>
      <c r="S90" s="118">
        <f>IF(P90/K90&gt;1,100,+P90/K90*100)</f>
        <v>0</v>
      </c>
      <c r="T90" s="97">
        <f>+N90*S90/100</f>
        <v>0</v>
      </c>
      <c r="U90" s="97">
        <f>IF(M90&lt;=$AI$1,T90,0)</f>
        <v>0</v>
      </c>
      <c r="V90" s="97">
        <f>IF($AI$1&gt;=M90,N90,0)</f>
        <v>0</v>
      </c>
      <c r="W90" s="91"/>
      <c r="X90" s="102" t="str">
        <f>IF(S90=100,"CUMPLIDA",IF(M90-$AI$1&lt;0,"VENCIDA",IF(M90-$AI$1&lt;=30,"PRÓXIMA A VENCER",IF(S90&gt;0,"CON AVANCE","EN TERMINO"))))</f>
        <v>PRÓXIMA A VENCER</v>
      </c>
      <c r="Y90" s="102" t="str">
        <f>IF(A90&lt;&gt;"",IF(AE90=1,"VENCIDO",IF(AE90=2,"PRÓXIMO A VENCER",IF(AE90=3,"EN TERMINO",IF(AE90=4,"CON AVANCE",IF(AE90=5,"CUMPLIDO",))))),"")</f>
        <v/>
      </c>
      <c r="Z90" s="89" t="s">
        <v>2124</v>
      </c>
      <c r="AA90" s="89" t="str">
        <f t="shared" si="15"/>
        <v>H8AEFMECO</v>
      </c>
      <c r="AB90" s="103">
        <f>IF(A90&lt;&gt;"",1,AB89+1)</f>
        <v>4</v>
      </c>
      <c r="AC90" s="103" t="str">
        <f t="shared" si="16"/>
        <v>H8AEFMECO - 4</v>
      </c>
      <c r="AD90" s="82">
        <f t="shared" si="20"/>
        <v>2</v>
      </c>
      <c r="AE90" s="82">
        <f t="shared" si="21"/>
        <v>2</v>
      </c>
      <c r="AF90" s="82" t="str">
        <f>IF(A90&lt;&gt;"",MID(F90,1,FIND(" ",F90,1)-1),AF89)</f>
        <v>H8AEFMECO.</v>
      </c>
      <c r="AG90" s="82" t="str">
        <f t="shared" si="22"/>
        <v>H8AEFMECO</v>
      </c>
      <c r="AH90" s="104"/>
      <c r="AI90" s="105"/>
      <c r="AJ90" s="106"/>
    </row>
    <row r="91" spans="1:36" s="10" customFormat="1" ht="291" customHeight="1" x14ac:dyDescent="0.2">
      <c r="A91" s="89" t="str">
        <f>IF(ISBLANK(D91),"",COUNTA($D$2:D91))</f>
        <v/>
      </c>
      <c r="B91" s="90">
        <f t="shared" si="23"/>
        <v>90</v>
      </c>
      <c r="C91" s="91"/>
      <c r="D91" s="121"/>
      <c r="E91" s="126" t="s">
        <v>152</v>
      </c>
      <c r="F91" s="122" t="s">
        <v>2123</v>
      </c>
      <c r="G91" s="122" t="s">
        <v>2115</v>
      </c>
      <c r="H91" s="123" t="s">
        <v>2057</v>
      </c>
      <c r="I91" s="123" t="s">
        <v>2100</v>
      </c>
      <c r="J91" s="124" t="s">
        <v>2065</v>
      </c>
      <c r="K91" s="124">
        <v>1</v>
      </c>
      <c r="L91" s="125">
        <v>44865</v>
      </c>
      <c r="M91" s="129">
        <v>44926</v>
      </c>
      <c r="N91" s="120">
        <f t="shared" si="19"/>
        <v>8.7142857142857135</v>
      </c>
      <c r="O91" s="121" t="s">
        <v>2086</v>
      </c>
      <c r="P91" s="98">
        <v>0</v>
      </c>
      <c r="Q91" s="99"/>
      <c r="R91" s="100">
        <f>(Q91-M91)/30</f>
        <v>-1497.5333333333333</v>
      </c>
      <c r="S91" s="118">
        <f>IF(P91/K91&gt;1,100,+P91/K91*100)</f>
        <v>0</v>
      </c>
      <c r="T91" s="97">
        <f>+N91*S91/100</f>
        <v>0</v>
      </c>
      <c r="U91" s="97">
        <f>IF(M91&lt;=$AI$1,T91,0)</f>
        <v>0</v>
      </c>
      <c r="V91" s="97">
        <f>IF($AI$1&gt;=M91,N91,0)</f>
        <v>0</v>
      </c>
      <c r="W91" s="91"/>
      <c r="X91" s="102" t="str">
        <f>IF(S91=100,"CUMPLIDA",IF(M91-$AI$1&lt;0,"VENCIDA",IF(M91-$AI$1&lt;=30,"PRÓXIMA A VENCER",IF(S91&gt;0,"CON AVANCE","EN TERMINO"))))</f>
        <v>EN TERMINO</v>
      </c>
      <c r="Y91" s="102" t="str">
        <f>IF(A91&lt;&gt;"",IF(AE91=1,"VENCIDO",IF(AE91=2,"PRÓXIMO A VENCER",IF(AE91=3,"EN TERMINO",IF(AE91=4,"CON AVANCE",IF(AE91=5,"CUMPLIDO",))))),"")</f>
        <v/>
      </c>
      <c r="Z91" s="89" t="s">
        <v>2124</v>
      </c>
      <c r="AA91" s="89" t="str">
        <f t="shared" si="15"/>
        <v>H8AEFMECO</v>
      </c>
      <c r="AB91" s="103">
        <f>IF(A91&lt;&gt;"",1,AB90+1)</f>
        <v>5</v>
      </c>
      <c r="AC91" s="103" t="str">
        <f t="shared" si="16"/>
        <v>H8AEFMECO - 5</v>
      </c>
      <c r="AD91" s="82">
        <f t="shared" si="20"/>
        <v>3</v>
      </c>
      <c r="AE91" s="82">
        <f t="shared" si="21"/>
        <v>3</v>
      </c>
      <c r="AF91" s="82" t="str">
        <f>IF(A91&lt;&gt;"",MID(F91,1,FIND(" ",F91,1)-1),AF90)</f>
        <v>H8AEFMECO.</v>
      </c>
      <c r="AG91" s="82" t="str">
        <f t="shared" si="22"/>
        <v>H8AEFMECO</v>
      </c>
      <c r="AH91" s="104"/>
      <c r="AI91" s="105"/>
      <c r="AJ91" s="106"/>
    </row>
    <row r="92" spans="1:36" s="10" customFormat="1" ht="291" customHeight="1" x14ac:dyDescent="0.2">
      <c r="A92" s="89">
        <f>IF(ISBLANK(D92),"",COUNTA($D$2:D92))</f>
        <v>49</v>
      </c>
      <c r="B92" s="90">
        <f t="shared" si="23"/>
        <v>91</v>
      </c>
      <c r="C92" s="91"/>
      <c r="D92" s="90" t="s">
        <v>712</v>
      </c>
      <c r="E92" s="89" t="s">
        <v>1859</v>
      </c>
      <c r="F92" s="92" t="s">
        <v>2039</v>
      </c>
      <c r="G92" s="92" t="s">
        <v>2035</v>
      </c>
      <c r="H92" s="108" t="s">
        <v>2036</v>
      </c>
      <c r="I92" s="108" t="s">
        <v>2037</v>
      </c>
      <c r="J92" s="95" t="s">
        <v>2038</v>
      </c>
      <c r="K92" s="95">
        <v>4</v>
      </c>
      <c r="L92" s="96">
        <v>44742</v>
      </c>
      <c r="M92" s="96">
        <v>45106</v>
      </c>
      <c r="N92" s="117">
        <f t="shared" ref="N92" si="24">(+M92-L92)/7</f>
        <v>52</v>
      </c>
      <c r="O92" s="98" t="s">
        <v>314</v>
      </c>
      <c r="P92" s="98">
        <v>0</v>
      </c>
      <c r="Q92" s="99"/>
      <c r="R92" s="100">
        <f>(Q92-M92)/30</f>
        <v>-1503.5333333333333</v>
      </c>
      <c r="S92" s="118">
        <f>IF(P92/K92&gt;1,100,+P92/K92*100)</f>
        <v>0</v>
      </c>
      <c r="T92" s="97">
        <f>+N92*S92/100</f>
        <v>0</v>
      </c>
      <c r="U92" s="97">
        <f>IF(M92&lt;=$AI$1,T92,0)</f>
        <v>0</v>
      </c>
      <c r="V92" s="97">
        <f>IF($AI$1&gt;=M92,N92,0)</f>
        <v>0</v>
      </c>
      <c r="W92" s="91"/>
      <c r="X92" s="102" t="str">
        <f>IF(S92=100,"CUMPLIDA",IF(M92-$AI$1&lt;0,"VENCIDA",IF(M92-$AI$1&lt;=30,"PRÓXIMA A VENCER",IF(S92&gt;0,"CON AVANCE","EN TERMINO"))))</f>
        <v>EN TERMINO</v>
      </c>
      <c r="Y92" s="102" t="str">
        <f>IF(A92&lt;&gt;"",IF(AE92=1,"VENCIDO",IF(AE92=2,"PRÓXIMO A VENCER",IF(AE92=3,"EN TERMINO",IF(AE92=4,"CON AVANCE",IF(AE92=5,"CUMPLIDO",))))),"")</f>
        <v>EN TERMINO</v>
      </c>
      <c r="Z92" s="89" t="s">
        <v>2040</v>
      </c>
      <c r="AA92" s="89" t="str">
        <f t="shared" ref="AA92:AA155" si="25">AG92</f>
        <v>H1-Denuncia2021-227748-82111-D</v>
      </c>
      <c r="AB92" s="103">
        <f>IF(A92&lt;&gt;"",1,AB91+1)</f>
        <v>1</v>
      </c>
      <c r="AC92" s="103" t="str">
        <f t="shared" ref="AC92:AC155" si="26">CONCATENATE(AA92," - ",AB92)</f>
        <v>H1-Denuncia2021-227748-82111-D - 1</v>
      </c>
      <c r="AD92" s="82">
        <f t="shared" si="20"/>
        <v>3</v>
      </c>
      <c r="AE92" s="82">
        <f t="shared" si="21"/>
        <v>3</v>
      </c>
      <c r="AF92" s="82" t="str">
        <f>IF(A92&lt;&gt;"",MID(F92,1,FIND(" ",F92,1)-1),AF91)</f>
        <v>H1-Denuncia2021-227748-82111-D.</v>
      </c>
      <c r="AG92" s="82" t="str">
        <f t="shared" si="22"/>
        <v>H1-Denuncia2021-227748-82111-D</v>
      </c>
      <c r="AH92" s="104"/>
      <c r="AI92" s="105"/>
      <c r="AJ92" s="106"/>
    </row>
    <row r="93" spans="1:36" s="10" customFormat="1" ht="291" customHeight="1" x14ac:dyDescent="0.2">
      <c r="A93" s="89">
        <f>IF(ISBLANK(D93),"",COUNTA($D$2:D93))</f>
        <v>50</v>
      </c>
      <c r="B93" s="90">
        <f t="shared" si="23"/>
        <v>92</v>
      </c>
      <c r="C93" s="91"/>
      <c r="D93" s="90" t="s">
        <v>711</v>
      </c>
      <c r="E93" s="89" t="s">
        <v>1997</v>
      </c>
      <c r="F93" s="92" t="s">
        <v>1992</v>
      </c>
      <c r="G93" s="92" t="s">
        <v>1984</v>
      </c>
      <c r="H93" s="92" t="s">
        <v>1243</v>
      </c>
      <c r="I93" s="92" t="s">
        <v>1250</v>
      </c>
      <c r="J93" s="89" t="s">
        <v>1985</v>
      </c>
      <c r="K93" s="89">
        <v>1</v>
      </c>
      <c r="L93" s="130">
        <v>44706</v>
      </c>
      <c r="M93" s="130">
        <v>44742</v>
      </c>
      <c r="N93" s="117">
        <f t="shared" ref="N93" si="27">(+M93-L93)/7</f>
        <v>5.1428571428571432</v>
      </c>
      <c r="O93" s="98" t="s">
        <v>1988</v>
      </c>
      <c r="P93" s="98">
        <v>1</v>
      </c>
      <c r="Q93" s="99">
        <v>44774</v>
      </c>
      <c r="R93" s="100">
        <f>(Q93-M93)/30</f>
        <v>1.0666666666666667</v>
      </c>
      <c r="S93" s="118">
        <f>IF(P93/K93&gt;1,100,+P93/K93*100)</f>
        <v>100</v>
      </c>
      <c r="T93" s="97">
        <f>+N93*S93/100</f>
        <v>5.1428571428571432</v>
      </c>
      <c r="U93" s="97">
        <f>IF(M93&lt;=$AI$1,T93,0)</f>
        <v>5.1428571428571432</v>
      </c>
      <c r="V93" s="97">
        <f>IF($AI$1&gt;=M93,N93,0)</f>
        <v>5.1428571428571432</v>
      </c>
      <c r="W93" s="91"/>
      <c r="X93" s="102" t="str">
        <f>IF(S93=100,"CUMPLIDA",IF(M93-$AI$1&lt;0,"VENCIDA",IF(M93-$AI$1&lt;=30,"PRÓXIMA A VENCER",IF(S93&gt;0,"CON AVANCE","EN TERMINO"))))</f>
        <v>CUMPLIDA</v>
      </c>
      <c r="Y93" s="102" t="str">
        <f>IF(A93&lt;&gt;"",IF(AE93=1,"VENCIDO",IF(AE93=2,"PRÓXIMO A VENCER",IF(AE93=3,"EN TERMINO",IF(AE93=4,"CON AVANCE",IF(AE93=5,"CUMPLIDO",))))),"")</f>
        <v>CUMPLIDO</v>
      </c>
      <c r="Z93" s="89" t="s">
        <v>1996</v>
      </c>
      <c r="AA93" s="89" t="str">
        <f t="shared" si="25"/>
        <v>H1-Denuncia2021-226968-82111-D</v>
      </c>
      <c r="AB93" s="103">
        <f>IF(A93&lt;&gt;"",1,AB92+1)</f>
        <v>1</v>
      </c>
      <c r="AC93" s="103" t="str">
        <f t="shared" si="26"/>
        <v>H1-Denuncia2021-226968-82111-D - 1</v>
      </c>
      <c r="AD93" s="82">
        <f t="shared" si="20"/>
        <v>5</v>
      </c>
      <c r="AE93" s="82">
        <f t="shared" si="21"/>
        <v>5</v>
      </c>
      <c r="AF93" s="82" t="str">
        <f>IF(A93&lt;&gt;"",MID(F93,1,FIND(" ",F93,1)-1),AF92)</f>
        <v>H1-Denuncia2021-226968-82111-D.</v>
      </c>
      <c r="AG93" s="82" t="str">
        <f t="shared" si="22"/>
        <v>H1-Denuncia2021-226968-82111-D</v>
      </c>
      <c r="AH93" s="104"/>
      <c r="AI93" s="105"/>
      <c r="AJ93" s="106"/>
    </row>
    <row r="94" spans="1:36" s="10" customFormat="1" ht="291" customHeight="1" x14ac:dyDescent="0.2">
      <c r="A94" s="89">
        <f>IF(ISBLANK(D94),"",COUNTA($D$2:D94))</f>
        <v>51</v>
      </c>
      <c r="B94" s="90">
        <f t="shared" si="23"/>
        <v>93</v>
      </c>
      <c r="C94" s="91"/>
      <c r="D94" s="90" t="s">
        <v>711</v>
      </c>
      <c r="E94" s="89" t="s">
        <v>1887</v>
      </c>
      <c r="F94" s="92" t="s">
        <v>1993</v>
      </c>
      <c r="G94" s="92" t="s">
        <v>1986</v>
      </c>
      <c r="H94" s="108" t="s">
        <v>1625</v>
      </c>
      <c r="I94" s="108" t="s">
        <v>1625</v>
      </c>
      <c r="J94" s="95" t="s">
        <v>1508</v>
      </c>
      <c r="K94" s="95">
        <v>1</v>
      </c>
      <c r="L94" s="119">
        <v>44706</v>
      </c>
      <c r="M94" s="131">
        <v>44772</v>
      </c>
      <c r="N94" s="117">
        <f t="shared" ref="N94:N108" si="28">(+M94-L94)/7</f>
        <v>9.4285714285714288</v>
      </c>
      <c r="O94" s="98" t="s">
        <v>1990</v>
      </c>
      <c r="P94" s="98">
        <v>1</v>
      </c>
      <c r="Q94" s="99">
        <v>44749</v>
      </c>
      <c r="R94" s="100">
        <f>(Q94-M94)/30</f>
        <v>-0.76666666666666672</v>
      </c>
      <c r="S94" s="118">
        <f>IF(P94/K94&gt;1,100,+P94/K94*100)</f>
        <v>100</v>
      </c>
      <c r="T94" s="97">
        <f>+N94*S94/100</f>
        <v>9.4285714285714288</v>
      </c>
      <c r="U94" s="97">
        <f>IF(M94&lt;=$AI$1,T94,0)</f>
        <v>9.4285714285714288</v>
      </c>
      <c r="V94" s="97">
        <f>IF($AI$1&gt;=M94,N94,0)</f>
        <v>9.4285714285714288</v>
      </c>
      <c r="W94" s="91"/>
      <c r="X94" s="102" t="str">
        <f>IF(S94=100,"CUMPLIDA",IF(M94-$AI$1&lt;0,"VENCIDA",IF(M94-$AI$1&lt;=30,"PRÓXIMA A VENCER",IF(S94&gt;0,"CON AVANCE","EN TERMINO"))))</f>
        <v>CUMPLIDA</v>
      </c>
      <c r="Y94" s="102" t="str">
        <f>IF(A94&lt;&gt;"",IF(AE94=1,"VENCIDO",IF(AE94=2,"PRÓXIMO A VENCER",IF(AE94=3,"EN TERMINO",IF(AE94=4,"CON AVANCE",IF(AE94=5,"CUMPLIDO",))))),"")</f>
        <v>CUMPLIDO</v>
      </c>
      <c r="Z94" s="89" t="s">
        <v>1996</v>
      </c>
      <c r="AA94" s="89" t="str">
        <f t="shared" si="25"/>
        <v>H2-Denuncia2021-226968-82111-D</v>
      </c>
      <c r="AB94" s="103">
        <f>IF(A94&lt;&gt;"",1,AB93+1)</f>
        <v>1</v>
      </c>
      <c r="AC94" s="103" t="str">
        <f t="shared" si="26"/>
        <v>H2-Denuncia2021-226968-82111-D - 1</v>
      </c>
      <c r="AD94" s="82">
        <f t="shared" si="20"/>
        <v>5</v>
      </c>
      <c r="AE94" s="82">
        <f t="shared" si="21"/>
        <v>5</v>
      </c>
      <c r="AF94" s="82" t="str">
        <f>IF(A94&lt;&gt;"",MID(F94,1,FIND(" ",F94,1)-1),AF93)</f>
        <v>H2-Denuncia2021-226968-82111-D.</v>
      </c>
      <c r="AG94" s="82" t="str">
        <f t="shared" si="22"/>
        <v>H2-Denuncia2021-226968-82111-D</v>
      </c>
      <c r="AH94" s="104"/>
      <c r="AI94" s="105"/>
      <c r="AJ94" s="106"/>
    </row>
    <row r="95" spans="1:36" s="10" customFormat="1" ht="291" customHeight="1" x14ac:dyDescent="0.2">
      <c r="A95" s="89">
        <f>IF(ISBLANK(D95),"",COUNTA($D$2:D95))</f>
        <v>52</v>
      </c>
      <c r="B95" s="90">
        <f t="shared" si="23"/>
        <v>94</v>
      </c>
      <c r="C95" s="91"/>
      <c r="D95" s="90" t="s">
        <v>711</v>
      </c>
      <c r="E95" s="89" t="s">
        <v>1997</v>
      </c>
      <c r="F95" s="92" t="s">
        <v>1994</v>
      </c>
      <c r="G95" s="92" t="s">
        <v>1987</v>
      </c>
      <c r="H95" s="92" t="s">
        <v>1243</v>
      </c>
      <c r="I95" s="92" t="s">
        <v>1250</v>
      </c>
      <c r="J95" s="89" t="s">
        <v>1245</v>
      </c>
      <c r="K95" s="89">
        <v>1</v>
      </c>
      <c r="L95" s="130">
        <v>44706</v>
      </c>
      <c r="M95" s="130">
        <v>44742</v>
      </c>
      <c r="N95" s="117">
        <f t="shared" si="28"/>
        <v>5.1428571428571432</v>
      </c>
      <c r="O95" s="98" t="s">
        <v>1988</v>
      </c>
      <c r="P95" s="98">
        <v>1</v>
      </c>
      <c r="Q95" s="99">
        <v>44774</v>
      </c>
      <c r="R95" s="100">
        <f>(Q95-M95)/30</f>
        <v>1.0666666666666667</v>
      </c>
      <c r="S95" s="118">
        <f>IF(P95/K95&gt;1,100,+P95/K95*100)</f>
        <v>100</v>
      </c>
      <c r="T95" s="97">
        <f>+N95*S95/100</f>
        <v>5.1428571428571432</v>
      </c>
      <c r="U95" s="97">
        <f>IF(M95&lt;=$AI$1,T95,0)</f>
        <v>5.1428571428571432</v>
      </c>
      <c r="V95" s="97">
        <f>IF($AI$1&gt;=M95,N95,0)</f>
        <v>5.1428571428571432</v>
      </c>
      <c r="W95" s="91"/>
      <c r="X95" s="102" t="str">
        <f>IF(S95=100,"CUMPLIDA",IF(M95-$AI$1&lt;0,"VENCIDA",IF(M95-$AI$1&lt;=30,"PRÓXIMA A VENCER",IF(S95&gt;0,"CON AVANCE","EN TERMINO"))))</f>
        <v>CUMPLIDA</v>
      </c>
      <c r="Y95" s="102" t="str">
        <f>IF(A95&lt;&gt;"",IF(AE95=1,"VENCIDO",IF(AE95=2,"PRÓXIMO A VENCER",IF(AE95=3,"EN TERMINO",IF(AE95=4,"CON AVANCE",IF(AE95=5,"CUMPLIDO",))))),"")</f>
        <v>CUMPLIDO</v>
      </c>
      <c r="Z95" s="89" t="s">
        <v>1996</v>
      </c>
      <c r="AA95" s="89" t="str">
        <f t="shared" si="25"/>
        <v>H3-Denuncia2021-226968-82111-D</v>
      </c>
      <c r="AB95" s="103">
        <f>IF(A95&lt;&gt;"",1,AB94+1)</f>
        <v>1</v>
      </c>
      <c r="AC95" s="103" t="str">
        <f t="shared" si="26"/>
        <v>H3-Denuncia2021-226968-82111-D - 1</v>
      </c>
      <c r="AD95" s="82">
        <f t="shared" si="20"/>
        <v>5</v>
      </c>
      <c r="AE95" s="82">
        <f t="shared" si="21"/>
        <v>5</v>
      </c>
      <c r="AF95" s="82" t="str">
        <f>IF(A95&lt;&gt;"",MID(F95,1,FIND(" ",F95,1)-1),AF94)</f>
        <v>H3-Denuncia2021-226968-82111-D.</v>
      </c>
      <c r="AG95" s="82" t="str">
        <f t="shared" si="22"/>
        <v>H3-Denuncia2021-226968-82111-D</v>
      </c>
      <c r="AH95" s="104"/>
      <c r="AI95" s="105"/>
      <c r="AJ95" s="106"/>
    </row>
    <row r="96" spans="1:36" s="10" customFormat="1" ht="291" customHeight="1" x14ac:dyDescent="0.2">
      <c r="A96" s="89">
        <f>IF(ISBLANK(D96),"",COUNTA($D$2:D96))</f>
        <v>53</v>
      </c>
      <c r="B96" s="90">
        <f t="shared" si="23"/>
        <v>95</v>
      </c>
      <c r="C96" s="91"/>
      <c r="D96" s="90" t="s">
        <v>804</v>
      </c>
      <c r="E96" s="89" t="s">
        <v>1067</v>
      </c>
      <c r="F96" s="92" t="s">
        <v>1928</v>
      </c>
      <c r="G96" s="92" t="s">
        <v>1929</v>
      </c>
      <c r="H96" s="92" t="s">
        <v>1243</v>
      </c>
      <c r="I96" s="92" t="s">
        <v>1250</v>
      </c>
      <c r="J96" s="89" t="s">
        <v>1245</v>
      </c>
      <c r="K96" s="89">
        <v>1</v>
      </c>
      <c r="L96" s="130">
        <v>44564</v>
      </c>
      <c r="M96" s="130">
        <v>44742</v>
      </c>
      <c r="N96" s="117">
        <f t="shared" ref="N96" si="29">(+M96-L96)/7</f>
        <v>25.428571428571427</v>
      </c>
      <c r="O96" s="98" t="s">
        <v>1698</v>
      </c>
      <c r="P96" s="98">
        <v>1</v>
      </c>
      <c r="Q96" s="99">
        <v>44662</v>
      </c>
      <c r="R96" s="100">
        <f>(Q96-M96)/30</f>
        <v>-2.6666666666666665</v>
      </c>
      <c r="S96" s="118">
        <f>IF(P96/K96&gt;1,100,+P96/K96*100)</f>
        <v>100</v>
      </c>
      <c r="T96" s="97">
        <f>+N96*S96/100</f>
        <v>25.428571428571427</v>
      </c>
      <c r="U96" s="97">
        <f>IF(M96&lt;=$AI$1,T96,0)</f>
        <v>25.428571428571427</v>
      </c>
      <c r="V96" s="97">
        <f>IF($AI$1&gt;=M96,N96,0)</f>
        <v>25.428571428571427</v>
      </c>
      <c r="W96" s="91"/>
      <c r="X96" s="102" t="str">
        <f>IF(S96=100,"CUMPLIDA",IF(M96-$AI$1&lt;0,"VENCIDA",IF(M96-$AI$1&lt;=30,"PRÓXIMA A VENCER",IF(S96&gt;0,"CON AVANCE","EN TERMINO"))))</f>
        <v>CUMPLIDA</v>
      </c>
      <c r="Y96" s="102" t="str">
        <f>IF(A96&lt;&gt;"",IF(AE96=1,"VENCIDO",IF(AE96=2,"PRÓXIMO A VENCER",IF(AE96=3,"EN TERMINO",IF(AE96=4,"CON AVANCE",IF(AE96=5,"CUMPLIDO",))))),"")</f>
        <v>CUMPLIDO</v>
      </c>
      <c r="Z96" s="89" t="s">
        <v>1969</v>
      </c>
      <c r="AA96" s="89" t="str">
        <f t="shared" si="25"/>
        <v>H1ANTYSTODOM2021</v>
      </c>
      <c r="AB96" s="103">
        <f>IF(A96&lt;&gt;"",1,AB95+1)</f>
        <v>1</v>
      </c>
      <c r="AC96" s="103" t="str">
        <f t="shared" si="26"/>
        <v>H1ANTYSTODOM2021 - 1</v>
      </c>
      <c r="AD96" s="82">
        <f t="shared" si="20"/>
        <v>5</v>
      </c>
      <c r="AE96" s="82">
        <f t="shared" si="21"/>
        <v>5</v>
      </c>
      <c r="AF96" s="82" t="str">
        <f>IF(A96&lt;&gt;"",MID(F96,1,FIND(" ",F96,1)-1),AF95)</f>
        <v>H1ANTYSTODOM2021.</v>
      </c>
      <c r="AG96" s="82" t="str">
        <f t="shared" si="22"/>
        <v>H1ANTYSTODOM2021</v>
      </c>
      <c r="AH96" s="104"/>
      <c r="AI96" s="105"/>
      <c r="AJ96" s="106"/>
    </row>
    <row r="97" spans="1:36" s="10" customFormat="1" ht="234.75" customHeight="1" x14ac:dyDescent="0.2">
      <c r="A97" s="89">
        <f>IF(ISBLANK(D97),"",COUNTA($D$2:D97))</f>
        <v>54</v>
      </c>
      <c r="B97" s="90">
        <f t="shared" si="23"/>
        <v>96</v>
      </c>
      <c r="C97" s="91"/>
      <c r="D97" s="90" t="s">
        <v>713</v>
      </c>
      <c r="E97" s="89" t="s">
        <v>1067</v>
      </c>
      <c r="F97" s="92" t="s">
        <v>1930</v>
      </c>
      <c r="G97" s="92" t="s">
        <v>1931</v>
      </c>
      <c r="H97" s="112" t="s">
        <v>1243</v>
      </c>
      <c r="I97" s="112" t="s">
        <v>1250</v>
      </c>
      <c r="J97" s="98" t="s">
        <v>1245</v>
      </c>
      <c r="K97" s="89">
        <v>1</v>
      </c>
      <c r="L97" s="130">
        <v>44564</v>
      </c>
      <c r="M97" s="130">
        <v>44742</v>
      </c>
      <c r="N97" s="117">
        <f t="shared" si="28"/>
        <v>25.428571428571427</v>
      </c>
      <c r="O97" s="98" t="s">
        <v>1698</v>
      </c>
      <c r="P97" s="98">
        <v>1</v>
      </c>
      <c r="Q97" s="99">
        <v>44662</v>
      </c>
      <c r="R97" s="100">
        <f>(Q97-M97)/30</f>
        <v>-2.6666666666666665</v>
      </c>
      <c r="S97" s="118">
        <f>IF(P97/K97&gt;1,100,+P97/K97*100)</f>
        <v>100</v>
      </c>
      <c r="T97" s="97">
        <f>+N97*S97/100</f>
        <v>25.428571428571427</v>
      </c>
      <c r="U97" s="97">
        <f>IF(M97&lt;=$AI$1,T97,0)</f>
        <v>25.428571428571427</v>
      </c>
      <c r="V97" s="97">
        <f>IF($AI$1&gt;=M97,N97,0)</f>
        <v>25.428571428571427</v>
      </c>
      <c r="W97" s="91"/>
      <c r="X97" s="102" t="str">
        <f>IF(S97=100,"CUMPLIDA",IF(M97-$AI$1&lt;0,"VENCIDA",IF(M97-$AI$1&lt;=30,"PRÓXIMA A VENCER",IF(S97&gt;0,"CON AVANCE","EN TERMINO"))))</f>
        <v>CUMPLIDA</v>
      </c>
      <c r="Y97" s="102" t="str">
        <f>IF(A97&lt;&gt;"",IF(AE97=1,"VENCIDO",IF(AE97=2,"PRÓXIMO A VENCER",IF(AE97=3,"EN TERMINO",IF(AE97=4,"CON AVANCE",IF(AE97=5,"CUMPLIDO",))))),"")</f>
        <v>CUMPLIDO</v>
      </c>
      <c r="Z97" s="89" t="s">
        <v>1969</v>
      </c>
      <c r="AA97" s="89" t="str">
        <f t="shared" si="25"/>
        <v>H2ANTYSTODOM2021</v>
      </c>
      <c r="AB97" s="103">
        <f>IF(A97&lt;&gt;"",1,AB96+1)</f>
        <v>1</v>
      </c>
      <c r="AC97" s="103" t="str">
        <f t="shared" si="26"/>
        <v>H2ANTYSTODOM2021 - 1</v>
      </c>
      <c r="AD97" s="82">
        <f t="shared" si="20"/>
        <v>5</v>
      </c>
      <c r="AE97" s="82">
        <f t="shared" si="21"/>
        <v>5</v>
      </c>
      <c r="AF97" s="82" t="str">
        <f>IF(A97&lt;&gt;"",MID(F97,1,FIND(" ",F97,1)-1),AF96)</f>
        <v>H2ANTYSTODOM2021.</v>
      </c>
      <c r="AG97" s="82" t="str">
        <f t="shared" si="22"/>
        <v>H2ANTYSTODOM2021</v>
      </c>
      <c r="AH97" s="104"/>
      <c r="AI97" s="105"/>
      <c r="AJ97" s="106"/>
    </row>
    <row r="98" spans="1:36" s="10" customFormat="1" ht="409.6" customHeight="1" x14ac:dyDescent="0.2">
      <c r="A98" s="89">
        <f>IF(ISBLANK(D98),"",COUNTA($D$2:D98))</f>
        <v>55</v>
      </c>
      <c r="B98" s="90">
        <f t="shared" si="23"/>
        <v>97</v>
      </c>
      <c r="C98" s="91"/>
      <c r="D98" s="89" t="s">
        <v>1932</v>
      </c>
      <c r="E98" s="89" t="s">
        <v>1067</v>
      </c>
      <c r="F98" s="92" t="s">
        <v>1972</v>
      </c>
      <c r="G98" s="92" t="s">
        <v>1933</v>
      </c>
      <c r="H98" s="92" t="s">
        <v>1934</v>
      </c>
      <c r="I98" s="92" t="s">
        <v>1935</v>
      </c>
      <c r="J98" s="89" t="s">
        <v>1936</v>
      </c>
      <c r="K98" s="89">
        <v>2</v>
      </c>
      <c r="L98" s="130">
        <v>44564</v>
      </c>
      <c r="M98" s="132">
        <v>44666</v>
      </c>
      <c r="N98" s="117">
        <f t="shared" si="28"/>
        <v>14.571428571428571</v>
      </c>
      <c r="O98" s="98" t="s">
        <v>1937</v>
      </c>
      <c r="P98" s="98">
        <v>2</v>
      </c>
      <c r="Q98" s="99">
        <v>44749</v>
      </c>
      <c r="R98" s="100">
        <f>(Q98-M98)/30</f>
        <v>2.7666666666666666</v>
      </c>
      <c r="S98" s="118">
        <f>IF(P98/K98&gt;1,100,+P98/K98*100)</f>
        <v>100</v>
      </c>
      <c r="T98" s="97">
        <f>+N98*S98/100</f>
        <v>14.571428571428571</v>
      </c>
      <c r="U98" s="97">
        <f>IF(M98&lt;=$AI$1,T98,0)</f>
        <v>14.571428571428571</v>
      </c>
      <c r="V98" s="97">
        <f>IF($AI$1&gt;=M98,N98,0)</f>
        <v>14.571428571428571</v>
      </c>
      <c r="W98" s="91"/>
      <c r="X98" s="102" t="str">
        <f>IF(S98=100,"CUMPLIDA",IF(M98-$AI$1&lt;0,"VENCIDA",IF(M98-$AI$1&lt;=30,"PRÓXIMA A VENCER",IF(S98&gt;0,"CON AVANCE","EN TERMINO"))))</f>
        <v>CUMPLIDA</v>
      </c>
      <c r="Y98" s="102" t="str">
        <f>IF(A98&lt;&gt;"",IF(AE98=1,"VENCIDO",IF(AE98=2,"PRÓXIMO A VENCER",IF(AE98=3,"EN TERMINO",IF(AE98=4,"CON AVANCE",IF(AE98=5,"CUMPLIDO",))))),"")</f>
        <v>CUMPLIDO</v>
      </c>
      <c r="Z98" s="89" t="s">
        <v>1969</v>
      </c>
      <c r="AA98" s="89" t="str">
        <f t="shared" si="25"/>
        <v>H3ANTYSTODOM2021</v>
      </c>
      <c r="AB98" s="103">
        <f>IF(A98&lt;&gt;"",1,AB97+1)</f>
        <v>1</v>
      </c>
      <c r="AC98" s="103" t="str">
        <f t="shared" si="26"/>
        <v>H3ANTYSTODOM2021 - 1</v>
      </c>
      <c r="AD98" s="82">
        <f t="shared" si="20"/>
        <v>5</v>
      </c>
      <c r="AE98" s="82">
        <f t="shared" si="21"/>
        <v>5</v>
      </c>
      <c r="AF98" s="82" t="str">
        <f>IF(A98&lt;&gt;"",MID(F98,1,FIND(" ",F98,1)-1),AF97)</f>
        <v>H3ANTYSTODOM2021.</v>
      </c>
      <c r="AG98" s="82" t="str">
        <f t="shared" si="22"/>
        <v>H3ANTYSTODOM2021</v>
      </c>
      <c r="AH98" s="104"/>
      <c r="AI98" s="105"/>
      <c r="AJ98" s="106"/>
    </row>
    <row r="99" spans="1:36" s="10" customFormat="1" ht="342.75" customHeight="1" x14ac:dyDescent="0.2">
      <c r="A99" s="89">
        <f>IF(ISBLANK(D99),"",COUNTA($D$2:D99))</f>
        <v>56</v>
      </c>
      <c r="B99" s="90">
        <f t="shared" si="23"/>
        <v>98</v>
      </c>
      <c r="C99" s="91"/>
      <c r="D99" s="90" t="s">
        <v>712</v>
      </c>
      <c r="E99" s="89" t="s">
        <v>1067</v>
      </c>
      <c r="F99" s="92" t="s">
        <v>1938</v>
      </c>
      <c r="G99" s="92" t="s">
        <v>1939</v>
      </c>
      <c r="H99" s="92" t="s">
        <v>1934</v>
      </c>
      <c r="I99" s="92" t="s">
        <v>1935</v>
      </c>
      <c r="J99" s="89" t="s">
        <v>1936</v>
      </c>
      <c r="K99" s="89">
        <v>2</v>
      </c>
      <c r="L99" s="130">
        <v>44564</v>
      </c>
      <c r="M99" s="132">
        <v>44666</v>
      </c>
      <c r="N99" s="117">
        <f t="shared" si="28"/>
        <v>14.571428571428571</v>
      </c>
      <c r="O99" s="98" t="s">
        <v>1937</v>
      </c>
      <c r="P99" s="98">
        <v>2</v>
      </c>
      <c r="Q99" s="99">
        <v>44749</v>
      </c>
      <c r="R99" s="100">
        <f>(Q99-M99)/30</f>
        <v>2.7666666666666666</v>
      </c>
      <c r="S99" s="118">
        <f>IF(P99/K99&gt;1,100,+P99/K99*100)</f>
        <v>100</v>
      </c>
      <c r="T99" s="97">
        <f>+N99*S99/100</f>
        <v>14.571428571428571</v>
      </c>
      <c r="U99" s="97">
        <f>IF(M99&lt;=$AI$1,T99,0)</f>
        <v>14.571428571428571</v>
      </c>
      <c r="V99" s="97">
        <f>IF($AI$1&gt;=M99,N99,0)</f>
        <v>14.571428571428571</v>
      </c>
      <c r="W99" s="91"/>
      <c r="X99" s="102" t="str">
        <f>IF(S99=100,"CUMPLIDA",IF(M99-$AI$1&lt;0,"VENCIDA",IF(M99-$AI$1&lt;=30,"PRÓXIMA A VENCER",IF(S99&gt;0,"CON AVANCE","EN TERMINO"))))</f>
        <v>CUMPLIDA</v>
      </c>
      <c r="Y99" s="102" t="str">
        <f>IF(A99&lt;&gt;"",IF(AE99=1,"VENCIDO",IF(AE99=2,"PRÓXIMO A VENCER",IF(AE99=3,"EN TERMINO",IF(AE99=4,"CON AVANCE",IF(AE99=5,"CUMPLIDO",))))),"")</f>
        <v>CUMPLIDO</v>
      </c>
      <c r="Z99" s="89" t="s">
        <v>1969</v>
      </c>
      <c r="AA99" s="89" t="str">
        <f t="shared" si="25"/>
        <v>H4ANTYSTODOM2021</v>
      </c>
      <c r="AB99" s="103">
        <f>IF(A99&lt;&gt;"",1,AB98+1)</f>
        <v>1</v>
      </c>
      <c r="AC99" s="103" t="str">
        <f t="shared" si="26"/>
        <v>H4ANTYSTODOM2021 - 1</v>
      </c>
      <c r="AD99" s="82">
        <f t="shared" si="20"/>
        <v>5</v>
      </c>
      <c r="AE99" s="82">
        <f t="shared" si="21"/>
        <v>5</v>
      </c>
      <c r="AF99" s="82" t="str">
        <f>IF(A99&lt;&gt;"",MID(F99,1,FIND(" ",F99,1)-1),AF98)</f>
        <v>H4ANTYSTODOM2021.</v>
      </c>
      <c r="AG99" s="82" t="str">
        <f t="shared" si="22"/>
        <v>H4ANTYSTODOM2021</v>
      </c>
      <c r="AH99" s="104"/>
      <c r="AI99" s="105"/>
      <c r="AJ99" s="106"/>
    </row>
    <row r="100" spans="1:36" s="10" customFormat="1" ht="234.75" customHeight="1" x14ac:dyDescent="0.2">
      <c r="A100" s="89">
        <f>IF(ISBLANK(D100),"",COUNTA($D$2:D100))</f>
        <v>57</v>
      </c>
      <c r="B100" s="90">
        <f t="shared" si="23"/>
        <v>99</v>
      </c>
      <c r="C100" s="91"/>
      <c r="D100" s="90" t="s">
        <v>713</v>
      </c>
      <c r="E100" s="89" t="s">
        <v>1067</v>
      </c>
      <c r="F100" s="92" t="s">
        <v>1940</v>
      </c>
      <c r="G100" s="92" t="s">
        <v>1941</v>
      </c>
      <c r="H100" s="92" t="s">
        <v>1942</v>
      </c>
      <c r="I100" s="92" t="s">
        <v>1943</v>
      </c>
      <c r="J100" s="89" t="s">
        <v>1944</v>
      </c>
      <c r="K100" s="89">
        <v>1</v>
      </c>
      <c r="L100" s="130">
        <v>44564</v>
      </c>
      <c r="M100" s="132">
        <v>44696</v>
      </c>
      <c r="N100" s="117">
        <f t="shared" si="28"/>
        <v>18.857142857142858</v>
      </c>
      <c r="O100" s="98" t="s">
        <v>1704</v>
      </c>
      <c r="P100" s="98">
        <v>1</v>
      </c>
      <c r="Q100" s="99">
        <v>44804</v>
      </c>
      <c r="R100" s="100">
        <f>(Q100-M100)/30</f>
        <v>3.6</v>
      </c>
      <c r="S100" s="118">
        <f>IF(P100/K100&gt;1,100,+P100/K100*100)</f>
        <v>100</v>
      </c>
      <c r="T100" s="97">
        <f>+N100*S100/100</f>
        <v>18.857142857142858</v>
      </c>
      <c r="U100" s="97">
        <f>IF(M100&lt;=$AI$1,T100,0)</f>
        <v>18.857142857142858</v>
      </c>
      <c r="V100" s="97">
        <f>IF($AI$1&gt;=M100,N100,0)</f>
        <v>18.857142857142858</v>
      </c>
      <c r="W100" s="91"/>
      <c r="X100" s="102" t="str">
        <f>IF(S100=100,"CUMPLIDA",IF(M100-$AI$1&lt;0,"VENCIDA",IF(M100-$AI$1&lt;=30,"PRÓXIMA A VENCER",IF(S100&gt;0,"CON AVANCE","EN TERMINO"))))</f>
        <v>CUMPLIDA</v>
      </c>
      <c r="Y100" s="102" t="str">
        <f>IF(A100&lt;&gt;"",IF(AE100=1,"VENCIDO",IF(AE100=2,"PRÓXIMO A VENCER",IF(AE100=3,"EN TERMINO",IF(AE100=4,"CON AVANCE",IF(AE100=5,"CUMPLIDO",))))),"")</f>
        <v>CUMPLIDO</v>
      </c>
      <c r="Z100" s="89" t="s">
        <v>1969</v>
      </c>
      <c r="AA100" s="89" t="str">
        <f t="shared" si="25"/>
        <v>H5ANTYSTODOM2021</v>
      </c>
      <c r="AB100" s="103">
        <f>IF(A100&lt;&gt;"",1,AB99+1)</f>
        <v>1</v>
      </c>
      <c r="AC100" s="103" t="str">
        <f t="shared" si="26"/>
        <v>H5ANTYSTODOM2021 - 1</v>
      </c>
      <c r="AD100" s="82">
        <f t="shared" si="20"/>
        <v>5</v>
      </c>
      <c r="AE100" s="82">
        <f t="shared" si="21"/>
        <v>5</v>
      </c>
      <c r="AF100" s="82" t="str">
        <f>IF(A100&lt;&gt;"",MID(F100,1,FIND(" ",F100,1)-1),AF99)</f>
        <v>H5ANTYSTODOM2021.</v>
      </c>
      <c r="AG100" s="82" t="str">
        <f t="shared" si="22"/>
        <v>H5ANTYSTODOM2021</v>
      </c>
      <c r="AH100" s="104"/>
      <c r="AI100" s="105"/>
      <c r="AJ100" s="106"/>
    </row>
    <row r="101" spans="1:36" s="10" customFormat="1" ht="279" customHeight="1" x14ac:dyDescent="0.2">
      <c r="A101" s="89">
        <f>IF(ISBLANK(D101),"",COUNTA($D$2:D101))</f>
        <v>58</v>
      </c>
      <c r="B101" s="90">
        <f t="shared" si="23"/>
        <v>100</v>
      </c>
      <c r="C101" s="91"/>
      <c r="D101" s="90" t="s">
        <v>1945</v>
      </c>
      <c r="E101" s="89" t="s">
        <v>1067</v>
      </c>
      <c r="F101" s="92" t="s">
        <v>1946</v>
      </c>
      <c r="G101" s="92" t="s">
        <v>1947</v>
      </c>
      <c r="H101" s="92" t="s">
        <v>1243</v>
      </c>
      <c r="I101" s="92" t="s">
        <v>1250</v>
      </c>
      <c r="J101" s="89" t="s">
        <v>1245</v>
      </c>
      <c r="K101" s="89">
        <v>1</v>
      </c>
      <c r="L101" s="130">
        <v>44564</v>
      </c>
      <c r="M101" s="132">
        <v>44742</v>
      </c>
      <c r="N101" s="117">
        <f t="shared" si="28"/>
        <v>25.428571428571427</v>
      </c>
      <c r="O101" s="98" t="s">
        <v>1698</v>
      </c>
      <c r="P101" s="98">
        <v>1</v>
      </c>
      <c r="Q101" s="99">
        <v>44662</v>
      </c>
      <c r="R101" s="100">
        <f>(Q101-M101)/30</f>
        <v>-2.6666666666666665</v>
      </c>
      <c r="S101" s="118">
        <f>IF(P101/K101&gt;1,100,+P101/K101*100)</f>
        <v>100</v>
      </c>
      <c r="T101" s="97">
        <f>+N101*S101/100</f>
        <v>25.428571428571427</v>
      </c>
      <c r="U101" s="97">
        <f>IF(M101&lt;=$AI$1,T101,0)</f>
        <v>25.428571428571427</v>
      </c>
      <c r="V101" s="97">
        <f>IF($AI$1&gt;=M101,N101,0)</f>
        <v>25.428571428571427</v>
      </c>
      <c r="W101" s="91"/>
      <c r="X101" s="102" t="str">
        <f>IF(S101=100,"CUMPLIDA",IF(M101-$AI$1&lt;0,"VENCIDA",IF(M101-$AI$1&lt;=30,"PRÓXIMA A VENCER",IF(S101&gt;0,"CON AVANCE","EN TERMINO"))))</f>
        <v>CUMPLIDA</v>
      </c>
      <c r="Y101" s="102" t="str">
        <f>IF(A101&lt;&gt;"",IF(AE101=1,"VENCIDO",IF(AE101=2,"PRÓXIMO A VENCER",IF(AE101=3,"EN TERMINO",IF(AE101=4,"CON AVANCE",IF(AE101=5,"CUMPLIDO",))))),"")</f>
        <v>CUMPLIDO</v>
      </c>
      <c r="Z101" s="89" t="s">
        <v>1969</v>
      </c>
      <c r="AA101" s="89" t="str">
        <f t="shared" si="25"/>
        <v>H6ANTYSTODOM2021</v>
      </c>
      <c r="AB101" s="103">
        <f>IF(A101&lt;&gt;"",1,AB100+1)</f>
        <v>1</v>
      </c>
      <c r="AC101" s="103" t="str">
        <f t="shared" si="26"/>
        <v>H6ANTYSTODOM2021 - 1</v>
      </c>
      <c r="AD101" s="82">
        <f t="shared" si="20"/>
        <v>5</v>
      </c>
      <c r="AE101" s="82">
        <f t="shared" si="21"/>
        <v>5</v>
      </c>
      <c r="AF101" s="82" t="str">
        <f>IF(A101&lt;&gt;"",MID(F101,1,FIND(" ",F101,1)-1),AF100)</f>
        <v>H6ANTYSTODOM2021.</v>
      </c>
      <c r="AG101" s="82" t="str">
        <f t="shared" si="22"/>
        <v>H6ANTYSTODOM2021</v>
      </c>
      <c r="AH101" s="104"/>
      <c r="AI101" s="105"/>
      <c r="AJ101" s="106"/>
    </row>
    <row r="102" spans="1:36" s="10" customFormat="1" ht="234.75" customHeight="1" x14ac:dyDescent="0.2">
      <c r="A102" s="89">
        <f>IF(ISBLANK(D102),"",COUNTA($D$2:D102))</f>
        <v>59</v>
      </c>
      <c r="B102" s="90">
        <f t="shared" si="23"/>
        <v>101</v>
      </c>
      <c r="C102" s="91"/>
      <c r="D102" s="98" t="s">
        <v>712</v>
      </c>
      <c r="E102" s="89" t="s">
        <v>1067</v>
      </c>
      <c r="F102" s="110" t="s">
        <v>1948</v>
      </c>
      <c r="G102" s="110" t="s">
        <v>1949</v>
      </c>
      <c r="H102" s="112" t="s">
        <v>1934</v>
      </c>
      <c r="I102" s="112" t="s">
        <v>1935</v>
      </c>
      <c r="J102" s="98" t="s">
        <v>1936</v>
      </c>
      <c r="K102" s="98">
        <v>2</v>
      </c>
      <c r="L102" s="130">
        <v>44564</v>
      </c>
      <c r="M102" s="132">
        <v>44666</v>
      </c>
      <c r="N102" s="117">
        <f t="shared" si="28"/>
        <v>14.571428571428571</v>
      </c>
      <c r="O102" s="98" t="s">
        <v>1937</v>
      </c>
      <c r="P102" s="98">
        <v>2</v>
      </c>
      <c r="Q102" s="99">
        <v>44749</v>
      </c>
      <c r="R102" s="100">
        <f>(Q102-M102)/30</f>
        <v>2.7666666666666666</v>
      </c>
      <c r="S102" s="118">
        <f>IF(P102/K102&gt;1,100,+P102/K102*100)</f>
        <v>100</v>
      </c>
      <c r="T102" s="97">
        <f>+N102*S102/100</f>
        <v>14.571428571428571</v>
      </c>
      <c r="U102" s="97">
        <f>IF(M102&lt;=$AI$1,T102,0)</f>
        <v>14.571428571428571</v>
      </c>
      <c r="V102" s="97">
        <f>IF($AI$1&gt;=M102,N102,0)</f>
        <v>14.571428571428571</v>
      </c>
      <c r="W102" s="91"/>
      <c r="X102" s="102" t="str">
        <f>IF(S102=100,"CUMPLIDA",IF(M102-$AI$1&lt;0,"VENCIDA",IF(M102-$AI$1&lt;=30,"PRÓXIMA A VENCER",IF(S102&gt;0,"CON AVANCE","EN TERMINO"))))</f>
        <v>CUMPLIDA</v>
      </c>
      <c r="Y102" s="102" t="str">
        <f>IF(A102&lt;&gt;"",IF(AE102=1,"VENCIDO",IF(AE102=2,"PRÓXIMO A VENCER",IF(AE102=3,"EN TERMINO",IF(AE102=4,"CON AVANCE",IF(AE102=5,"CUMPLIDO",))))),"")</f>
        <v>CUMPLIDO</v>
      </c>
      <c r="Z102" s="89" t="s">
        <v>1969</v>
      </c>
      <c r="AA102" s="89" t="str">
        <f t="shared" si="25"/>
        <v>H9ANTYSTODOM2021</v>
      </c>
      <c r="AB102" s="103">
        <f>IF(A102&lt;&gt;"",1,AB101+1)</f>
        <v>1</v>
      </c>
      <c r="AC102" s="103" t="str">
        <f t="shared" si="26"/>
        <v>H9ANTYSTODOM2021 - 1</v>
      </c>
      <c r="AD102" s="82">
        <f t="shared" si="20"/>
        <v>5</v>
      </c>
      <c r="AE102" s="82">
        <f t="shared" si="21"/>
        <v>5</v>
      </c>
      <c r="AF102" s="82" t="str">
        <f>IF(A102&lt;&gt;"",MID(F102,1,FIND(" ",F102,1)-1),AF101)</f>
        <v>H9ANTYSTODOM2021.</v>
      </c>
      <c r="AG102" s="82" t="str">
        <f t="shared" si="22"/>
        <v>H9ANTYSTODOM2021</v>
      </c>
      <c r="AH102" s="104"/>
      <c r="AI102" s="105"/>
      <c r="AJ102" s="106"/>
    </row>
    <row r="103" spans="1:36" s="10" customFormat="1" ht="234.75" customHeight="1" x14ac:dyDescent="0.2">
      <c r="A103" s="89">
        <f>IF(ISBLANK(D103),"",COUNTA($D$2:D103))</f>
        <v>60</v>
      </c>
      <c r="B103" s="90">
        <f t="shared" si="23"/>
        <v>102</v>
      </c>
      <c r="C103" s="91"/>
      <c r="D103" s="98" t="s">
        <v>712</v>
      </c>
      <c r="E103" s="89" t="s">
        <v>1067</v>
      </c>
      <c r="F103" s="110" t="s">
        <v>1950</v>
      </c>
      <c r="G103" s="110" t="s">
        <v>1951</v>
      </c>
      <c r="H103" s="112" t="s">
        <v>1934</v>
      </c>
      <c r="I103" s="112" t="s">
        <v>1935</v>
      </c>
      <c r="J103" s="98" t="s">
        <v>1936</v>
      </c>
      <c r="K103" s="98">
        <v>2</v>
      </c>
      <c r="L103" s="130">
        <v>44564</v>
      </c>
      <c r="M103" s="132">
        <v>44666</v>
      </c>
      <c r="N103" s="117">
        <f t="shared" si="28"/>
        <v>14.571428571428571</v>
      </c>
      <c r="O103" s="98" t="s">
        <v>1937</v>
      </c>
      <c r="P103" s="98">
        <v>2</v>
      </c>
      <c r="Q103" s="99">
        <v>44749</v>
      </c>
      <c r="R103" s="100">
        <f>(Q103-M103)/30</f>
        <v>2.7666666666666666</v>
      </c>
      <c r="S103" s="118">
        <f>IF(P103/K103&gt;1,100,+P103/K103*100)</f>
        <v>100</v>
      </c>
      <c r="T103" s="97">
        <f>+N103*S103/100</f>
        <v>14.571428571428571</v>
      </c>
      <c r="U103" s="97">
        <f>IF(M103&lt;=$AI$1,T103,0)</f>
        <v>14.571428571428571</v>
      </c>
      <c r="V103" s="97">
        <f>IF($AI$1&gt;=M103,N103,0)</f>
        <v>14.571428571428571</v>
      </c>
      <c r="W103" s="91"/>
      <c r="X103" s="102" t="str">
        <f>IF(S103=100,"CUMPLIDA",IF(M103-$AI$1&lt;0,"VENCIDA",IF(M103-$AI$1&lt;=30,"PRÓXIMA A VENCER",IF(S103&gt;0,"CON AVANCE","EN TERMINO"))))</f>
        <v>CUMPLIDA</v>
      </c>
      <c r="Y103" s="102" t="str">
        <f>IF(A103&lt;&gt;"",IF(AE103=1,"VENCIDO",IF(AE103=2,"PRÓXIMO A VENCER",IF(AE103=3,"EN TERMINO",IF(AE103=4,"CON AVANCE",IF(AE103=5,"CUMPLIDO",))))),"")</f>
        <v>CUMPLIDO</v>
      </c>
      <c r="Z103" s="89" t="s">
        <v>1969</v>
      </c>
      <c r="AA103" s="89" t="str">
        <f t="shared" si="25"/>
        <v>H10ANTYSTODOM2021</v>
      </c>
      <c r="AB103" s="103">
        <f>IF(A103&lt;&gt;"",1,AB102+1)</f>
        <v>1</v>
      </c>
      <c r="AC103" s="103" t="str">
        <f t="shared" si="26"/>
        <v>H10ANTYSTODOM2021 - 1</v>
      </c>
      <c r="AD103" s="82">
        <f t="shared" si="20"/>
        <v>5</v>
      </c>
      <c r="AE103" s="82">
        <f t="shared" si="21"/>
        <v>5</v>
      </c>
      <c r="AF103" s="82" t="str">
        <f>IF(A103&lt;&gt;"",MID(F103,1,FIND(" ",F103,1)-1),AF102)</f>
        <v>H10ANTYSTODOM2021.</v>
      </c>
      <c r="AG103" s="82" t="str">
        <f t="shared" si="22"/>
        <v>H10ANTYSTODOM2021</v>
      </c>
      <c r="AH103" s="104"/>
      <c r="AI103" s="105"/>
      <c r="AJ103" s="106"/>
    </row>
    <row r="104" spans="1:36" s="10" customFormat="1" ht="234.75" customHeight="1" x14ac:dyDescent="0.2">
      <c r="A104" s="89">
        <f>IF(ISBLANK(D104),"",COUNTA($D$2:D104))</f>
        <v>61</v>
      </c>
      <c r="B104" s="90">
        <f t="shared" si="23"/>
        <v>103</v>
      </c>
      <c r="C104" s="91"/>
      <c r="D104" s="98" t="s">
        <v>712</v>
      </c>
      <c r="E104" s="89" t="s">
        <v>1067</v>
      </c>
      <c r="F104" s="110" t="s">
        <v>1952</v>
      </c>
      <c r="G104" s="110" t="s">
        <v>1953</v>
      </c>
      <c r="H104" s="112" t="s">
        <v>1243</v>
      </c>
      <c r="I104" s="112" t="s">
        <v>1250</v>
      </c>
      <c r="J104" s="98" t="s">
        <v>1245</v>
      </c>
      <c r="K104" s="98">
        <v>1</v>
      </c>
      <c r="L104" s="130">
        <v>44564</v>
      </c>
      <c r="M104" s="132">
        <v>44742</v>
      </c>
      <c r="N104" s="117">
        <f t="shared" si="28"/>
        <v>25.428571428571427</v>
      </c>
      <c r="O104" s="98" t="s">
        <v>1698</v>
      </c>
      <c r="P104" s="98">
        <v>1</v>
      </c>
      <c r="Q104" s="99">
        <v>44662</v>
      </c>
      <c r="R104" s="100">
        <f>(Q104-M104)/30</f>
        <v>-2.6666666666666665</v>
      </c>
      <c r="S104" s="118">
        <f>IF(P104/K104&gt;1,100,+P104/K104*100)</f>
        <v>100</v>
      </c>
      <c r="T104" s="97">
        <f>+N104*S104/100</f>
        <v>25.428571428571427</v>
      </c>
      <c r="U104" s="97">
        <f>IF(M104&lt;=$AI$1,T104,0)</f>
        <v>25.428571428571427</v>
      </c>
      <c r="V104" s="97">
        <f>IF($AI$1&gt;=M104,N104,0)</f>
        <v>25.428571428571427</v>
      </c>
      <c r="W104" s="91"/>
      <c r="X104" s="102" t="str">
        <f>IF(S104=100,"CUMPLIDA",IF(M104-$AI$1&lt;0,"VENCIDA",IF(M104-$AI$1&lt;=30,"PRÓXIMA A VENCER",IF(S104&gt;0,"CON AVANCE","EN TERMINO"))))</f>
        <v>CUMPLIDA</v>
      </c>
      <c r="Y104" s="102" t="str">
        <f>IF(A104&lt;&gt;"",IF(AE104=1,"VENCIDO",IF(AE104=2,"PRÓXIMO A VENCER",IF(AE104=3,"EN TERMINO",IF(AE104=4,"CON AVANCE",IF(AE104=5,"CUMPLIDO",))))),"")</f>
        <v>CUMPLIDO</v>
      </c>
      <c r="Z104" s="89" t="s">
        <v>1969</v>
      </c>
      <c r="AA104" s="89" t="str">
        <f t="shared" si="25"/>
        <v>H11ANTYSTODOM2021</v>
      </c>
      <c r="AB104" s="103">
        <f>IF(A104&lt;&gt;"",1,AB103+1)</f>
        <v>1</v>
      </c>
      <c r="AC104" s="103" t="str">
        <f t="shared" si="26"/>
        <v>H11ANTYSTODOM2021 - 1</v>
      </c>
      <c r="AD104" s="82">
        <f t="shared" si="20"/>
        <v>5</v>
      </c>
      <c r="AE104" s="82">
        <f t="shared" si="21"/>
        <v>5</v>
      </c>
      <c r="AF104" s="82" t="str">
        <f>IF(A104&lt;&gt;"",MID(F104,1,FIND(" ",F104,1)-1),AF103)</f>
        <v>H11ANTYSTODOM2021.</v>
      </c>
      <c r="AG104" s="82" t="str">
        <f t="shared" si="22"/>
        <v>H11ANTYSTODOM2021</v>
      </c>
      <c r="AH104" s="104"/>
      <c r="AI104" s="105"/>
      <c r="AJ104" s="106"/>
    </row>
    <row r="105" spans="1:36" s="10" customFormat="1" ht="399" customHeight="1" x14ac:dyDescent="0.2">
      <c r="A105" s="89">
        <f>IF(ISBLANK(D105),"",COUNTA($D$2:D105))</f>
        <v>62</v>
      </c>
      <c r="B105" s="90">
        <f t="shared" si="23"/>
        <v>104</v>
      </c>
      <c r="C105" s="91"/>
      <c r="D105" s="98" t="s">
        <v>1297</v>
      </c>
      <c r="E105" s="89" t="s">
        <v>1067</v>
      </c>
      <c r="F105" s="110" t="s">
        <v>1954</v>
      </c>
      <c r="G105" s="110" t="s">
        <v>1955</v>
      </c>
      <c r="H105" s="112" t="s">
        <v>1956</v>
      </c>
      <c r="I105" s="112" t="s">
        <v>1957</v>
      </c>
      <c r="J105" s="98" t="s">
        <v>1958</v>
      </c>
      <c r="K105" s="98">
        <v>1</v>
      </c>
      <c r="L105" s="130">
        <v>44564</v>
      </c>
      <c r="M105" s="132">
        <v>44696</v>
      </c>
      <c r="N105" s="117">
        <f t="shared" si="28"/>
        <v>18.857142857142858</v>
      </c>
      <c r="O105" s="98" t="s">
        <v>1704</v>
      </c>
      <c r="P105" s="98">
        <v>0.63</v>
      </c>
      <c r="Q105" s="99"/>
      <c r="R105" s="100">
        <f>(Q105-M105)/30</f>
        <v>-1489.8666666666666</v>
      </c>
      <c r="S105" s="118">
        <f>IF(P105/K105&gt;1,100,+P105/K105*100)</f>
        <v>63</v>
      </c>
      <c r="T105" s="97">
        <f>+N105*S105/100</f>
        <v>11.88</v>
      </c>
      <c r="U105" s="97">
        <f>IF(M105&lt;=$AI$1,T105,0)</f>
        <v>11.88</v>
      </c>
      <c r="V105" s="97">
        <f>IF($AI$1&gt;=M105,N105,0)</f>
        <v>18.857142857142858</v>
      </c>
      <c r="W105" s="91"/>
      <c r="X105" s="102" t="str">
        <f>IF(S105=100,"CUMPLIDA",IF(M105-$AI$1&lt;0,"VENCIDA",IF(M105-$AI$1&lt;=30,"PRÓXIMA A VENCER",IF(S105&gt;0,"CON AVANCE","EN TERMINO"))))</f>
        <v>VENCIDA</v>
      </c>
      <c r="Y105" s="102" t="str">
        <f>IF(A105&lt;&gt;"",IF(AE105=1,"VENCIDO",IF(AE105=2,"PRÓXIMO A VENCER",IF(AE105=3,"EN TERMINO",IF(AE105=4,"CON AVANCE",IF(AE105=5,"CUMPLIDO",))))),"")</f>
        <v>VENCIDO</v>
      </c>
      <c r="Z105" s="89" t="s">
        <v>1969</v>
      </c>
      <c r="AA105" s="89" t="str">
        <f t="shared" si="25"/>
        <v>H13ANTYSTODOM2021</v>
      </c>
      <c r="AB105" s="103">
        <f>IF(A105&lt;&gt;"",1,AB104+1)</f>
        <v>1</v>
      </c>
      <c r="AC105" s="103" t="str">
        <f t="shared" si="26"/>
        <v>H13ANTYSTODOM2021 - 1</v>
      </c>
      <c r="AD105" s="82">
        <f t="shared" si="20"/>
        <v>1</v>
      </c>
      <c r="AE105" s="82">
        <f t="shared" si="21"/>
        <v>1</v>
      </c>
      <c r="AF105" s="82" t="str">
        <f>IF(A105&lt;&gt;"",MID(F105,1,FIND(" ",F105,1)-1),AF104)</f>
        <v>H13ANTYSTODOM2021.</v>
      </c>
      <c r="AG105" s="82" t="str">
        <f t="shared" si="22"/>
        <v>H13ANTYSTODOM2021</v>
      </c>
      <c r="AH105" s="104"/>
      <c r="AI105" s="105"/>
      <c r="AJ105" s="106"/>
    </row>
    <row r="106" spans="1:36" s="10" customFormat="1" ht="234.75" customHeight="1" x14ac:dyDescent="0.2">
      <c r="A106" s="89">
        <f>IF(ISBLANK(D106),"",COUNTA($D$2:D106))</f>
        <v>63</v>
      </c>
      <c r="B106" s="90">
        <f t="shared" si="23"/>
        <v>105</v>
      </c>
      <c r="C106" s="91"/>
      <c r="D106" s="98" t="s">
        <v>1959</v>
      </c>
      <c r="E106" s="89" t="s">
        <v>1067</v>
      </c>
      <c r="F106" s="112" t="s">
        <v>1960</v>
      </c>
      <c r="G106" s="112" t="s">
        <v>1961</v>
      </c>
      <c r="H106" s="112" t="s">
        <v>1934</v>
      </c>
      <c r="I106" s="112" t="s">
        <v>1935</v>
      </c>
      <c r="J106" s="98" t="s">
        <v>1936</v>
      </c>
      <c r="K106" s="98">
        <v>2</v>
      </c>
      <c r="L106" s="130">
        <v>44564</v>
      </c>
      <c r="M106" s="132">
        <v>44666</v>
      </c>
      <c r="N106" s="117">
        <f t="shared" si="28"/>
        <v>14.571428571428571</v>
      </c>
      <c r="O106" s="98" t="s">
        <v>1937</v>
      </c>
      <c r="P106" s="98">
        <v>2</v>
      </c>
      <c r="Q106" s="99">
        <v>44749</v>
      </c>
      <c r="R106" s="100">
        <f>(Q106-M106)/30</f>
        <v>2.7666666666666666</v>
      </c>
      <c r="S106" s="118">
        <f>IF(P106/K106&gt;1,100,+P106/K106*100)</f>
        <v>100</v>
      </c>
      <c r="T106" s="97">
        <f>+N106*S106/100</f>
        <v>14.571428571428571</v>
      </c>
      <c r="U106" s="97">
        <f>IF(M106&lt;=$AI$1,T106,0)</f>
        <v>14.571428571428571</v>
      </c>
      <c r="V106" s="97">
        <f>IF($AI$1&gt;=M106,N106,0)</f>
        <v>14.571428571428571</v>
      </c>
      <c r="W106" s="91"/>
      <c r="X106" s="102" t="str">
        <f>IF(S106=100,"CUMPLIDA",IF(M106-$AI$1&lt;0,"VENCIDA",IF(M106-$AI$1&lt;=30,"PRÓXIMA A VENCER",IF(S106&gt;0,"CON AVANCE","EN TERMINO"))))</f>
        <v>CUMPLIDA</v>
      </c>
      <c r="Y106" s="102" t="str">
        <f>IF(A106&lt;&gt;"",IF(AE106=1,"VENCIDO",IF(AE106=2,"PRÓXIMO A VENCER",IF(AE106=3,"EN TERMINO",IF(AE106=4,"CON AVANCE",IF(AE106=5,"CUMPLIDO",))))),"")</f>
        <v>CUMPLIDO</v>
      </c>
      <c r="Z106" s="89" t="s">
        <v>1969</v>
      </c>
      <c r="AA106" s="89" t="str">
        <f t="shared" si="25"/>
        <v>H14ANTYSTODOM2021</v>
      </c>
      <c r="AB106" s="103">
        <f>IF(A106&lt;&gt;"",1,AB105+1)</f>
        <v>1</v>
      </c>
      <c r="AC106" s="103" t="str">
        <f t="shared" si="26"/>
        <v>H14ANTYSTODOM2021 - 1</v>
      </c>
      <c r="AD106" s="82">
        <f t="shared" si="20"/>
        <v>5</v>
      </c>
      <c r="AE106" s="82">
        <f t="shared" si="21"/>
        <v>5</v>
      </c>
      <c r="AF106" s="82" t="str">
        <f>IF(A106&lt;&gt;"",MID(F106,1,FIND(" ",F106,1)-1),AF105)</f>
        <v>H14ANTYSTODOM2021.</v>
      </c>
      <c r="AG106" s="82" t="str">
        <f t="shared" si="22"/>
        <v>H14ANTYSTODOM2021</v>
      </c>
      <c r="AH106" s="104"/>
      <c r="AI106" s="105"/>
      <c r="AJ106" s="106"/>
    </row>
    <row r="107" spans="1:36" s="10" customFormat="1" ht="234.75" customHeight="1" x14ac:dyDescent="0.2">
      <c r="A107" s="89">
        <f>IF(ISBLANK(D107),"",COUNTA($D$2:D107))</f>
        <v>64</v>
      </c>
      <c r="B107" s="90">
        <f t="shared" si="23"/>
        <v>106</v>
      </c>
      <c r="C107" s="91"/>
      <c r="D107" s="98" t="s">
        <v>1962</v>
      </c>
      <c r="E107" s="89" t="s">
        <v>1067</v>
      </c>
      <c r="F107" s="110" t="s">
        <v>1963</v>
      </c>
      <c r="G107" s="110" t="s">
        <v>1964</v>
      </c>
      <c r="H107" s="112" t="s">
        <v>1934</v>
      </c>
      <c r="I107" s="112" t="s">
        <v>1935</v>
      </c>
      <c r="J107" s="98" t="s">
        <v>1936</v>
      </c>
      <c r="K107" s="98">
        <v>2</v>
      </c>
      <c r="L107" s="130">
        <v>44564</v>
      </c>
      <c r="M107" s="132">
        <v>44666</v>
      </c>
      <c r="N107" s="117">
        <f t="shared" si="28"/>
        <v>14.571428571428571</v>
      </c>
      <c r="O107" s="98" t="s">
        <v>1937</v>
      </c>
      <c r="P107" s="98">
        <v>2</v>
      </c>
      <c r="Q107" s="99">
        <v>44749</v>
      </c>
      <c r="R107" s="100">
        <f>(Q107-M107)/30</f>
        <v>2.7666666666666666</v>
      </c>
      <c r="S107" s="118">
        <f>IF(P107/K107&gt;1,100,+P107/K107*100)</f>
        <v>100</v>
      </c>
      <c r="T107" s="97">
        <f>+N107*S107/100</f>
        <v>14.571428571428571</v>
      </c>
      <c r="U107" s="97">
        <f>IF(M107&lt;=$AI$1,T107,0)</f>
        <v>14.571428571428571</v>
      </c>
      <c r="V107" s="97">
        <f>IF($AI$1&gt;=M107,N107,0)</f>
        <v>14.571428571428571</v>
      </c>
      <c r="W107" s="91"/>
      <c r="X107" s="102" t="str">
        <f>IF(S107=100,"CUMPLIDA",IF(M107-$AI$1&lt;0,"VENCIDA",IF(M107-$AI$1&lt;=30,"PRÓXIMA A VENCER",IF(S107&gt;0,"CON AVANCE","EN TERMINO"))))</f>
        <v>CUMPLIDA</v>
      </c>
      <c r="Y107" s="102" t="str">
        <f>IF(A107&lt;&gt;"",IF(AE107=1,"VENCIDO",IF(AE107=2,"PRÓXIMO A VENCER",IF(AE107=3,"EN TERMINO",IF(AE107=4,"CON AVANCE",IF(AE107=5,"CUMPLIDO",))))),"")</f>
        <v>CUMPLIDO</v>
      </c>
      <c r="Z107" s="89" t="s">
        <v>1969</v>
      </c>
      <c r="AA107" s="89" t="str">
        <f t="shared" si="25"/>
        <v>H15ANTYSTODOM2021</v>
      </c>
      <c r="AB107" s="103">
        <f>IF(A107&lt;&gt;"",1,AB106+1)</f>
        <v>1</v>
      </c>
      <c r="AC107" s="103" t="str">
        <f t="shared" si="26"/>
        <v>H15ANTYSTODOM2021 - 1</v>
      </c>
      <c r="AD107" s="82">
        <f t="shared" si="20"/>
        <v>5</v>
      </c>
      <c r="AE107" s="82">
        <f t="shared" si="21"/>
        <v>5</v>
      </c>
      <c r="AF107" s="82" t="str">
        <f>IF(A107&lt;&gt;"",MID(F107,1,FIND(" ",F107,1)-1),AF106)</f>
        <v>H15ANTYSTODOM2021.</v>
      </c>
      <c r="AG107" s="82" t="str">
        <f t="shared" si="22"/>
        <v>H15ANTYSTODOM2021</v>
      </c>
      <c r="AH107" s="104"/>
      <c r="AI107" s="105"/>
      <c r="AJ107" s="106"/>
    </row>
    <row r="108" spans="1:36" s="10" customFormat="1" ht="234.75" customHeight="1" x14ac:dyDescent="0.2">
      <c r="A108" s="89">
        <f>IF(ISBLANK(D108),"",COUNTA($D$2:D108))</f>
        <v>65</v>
      </c>
      <c r="B108" s="90">
        <f t="shared" si="23"/>
        <v>107</v>
      </c>
      <c r="C108" s="91"/>
      <c r="D108" s="98" t="s">
        <v>712</v>
      </c>
      <c r="E108" s="89" t="s">
        <v>1067</v>
      </c>
      <c r="F108" s="110" t="s">
        <v>1965</v>
      </c>
      <c r="G108" s="110" t="s">
        <v>1966</v>
      </c>
      <c r="H108" s="112" t="s">
        <v>1934</v>
      </c>
      <c r="I108" s="112" t="s">
        <v>1935</v>
      </c>
      <c r="J108" s="98" t="s">
        <v>1936</v>
      </c>
      <c r="K108" s="98">
        <v>2</v>
      </c>
      <c r="L108" s="130">
        <v>44564</v>
      </c>
      <c r="M108" s="132">
        <v>44666</v>
      </c>
      <c r="N108" s="117">
        <f t="shared" si="28"/>
        <v>14.571428571428571</v>
      </c>
      <c r="O108" s="98" t="s">
        <v>1937</v>
      </c>
      <c r="P108" s="98">
        <v>2</v>
      </c>
      <c r="Q108" s="99">
        <v>44749</v>
      </c>
      <c r="R108" s="100">
        <f>(Q108-M108)/30</f>
        <v>2.7666666666666666</v>
      </c>
      <c r="S108" s="118">
        <f>IF(P108/K108&gt;1,100,+P108/K108*100)</f>
        <v>100</v>
      </c>
      <c r="T108" s="97">
        <f>+N108*S108/100</f>
        <v>14.571428571428571</v>
      </c>
      <c r="U108" s="97">
        <f>IF(M108&lt;=$AI$1,T108,0)</f>
        <v>14.571428571428571</v>
      </c>
      <c r="V108" s="97">
        <f>IF($AI$1&gt;=M108,N108,0)</f>
        <v>14.571428571428571</v>
      </c>
      <c r="W108" s="91"/>
      <c r="X108" s="102" t="str">
        <f>IF(S108=100,"CUMPLIDA",IF(M108-$AI$1&lt;0,"VENCIDA",IF(M108-$AI$1&lt;=30,"PRÓXIMA A VENCER",IF(S108&gt;0,"CON AVANCE","EN TERMINO"))))</f>
        <v>CUMPLIDA</v>
      </c>
      <c r="Y108" s="102" t="str">
        <f>IF(A108&lt;&gt;"",IF(AE108=1,"VENCIDO",IF(AE108=2,"PRÓXIMO A VENCER",IF(AE108=3,"EN TERMINO",IF(AE108=4,"CON AVANCE",IF(AE108=5,"CUMPLIDO",))))),"")</f>
        <v>CUMPLIDO</v>
      </c>
      <c r="Z108" s="89" t="s">
        <v>1969</v>
      </c>
      <c r="AA108" s="89" t="str">
        <f t="shared" si="25"/>
        <v>H16ANTYSTODOM2021</v>
      </c>
      <c r="AB108" s="103">
        <f>IF(A108&lt;&gt;"",1,AB107+1)</f>
        <v>1</v>
      </c>
      <c r="AC108" s="103" t="str">
        <f t="shared" si="26"/>
        <v>H16ANTYSTODOM2021 - 1</v>
      </c>
      <c r="AD108" s="82">
        <f t="shared" si="20"/>
        <v>5</v>
      </c>
      <c r="AE108" s="82">
        <f t="shared" si="21"/>
        <v>5</v>
      </c>
      <c r="AF108" s="82" t="str">
        <f>IF(A108&lt;&gt;"",MID(F108,1,FIND(" ",F108,1)-1),AF107)</f>
        <v>H16ANTYSTODOM2021.</v>
      </c>
      <c r="AG108" s="82" t="str">
        <f t="shared" si="22"/>
        <v>H16ANTYSTODOM2021</v>
      </c>
      <c r="AH108" s="104"/>
      <c r="AI108" s="105"/>
      <c r="AJ108" s="106"/>
    </row>
    <row r="109" spans="1:36" s="10" customFormat="1" ht="234.75" customHeight="1" x14ac:dyDescent="0.2">
      <c r="A109" s="89">
        <f>IF(ISBLANK(D109),"",COUNTA($D$2:D109))</f>
        <v>66</v>
      </c>
      <c r="B109" s="90">
        <f t="shared" si="23"/>
        <v>108</v>
      </c>
      <c r="C109" s="91"/>
      <c r="D109" s="90" t="s">
        <v>802</v>
      </c>
      <c r="E109" s="89" t="s">
        <v>1067</v>
      </c>
      <c r="F109" s="92" t="s">
        <v>1925</v>
      </c>
      <c r="G109" s="92" t="s">
        <v>1921</v>
      </c>
      <c r="H109" s="108" t="s">
        <v>1922</v>
      </c>
      <c r="I109" s="108" t="s">
        <v>1923</v>
      </c>
      <c r="J109" s="95" t="s">
        <v>1924</v>
      </c>
      <c r="K109" s="95">
        <v>1</v>
      </c>
      <c r="L109" s="119">
        <v>44624</v>
      </c>
      <c r="M109" s="119">
        <v>44652</v>
      </c>
      <c r="N109" s="117">
        <f t="shared" ref="N109" si="30">(+M109-L109)/7</f>
        <v>4</v>
      </c>
      <c r="O109" s="98" t="s">
        <v>1698</v>
      </c>
      <c r="P109" s="98">
        <v>0</v>
      </c>
      <c r="Q109" s="99"/>
      <c r="R109" s="100">
        <f>(Q109-M109)/30</f>
        <v>-1488.4</v>
      </c>
      <c r="S109" s="118">
        <f>IF(P109/K109&gt;1,100,+P109/K109*100)</f>
        <v>0</v>
      </c>
      <c r="T109" s="97">
        <f>+N109*S109/100</f>
        <v>0</v>
      </c>
      <c r="U109" s="97">
        <f>IF(M109&lt;=$AI$1,T109,0)</f>
        <v>0</v>
      </c>
      <c r="V109" s="97">
        <f>IF($AI$1&gt;=M109,N109,0)</f>
        <v>4</v>
      </c>
      <c r="W109" s="91"/>
      <c r="X109" s="102" t="str">
        <f>IF(S109=100,"CUMPLIDA",IF(M109-$AI$1&lt;0,"VENCIDA",IF(M109-$AI$1&lt;=30,"PRÓXIMA A VENCER",IF(S109&gt;0,"CON AVANCE","EN TERMINO"))))</f>
        <v>VENCIDA</v>
      </c>
      <c r="Y109" s="102" t="str">
        <f>IF(A109&lt;&gt;"",IF(AE109=1,"VENCIDO",IF(AE109=2,"PRÓXIMO A VENCER",IF(AE109=3,"EN TERMINO",IF(AE109=4,"CON AVANCE",IF(AE109=5,"CUMPLIDO",))))),"")</f>
        <v>VENCIDO</v>
      </c>
      <c r="Z109" s="89" t="s">
        <v>1926</v>
      </c>
      <c r="AA109" s="89" t="str">
        <f t="shared" si="25"/>
        <v>H1D2021</v>
      </c>
      <c r="AB109" s="103">
        <f>IF(A109&lt;&gt;"",1,AB108+1)</f>
        <v>1</v>
      </c>
      <c r="AC109" s="103" t="str">
        <f t="shared" si="26"/>
        <v>H1D2021 - 1</v>
      </c>
      <c r="AD109" s="82">
        <f t="shared" si="20"/>
        <v>1</v>
      </c>
      <c r="AE109" s="82">
        <f t="shared" si="21"/>
        <v>1</v>
      </c>
      <c r="AF109" s="82" t="str">
        <f>IF(A109&lt;&gt;"",MID(F109,1,FIND(" ",F109,1)-1),AF108)</f>
        <v>H1D2021.</v>
      </c>
      <c r="AG109" s="82" t="str">
        <f t="shared" si="22"/>
        <v>H1D2021</v>
      </c>
      <c r="AH109" s="104"/>
      <c r="AI109" s="105"/>
      <c r="AJ109" s="106"/>
    </row>
    <row r="110" spans="1:36" s="10" customFormat="1" ht="234.75" customHeight="1" x14ac:dyDescent="0.2">
      <c r="A110" s="89">
        <f>IF(ISBLANK(D110),"",COUNTA($D$2:D110))</f>
        <v>67</v>
      </c>
      <c r="B110" s="90">
        <f t="shared" si="23"/>
        <v>109</v>
      </c>
      <c r="C110" s="91"/>
      <c r="D110" s="90" t="s">
        <v>711</v>
      </c>
      <c r="E110" s="89" t="s">
        <v>1835</v>
      </c>
      <c r="F110" s="92" t="s">
        <v>1836</v>
      </c>
      <c r="G110" s="92" t="s">
        <v>1837</v>
      </c>
      <c r="H110" s="108" t="s">
        <v>1838</v>
      </c>
      <c r="I110" s="108" t="s">
        <v>1839</v>
      </c>
      <c r="J110" s="95" t="s">
        <v>1840</v>
      </c>
      <c r="K110" s="95">
        <v>6</v>
      </c>
      <c r="L110" s="119">
        <v>44640.31</v>
      </c>
      <c r="M110" s="119">
        <v>44803.31</v>
      </c>
      <c r="N110" s="117">
        <f t="shared" ref="N110" si="31">(+M110-L110)/7</f>
        <v>23.285714285714285</v>
      </c>
      <c r="O110" s="98" t="s">
        <v>1841</v>
      </c>
      <c r="P110" s="98">
        <v>0</v>
      </c>
      <c r="Q110" s="99"/>
      <c r="R110" s="100">
        <f>(Q110-M110)/30</f>
        <v>-1493.4436666666666</v>
      </c>
      <c r="S110" s="118">
        <f>IF(P110/K110&gt;1,100,+P110/K110*100)</f>
        <v>0</v>
      </c>
      <c r="T110" s="97">
        <f>+N110*S110/100</f>
        <v>0</v>
      </c>
      <c r="U110" s="97">
        <f>IF(M110&lt;=$AI$1,T110,0)</f>
        <v>0</v>
      </c>
      <c r="V110" s="97">
        <f>IF($AI$1&gt;=M110,N110,0)</f>
        <v>23.285714285714285</v>
      </c>
      <c r="W110" s="91"/>
      <c r="X110" s="102" t="str">
        <f>IF(S110=100,"CUMPLIDA",IF(M110-$AI$1&lt;0,"VENCIDA",IF(M110-$AI$1&lt;=30,"PRÓXIMA A VENCER",IF(S110&gt;0,"CON AVANCE","EN TERMINO"))))</f>
        <v>VENCIDA</v>
      </c>
      <c r="Y110" s="102" t="str">
        <f>IF(A110&lt;&gt;"",IF(AE110=1,"VENCIDO",IF(AE110=2,"PRÓXIMO A VENCER",IF(AE110=3,"EN TERMINO",IF(AE110=4,"CON AVANCE",IF(AE110=5,"CUMPLIDO",))))),"")</f>
        <v>VENCIDO</v>
      </c>
      <c r="Z110" s="89" t="s">
        <v>1927</v>
      </c>
      <c r="AA110" s="89" t="str">
        <f t="shared" si="25"/>
        <v>H1AC2020</v>
      </c>
      <c r="AB110" s="103">
        <f>IF(A110&lt;&gt;"",1,AB109+1)</f>
        <v>1</v>
      </c>
      <c r="AC110" s="103" t="str">
        <f t="shared" si="26"/>
        <v>H1AC2020 - 1</v>
      </c>
      <c r="AD110" s="82">
        <f t="shared" si="20"/>
        <v>1</v>
      </c>
      <c r="AE110" s="82">
        <f t="shared" si="21"/>
        <v>1</v>
      </c>
      <c r="AF110" s="82" t="str">
        <f>IF(A110&lt;&gt;"",MID(F110,1,FIND(" ",F110,1)-1),AF109)</f>
        <v>H1AC2020.</v>
      </c>
      <c r="AG110" s="82" t="str">
        <f t="shared" si="22"/>
        <v>H1AC2020</v>
      </c>
      <c r="AH110" s="104"/>
      <c r="AI110" s="105"/>
      <c r="AJ110" s="106"/>
    </row>
    <row r="111" spans="1:36" s="10" customFormat="1" ht="234.75" customHeight="1" x14ac:dyDescent="0.2">
      <c r="A111" s="89">
        <f>IF(ISBLANK(D111),"",COUNTA($D$2:D111))</f>
        <v>68</v>
      </c>
      <c r="B111" s="90">
        <f t="shared" si="23"/>
        <v>110</v>
      </c>
      <c r="C111" s="91"/>
      <c r="D111" s="90" t="s">
        <v>802</v>
      </c>
      <c r="E111" s="89" t="s">
        <v>1842</v>
      </c>
      <c r="F111" s="92" t="s">
        <v>1843</v>
      </c>
      <c r="G111" s="92" t="s">
        <v>1844</v>
      </c>
      <c r="H111" s="93" t="s">
        <v>1243</v>
      </c>
      <c r="I111" s="93" t="s">
        <v>1250</v>
      </c>
      <c r="J111" s="94" t="s">
        <v>1245</v>
      </c>
      <c r="K111" s="95">
        <v>1</v>
      </c>
      <c r="L111" s="119">
        <v>44640</v>
      </c>
      <c r="M111" s="119">
        <v>44742</v>
      </c>
      <c r="N111" s="117">
        <f t="shared" ref="N111:N149" si="32">(+M111-L111)/7</f>
        <v>14.571428571428571</v>
      </c>
      <c r="O111" s="98" t="s">
        <v>1845</v>
      </c>
      <c r="P111" s="98">
        <v>1</v>
      </c>
      <c r="Q111" s="99">
        <v>44662</v>
      </c>
      <c r="R111" s="100">
        <f>(Q111-M111)/30</f>
        <v>-2.6666666666666665</v>
      </c>
      <c r="S111" s="118">
        <f>IF(P111/K111&gt;1,100,+P111/K111*100)</f>
        <v>100</v>
      </c>
      <c r="T111" s="97">
        <f>+N111*S111/100</f>
        <v>14.571428571428571</v>
      </c>
      <c r="U111" s="97">
        <f>IF(M111&lt;=$AI$1,T111,0)</f>
        <v>14.571428571428571</v>
      </c>
      <c r="V111" s="97">
        <f>IF($AI$1&gt;=M111,N111,0)</f>
        <v>14.571428571428571</v>
      </c>
      <c r="W111" s="91"/>
      <c r="X111" s="102" t="str">
        <f>IF(S111=100,"CUMPLIDA",IF(M111-$AI$1&lt;0,"VENCIDA",IF(M111-$AI$1&lt;=30,"PRÓXIMA A VENCER",IF(S111&gt;0,"CON AVANCE","EN TERMINO"))))</f>
        <v>CUMPLIDA</v>
      </c>
      <c r="Y111" s="102" t="str">
        <f>IF(A111&lt;&gt;"",IF(AE111=1,"VENCIDO",IF(AE111=2,"PRÓXIMO A VENCER",IF(AE111=3,"EN TERMINO",IF(AE111=4,"CON AVANCE",IF(AE111=5,"CUMPLIDO",))))),"")</f>
        <v>CUMPLIDO</v>
      </c>
      <c r="Z111" s="89" t="s">
        <v>1927</v>
      </c>
      <c r="AA111" s="89" t="str">
        <f t="shared" si="25"/>
        <v>H2AC2020</v>
      </c>
      <c r="AB111" s="103">
        <f>IF(A111&lt;&gt;"",1,AB110+1)</f>
        <v>1</v>
      </c>
      <c r="AC111" s="103" t="str">
        <f t="shared" si="26"/>
        <v>H2AC2020 - 1</v>
      </c>
      <c r="AD111" s="82">
        <f t="shared" si="20"/>
        <v>5</v>
      </c>
      <c r="AE111" s="82">
        <f t="shared" si="21"/>
        <v>5</v>
      </c>
      <c r="AF111" s="82" t="str">
        <f>IF(A111&lt;&gt;"",MID(F111,1,FIND(" ",F111,1)-1),AF110)</f>
        <v>H2AC2020.</v>
      </c>
      <c r="AG111" s="82" t="str">
        <f t="shared" si="22"/>
        <v>H2AC2020</v>
      </c>
      <c r="AH111" s="104"/>
      <c r="AI111" s="105"/>
      <c r="AJ111" s="106"/>
    </row>
    <row r="112" spans="1:36" s="10" customFormat="1" ht="234.75" customHeight="1" x14ac:dyDescent="0.2">
      <c r="A112" s="89">
        <f>IF(ISBLANK(D112),"",COUNTA($D$2:D112))</f>
        <v>69</v>
      </c>
      <c r="B112" s="90">
        <f t="shared" si="23"/>
        <v>111</v>
      </c>
      <c r="C112" s="91"/>
      <c r="D112" s="89" t="s">
        <v>802</v>
      </c>
      <c r="E112" s="89" t="s">
        <v>1067</v>
      </c>
      <c r="F112" s="92" t="s">
        <v>1846</v>
      </c>
      <c r="G112" s="92" t="s">
        <v>1847</v>
      </c>
      <c r="H112" s="108" t="s">
        <v>1848</v>
      </c>
      <c r="I112" s="108" t="s">
        <v>1849</v>
      </c>
      <c r="J112" s="95" t="s">
        <v>1850</v>
      </c>
      <c r="K112" s="95">
        <v>1</v>
      </c>
      <c r="L112" s="119">
        <v>44640</v>
      </c>
      <c r="M112" s="133">
        <v>44793</v>
      </c>
      <c r="N112" s="117">
        <f t="shared" si="32"/>
        <v>21.857142857142858</v>
      </c>
      <c r="O112" s="98" t="s">
        <v>1726</v>
      </c>
      <c r="P112" s="98">
        <v>0</v>
      </c>
      <c r="Q112" s="99"/>
      <c r="R112" s="100">
        <f>(Q112-M112)/30</f>
        <v>-1493.1</v>
      </c>
      <c r="S112" s="118">
        <f>IF(P112/K112&gt;1,100,+P112/K112*100)</f>
        <v>0</v>
      </c>
      <c r="T112" s="97">
        <f>+N112*S112/100</f>
        <v>0</v>
      </c>
      <c r="U112" s="97">
        <f>IF(M112&lt;=$AI$1,T112,0)</f>
        <v>0</v>
      </c>
      <c r="V112" s="97">
        <f>IF($AI$1&gt;=M112,N112,0)</f>
        <v>21.857142857142858</v>
      </c>
      <c r="W112" s="91"/>
      <c r="X112" s="102" t="str">
        <f>IF(S112=100,"CUMPLIDA",IF(M112-$AI$1&lt;0,"VENCIDA",IF(M112-$AI$1&lt;=30,"PRÓXIMA A VENCER",IF(S112&gt;0,"CON AVANCE","EN TERMINO"))))</f>
        <v>VENCIDA</v>
      </c>
      <c r="Y112" s="102" t="str">
        <f>IF(A112&lt;&gt;"",IF(AE112=1,"VENCIDO",IF(AE112=2,"PRÓXIMO A VENCER",IF(AE112=3,"EN TERMINO",IF(AE112=4,"CON AVANCE",IF(AE112=5,"CUMPLIDO",))))),"")</f>
        <v>VENCIDO</v>
      </c>
      <c r="Z112" s="89" t="s">
        <v>1927</v>
      </c>
      <c r="AA112" s="89" t="str">
        <f t="shared" si="25"/>
        <v>H3AC2020</v>
      </c>
      <c r="AB112" s="103">
        <f>IF(A112&lt;&gt;"",1,AB111+1)</f>
        <v>1</v>
      </c>
      <c r="AC112" s="103" t="str">
        <f t="shared" si="26"/>
        <v>H3AC2020 - 1</v>
      </c>
      <c r="AD112" s="82">
        <f t="shared" si="20"/>
        <v>1</v>
      </c>
      <c r="AE112" s="82">
        <f t="shared" si="21"/>
        <v>1</v>
      </c>
      <c r="AF112" s="82" t="str">
        <f>IF(A112&lt;&gt;"",MID(F112,1,FIND(" ",F112,1)-1),AF111)</f>
        <v>H3AC2020.</v>
      </c>
      <c r="AG112" s="82" t="str">
        <f t="shared" si="22"/>
        <v>H3AC2020</v>
      </c>
      <c r="AH112" s="104"/>
      <c r="AI112" s="105"/>
      <c r="AJ112" s="106"/>
    </row>
    <row r="113" spans="1:36" s="10" customFormat="1" ht="234.75" customHeight="1" x14ac:dyDescent="0.2">
      <c r="A113" s="89">
        <f>IF(ISBLANK(D113),"",COUNTA($D$2:D113))</f>
        <v>70</v>
      </c>
      <c r="B113" s="90">
        <f t="shared" si="23"/>
        <v>112</v>
      </c>
      <c r="C113" s="91"/>
      <c r="D113" s="90" t="s">
        <v>802</v>
      </c>
      <c r="E113" s="89" t="s">
        <v>1075</v>
      </c>
      <c r="F113" s="92" t="s">
        <v>1851</v>
      </c>
      <c r="G113" s="92" t="s">
        <v>1852</v>
      </c>
      <c r="H113" s="108" t="s">
        <v>1625</v>
      </c>
      <c r="I113" s="108" t="s">
        <v>1625</v>
      </c>
      <c r="J113" s="95" t="s">
        <v>1508</v>
      </c>
      <c r="K113" s="95">
        <v>1</v>
      </c>
      <c r="L113" s="119">
        <v>44640</v>
      </c>
      <c r="M113" s="133">
        <v>44711</v>
      </c>
      <c r="N113" s="117">
        <f t="shared" si="32"/>
        <v>10.142857142857142</v>
      </c>
      <c r="O113" s="98" t="s">
        <v>1708</v>
      </c>
      <c r="P113" s="98">
        <v>1</v>
      </c>
      <c r="Q113" s="99">
        <v>44749</v>
      </c>
      <c r="R113" s="100">
        <f>(Q113-M113)/30</f>
        <v>1.2666666666666666</v>
      </c>
      <c r="S113" s="118">
        <f>IF(P113/K113&gt;1,100,+P113/K113*100)</f>
        <v>100</v>
      </c>
      <c r="T113" s="97">
        <f>+N113*S113/100</f>
        <v>10.142857142857142</v>
      </c>
      <c r="U113" s="97">
        <f>IF(M113&lt;=$AI$1,T113,0)</f>
        <v>10.142857142857142</v>
      </c>
      <c r="V113" s="97">
        <f>IF($AI$1&gt;=M113,N113,0)</f>
        <v>10.142857142857142</v>
      </c>
      <c r="W113" s="91"/>
      <c r="X113" s="102" t="str">
        <f>IF(S113=100,"CUMPLIDA",IF(M113-$AI$1&lt;0,"VENCIDA",IF(M113-$AI$1&lt;=30,"PRÓXIMA A VENCER",IF(S113&gt;0,"CON AVANCE","EN TERMINO"))))</f>
        <v>CUMPLIDA</v>
      </c>
      <c r="Y113" s="102" t="str">
        <f>IF(A113&lt;&gt;"",IF(AE113=1,"VENCIDO",IF(AE113=2,"PRÓXIMO A VENCER",IF(AE113=3,"EN TERMINO",IF(AE113=4,"CON AVANCE",IF(AE113=5,"CUMPLIDO",))))),"")</f>
        <v>CUMPLIDO</v>
      </c>
      <c r="Z113" s="89" t="s">
        <v>1927</v>
      </c>
      <c r="AA113" s="89" t="str">
        <f t="shared" si="25"/>
        <v>H4AC2020</v>
      </c>
      <c r="AB113" s="103">
        <f>IF(A113&lt;&gt;"",1,AB112+1)</f>
        <v>1</v>
      </c>
      <c r="AC113" s="103" t="str">
        <f t="shared" si="26"/>
        <v>H4AC2020 - 1</v>
      </c>
      <c r="AD113" s="82">
        <f t="shared" si="20"/>
        <v>5</v>
      </c>
      <c r="AE113" s="82">
        <f t="shared" si="21"/>
        <v>5</v>
      </c>
      <c r="AF113" s="82" t="str">
        <f>IF(A113&lt;&gt;"",MID(F113,1,FIND(" ",F113,1)-1),AF112)</f>
        <v>H4AC2020.</v>
      </c>
      <c r="AG113" s="82" t="str">
        <f t="shared" si="22"/>
        <v>H4AC2020</v>
      </c>
      <c r="AH113" s="104"/>
      <c r="AI113" s="105"/>
      <c r="AJ113" s="106"/>
    </row>
    <row r="114" spans="1:36" s="10" customFormat="1" ht="234.75" customHeight="1" x14ac:dyDescent="0.2">
      <c r="A114" s="89">
        <f>IF(ISBLANK(D114),"",COUNTA($D$2:D114))</f>
        <v>71</v>
      </c>
      <c r="B114" s="90">
        <f t="shared" si="23"/>
        <v>113</v>
      </c>
      <c r="C114" s="91"/>
      <c r="D114" s="90" t="s">
        <v>2410</v>
      </c>
      <c r="E114" s="89" t="s">
        <v>1075</v>
      </c>
      <c r="F114" s="92" t="s">
        <v>1853</v>
      </c>
      <c r="G114" s="92" t="s">
        <v>1854</v>
      </c>
      <c r="H114" s="108" t="s">
        <v>1855</v>
      </c>
      <c r="I114" s="108" t="s">
        <v>1856</v>
      </c>
      <c r="J114" s="95" t="s">
        <v>1857</v>
      </c>
      <c r="K114" s="95">
        <v>1</v>
      </c>
      <c r="L114" s="119">
        <v>44640</v>
      </c>
      <c r="M114" s="133">
        <v>44650</v>
      </c>
      <c r="N114" s="117">
        <f t="shared" si="32"/>
        <v>1.4285714285714286</v>
      </c>
      <c r="O114" s="98" t="s">
        <v>1858</v>
      </c>
      <c r="P114" s="98">
        <v>1</v>
      </c>
      <c r="Q114" s="99">
        <v>44747</v>
      </c>
      <c r="R114" s="100">
        <f>(Q114-M114)/30</f>
        <v>3.2333333333333334</v>
      </c>
      <c r="S114" s="118">
        <f>IF(P114/K114&gt;1,100,+P114/K114*100)</f>
        <v>100</v>
      </c>
      <c r="T114" s="97">
        <f>+N114*S114/100</f>
        <v>1.4285714285714286</v>
      </c>
      <c r="U114" s="97">
        <f>IF(M114&lt;=$AI$1,T114,0)</f>
        <v>1.4285714285714286</v>
      </c>
      <c r="V114" s="97">
        <f>IF($AI$1&gt;=M114,N114,0)</f>
        <v>1.4285714285714286</v>
      </c>
      <c r="W114" s="91"/>
      <c r="X114" s="102" t="str">
        <f>IF(S114=100,"CUMPLIDA",IF(M114-$AI$1&lt;0,"VENCIDA",IF(M114-$AI$1&lt;=30,"PRÓXIMA A VENCER",IF(S114&gt;0,"CON AVANCE","EN TERMINO"))))</f>
        <v>CUMPLIDA</v>
      </c>
      <c r="Y114" s="102" t="str">
        <f>IF(A114&lt;&gt;"",IF(AE114=1,"VENCIDO",IF(AE114=2,"PRÓXIMO A VENCER",IF(AE114=3,"EN TERMINO",IF(AE114=4,"CON AVANCE",IF(AE114=5,"CUMPLIDO",))))),"")</f>
        <v>CUMPLIDO</v>
      </c>
      <c r="Z114" s="89" t="s">
        <v>1927</v>
      </c>
      <c r="AA114" s="89" t="str">
        <f t="shared" si="25"/>
        <v>H5AC2020</v>
      </c>
      <c r="AB114" s="103">
        <f>IF(A114&lt;&gt;"",1,AB113+1)</f>
        <v>1</v>
      </c>
      <c r="AC114" s="103" t="str">
        <f t="shared" si="26"/>
        <v>H5AC2020 - 1</v>
      </c>
      <c r="AD114" s="82">
        <f t="shared" si="20"/>
        <v>5</v>
      </c>
      <c r="AE114" s="82">
        <f t="shared" si="21"/>
        <v>5</v>
      </c>
      <c r="AF114" s="82" t="str">
        <f>IF(A114&lt;&gt;"",MID(F114,1,FIND(" ",F114,1)-1),AF113)</f>
        <v>H5AC2020.</v>
      </c>
      <c r="AG114" s="82" t="str">
        <f t="shared" si="22"/>
        <v>H5AC2020</v>
      </c>
      <c r="AH114" s="104"/>
      <c r="AI114" s="105"/>
      <c r="AJ114" s="106"/>
    </row>
    <row r="115" spans="1:36" s="10" customFormat="1" ht="234.75" customHeight="1" x14ac:dyDescent="0.2">
      <c r="A115" s="89">
        <f>IF(ISBLANK(D115),"",COUNTA($D$2:D115))</f>
        <v>72</v>
      </c>
      <c r="B115" s="90">
        <f t="shared" si="23"/>
        <v>114</v>
      </c>
      <c r="C115" s="91"/>
      <c r="D115" s="90" t="s">
        <v>712</v>
      </c>
      <c r="E115" s="89" t="s">
        <v>1859</v>
      </c>
      <c r="F115" s="92" t="s">
        <v>1860</v>
      </c>
      <c r="G115" s="92" t="s">
        <v>1861</v>
      </c>
      <c r="H115" s="108" t="s">
        <v>1862</v>
      </c>
      <c r="I115" s="108" t="s">
        <v>1863</v>
      </c>
      <c r="J115" s="95" t="s">
        <v>1864</v>
      </c>
      <c r="K115" s="95">
        <v>1</v>
      </c>
      <c r="L115" s="119">
        <v>44640.31</v>
      </c>
      <c r="M115" s="133">
        <v>44681.31</v>
      </c>
      <c r="N115" s="117">
        <f t="shared" si="32"/>
        <v>5.8571428571428568</v>
      </c>
      <c r="O115" s="98" t="s">
        <v>1699</v>
      </c>
      <c r="P115" s="98">
        <v>1</v>
      </c>
      <c r="Q115" s="99">
        <v>44673</v>
      </c>
      <c r="R115" s="100">
        <f>(Q115-M115)/30</f>
        <v>-0.27699999999992236</v>
      </c>
      <c r="S115" s="118">
        <f>IF(P115/K115&gt;1,100,+P115/K115*100)</f>
        <v>100</v>
      </c>
      <c r="T115" s="97">
        <f>+N115*S115/100</f>
        <v>5.8571428571428568</v>
      </c>
      <c r="U115" s="97">
        <f>IF(M115&lt;=$AI$1,T115,0)</f>
        <v>5.8571428571428568</v>
      </c>
      <c r="V115" s="97">
        <f>IF($AI$1&gt;=M115,N115,0)</f>
        <v>5.8571428571428568</v>
      </c>
      <c r="W115" s="91"/>
      <c r="X115" s="102" t="str">
        <f>IF(S115=100,"CUMPLIDA",IF(M115-$AI$1&lt;0,"VENCIDA",IF(M115-$AI$1&lt;=30,"PRÓXIMA A VENCER",IF(S115&gt;0,"CON AVANCE","EN TERMINO"))))</f>
        <v>CUMPLIDA</v>
      </c>
      <c r="Y115" s="102" t="str">
        <f>IF(A115&lt;&gt;"",IF(AE115=1,"VENCIDO",IF(AE115=2,"PRÓXIMO A VENCER",IF(AE115=3,"EN TERMINO",IF(AE115=4,"CON AVANCE",IF(AE115=5,"CUMPLIDO",))))),"")</f>
        <v>CUMPLIDO</v>
      </c>
      <c r="Z115" s="89" t="s">
        <v>1927</v>
      </c>
      <c r="AA115" s="89" t="str">
        <f t="shared" si="25"/>
        <v>H6AC2020</v>
      </c>
      <c r="AB115" s="103">
        <f>IF(A115&lt;&gt;"",1,AB114+1)</f>
        <v>1</v>
      </c>
      <c r="AC115" s="103" t="str">
        <f t="shared" si="26"/>
        <v>H6AC2020 - 1</v>
      </c>
      <c r="AD115" s="82">
        <f t="shared" si="20"/>
        <v>5</v>
      </c>
      <c r="AE115" s="82">
        <f t="shared" si="21"/>
        <v>5</v>
      </c>
      <c r="AF115" s="82" t="str">
        <f>IF(A115&lt;&gt;"",MID(F115,1,FIND(" ",F115,1)-1),AF114)</f>
        <v>H6AC2020.</v>
      </c>
      <c r="AG115" s="82" t="str">
        <f t="shared" si="22"/>
        <v>H6AC2020</v>
      </c>
      <c r="AH115" s="104"/>
      <c r="AI115" s="105"/>
      <c r="AJ115" s="106"/>
    </row>
    <row r="116" spans="1:36" s="10" customFormat="1" ht="234.75" customHeight="1" x14ac:dyDescent="0.2">
      <c r="A116" s="89">
        <f>IF(ISBLANK(D116),"",COUNTA($D$2:D116))</f>
        <v>73</v>
      </c>
      <c r="B116" s="90">
        <f t="shared" si="23"/>
        <v>115</v>
      </c>
      <c r="C116" s="91"/>
      <c r="D116" s="90" t="s">
        <v>711</v>
      </c>
      <c r="E116" s="89" t="s">
        <v>1075</v>
      </c>
      <c r="F116" s="92" t="s">
        <v>1865</v>
      </c>
      <c r="G116" s="92" t="s">
        <v>1866</v>
      </c>
      <c r="H116" s="108" t="s">
        <v>1867</v>
      </c>
      <c r="I116" s="108" t="s">
        <v>1868</v>
      </c>
      <c r="J116" s="95" t="s">
        <v>1869</v>
      </c>
      <c r="K116" s="95">
        <v>2</v>
      </c>
      <c r="L116" s="119">
        <v>44640.31</v>
      </c>
      <c r="M116" s="133">
        <v>44681.31</v>
      </c>
      <c r="N116" s="117">
        <f t="shared" si="32"/>
        <v>5.8571428571428568</v>
      </c>
      <c r="O116" s="98" t="s">
        <v>1699</v>
      </c>
      <c r="P116" s="98">
        <v>2</v>
      </c>
      <c r="Q116" s="99">
        <v>44673</v>
      </c>
      <c r="R116" s="100">
        <f>(Q116-M116)/30</f>
        <v>-0.27699999999992236</v>
      </c>
      <c r="S116" s="118">
        <f>IF(P116/K116&gt;1,100,+P116/K116*100)</f>
        <v>100</v>
      </c>
      <c r="T116" s="97">
        <f>+N116*S116/100</f>
        <v>5.8571428571428568</v>
      </c>
      <c r="U116" s="97">
        <f>IF(M116&lt;=$AI$1,T116,0)</f>
        <v>5.8571428571428568</v>
      </c>
      <c r="V116" s="97">
        <f>IF($AI$1&gt;=M116,N116,0)</f>
        <v>5.8571428571428568</v>
      </c>
      <c r="W116" s="91"/>
      <c r="X116" s="102" t="str">
        <f>IF(S116=100,"CUMPLIDA",IF(M116-$AI$1&lt;0,"VENCIDA",IF(M116-$AI$1&lt;=30,"PRÓXIMA A VENCER",IF(S116&gt;0,"CON AVANCE","EN TERMINO"))))</f>
        <v>CUMPLIDA</v>
      </c>
      <c r="Y116" s="102" t="str">
        <f>IF(A116&lt;&gt;"",IF(AE116=1,"VENCIDO",IF(AE116=2,"PRÓXIMO A VENCER",IF(AE116=3,"EN TERMINO",IF(AE116=4,"CON AVANCE",IF(AE116=5,"CUMPLIDO",))))),"")</f>
        <v>CUMPLIDO</v>
      </c>
      <c r="Z116" s="89" t="s">
        <v>1927</v>
      </c>
      <c r="AA116" s="89" t="str">
        <f t="shared" si="25"/>
        <v>H7AC2020</v>
      </c>
      <c r="AB116" s="103">
        <f>IF(A116&lt;&gt;"",1,AB115+1)</f>
        <v>1</v>
      </c>
      <c r="AC116" s="103" t="str">
        <f t="shared" si="26"/>
        <v>H7AC2020 - 1</v>
      </c>
      <c r="AD116" s="82">
        <f t="shared" si="20"/>
        <v>5</v>
      </c>
      <c r="AE116" s="82">
        <f t="shared" si="21"/>
        <v>5</v>
      </c>
      <c r="AF116" s="82" t="str">
        <f>IF(A116&lt;&gt;"",MID(F116,1,FIND(" ",F116,1)-1),AF115)</f>
        <v>H7AC2020.</v>
      </c>
      <c r="AG116" s="82" t="str">
        <f t="shared" si="22"/>
        <v>H7AC2020</v>
      </c>
      <c r="AH116" s="104"/>
      <c r="AI116" s="105"/>
      <c r="AJ116" s="106"/>
    </row>
    <row r="117" spans="1:36" s="10" customFormat="1" ht="234.75" customHeight="1" x14ac:dyDescent="0.2">
      <c r="A117" s="89">
        <f>IF(ISBLANK(D117),"",COUNTA($D$2:D117))</f>
        <v>74</v>
      </c>
      <c r="B117" s="90">
        <f t="shared" si="23"/>
        <v>116</v>
      </c>
      <c r="C117" s="91"/>
      <c r="D117" s="90" t="s">
        <v>802</v>
      </c>
      <c r="E117" s="89" t="s">
        <v>1067</v>
      </c>
      <c r="F117" s="92" t="s">
        <v>1870</v>
      </c>
      <c r="G117" s="92" t="s">
        <v>1871</v>
      </c>
      <c r="H117" s="108" t="s">
        <v>1872</v>
      </c>
      <c r="I117" s="108" t="s">
        <v>1873</v>
      </c>
      <c r="J117" s="95" t="s">
        <v>1874</v>
      </c>
      <c r="K117" s="95">
        <v>1</v>
      </c>
      <c r="L117" s="119">
        <v>44623</v>
      </c>
      <c r="M117" s="133">
        <v>44711</v>
      </c>
      <c r="N117" s="117">
        <f t="shared" si="32"/>
        <v>12.571428571428571</v>
      </c>
      <c r="O117" s="98" t="s">
        <v>1703</v>
      </c>
      <c r="P117" s="98">
        <v>0</v>
      </c>
      <c r="Q117" s="99"/>
      <c r="R117" s="100">
        <f>(Q117-M117)/30</f>
        <v>-1490.3666666666666</v>
      </c>
      <c r="S117" s="118">
        <f>IF(P117/K117&gt;1,100,+P117/K117*100)</f>
        <v>0</v>
      </c>
      <c r="T117" s="97">
        <f>+N117*S117/100</f>
        <v>0</v>
      </c>
      <c r="U117" s="97">
        <f>IF(M117&lt;=$AI$1,T117,0)</f>
        <v>0</v>
      </c>
      <c r="V117" s="97">
        <f>IF($AI$1&gt;=M117,N117,0)</f>
        <v>12.571428571428571</v>
      </c>
      <c r="W117" s="91"/>
      <c r="X117" s="102" t="str">
        <f>IF(S117=100,"CUMPLIDA",IF(M117-$AI$1&lt;0,"VENCIDA",IF(M117-$AI$1&lt;=30,"PRÓXIMA A VENCER",IF(S117&gt;0,"CON AVANCE","EN TERMINO"))))</f>
        <v>VENCIDA</v>
      </c>
      <c r="Y117" s="102" t="str">
        <f>IF(A117&lt;&gt;"",IF(AE117=1,"VENCIDO",IF(AE117=2,"PRÓXIMO A VENCER",IF(AE117=3,"EN TERMINO",IF(AE117=4,"CON AVANCE",IF(AE117=5,"CUMPLIDO",))))),"")</f>
        <v>VENCIDO</v>
      </c>
      <c r="Z117" s="89" t="s">
        <v>1927</v>
      </c>
      <c r="AA117" s="89" t="str">
        <f t="shared" si="25"/>
        <v>H8AC2020</v>
      </c>
      <c r="AB117" s="103">
        <f>IF(A117&lt;&gt;"",1,AB116+1)</f>
        <v>1</v>
      </c>
      <c r="AC117" s="103" t="str">
        <f t="shared" si="26"/>
        <v>H8AC2020 - 1</v>
      </c>
      <c r="AD117" s="82">
        <f t="shared" si="20"/>
        <v>1</v>
      </c>
      <c r="AE117" s="82">
        <f t="shared" si="21"/>
        <v>1</v>
      </c>
      <c r="AF117" s="82" t="str">
        <f>IF(A117&lt;&gt;"",MID(F117,1,FIND(" ",F117,1)-1),AF116)</f>
        <v>H8AC2020.</v>
      </c>
      <c r="AG117" s="82" t="str">
        <f t="shared" si="22"/>
        <v>H8AC2020</v>
      </c>
      <c r="AH117" s="104"/>
      <c r="AI117" s="105"/>
      <c r="AJ117" s="106"/>
    </row>
    <row r="118" spans="1:36" s="10" customFormat="1" ht="234.75" customHeight="1" x14ac:dyDescent="0.2">
      <c r="A118" s="89">
        <f>IF(ISBLANK(D118),"",COUNTA($D$2:D118))</f>
        <v>75</v>
      </c>
      <c r="B118" s="90">
        <f t="shared" si="23"/>
        <v>117</v>
      </c>
      <c r="C118" s="91"/>
      <c r="D118" s="98" t="s">
        <v>711</v>
      </c>
      <c r="E118" s="111" t="s">
        <v>1075</v>
      </c>
      <c r="F118" s="110" t="s">
        <v>1875</v>
      </c>
      <c r="G118" s="110" t="s">
        <v>1876</v>
      </c>
      <c r="H118" s="93" t="s">
        <v>1877</v>
      </c>
      <c r="I118" s="93" t="s">
        <v>1625</v>
      </c>
      <c r="J118" s="94" t="s">
        <v>1878</v>
      </c>
      <c r="K118" s="94">
        <v>1</v>
      </c>
      <c r="L118" s="119">
        <v>44640</v>
      </c>
      <c r="M118" s="133">
        <v>44711</v>
      </c>
      <c r="N118" s="117">
        <f t="shared" si="32"/>
        <v>10.142857142857142</v>
      </c>
      <c r="O118" s="98" t="s">
        <v>1879</v>
      </c>
      <c r="P118" s="98">
        <v>1</v>
      </c>
      <c r="Q118" s="99">
        <v>44749</v>
      </c>
      <c r="R118" s="100">
        <f>(Q118-M118)/30</f>
        <v>1.2666666666666666</v>
      </c>
      <c r="S118" s="118">
        <f>IF(P118/K118&gt;1,100,+P118/K118*100)</f>
        <v>100</v>
      </c>
      <c r="T118" s="97">
        <f>+N118*S118/100</f>
        <v>10.142857142857142</v>
      </c>
      <c r="U118" s="97">
        <f>IF(M118&lt;=$AI$1,T118,0)</f>
        <v>10.142857142857142</v>
      </c>
      <c r="V118" s="97">
        <f>IF($AI$1&gt;=M118,N118,0)</f>
        <v>10.142857142857142</v>
      </c>
      <c r="W118" s="91"/>
      <c r="X118" s="102" t="str">
        <f>IF(S118=100,"CUMPLIDA",IF(M118-$AI$1&lt;0,"VENCIDA",IF(M118-$AI$1&lt;=30,"PRÓXIMA A VENCER",IF(S118&gt;0,"CON AVANCE","EN TERMINO"))))</f>
        <v>CUMPLIDA</v>
      </c>
      <c r="Y118" s="102" t="str">
        <f>IF(A118&lt;&gt;"",IF(AE118=1,"VENCIDO",IF(AE118=2,"PRÓXIMO A VENCER",IF(AE118=3,"EN TERMINO",IF(AE118=4,"CON AVANCE",IF(AE118=5,"CUMPLIDO",))))),"")</f>
        <v>CUMPLIDO</v>
      </c>
      <c r="Z118" s="89" t="s">
        <v>1927</v>
      </c>
      <c r="AA118" s="89" t="str">
        <f t="shared" si="25"/>
        <v>H9AC2020</v>
      </c>
      <c r="AB118" s="103">
        <f>IF(A118&lt;&gt;"",1,AB117+1)</f>
        <v>1</v>
      </c>
      <c r="AC118" s="103" t="str">
        <f t="shared" si="26"/>
        <v>H9AC2020 - 1</v>
      </c>
      <c r="AD118" s="82">
        <f t="shared" si="20"/>
        <v>5</v>
      </c>
      <c r="AE118" s="82">
        <f t="shared" si="21"/>
        <v>5</v>
      </c>
      <c r="AF118" s="82" t="str">
        <f>IF(A118&lt;&gt;"",MID(F118,1,FIND(" ",F118,1)-1),AF117)</f>
        <v>H9AC2020.</v>
      </c>
      <c r="AG118" s="82" t="str">
        <f t="shared" si="22"/>
        <v>H9AC2020</v>
      </c>
      <c r="AH118" s="104"/>
      <c r="AI118" s="105"/>
      <c r="AJ118" s="106"/>
    </row>
    <row r="119" spans="1:36" s="10" customFormat="1" ht="234.75" customHeight="1" x14ac:dyDescent="0.2">
      <c r="A119" s="89">
        <f>IF(ISBLANK(D119),"",COUNTA($D$2:D119))</f>
        <v>76</v>
      </c>
      <c r="B119" s="90">
        <f t="shared" si="23"/>
        <v>118</v>
      </c>
      <c r="C119" s="91"/>
      <c r="D119" s="98" t="s">
        <v>711</v>
      </c>
      <c r="E119" s="111" t="s">
        <v>1075</v>
      </c>
      <c r="F119" s="110" t="s">
        <v>1880</v>
      </c>
      <c r="G119" s="110" t="s">
        <v>1881</v>
      </c>
      <c r="H119" s="93" t="s">
        <v>1877</v>
      </c>
      <c r="I119" s="93" t="s">
        <v>1625</v>
      </c>
      <c r="J119" s="94" t="s">
        <v>1878</v>
      </c>
      <c r="K119" s="94">
        <v>1</v>
      </c>
      <c r="L119" s="119">
        <v>44640</v>
      </c>
      <c r="M119" s="133">
        <v>44711</v>
      </c>
      <c r="N119" s="117">
        <f t="shared" si="32"/>
        <v>10.142857142857142</v>
      </c>
      <c r="O119" s="98" t="s">
        <v>1879</v>
      </c>
      <c r="P119" s="98">
        <v>1</v>
      </c>
      <c r="Q119" s="99">
        <v>44749</v>
      </c>
      <c r="R119" s="100">
        <f>(Q119-M119)/30</f>
        <v>1.2666666666666666</v>
      </c>
      <c r="S119" s="118">
        <f>IF(P119/K119&gt;1,100,+P119/K119*100)</f>
        <v>100</v>
      </c>
      <c r="T119" s="97">
        <f>+N119*S119/100</f>
        <v>10.142857142857142</v>
      </c>
      <c r="U119" s="97">
        <f>IF(M119&lt;=$AI$1,T119,0)</f>
        <v>10.142857142857142</v>
      </c>
      <c r="V119" s="97">
        <f>IF($AI$1&gt;=M119,N119,0)</f>
        <v>10.142857142857142</v>
      </c>
      <c r="W119" s="91"/>
      <c r="X119" s="102" t="str">
        <f>IF(S119=100,"CUMPLIDA",IF(M119-$AI$1&lt;0,"VENCIDA",IF(M119-$AI$1&lt;=30,"PRÓXIMA A VENCER",IF(S119&gt;0,"CON AVANCE","EN TERMINO"))))</f>
        <v>CUMPLIDA</v>
      </c>
      <c r="Y119" s="102" t="str">
        <f>IF(A119&lt;&gt;"",IF(AE119=1,"VENCIDO",IF(AE119=2,"PRÓXIMO A VENCER",IF(AE119=3,"EN TERMINO",IF(AE119=4,"CON AVANCE",IF(AE119=5,"CUMPLIDO",))))),"")</f>
        <v>CUMPLIDO</v>
      </c>
      <c r="Z119" s="89" t="s">
        <v>1927</v>
      </c>
      <c r="AA119" s="89" t="str">
        <f t="shared" si="25"/>
        <v>H10AC2020</v>
      </c>
      <c r="AB119" s="103">
        <f>IF(A119&lt;&gt;"",1,AB118+1)</f>
        <v>1</v>
      </c>
      <c r="AC119" s="103" t="str">
        <f t="shared" si="26"/>
        <v>H10AC2020 - 1</v>
      </c>
      <c r="AD119" s="82">
        <f t="shared" si="20"/>
        <v>5</v>
      </c>
      <c r="AE119" s="82">
        <f t="shared" si="21"/>
        <v>5</v>
      </c>
      <c r="AF119" s="82" t="str">
        <f>IF(A119&lt;&gt;"",MID(F119,1,FIND(" ",F119,1)-1),AF118)</f>
        <v>H10AC2020.</v>
      </c>
      <c r="AG119" s="82" t="str">
        <f t="shared" si="22"/>
        <v>H10AC2020</v>
      </c>
      <c r="AH119" s="104"/>
      <c r="AI119" s="105"/>
      <c r="AJ119" s="106"/>
    </row>
    <row r="120" spans="1:36" s="10" customFormat="1" ht="234.75" customHeight="1" x14ac:dyDescent="0.2">
      <c r="A120" s="89">
        <f>IF(ISBLANK(D120),"",COUNTA($D$2:D120))</f>
        <v>77</v>
      </c>
      <c r="B120" s="90">
        <f t="shared" si="23"/>
        <v>119</v>
      </c>
      <c r="C120" s="91"/>
      <c r="D120" s="98" t="s">
        <v>712</v>
      </c>
      <c r="E120" s="111" t="s">
        <v>1075</v>
      </c>
      <c r="F120" s="110" t="s">
        <v>1882</v>
      </c>
      <c r="G120" s="110" t="s">
        <v>1883</v>
      </c>
      <c r="H120" s="93" t="s">
        <v>1884</v>
      </c>
      <c r="I120" s="93" t="s">
        <v>1885</v>
      </c>
      <c r="J120" s="94" t="s">
        <v>1886</v>
      </c>
      <c r="K120" s="94">
        <v>1</v>
      </c>
      <c r="L120" s="119">
        <v>44640</v>
      </c>
      <c r="M120" s="133">
        <v>44711</v>
      </c>
      <c r="N120" s="117">
        <f t="shared" si="32"/>
        <v>10.142857142857142</v>
      </c>
      <c r="O120" s="98" t="s">
        <v>1703</v>
      </c>
      <c r="P120" s="98">
        <v>0</v>
      </c>
      <c r="Q120" s="99"/>
      <c r="R120" s="100">
        <f>(Q120-M120)/30</f>
        <v>-1490.3666666666666</v>
      </c>
      <c r="S120" s="118">
        <f>IF(P120/K120&gt;1,100,+P120/K120*100)</f>
        <v>0</v>
      </c>
      <c r="T120" s="97">
        <f>+N120*S120/100</f>
        <v>0</v>
      </c>
      <c r="U120" s="97">
        <f>IF(M120&lt;=$AI$1,T120,0)</f>
        <v>0</v>
      </c>
      <c r="V120" s="97">
        <f>IF($AI$1&gt;=M120,N120,0)</f>
        <v>10.142857142857142</v>
      </c>
      <c r="W120" s="91"/>
      <c r="X120" s="102" t="str">
        <f>IF(S120=100,"CUMPLIDA",IF(M120-$AI$1&lt;0,"VENCIDA",IF(M120-$AI$1&lt;=30,"PRÓXIMA A VENCER",IF(S120&gt;0,"CON AVANCE","EN TERMINO"))))</f>
        <v>VENCIDA</v>
      </c>
      <c r="Y120" s="102" t="str">
        <f>IF(A120&lt;&gt;"",IF(AE120=1,"VENCIDO",IF(AE120=2,"PRÓXIMO A VENCER",IF(AE120=3,"EN TERMINO",IF(AE120=4,"CON AVANCE",IF(AE120=5,"CUMPLIDO",))))),"")</f>
        <v>VENCIDO</v>
      </c>
      <c r="Z120" s="89" t="s">
        <v>1927</v>
      </c>
      <c r="AA120" s="89" t="str">
        <f t="shared" si="25"/>
        <v>H11AC2020</v>
      </c>
      <c r="AB120" s="103">
        <f>IF(A120&lt;&gt;"",1,AB119+1)</f>
        <v>1</v>
      </c>
      <c r="AC120" s="103" t="str">
        <f t="shared" si="26"/>
        <v>H11AC2020 - 1</v>
      </c>
      <c r="AD120" s="82">
        <f t="shared" si="20"/>
        <v>1</v>
      </c>
      <c r="AE120" s="82">
        <f t="shared" si="21"/>
        <v>1</v>
      </c>
      <c r="AF120" s="82" t="str">
        <f>IF(A120&lt;&gt;"",MID(F120,1,FIND(" ",F120,1)-1),AF119)</f>
        <v>H11AC2020.</v>
      </c>
      <c r="AG120" s="82" t="str">
        <f t="shared" si="22"/>
        <v>H11AC2020</v>
      </c>
      <c r="AH120" s="104"/>
      <c r="AI120" s="105"/>
      <c r="AJ120" s="106"/>
    </row>
    <row r="121" spans="1:36" s="10" customFormat="1" ht="234.75" customHeight="1" x14ac:dyDescent="0.2">
      <c r="A121" s="89">
        <f>IF(ISBLANK(D121),"",COUNTA($D$2:D121))</f>
        <v>78</v>
      </c>
      <c r="B121" s="90">
        <f t="shared" si="23"/>
        <v>120</v>
      </c>
      <c r="C121" s="91"/>
      <c r="D121" s="98" t="s">
        <v>711</v>
      </c>
      <c r="E121" s="111" t="s">
        <v>1887</v>
      </c>
      <c r="F121" s="110" t="s">
        <v>1888</v>
      </c>
      <c r="G121" s="110" t="s">
        <v>1889</v>
      </c>
      <c r="H121" s="93" t="s">
        <v>1243</v>
      </c>
      <c r="I121" s="93" t="s">
        <v>1250</v>
      </c>
      <c r="J121" s="94" t="s">
        <v>1245</v>
      </c>
      <c r="K121" s="94">
        <v>1</v>
      </c>
      <c r="L121" s="119">
        <v>44640</v>
      </c>
      <c r="M121" s="133">
        <v>44742</v>
      </c>
      <c r="N121" s="117">
        <f t="shared" si="32"/>
        <v>14.571428571428571</v>
      </c>
      <c r="O121" s="98" t="s">
        <v>1890</v>
      </c>
      <c r="P121" s="98">
        <v>1</v>
      </c>
      <c r="Q121" s="99">
        <v>44662</v>
      </c>
      <c r="R121" s="100">
        <f>(Q121-M121)/30</f>
        <v>-2.6666666666666665</v>
      </c>
      <c r="S121" s="118">
        <f>IF(P121/K121&gt;1,100,+P121/K121*100)</f>
        <v>100</v>
      </c>
      <c r="T121" s="97">
        <f>+N121*S121/100</f>
        <v>14.571428571428571</v>
      </c>
      <c r="U121" s="97">
        <f>IF(M121&lt;=$AI$1,T121,0)</f>
        <v>14.571428571428571</v>
      </c>
      <c r="V121" s="97">
        <f>IF($AI$1&gt;=M121,N121,0)</f>
        <v>14.571428571428571</v>
      </c>
      <c r="W121" s="91"/>
      <c r="X121" s="102" t="str">
        <f>IF(S121=100,"CUMPLIDA",IF(M121-$AI$1&lt;0,"VENCIDA",IF(M121-$AI$1&lt;=30,"PRÓXIMA A VENCER",IF(S121&gt;0,"CON AVANCE","EN TERMINO"))))</f>
        <v>CUMPLIDA</v>
      </c>
      <c r="Y121" s="102" t="str">
        <f>IF(A121&lt;&gt;"",IF(AE121=1,"VENCIDO",IF(AE121=2,"PRÓXIMO A VENCER",IF(AE121=3,"EN TERMINO",IF(AE121=4,"CON AVANCE",IF(AE121=5,"CUMPLIDO",))))),"")</f>
        <v>CUMPLIDO</v>
      </c>
      <c r="Z121" s="89" t="s">
        <v>1927</v>
      </c>
      <c r="AA121" s="89" t="str">
        <f t="shared" si="25"/>
        <v>H12AC2020</v>
      </c>
      <c r="AB121" s="103">
        <f>IF(A121&lt;&gt;"",1,AB120+1)</f>
        <v>1</v>
      </c>
      <c r="AC121" s="103" t="str">
        <f t="shared" si="26"/>
        <v>H12AC2020 - 1</v>
      </c>
      <c r="AD121" s="82">
        <f t="shared" si="20"/>
        <v>5</v>
      </c>
      <c r="AE121" s="82">
        <f t="shared" si="21"/>
        <v>5</v>
      </c>
      <c r="AF121" s="82" t="str">
        <f>IF(A121&lt;&gt;"",MID(F121,1,FIND(" ",F121,1)-1),AF120)</f>
        <v>H12AC2020.</v>
      </c>
      <c r="AG121" s="82" t="str">
        <f t="shared" si="22"/>
        <v>H12AC2020</v>
      </c>
      <c r="AH121" s="104"/>
      <c r="AI121" s="105"/>
      <c r="AJ121" s="106"/>
    </row>
    <row r="122" spans="1:36" s="10" customFormat="1" ht="234.75" customHeight="1" x14ac:dyDescent="0.2">
      <c r="A122" s="89">
        <f>IF(ISBLANK(D122),"",COUNTA($D$2:D122))</f>
        <v>79</v>
      </c>
      <c r="B122" s="90">
        <f t="shared" si="23"/>
        <v>121</v>
      </c>
      <c r="C122" s="91"/>
      <c r="D122" s="98" t="s">
        <v>802</v>
      </c>
      <c r="E122" s="111" t="s">
        <v>1887</v>
      </c>
      <c r="F122" s="110" t="s">
        <v>1891</v>
      </c>
      <c r="G122" s="110" t="s">
        <v>1892</v>
      </c>
      <c r="H122" s="93" t="s">
        <v>1243</v>
      </c>
      <c r="I122" s="93" t="s">
        <v>1250</v>
      </c>
      <c r="J122" s="94" t="s">
        <v>1245</v>
      </c>
      <c r="K122" s="94">
        <v>1</v>
      </c>
      <c r="L122" s="119">
        <v>44640</v>
      </c>
      <c r="M122" s="133">
        <v>44742</v>
      </c>
      <c r="N122" s="117">
        <f t="shared" si="32"/>
        <v>14.571428571428571</v>
      </c>
      <c r="O122" s="98" t="s">
        <v>1890</v>
      </c>
      <c r="P122" s="98">
        <v>1</v>
      </c>
      <c r="Q122" s="99">
        <v>44662</v>
      </c>
      <c r="R122" s="100">
        <f>(Q122-M122)/30</f>
        <v>-2.6666666666666665</v>
      </c>
      <c r="S122" s="118">
        <f>IF(P122/K122&gt;1,100,+P122/K122*100)</f>
        <v>100</v>
      </c>
      <c r="T122" s="97">
        <f>+N122*S122/100</f>
        <v>14.571428571428571</v>
      </c>
      <c r="U122" s="97">
        <f>IF(M122&lt;=$AI$1,T122,0)</f>
        <v>14.571428571428571</v>
      </c>
      <c r="V122" s="97">
        <f>IF($AI$1&gt;=M122,N122,0)</f>
        <v>14.571428571428571</v>
      </c>
      <c r="W122" s="91"/>
      <c r="X122" s="102" t="str">
        <f>IF(S122=100,"CUMPLIDA",IF(M122-$AI$1&lt;0,"VENCIDA",IF(M122-$AI$1&lt;=30,"PRÓXIMA A VENCER",IF(S122&gt;0,"CON AVANCE","EN TERMINO"))))</f>
        <v>CUMPLIDA</v>
      </c>
      <c r="Y122" s="102" t="str">
        <f>IF(A122&lt;&gt;"",IF(AE122=1,"VENCIDO",IF(AE122=2,"PRÓXIMO A VENCER",IF(AE122=3,"EN TERMINO",IF(AE122=4,"CON AVANCE",IF(AE122=5,"CUMPLIDO",))))),"")</f>
        <v>CUMPLIDO</v>
      </c>
      <c r="Z122" s="89" t="s">
        <v>1927</v>
      </c>
      <c r="AA122" s="89" t="str">
        <f t="shared" si="25"/>
        <v>H13AC2020</v>
      </c>
      <c r="AB122" s="103">
        <f>IF(A122&lt;&gt;"",1,AB121+1)</f>
        <v>1</v>
      </c>
      <c r="AC122" s="103" t="str">
        <f t="shared" si="26"/>
        <v>H13AC2020 - 1</v>
      </c>
      <c r="AD122" s="82">
        <f t="shared" si="20"/>
        <v>5</v>
      </c>
      <c r="AE122" s="82">
        <f t="shared" si="21"/>
        <v>5</v>
      </c>
      <c r="AF122" s="82" t="str">
        <f>IF(A122&lt;&gt;"",MID(F122,1,FIND(" ",F122,1)-1),AF121)</f>
        <v>H13AC2020.</v>
      </c>
      <c r="AG122" s="82" t="str">
        <f t="shared" si="22"/>
        <v>H13AC2020</v>
      </c>
      <c r="AH122" s="104"/>
      <c r="AI122" s="105"/>
      <c r="AJ122" s="106"/>
    </row>
    <row r="123" spans="1:36" s="10" customFormat="1" ht="234.75" customHeight="1" x14ac:dyDescent="0.2">
      <c r="A123" s="89">
        <f>IF(ISBLANK(D123),"",COUNTA($D$2:D123))</f>
        <v>80</v>
      </c>
      <c r="B123" s="90">
        <f t="shared" si="23"/>
        <v>122</v>
      </c>
      <c r="C123" s="91"/>
      <c r="D123" s="98" t="s">
        <v>711</v>
      </c>
      <c r="E123" s="111" t="s">
        <v>1835</v>
      </c>
      <c r="F123" s="112" t="s">
        <v>1893</v>
      </c>
      <c r="G123" s="113" t="s">
        <v>1894</v>
      </c>
      <c r="H123" s="93" t="s">
        <v>1243</v>
      </c>
      <c r="I123" s="93" t="s">
        <v>1250</v>
      </c>
      <c r="J123" s="94" t="s">
        <v>1245</v>
      </c>
      <c r="K123" s="94">
        <v>1</v>
      </c>
      <c r="L123" s="119">
        <v>44640</v>
      </c>
      <c r="M123" s="133">
        <v>44742</v>
      </c>
      <c r="N123" s="117">
        <f t="shared" si="32"/>
        <v>14.571428571428571</v>
      </c>
      <c r="O123" s="98" t="s">
        <v>1890</v>
      </c>
      <c r="P123" s="98">
        <v>1</v>
      </c>
      <c r="Q123" s="99">
        <v>44662</v>
      </c>
      <c r="R123" s="100">
        <f>(Q123-M123)/30</f>
        <v>-2.6666666666666665</v>
      </c>
      <c r="S123" s="118">
        <f>IF(P123/K123&gt;1,100,+P123/K123*100)</f>
        <v>100</v>
      </c>
      <c r="T123" s="97">
        <f>+N123*S123/100</f>
        <v>14.571428571428571</v>
      </c>
      <c r="U123" s="97">
        <f>IF(M123&lt;=$AI$1,T123,0)</f>
        <v>14.571428571428571</v>
      </c>
      <c r="V123" s="97">
        <f>IF($AI$1&gt;=M123,N123,0)</f>
        <v>14.571428571428571</v>
      </c>
      <c r="W123" s="91"/>
      <c r="X123" s="102" t="str">
        <f>IF(S123=100,"CUMPLIDA",IF(M123-$AI$1&lt;0,"VENCIDA",IF(M123-$AI$1&lt;=30,"PRÓXIMA A VENCER",IF(S123&gt;0,"CON AVANCE","EN TERMINO"))))</f>
        <v>CUMPLIDA</v>
      </c>
      <c r="Y123" s="102" t="str">
        <f>IF(A123&lt;&gt;"",IF(AE123=1,"VENCIDO",IF(AE123=2,"PRÓXIMO A VENCER",IF(AE123=3,"EN TERMINO",IF(AE123=4,"CON AVANCE",IF(AE123=5,"CUMPLIDO",))))),"")</f>
        <v>CUMPLIDO</v>
      </c>
      <c r="Z123" s="89" t="s">
        <v>1927</v>
      </c>
      <c r="AA123" s="89" t="str">
        <f t="shared" si="25"/>
        <v>H14AC2020</v>
      </c>
      <c r="AB123" s="103">
        <f>IF(A123&lt;&gt;"",1,AB122+1)</f>
        <v>1</v>
      </c>
      <c r="AC123" s="103" t="str">
        <f t="shared" si="26"/>
        <v>H14AC2020 - 1</v>
      </c>
      <c r="AD123" s="82">
        <f t="shared" si="20"/>
        <v>5</v>
      </c>
      <c r="AE123" s="82">
        <f t="shared" si="21"/>
        <v>5</v>
      </c>
      <c r="AF123" s="82" t="str">
        <f>IF(A123&lt;&gt;"",MID(F123,1,FIND(" ",F123,1)-1),AF122)</f>
        <v>H14AC2020.</v>
      </c>
      <c r="AG123" s="82" t="str">
        <f t="shared" si="22"/>
        <v>H14AC2020</v>
      </c>
      <c r="AH123" s="104"/>
      <c r="AI123" s="105"/>
      <c r="AJ123" s="106"/>
    </row>
    <row r="124" spans="1:36" s="10" customFormat="1" ht="234.75" customHeight="1" x14ac:dyDescent="0.2">
      <c r="A124" s="89">
        <f>IF(ISBLANK(D124),"",COUNTA($D$2:D124))</f>
        <v>81</v>
      </c>
      <c r="B124" s="90">
        <f t="shared" si="23"/>
        <v>123</v>
      </c>
      <c r="C124" s="91"/>
      <c r="D124" s="98" t="s">
        <v>712</v>
      </c>
      <c r="E124" s="111" t="s">
        <v>1075</v>
      </c>
      <c r="F124" s="110" t="s">
        <v>1895</v>
      </c>
      <c r="G124" s="110" t="s">
        <v>1896</v>
      </c>
      <c r="H124" s="93" t="s">
        <v>1897</v>
      </c>
      <c r="I124" s="93" t="s">
        <v>1625</v>
      </c>
      <c r="J124" s="94" t="s">
        <v>1508</v>
      </c>
      <c r="K124" s="94">
        <v>1</v>
      </c>
      <c r="L124" s="119">
        <v>44640</v>
      </c>
      <c r="M124" s="133">
        <v>44711</v>
      </c>
      <c r="N124" s="117">
        <f t="shared" si="32"/>
        <v>10.142857142857142</v>
      </c>
      <c r="O124" s="98" t="s">
        <v>1712</v>
      </c>
      <c r="P124" s="98">
        <v>1</v>
      </c>
      <c r="Q124" s="99">
        <v>44749</v>
      </c>
      <c r="R124" s="100">
        <f>(Q124-M124)/30</f>
        <v>1.2666666666666666</v>
      </c>
      <c r="S124" s="118">
        <f>IF(P124/K124&gt;1,100,+P124/K124*100)</f>
        <v>100</v>
      </c>
      <c r="T124" s="97">
        <f>+N124*S124/100</f>
        <v>10.142857142857142</v>
      </c>
      <c r="U124" s="97">
        <f>IF(M124&lt;=$AI$1,T124,0)</f>
        <v>10.142857142857142</v>
      </c>
      <c r="V124" s="97">
        <f>IF($AI$1&gt;=M124,N124,0)</f>
        <v>10.142857142857142</v>
      </c>
      <c r="W124" s="91"/>
      <c r="X124" s="102" t="str">
        <f>IF(S124=100,"CUMPLIDA",IF(M124-$AI$1&lt;0,"VENCIDA",IF(M124-$AI$1&lt;=30,"PRÓXIMA A VENCER",IF(S124&gt;0,"CON AVANCE","EN TERMINO"))))</f>
        <v>CUMPLIDA</v>
      </c>
      <c r="Y124" s="102" t="str">
        <f>IF(A124&lt;&gt;"",IF(AE124=1,"VENCIDO",IF(AE124=2,"PRÓXIMO A VENCER",IF(AE124=3,"EN TERMINO",IF(AE124=4,"CON AVANCE",IF(AE124=5,"CUMPLIDO",))))),"")</f>
        <v>CUMPLIDO</v>
      </c>
      <c r="Z124" s="89" t="s">
        <v>1927</v>
      </c>
      <c r="AA124" s="89" t="str">
        <f t="shared" si="25"/>
        <v>H15AC2020</v>
      </c>
      <c r="AB124" s="103">
        <f>IF(A124&lt;&gt;"",1,AB123+1)</f>
        <v>1</v>
      </c>
      <c r="AC124" s="103" t="str">
        <f t="shared" si="26"/>
        <v>H15AC2020 - 1</v>
      </c>
      <c r="AD124" s="82">
        <f t="shared" si="20"/>
        <v>5</v>
      </c>
      <c r="AE124" s="82">
        <f t="shared" si="21"/>
        <v>5</v>
      </c>
      <c r="AF124" s="82" t="str">
        <f>IF(A124&lt;&gt;"",MID(F124,1,FIND(" ",F124,1)-1),AF123)</f>
        <v>H15AC2020.</v>
      </c>
      <c r="AG124" s="82" t="str">
        <f t="shared" si="22"/>
        <v>H15AC2020</v>
      </c>
      <c r="AH124" s="104"/>
      <c r="AI124" s="105"/>
      <c r="AJ124" s="106"/>
    </row>
    <row r="125" spans="1:36" s="10" customFormat="1" ht="234.75" customHeight="1" x14ac:dyDescent="0.2">
      <c r="A125" s="89">
        <f>IF(ISBLANK(D125),"",COUNTA($D$2:D125))</f>
        <v>82</v>
      </c>
      <c r="B125" s="90">
        <f t="shared" si="23"/>
        <v>124</v>
      </c>
      <c r="C125" s="91"/>
      <c r="D125" s="98" t="s">
        <v>711</v>
      </c>
      <c r="E125" s="111" t="s">
        <v>1835</v>
      </c>
      <c r="F125" s="110" t="s">
        <v>1898</v>
      </c>
      <c r="G125" s="110" t="s">
        <v>1899</v>
      </c>
      <c r="H125" s="93" t="s">
        <v>1243</v>
      </c>
      <c r="I125" s="93" t="s">
        <v>1250</v>
      </c>
      <c r="J125" s="94" t="s">
        <v>1245</v>
      </c>
      <c r="K125" s="94">
        <v>1</v>
      </c>
      <c r="L125" s="119">
        <v>44640</v>
      </c>
      <c r="M125" s="133">
        <v>44742</v>
      </c>
      <c r="N125" s="117">
        <f t="shared" si="32"/>
        <v>14.571428571428571</v>
      </c>
      <c r="O125" s="98" t="s">
        <v>1890</v>
      </c>
      <c r="P125" s="98">
        <v>1</v>
      </c>
      <c r="Q125" s="99">
        <v>44662</v>
      </c>
      <c r="R125" s="100">
        <f>(Q125-M125)/30</f>
        <v>-2.6666666666666665</v>
      </c>
      <c r="S125" s="118">
        <f>IF(P125/K125&gt;1,100,+P125/K125*100)</f>
        <v>100</v>
      </c>
      <c r="T125" s="97">
        <f>+N125*S125/100</f>
        <v>14.571428571428571</v>
      </c>
      <c r="U125" s="97">
        <f>IF(M125&lt;=$AI$1,T125,0)</f>
        <v>14.571428571428571</v>
      </c>
      <c r="V125" s="97">
        <f>IF($AI$1&gt;=M125,N125,0)</f>
        <v>14.571428571428571</v>
      </c>
      <c r="W125" s="91"/>
      <c r="X125" s="102" t="str">
        <f>IF(S125=100,"CUMPLIDA",IF(M125-$AI$1&lt;0,"VENCIDA",IF(M125-$AI$1&lt;=30,"PRÓXIMA A VENCER",IF(S125&gt;0,"CON AVANCE","EN TERMINO"))))</f>
        <v>CUMPLIDA</v>
      </c>
      <c r="Y125" s="102" t="str">
        <f>IF(A125&lt;&gt;"",IF(AE125=1,"VENCIDO",IF(AE125=2,"PRÓXIMO A VENCER",IF(AE125=3,"EN TERMINO",IF(AE125=4,"CON AVANCE",IF(AE125=5,"CUMPLIDO",))))),"")</f>
        <v>CUMPLIDO</v>
      </c>
      <c r="Z125" s="89" t="s">
        <v>1927</v>
      </c>
      <c r="AA125" s="89" t="str">
        <f t="shared" si="25"/>
        <v>H16AC2020</v>
      </c>
      <c r="AB125" s="103">
        <f>IF(A125&lt;&gt;"",1,AB124+1)</f>
        <v>1</v>
      </c>
      <c r="AC125" s="103" t="str">
        <f t="shared" si="26"/>
        <v>H16AC2020 - 1</v>
      </c>
      <c r="AD125" s="82">
        <f t="shared" si="20"/>
        <v>5</v>
      </c>
      <c r="AE125" s="82">
        <f t="shared" si="21"/>
        <v>5</v>
      </c>
      <c r="AF125" s="82" t="str">
        <f>IF(A125&lt;&gt;"",MID(F125,1,FIND(" ",F125,1)-1),AF124)</f>
        <v>H16AC2020.</v>
      </c>
      <c r="AG125" s="82" t="str">
        <f t="shared" si="22"/>
        <v>H16AC2020</v>
      </c>
      <c r="AH125" s="104"/>
      <c r="AI125" s="105"/>
      <c r="AJ125" s="106"/>
    </row>
    <row r="126" spans="1:36" s="10" customFormat="1" ht="234.75" customHeight="1" x14ac:dyDescent="0.2">
      <c r="A126" s="89">
        <f>IF(ISBLANK(D126),"",COUNTA($D$2:D126))</f>
        <v>83</v>
      </c>
      <c r="B126" s="90">
        <f t="shared" si="23"/>
        <v>125</v>
      </c>
      <c r="C126" s="91"/>
      <c r="D126" s="98" t="s">
        <v>711</v>
      </c>
      <c r="E126" s="111" t="s">
        <v>1075</v>
      </c>
      <c r="F126" s="110" t="s">
        <v>1900</v>
      </c>
      <c r="G126" s="110" t="s">
        <v>1901</v>
      </c>
      <c r="H126" s="93" t="s">
        <v>1902</v>
      </c>
      <c r="I126" s="93" t="s">
        <v>1903</v>
      </c>
      <c r="J126" s="94" t="s">
        <v>1904</v>
      </c>
      <c r="K126" s="94">
        <v>1</v>
      </c>
      <c r="L126" s="119">
        <v>44640</v>
      </c>
      <c r="M126" s="133">
        <v>44915</v>
      </c>
      <c r="N126" s="117">
        <f t="shared" si="32"/>
        <v>39.285714285714285</v>
      </c>
      <c r="O126" s="98" t="s">
        <v>1728</v>
      </c>
      <c r="P126" s="98">
        <v>0</v>
      </c>
      <c r="Q126" s="99"/>
      <c r="R126" s="100">
        <f>(Q126-M126)/30</f>
        <v>-1497.1666666666667</v>
      </c>
      <c r="S126" s="118">
        <f>IF(P126/K126&gt;1,100,+P126/K126*100)</f>
        <v>0</v>
      </c>
      <c r="T126" s="97">
        <f>+N126*S126/100</f>
        <v>0</v>
      </c>
      <c r="U126" s="97">
        <f>IF(M126&lt;=$AI$1,T126,0)</f>
        <v>0</v>
      </c>
      <c r="V126" s="97">
        <f>IF($AI$1&gt;=M126,N126,0)</f>
        <v>0</v>
      </c>
      <c r="W126" s="91"/>
      <c r="X126" s="102" t="str">
        <f>IF(S126=100,"CUMPLIDA",IF(M126-$AI$1&lt;0,"VENCIDA",IF(M126-$AI$1&lt;=30,"PRÓXIMA A VENCER",IF(S126&gt;0,"CON AVANCE","EN TERMINO"))))</f>
        <v>EN TERMINO</v>
      </c>
      <c r="Y126" s="102" t="str">
        <f>IF(A126&lt;&gt;"",IF(AE126=1,"VENCIDO",IF(AE126=2,"PRÓXIMO A VENCER",IF(AE126=3,"EN TERMINO",IF(AE126=4,"CON AVANCE",IF(AE126=5,"CUMPLIDO",))))),"")</f>
        <v>EN TERMINO</v>
      </c>
      <c r="Z126" s="89" t="s">
        <v>1927</v>
      </c>
      <c r="AA126" s="89" t="str">
        <f t="shared" si="25"/>
        <v>H17AC2020</v>
      </c>
      <c r="AB126" s="103">
        <f>IF(A126&lt;&gt;"",1,AB125+1)</f>
        <v>1</v>
      </c>
      <c r="AC126" s="103" t="str">
        <f t="shared" si="26"/>
        <v>H17AC2020 - 1</v>
      </c>
      <c r="AD126" s="82">
        <f t="shared" si="20"/>
        <v>3</v>
      </c>
      <c r="AE126" s="82">
        <f t="shared" si="21"/>
        <v>3</v>
      </c>
      <c r="AF126" s="82" t="str">
        <f>IF(A126&lt;&gt;"",MID(F126,1,FIND(" ",F126,1)-1),AF125)</f>
        <v>H17AC2020.</v>
      </c>
      <c r="AG126" s="82" t="str">
        <f t="shared" si="22"/>
        <v>H17AC2020</v>
      </c>
      <c r="AH126" s="104"/>
      <c r="AI126" s="105"/>
      <c r="AJ126" s="106"/>
    </row>
    <row r="127" spans="1:36" s="10" customFormat="1" ht="264" customHeight="1" x14ac:dyDescent="0.2">
      <c r="A127" s="89">
        <f>IF(ISBLANK(D127),"",COUNTA($D$2:D127))</f>
        <v>84</v>
      </c>
      <c r="B127" s="90">
        <f t="shared" si="23"/>
        <v>126</v>
      </c>
      <c r="C127" s="91"/>
      <c r="D127" s="111" t="s">
        <v>1905</v>
      </c>
      <c r="E127" s="111" t="s">
        <v>1906</v>
      </c>
      <c r="F127" s="110" t="s">
        <v>1907</v>
      </c>
      <c r="G127" s="110" t="s">
        <v>1908</v>
      </c>
      <c r="H127" s="93" t="s">
        <v>1909</v>
      </c>
      <c r="I127" s="93" t="s">
        <v>1910</v>
      </c>
      <c r="J127" s="94" t="s">
        <v>1911</v>
      </c>
      <c r="K127" s="94">
        <v>1</v>
      </c>
      <c r="L127" s="119">
        <v>44640</v>
      </c>
      <c r="M127" s="133">
        <v>44711</v>
      </c>
      <c r="N127" s="117">
        <f t="shared" si="32"/>
        <v>10.142857142857142</v>
      </c>
      <c r="O127" s="98" t="s">
        <v>1728</v>
      </c>
      <c r="P127" s="98">
        <v>0</v>
      </c>
      <c r="Q127" s="99"/>
      <c r="R127" s="100">
        <f>(Q127-M127)/30</f>
        <v>-1490.3666666666666</v>
      </c>
      <c r="S127" s="118">
        <f>IF(P127/K127&gt;1,100,+P127/K127*100)</f>
        <v>0</v>
      </c>
      <c r="T127" s="97">
        <f>+N127*S127/100</f>
        <v>0</v>
      </c>
      <c r="U127" s="97">
        <f>IF(M127&lt;=$AI$1,T127,0)</f>
        <v>0</v>
      </c>
      <c r="V127" s="97">
        <f>IF($AI$1&gt;=M127,N127,0)</f>
        <v>10.142857142857142</v>
      </c>
      <c r="W127" s="91"/>
      <c r="X127" s="102" t="str">
        <f>IF(S127=100,"CUMPLIDA",IF(M127-$AI$1&lt;0,"VENCIDA",IF(M127-$AI$1&lt;=30,"PRÓXIMA A VENCER",IF(S127&gt;0,"CON AVANCE","EN TERMINO"))))</f>
        <v>VENCIDA</v>
      </c>
      <c r="Y127" s="102" t="str">
        <f>IF(A127&lt;&gt;"",IF(AE127=1,"VENCIDO",IF(AE127=2,"PRÓXIMO A VENCER",IF(AE127=3,"EN TERMINO",IF(AE127=4,"CON AVANCE",IF(AE127=5,"CUMPLIDO",))))),"")</f>
        <v>VENCIDO</v>
      </c>
      <c r="Z127" s="89" t="s">
        <v>1927</v>
      </c>
      <c r="AA127" s="89" t="str">
        <f t="shared" si="25"/>
        <v>H18AC2020</v>
      </c>
      <c r="AB127" s="103">
        <f>IF(A127&lt;&gt;"",1,AB126+1)</f>
        <v>1</v>
      </c>
      <c r="AC127" s="103" t="str">
        <f t="shared" si="26"/>
        <v>H18AC2020 - 1</v>
      </c>
      <c r="AD127" s="82">
        <f t="shared" si="20"/>
        <v>1</v>
      </c>
      <c r="AE127" s="82">
        <f t="shared" si="21"/>
        <v>1</v>
      </c>
      <c r="AF127" s="82" t="str">
        <f>IF(A127&lt;&gt;"",MID(F127,1,FIND(" ",F127,1)-1),AF126)</f>
        <v>H18AC2020.</v>
      </c>
      <c r="AG127" s="82" t="str">
        <f t="shared" si="22"/>
        <v>H18AC2020</v>
      </c>
      <c r="AH127" s="104"/>
      <c r="AI127" s="105"/>
      <c r="AJ127" s="106"/>
    </row>
    <row r="128" spans="1:36" s="10" customFormat="1" ht="234.75" customHeight="1" x14ac:dyDescent="0.2">
      <c r="A128" s="89">
        <f>IF(ISBLANK(D128),"",COUNTA($D$2:D128))</f>
        <v>85</v>
      </c>
      <c r="B128" s="90">
        <f t="shared" si="23"/>
        <v>127</v>
      </c>
      <c r="C128" s="91"/>
      <c r="D128" s="111" t="s">
        <v>805</v>
      </c>
      <c r="E128" s="111" t="s">
        <v>1075</v>
      </c>
      <c r="F128" s="110" t="s">
        <v>1912</v>
      </c>
      <c r="G128" s="110" t="s">
        <v>1913</v>
      </c>
      <c r="H128" s="93" t="s">
        <v>1914</v>
      </c>
      <c r="I128" s="93" t="s">
        <v>1915</v>
      </c>
      <c r="J128" s="94" t="s">
        <v>1904</v>
      </c>
      <c r="K128" s="94">
        <v>1</v>
      </c>
      <c r="L128" s="119">
        <v>44640</v>
      </c>
      <c r="M128" s="133">
        <v>44915</v>
      </c>
      <c r="N128" s="117">
        <f t="shared" si="32"/>
        <v>39.285714285714285</v>
      </c>
      <c r="O128" s="98" t="s">
        <v>1728</v>
      </c>
      <c r="P128" s="98">
        <v>0</v>
      </c>
      <c r="Q128" s="99"/>
      <c r="R128" s="100">
        <f>(Q128-M128)/30</f>
        <v>-1497.1666666666667</v>
      </c>
      <c r="S128" s="118">
        <f>IF(P128/K128&gt;1,100,+P128/K128*100)</f>
        <v>0</v>
      </c>
      <c r="T128" s="97">
        <f>+N128*S128/100</f>
        <v>0</v>
      </c>
      <c r="U128" s="97">
        <f>IF(M128&lt;=$AI$1,T128,0)</f>
        <v>0</v>
      </c>
      <c r="V128" s="97">
        <f>IF($AI$1&gt;=M128,N128,0)</f>
        <v>0</v>
      </c>
      <c r="W128" s="91"/>
      <c r="X128" s="102" t="str">
        <f>IF(S128=100,"CUMPLIDA",IF(M128-$AI$1&lt;0,"VENCIDA",IF(M128-$AI$1&lt;=30,"PRÓXIMA A VENCER",IF(S128&gt;0,"CON AVANCE","EN TERMINO"))))</f>
        <v>EN TERMINO</v>
      </c>
      <c r="Y128" s="102" t="str">
        <f>IF(A128&lt;&gt;"",IF(AE128=1,"VENCIDO",IF(AE128=2,"PRÓXIMO A VENCER",IF(AE128=3,"EN TERMINO",IF(AE128=4,"CON AVANCE",IF(AE128=5,"CUMPLIDO",))))),"")</f>
        <v>EN TERMINO</v>
      </c>
      <c r="Z128" s="89" t="s">
        <v>1927</v>
      </c>
      <c r="AA128" s="89" t="str">
        <f t="shared" si="25"/>
        <v>H19AC2020</v>
      </c>
      <c r="AB128" s="103">
        <f>IF(A128&lt;&gt;"",1,AB127+1)</f>
        <v>1</v>
      </c>
      <c r="AC128" s="103" t="str">
        <f t="shared" si="26"/>
        <v>H19AC2020 - 1</v>
      </c>
      <c r="AD128" s="82">
        <f t="shared" si="20"/>
        <v>3</v>
      </c>
      <c r="AE128" s="82">
        <f t="shared" si="21"/>
        <v>3</v>
      </c>
      <c r="AF128" s="82" t="str">
        <f>IF(A128&lt;&gt;"",MID(F128,1,FIND(" ",F128,1)-1),AF127)</f>
        <v>H19AC2020.</v>
      </c>
      <c r="AG128" s="82" t="str">
        <f t="shared" si="22"/>
        <v>H19AC2020</v>
      </c>
      <c r="AH128" s="104"/>
      <c r="AI128" s="105"/>
      <c r="AJ128" s="106"/>
    </row>
    <row r="129" spans="1:36" s="10" customFormat="1" ht="234.75" customHeight="1" x14ac:dyDescent="0.2">
      <c r="A129" s="89">
        <f>IF(ISBLANK(D129),"",COUNTA($D$2:D129))</f>
        <v>86</v>
      </c>
      <c r="B129" s="90">
        <f t="shared" si="23"/>
        <v>128</v>
      </c>
      <c r="C129" s="91"/>
      <c r="D129" s="111" t="s">
        <v>711</v>
      </c>
      <c r="E129" s="111" t="s">
        <v>1906</v>
      </c>
      <c r="F129" s="110" t="s">
        <v>1916</v>
      </c>
      <c r="G129" s="110" t="s">
        <v>1917</v>
      </c>
      <c r="H129" s="93" t="s">
        <v>1918</v>
      </c>
      <c r="I129" s="93" t="s">
        <v>1919</v>
      </c>
      <c r="J129" s="94" t="s">
        <v>1920</v>
      </c>
      <c r="K129" s="94">
        <v>1</v>
      </c>
      <c r="L129" s="119">
        <v>44640</v>
      </c>
      <c r="M129" s="133">
        <v>44774</v>
      </c>
      <c r="N129" s="117">
        <f t="shared" si="32"/>
        <v>19.142857142857142</v>
      </c>
      <c r="O129" s="98" t="s">
        <v>2208</v>
      </c>
      <c r="P129" s="98">
        <v>0</v>
      </c>
      <c r="Q129" s="99"/>
      <c r="R129" s="100">
        <f>(Q129-M129)/30</f>
        <v>-1492.4666666666667</v>
      </c>
      <c r="S129" s="118">
        <f>IF(P129/K129&gt;1,100,+P129/K129*100)</f>
        <v>0</v>
      </c>
      <c r="T129" s="97">
        <f>+N129*S129/100</f>
        <v>0</v>
      </c>
      <c r="U129" s="97">
        <f>IF(M129&lt;=$AI$1,T129,0)</f>
        <v>0</v>
      </c>
      <c r="V129" s="97">
        <f>IF($AI$1&gt;=M129,N129,0)</f>
        <v>19.142857142857142</v>
      </c>
      <c r="W129" s="91"/>
      <c r="X129" s="102" t="str">
        <f>IF(S129=100,"CUMPLIDA",IF(M129-$AI$1&lt;0,"VENCIDA",IF(M129-$AI$1&lt;=30,"PRÓXIMA A VENCER",IF(S129&gt;0,"CON AVANCE","EN TERMINO"))))</f>
        <v>VENCIDA</v>
      </c>
      <c r="Y129" s="102" t="str">
        <f>IF(A129&lt;&gt;"",IF(AE129=1,"VENCIDO",IF(AE129=2,"PRÓXIMO A VENCER",IF(AE129=3,"EN TERMINO",IF(AE129=4,"CON AVANCE",IF(AE129=5,"CUMPLIDO",))))),"")</f>
        <v>VENCIDO</v>
      </c>
      <c r="Z129" s="89" t="s">
        <v>1927</v>
      </c>
      <c r="AA129" s="89" t="str">
        <f t="shared" si="25"/>
        <v>H20AC2020</v>
      </c>
      <c r="AB129" s="103">
        <f>IF(A129&lt;&gt;"",1,AB128+1)</f>
        <v>1</v>
      </c>
      <c r="AC129" s="103" t="str">
        <f t="shared" si="26"/>
        <v>H20AC2020 - 1</v>
      </c>
      <c r="AD129" s="82">
        <f t="shared" si="20"/>
        <v>1</v>
      </c>
      <c r="AE129" s="82">
        <f t="shared" si="21"/>
        <v>1</v>
      </c>
      <c r="AF129" s="82" t="str">
        <f>IF(A129&lt;&gt;"",MID(F129,1,FIND(" ",F129,1)-1),AF128)</f>
        <v>H20AC2020.</v>
      </c>
      <c r="AG129" s="82" t="str">
        <f t="shared" si="22"/>
        <v>H20AC2020</v>
      </c>
      <c r="AH129" s="104"/>
      <c r="AI129" s="105"/>
      <c r="AJ129" s="106"/>
    </row>
    <row r="130" spans="1:36" s="10" customFormat="1" ht="234.75" customHeight="1" x14ac:dyDescent="0.2">
      <c r="A130" s="89">
        <f>IF(ISBLANK(D130),"",COUNTA($D$2:D130))</f>
        <v>87</v>
      </c>
      <c r="B130" s="90">
        <f t="shared" si="23"/>
        <v>129</v>
      </c>
      <c r="C130" s="91"/>
      <c r="D130" s="90" t="s">
        <v>713</v>
      </c>
      <c r="E130" s="90" t="s">
        <v>1406</v>
      </c>
      <c r="F130" s="92" t="s">
        <v>1828</v>
      </c>
      <c r="G130" s="92" t="s">
        <v>1820</v>
      </c>
      <c r="H130" s="92" t="s">
        <v>1830</v>
      </c>
      <c r="I130" s="92" t="s">
        <v>1821</v>
      </c>
      <c r="J130" s="89" t="s">
        <v>1832</v>
      </c>
      <c r="K130" s="89">
        <v>1</v>
      </c>
      <c r="L130" s="134">
        <v>44563</v>
      </c>
      <c r="M130" s="134">
        <v>44772</v>
      </c>
      <c r="N130" s="117">
        <f t="shared" ref="N130" si="33">(+M130-L130)/7</f>
        <v>29.857142857142858</v>
      </c>
      <c r="O130" s="90" t="s">
        <v>1823</v>
      </c>
      <c r="P130" s="98">
        <v>0</v>
      </c>
      <c r="Q130" s="99"/>
      <c r="R130" s="100">
        <f>(Q130-M130)/30</f>
        <v>-1492.4</v>
      </c>
      <c r="S130" s="118">
        <f>IF(P130/K130&gt;1,100,+P130/K130*100)</f>
        <v>0</v>
      </c>
      <c r="T130" s="97">
        <f>+N130*S130/100</f>
        <v>0</v>
      </c>
      <c r="U130" s="97">
        <f>IF(M130&lt;=$AI$1,T130,0)</f>
        <v>0</v>
      </c>
      <c r="V130" s="97">
        <f>IF($AI$1&gt;=M130,N130,0)</f>
        <v>29.857142857142858</v>
      </c>
      <c r="W130" s="91"/>
      <c r="X130" s="102" t="str">
        <f>IF(S130=100,"CUMPLIDA",IF(M130-$AI$1&lt;0,"VENCIDA",IF(M130-$AI$1&lt;=30,"PRÓXIMA A VENCER",IF(S130&gt;0,"CON AVANCE","EN TERMINO"))))</f>
        <v>VENCIDA</v>
      </c>
      <c r="Y130" s="102" t="str">
        <f>IF(A130&lt;&gt;"",IF(AE130=1,"VENCIDO",IF(AE130=2,"PRÓXIMO A VENCER",IF(AE130=3,"EN TERMINO",IF(AE130=4,"CON AVANCE",IF(AE130=5,"CUMPLIDO",))))),"")</f>
        <v>VENCIDO</v>
      </c>
      <c r="Z130" s="89" t="s">
        <v>1826</v>
      </c>
      <c r="AA130" s="89" t="str">
        <f t="shared" si="25"/>
        <v>H1AT232</v>
      </c>
      <c r="AB130" s="103">
        <f>IF(A130&lt;&gt;"",1,AB129+1)</f>
        <v>1</v>
      </c>
      <c r="AC130" s="103" t="str">
        <f t="shared" si="26"/>
        <v>H1AT232 - 1</v>
      </c>
      <c r="AD130" s="82">
        <f t="shared" si="20"/>
        <v>1</v>
      </c>
      <c r="AE130" s="82">
        <f t="shared" si="21"/>
        <v>1</v>
      </c>
      <c r="AF130" s="82" t="str">
        <f>IF(A130&lt;&gt;"",MID(F130,1,FIND(" ",F130,1)-1),AF129)</f>
        <v>H1AT232.</v>
      </c>
      <c r="AG130" s="82" t="str">
        <f t="shared" si="22"/>
        <v>H1AT232</v>
      </c>
      <c r="AH130" s="104"/>
      <c r="AI130" s="105"/>
      <c r="AJ130" s="106"/>
    </row>
    <row r="131" spans="1:36" s="10" customFormat="1" ht="225" customHeight="1" x14ac:dyDescent="0.2">
      <c r="A131" s="89" t="str">
        <f>IF(ISBLANK(D131),"",COUNTA($D$2:D131))</f>
        <v/>
      </c>
      <c r="B131" s="90">
        <f t="shared" si="23"/>
        <v>130</v>
      </c>
      <c r="C131" s="91"/>
      <c r="D131" s="90"/>
      <c r="E131" s="90" t="s">
        <v>1406</v>
      </c>
      <c r="F131" s="92" t="s">
        <v>1829</v>
      </c>
      <c r="G131" s="92" t="s">
        <v>1820</v>
      </c>
      <c r="H131" s="92" t="s">
        <v>1831</v>
      </c>
      <c r="I131" s="92" t="s">
        <v>1822</v>
      </c>
      <c r="J131" s="89" t="s">
        <v>1833</v>
      </c>
      <c r="K131" s="89">
        <v>1</v>
      </c>
      <c r="L131" s="134">
        <v>44607</v>
      </c>
      <c r="M131" s="134">
        <v>44614</v>
      </c>
      <c r="N131" s="117">
        <f t="shared" si="32"/>
        <v>1</v>
      </c>
      <c r="O131" s="90" t="s">
        <v>1823</v>
      </c>
      <c r="P131" s="98">
        <v>1</v>
      </c>
      <c r="Q131" s="99">
        <v>44624</v>
      </c>
      <c r="R131" s="100">
        <f>(Q131-M131)/30</f>
        <v>0.33333333333333331</v>
      </c>
      <c r="S131" s="118">
        <f>IF(P131/K131&gt;1,100,+P131/K131*100)</f>
        <v>100</v>
      </c>
      <c r="T131" s="97">
        <f>+N131*S131/100</f>
        <v>1</v>
      </c>
      <c r="U131" s="97">
        <f>IF(M131&lt;=$AI$1,T131,0)</f>
        <v>1</v>
      </c>
      <c r="V131" s="97">
        <f>IF($AI$1&gt;=M131,N131,0)</f>
        <v>1</v>
      </c>
      <c r="W131" s="91"/>
      <c r="X131" s="102" t="str">
        <f>IF(S131=100,"CUMPLIDA",IF(M131-$AI$1&lt;0,"VENCIDA",IF(M131-$AI$1&lt;=30,"PRÓXIMA A VENCER",IF(S131&gt;0,"CON AVANCE","EN TERMINO"))))</f>
        <v>CUMPLIDA</v>
      </c>
      <c r="Y131" s="102" t="str">
        <f>IF(A131&lt;&gt;"",IF(AE131=1,"VENCIDO",IF(AE131=2,"PRÓXIMO A VENCER",IF(AE131=3,"EN TERMINO",IF(AE131=4,"CON AVANCE",IF(AE131=5,"CUMPLIDO",))))),"")</f>
        <v/>
      </c>
      <c r="Z131" s="89" t="s">
        <v>1826</v>
      </c>
      <c r="AA131" s="89" t="str">
        <f t="shared" si="25"/>
        <v>H1AT232</v>
      </c>
      <c r="AB131" s="103">
        <f>IF(A131&lt;&gt;"",1,AB130+1)</f>
        <v>2</v>
      </c>
      <c r="AC131" s="103" t="str">
        <f t="shared" si="26"/>
        <v>H1AT232 - 2</v>
      </c>
      <c r="AD131" s="82">
        <f t="shared" ref="AD131:AD194" si="34">IF(X131="VENCIDA",1,IF(X131="PRÓXIMA A VENCER",2,IF(X131="EN TERMINO",3,IF(X131="CON AVANCE",4,IF(X131="CUMPLIDA",5,)))))</f>
        <v>5</v>
      </c>
      <c r="AE131" s="82">
        <f t="shared" ref="AE131:AE194" si="35">IF(AB132=AB131+1,MIN(AD131,AE132),AD131)</f>
        <v>5</v>
      </c>
      <c r="AF131" s="82" t="str">
        <f>IF(A131&lt;&gt;"",MID(F131,1,FIND(" ",F131,1)-1),AF130)</f>
        <v>H1AT232.</v>
      </c>
      <c r="AG131" s="82" t="str">
        <f t="shared" ref="AG131:AG194" si="36">IFERROR(MID(AF131,1,FIND(".",AF131,1)-1),AF131)</f>
        <v>H1AT232</v>
      </c>
      <c r="AH131" s="104"/>
      <c r="AI131" s="105"/>
      <c r="AJ131" s="106"/>
    </row>
    <row r="132" spans="1:36" s="10" customFormat="1" ht="357" customHeight="1" x14ac:dyDescent="0.2">
      <c r="A132" s="89">
        <f>IF(ISBLANK(D132),"",COUNTA($D$2:D132))</f>
        <v>88</v>
      </c>
      <c r="B132" s="90">
        <f t="shared" ref="B132:B195" si="37">ROW()-1</f>
        <v>131</v>
      </c>
      <c r="C132" s="91"/>
      <c r="D132" s="90" t="s">
        <v>1330</v>
      </c>
      <c r="E132" s="90" t="s">
        <v>1448</v>
      </c>
      <c r="F132" s="92" t="s">
        <v>1772</v>
      </c>
      <c r="G132" s="92" t="s">
        <v>1790</v>
      </c>
      <c r="H132" s="112" t="s">
        <v>1758</v>
      </c>
      <c r="I132" s="110" t="s">
        <v>1759</v>
      </c>
      <c r="J132" s="111" t="s">
        <v>730</v>
      </c>
      <c r="K132" s="111">
        <v>1</v>
      </c>
      <c r="L132" s="132">
        <v>44564</v>
      </c>
      <c r="M132" s="132">
        <v>44715</v>
      </c>
      <c r="N132" s="117">
        <f t="shared" si="32"/>
        <v>21.571428571428573</v>
      </c>
      <c r="O132" s="111" t="s">
        <v>1704</v>
      </c>
      <c r="P132" s="98">
        <v>0</v>
      </c>
      <c r="Q132" s="99"/>
      <c r="R132" s="100">
        <f>(Q132-M132)/30</f>
        <v>-1490.5</v>
      </c>
      <c r="S132" s="118">
        <f>IF(P132/K132&gt;1,100,+P132/K132*100)</f>
        <v>0</v>
      </c>
      <c r="T132" s="97">
        <f>+N132*S132/100</f>
        <v>0</v>
      </c>
      <c r="U132" s="97">
        <f>IF(M132&lt;=$AI$1,T132,0)</f>
        <v>0</v>
      </c>
      <c r="V132" s="97">
        <f>IF($AI$1&gt;=M132,N132,0)</f>
        <v>21.571428571428573</v>
      </c>
      <c r="W132" s="91"/>
      <c r="X132" s="102" t="str">
        <f>IF(S132=100,"CUMPLIDA",IF(M132-$AI$1&lt;0,"VENCIDA",IF(M132-$AI$1&lt;=30,"PRÓXIMA A VENCER",IF(S132&gt;0,"CON AVANCE","EN TERMINO"))))</f>
        <v>VENCIDA</v>
      </c>
      <c r="Y132" s="102" t="str">
        <f>IF(A132&lt;&gt;"",IF(AE132=1,"VENCIDO",IF(AE132=2,"PRÓXIMO A VENCER",IF(AE132=3,"EN TERMINO",IF(AE132=4,"CON AVANCE",IF(AE132=5,"CUMPLIDO",))))),"")</f>
        <v>VENCIDO</v>
      </c>
      <c r="Z132" s="89" t="s">
        <v>1789</v>
      </c>
      <c r="AA132" s="89" t="str">
        <f t="shared" si="25"/>
        <v>H1ACC1234</v>
      </c>
      <c r="AB132" s="103">
        <f>IF(A132&lt;&gt;"",1,AB131+1)</f>
        <v>1</v>
      </c>
      <c r="AC132" s="103" t="str">
        <f t="shared" si="26"/>
        <v>H1ACC1234 - 1</v>
      </c>
      <c r="AD132" s="82">
        <f t="shared" si="34"/>
        <v>1</v>
      </c>
      <c r="AE132" s="82">
        <f t="shared" si="35"/>
        <v>1</v>
      </c>
      <c r="AF132" s="82" t="str">
        <f>IF(A132&lt;&gt;"",MID(F132,1,FIND(" ",F132,1)-1),AF131)</f>
        <v>H1ACC1234.</v>
      </c>
      <c r="AG132" s="82" t="str">
        <f t="shared" si="36"/>
        <v>H1ACC1234</v>
      </c>
      <c r="AH132" s="104"/>
      <c r="AI132" s="105"/>
      <c r="AJ132" s="106"/>
    </row>
    <row r="133" spans="1:36" s="10" customFormat="1" ht="357" customHeight="1" x14ac:dyDescent="0.2">
      <c r="A133" s="89">
        <f>IF(ISBLANK(D133),"",COUNTA($D$2:D133))</f>
        <v>89</v>
      </c>
      <c r="B133" s="90">
        <f t="shared" si="37"/>
        <v>132</v>
      </c>
      <c r="C133" s="91"/>
      <c r="D133" s="90" t="s">
        <v>712</v>
      </c>
      <c r="E133" s="90" t="s">
        <v>1448</v>
      </c>
      <c r="F133" s="92" t="s">
        <v>1773</v>
      </c>
      <c r="G133" s="92" t="s">
        <v>1742</v>
      </c>
      <c r="H133" s="92" t="s">
        <v>1760</v>
      </c>
      <c r="I133" s="92" t="s">
        <v>1761</v>
      </c>
      <c r="J133" s="89" t="s">
        <v>1762</v>
      </c>
      <c r="K133" s="89">
        <v>1</v>
      </c>
      <c r="L133" s="132">
        <v>44564</v>
      </c>
      <c r="M133" s="132">
        <v>44595</v>
      </c>
      <c r="N133" s="117">
        <f t="shared" si="32"/>
        <v>4.4285714285714288</v>
      </c>
      <c r="O133" s="111" t="s">
        <v>1704</v>
      </c>
      <c r="P133" s="98">
        <v>1</v>
      </c>
      <c r="Q133" s="99">
        <v>44748</v>
      </c>
      <c r="R133" s="100">
        <f>(Q133-M133)/30</f>
        <v>5.0999999999999996</v>
      </c>
      <c r="S133" s="118">
        <f>IF(P133/K133&gt;1,100,+P133/K133*100)</f>
        <v>100</v>
      </c>
      <c r="T133" s="97">
        <f>+N133*S133/100</f>
        <v>4.4285714285714288</v>
      </c>
      <c r="U133" s="97">
        <f>IF(M133&lt;=$AI$1,T133,0)</f>
        <v>4.4285714285714288</v>
      </c>
      <c r="V133" s="97">
        <f>IF($AI$1&gt;=M133,N133,0)</f>
        <v>4.4285714285714288</v>
      </c>
      <c r="W133" s="91"/>
      <c r="X133" s="102" t="str">
        <f>IF(S133=100,"CUMPLIDA",IF(M133-$AI$1&lt;0,"VENCIDA",IF(M133-$AI$1&lt;=30,"PRÓXIMA A VENCER",IF(S133&gt;0,"CON AVANCE","EN TERMINO"))))</f>
        <v>CUMPLIDA</v>
      </c>
      <c r="Y133" s="102" t="str">
        <f>IF(A133&lt;&gt;"",IF(AE133=1,"VENCIDO",IF(AE133=2,"PRÓXIMO A VENCER",IF(AE133=3,"EN TERMINO",IF(AE133=4,"CON AVANCE",IF(AE133=5,"CUMPLIDO",))))),"")</f>
        <v>CUMPLIDO</v>
      </c>
      <c r="Z133" s="89" t="s">
        <v>1789</v>
      </c>
      <c r="AA133" s="89" t="str">
        <f t="shared" si="25"/>
        <v>H2ACC1234</v>
      </c>
      <c r="AB133" s="103">
        <f>IF(A133&lt;&gt;"",1,AB132+1)</f>
        <v>1</v>
      </c>
      <c r="AC133" s="103" t="str">
        <f t="shared" si="26"/>
        <v>H2ACC1234 - 1</v>
      </c>
      <c r="AD133" s="82">
        <f t="shared" si="34"/>
        <v>5</v>
      </c>
      <c r="AE133" s="82">
        <f t="shared" si="35"/>
        <v>5</v>
      </c>
      <c r="AF133" s="82" t="str">
        <f>IF(A133&lt;&gt;"",MID(F133,1,FIND(" ",F133,1)-1),AF132)</f>
        <v>H2ACC1234.</v>
      </c>
      <c r="AG133" s="82" t="str">
        <f t="shared" si="36"/>
        <v>H2ACC1234</v>
      </c>
      <c r="AH133" s="104"/>
      <c r="AI133" s="105"/>
      <c r="AJ133" s="106"/>
    </row>
    <row r="134" spans="1:36" s="10" customFormat="1" ht="357" customHeight="1" x14ac:dyDescent="0.2">
      <c r="A134" s="89">
        <f>IF(ISBLANK(D134),"",COUNTA($D$2:D134))</f>
        <v>90</v>
      </c>
      <c r="B134" s="90">
        <f t="shared" si="37"/>
        <v>133</v>
      </c>
      <c r="C134" s="91"/>
      <c r="D134" s="89" t="s">
        <v>804</v>
      </c>
      <c r="E134" s="90" t="s">
        <v>1448</v>
      </c>
      <c r="F134" s="92" t="s">
        <v>1774</v>
      </c>
      <c r="G134" s="92" t="s">
        <v>1792</v>
      </c>
      <c r="H134" s="92" t="s">
        <v>1763</v>
      </c>
      <c r="I134" s="92" t="s">
        <v>1761</v>
      </c>
      <c r="J134" s="89" t="s">
        <v>1762</v>
      </c>
      <c r="K134" s="89">
        <v>1</v>
      </c>
      <c r="L134" s="132">
        <v>44564</v>
      </c>
      <c r="M134" s="132">
        <v>44595</v>
      </c>
      <c r="N134" s="117">
        <f t="shared" si="32"/>
        <v>4.4285714285714288</v>
      </c>
      <c r="O134" s="111" t="s">
        <v>1704</v>
      </c>
      <c r="P134" s="98">
        <v>1</v>
      </c>
      <c r="Q134" s="99">
        <v>44804</v>
      </c>
      <c r="R134" s="100">
        <f>(Q134-M134)/30</f>
        <v>6.9666666666666668</v>
      </c>
      <c r="S134" s="118">
        <f>IF(P134/K134&gt;1,100,+P134/K134*100)</f>
        <v>100</v>
      </c>
      <c r="T134" s="97">
        <f>+N134*S134/100</f>
        <v>4.4285714285714288</v>
      </c>
      <c r="U134" s="97">
        <f>IF(M134&lt;=$AI$1,T134,0)</f>
        <v>4.4285714285714288</v>
      </c>
      <c r="V134" s="97">
        <f>IF($AI$1&gt;=M134,N134,0)</f>
        <v>4.4285714285714288</v>
      </c>
      <c r="W134" s="91"/>
      <c r="X134" s="102" t="str">
        <f>IF(S134=100,"CUMPLIDA",IF(M134-$AI$1&lt;0,"VENCIDA",IF(M134-$AI$1&lt;=30,"PRÓXIMA A VENCER",IF(S134&gt;0,"CON AVANCE","EN TERMINO"))))</f>
        <v>CUMPLIDA</v>
      </c>
      <c r="Y134" s="102" t="str">
        <f>IF(A134&lt;&gt;"",IF(AE134=1,"VENCIDO",IF(AE134=2,"PRÓXIMO A VENCER",IF(AE134=3,"EN TERMINO",IF(AE134=4,"CON AVANCE",IF(AE134=5,"CUMPLIDO",))))),"")</f>
        <v>CUMPLIDO</v>
      </c>
      <c r="Z134" s="89" t="s">
        <v>1789</v>
      </c>
      <c r="AA134" s="89" t="str">
        <f t="shared" si="25"/>
        <v>H3ACC1234</v>
      </c>
      <c r="AB134" s="103">
        <f>IF(A134&lt;&gt;"",1,AB133+1)</f>
        <v>1</v>
      </c>
      <c r="AC134" s="103" t="str">
        <f t="shared" si="26"/>
        <v>H3ACC1234 - 1</v>
      </c>
      <c r="AD134" s="82">
        <f t="shared" si="34"/>
        <v>5</v>
      </c>
      <c r="AE134" s="82">
        <f t="shared" si="35"/>
        <v>5</v>
      </c>
      <c r="AF134" s="82" t="str">
        <f>IF(A134&lt;&gt;"",MID(F134,1,FIND(" ",F134,1)-1),AF133)</f>
        <v>H3ACC1234.</v>
      </c>
      <c r="AG134" s="82" t="str">
        <f t="shared" si="36"/>
        <v>H3ACC1234</v>
      </c>
      <c r="AH134" s="104"/>
      <c r="AI134" s="105"/>
      <c r="AJ134" s="106"/>
    </row>
    <row r="135" spans="1:36" s="10" customFormat="1" ht="357" customHeight="1" x14ac:dyDescent="0.2">
      <c r="A135" s="89">
        <f>IF(ISBLANK(D135),"",COUNTA($D$2:D135))</f>
        <v>91</v>
      </c>
      <c r="B135" s="90">
        <f t="shared" si="37"/>
        <v>134</v>
      </c>
      <c r="C135" s="91"/>
      <c r="D135" s="90" t="s">
        <v>802</v>
      </c>
      <c r="E135" s="90" t="s">
        <v>152</v>
      </c>
      <c r="F135" s="92" t="s">
        <v>1827</v>
      </c>
      <c r="G135" s="92" t="s">
        <v>1743</v>
      </c>
      <c r="H135" s="92" t="s">
        <v>1764</v>
      </c>
      <c r="I135" s="92" t="s">
        <v>1765</v>
      </c>
      <c r="J135" s="89" t="s">
        <v>1762</v>
      </c>
      <c r="K135" s="89">
        <v>1</v>
      </c>
      <c r="L135" s="132">
        <v>44564</v>
      </c>
      <c r="M135" s="132">
        <v>44654</v>
      </c>
      <c r="N135" s="117">
        <f t="shared" si="32"/>
        <v>12.857142857142858</v>
      </c>
      <c r="O135" s="98" t="s">
        <v>1704</v>
      </c>
      <c r="P135" s="98">
        <v>1</v>
      </c>
      <c r="Q135" s="99">
        <v>44804</v>
      </c>
      <c r="R135" s="100">
        <f>(Q135-M135)/30</f>
        <v>5</v>
      </c>
      <c r="S135" s="118">
        <f>IF(P135/K135&gt;1,100,+P135/K135*100)</f>
        <v>100</v>
      </c>
      <c r="T135" s="97">
        <f>+N135*S135/100</f>
        <v>12.857142857142858</v>
      </c>
      <c r="U135" s="97">
        <f>IF(M135&lt;=$AI$1,T135,0)</f>
        <v>12.857142857142858</v>
      </c>
      <c r="V135" s="97">
        <f>IF($AI$1&gt;=M135,N135,0)</f>
        <v>12.857142857142858</v>
      </c>
      <c r="W135" s="91"/>
      <c r="X135" s="102" t="str">
        <f>IF(S135=100,"CUMPLIDA",IF(M135-$AI$1&lt;0,"VENCIDA",IF(M135-$AI$1&lt;=30,"PRÓXIMA A VENCER",IF(S135&gt;0,"CON AVANCE","EN TERMINO"))))</f>
        <v>CUMPLIDA</v>
      </c>
      <c r="Y135" s="102" t="str">
        <f>IF(A135&lt;&gt;"",IF(AE135=1,"VENCIDO",IF(AE135=2,"PRÓXIMO A VENCER",IF(AE135=3,"EN TERMINO",IF(AE135=4,"CON AVANCE",IF(AE135=5,"CUMPLIDO",))))),"")</f>
        <v>CUMPLIDO</v>
      </c>
      <c r="Z135" s="89" t="s">
        <v>1789</v>
      </c>
      <c r="AA135" s="89" t="str">
        <f t="shared" si="25"/>
        <v>H4ACC1234</v>
      </c>
      <c r="AB135" s="103">
        <f>IF(A135&lt;&gt;"",1,AB134+1)</f>
        <v>1</v>
      </c>
      <c r="AC135" s="103" t="str">
        <f t="shared" si="26"/>
        <v>H4ACC1234 - 1</v>
      </c>
      <c r="AD135" s="82">
        <f t="shared" si="34"/>
        <v>5</v>
      </c>
      <c r="AE135" s="82">
        <f t="shared" si="35"/>
        <v>5</v>
      </c>
      <c r="AF135" s="82" t="str">
        <f>IF(A135&lt;&gt;"",MID(F135,1,FIND(" ",F135,1)-1),AF134)</f>
        <v>H4ACC1234.</v>
      </c>
      <c r="AG135" s="82" t="str">
        <f t="shared" si="36"/>
        <v>H4ACC1234</v>
      </c>
      <c r="AH135" s="104"/>
      <c r="AI135" s="105"/>
      <c r="AJ135" s="106"/>
    </row>
    <row r="136" spans="1:36" s="10" customFormat="1" ht="357" customHeight="1" x14ac:dyDescent="0.2">
      <c r="A136" s="89">
        <f>IF(ISBLANK(D136),"",COUNTA($D$2:D136))</f>
        <v>92</v>
      </c>
      <c r="B136" s="90">
        <f t="shared" si="37"/>
        <v>135</v>
      </c>
      <c r="C136" s="91"/>
      <c r="D136" s="90" t="s">
        <v>1733</v>
      </c>
      <c r="E136" s="90" t="s">
        <v>32</v>
      </c>
      <c r="F136" s="92" t="s">
        <v>1775</v>
      </c>
      <c r="G136" s="92" t="s">
        <v>1744</v>
      </c>
      <c r="H136" s="112" t="s">
        <v>1758</v>
      </c>
      <c r="I136" s="110" t="s">
        <v>1759</v>
      </c>
      <c r="J136" s="89" t="s">
        <v>1766</v>
      </c>
      <c r="K136" s="111">
        <v>1</v>
      </c>
      <c r="L136" s="132">
        <v>44564</v>
      </c>
      <c r="M136" s="132">
        <v>44715</v>
      </c>
      <c r="N136" s="117">
        <f t="shared" si="32"/>
        <v>21.571428571428573</v>
      </c>
      <c r="O136" s="98" t="s">
        <v>1788</v>
      </c>
      <c r="P136" s="98">
        <v>1</v>
      </c>
      <c r="Q136" s="99">
        <v>44804</v>
      </c>
      <c r="R136" s="100">
        <f>(Q136-M136)/30</f>
        <v>2.9666666666666668</v>
      </c>
      <c r="S136" s="118">
        <f>IF(P136/K136&gt;1,100,+P136/K136*100)</f>
        <v>100</v>
      </c>
      <c r="T136" s="97">
        <f>+N136*S136/100</f>
        <v>21.571428571428573</v>
      </c>
      <c r="U136" s="97">
        <f>IF(M136&lt;=$AI$1,T136,0)</f>
        <v>21.571428571428573</v>
      </c>
      <c r="V136" s="97">
        <f>IF($AI$1&gt;=M136,N136,0)</f>
        <v>21.571428571428573</v>
      </c>
      <c r="W136" s="91"/>
      <c r="X136" s="102" t="str">
        <f>IF(S136=100,"CUMPLIDA",IF(M136-$AI$1&lt;0,"VENCIDA",IF(M136-$AI$1&lt;=30,"PRÓXIMA A VENCER",IF(S136&gt;0,"CON AVANCE","EN TERMINO"))))</f>
        <v>CUMPLIDA</v>
      </c>
      <c r="Y136" s="102" t="str">
        <f>IF(A136&lt;&gt;"",IF(AE136=1,"VENCIDO",IF(AE136=2,"PRÓXIMO A VENCER",IF(AE136=3,"EN TERMINO",IF(AE136=4,"CON AVANCE",IF(AE136=5,"CUMPLIDO",))))),"")</f>
        <v>CUMPLIDO</v>
      </c>
      <c r="Z136" s="89" t="s">
        <v>1789</v>
      </c>
      <c r="AA136" s="89" t="str">
        <f t="shared" si="25"/>
        <v>H5ACC1234</v>
      </c>
      <c r="AB136" s="103">
        <f>IF(A136&lt;&gt;"",1,AB135+1)</f>
        <v>1</v>
      </c>
      <c r="AC136" s="103" t="str">
        <f t="shared" si="26"/>
        <v>H5ACC1234 - 1</v>
      </c>
      <c r="AD136" s="82">
        <f t="shared" si="34"/>
        <v>5</v>
      </c>
      <c r="AE136" s="82">
        <f t="shared" si="35"/>
        <v>5</v>
      </c>
      <c r="AF136" s="82" t="str">
        <f>IF(A136&lt;&gt;"",MID(F136,1,FIND(" ",F136,1)-1),AF135)</f>
        <v>H5ACC1234.</v>
      </c>
      <c r="AG136" s="82" t="str">
        <f t="shared" si="36"/>
        <v>H5ACC1234</v>
      </c>
      <c r="AH136" s="104"/>
      <c r="AI136" s="105"/>
      <c r="AJ136" s="106"/>
    </row>
    <row r="137" spans="1:36" s="10" customFormat="1" ht="357" customHeight="1" x14ac:dyDescent="0.2">
      <c r="A137" s="89">
        <f>IF(ISBLANK(D137),"",COUNTA($D$2:D137))</f>
        <v>93</v>
      </c>
      <c r="B137" s="90">
        <f t="shared" si="37"/>
        <v>136</v>
      </c>
      <c r="C137" s="91"/>
      <c r="D137" s="90" t="s">
        <v>802</v>
      </c>
      <c r="E137" s="90" t="s">
        <v>152</v>
      </c>
      <c r="F137" s="92" t="s">
        <v>1776</v>
      </c>
      <c r="G137" s="92" t="s">
        <v>1745</v>
      </c>
      <c r="H137" s="92" t="s">
        <v>1767</v>
      </c>
      <c r="I137" s="92" t="s">
        <v>1765</v>
      </c>
      <c r="J137" s="89" t="s">
        <v>1762</v>
      </c>
      <c r="K137" s="89">
        <v>1</v>
      </c>
      <c r="L137" s="132">
        <v>44564</v>
      </c>
      <c r="M137" s="132">
        <v>44654</v>
      </c>
      <c r="N137" s="117">
        <f t="shared" si="32"/>
        <v>12.857142857142858</v>
      </c>
      <c r="O137" s="98" t="s">
        <v>1704</v>
      </c>
      <c r="P137" s="98">
        <v>1</v>
      </c>
      <c r="Q137" s="99">
        <v>44774</v>
      </c>
      <c r="R137" s="100">
        <f>(Q137-M137)/30</f>
        <v>4</v>
      </c>
      <c r="S137" s="118">
        <f>IF(P137/K137&gt;1,100,+P137/K137*100)</f>
        <v>100</v>
      </c>
      <c r="T137" s="97">
        <f>+N137*S137/100</f>
        <v>12.857142857142858</v>
      </c>
      <c r="U137" s="97">
        <f>IF(M137&lt;=$AI$1,T137,0)</f>
        <v>12.857142857142858</v>
      </c>
      <c r="V137" s="97">
        <f>IF($AI$1&gt;=M137,N137,0)</f>
        <v>12.857142857142858</v>
      </c>
      <c r="W137" s="91"/>
      <c r="X137" s="102" t="str">
        <f>IF(S137=100,"CUMPLIDA",IF(M137-$AI$1&lt;0,"VENCIDA",IF(M137-$AI$1&lt;=30,"PRÓXIMA A VENCER",IF(S137&gt;0,"CON AVANCE","EN TERMINO"))))</f>
        <v>CUMPLIDA</v>
      </c>
      <c r="Y137" s="102" t="str">
        <f>IF(A137&lt;&gt;"",IF(AE137=1,"VENCIDO",IF(AE137=2,"PRÓXIMO A VENCER",IF(AE137=3,"EN TERMINO",IF(AE137=4,"CON AVANCE",IF(AE137=5,"CUMPLIDO",))))),"")</f>
        <v>CUMPLIDO</v>
      </c>
      <c r="Z137" s="89" t="s">
        <v>1789</v>
      </c>
      <c r="AA137" s="89" t="str">
        <f t="shared" si="25"/>
        <v>H6ACC1234</v>
      </c>
      <c r="AB137" s="103">
        <f>IF(A137&lt;&gt;"",1,AB136+1)</f>
        <v>1</v>
      </c>
      <c r="AC137" s="103" t="str">
        <f t="shared" si="26"/>
        <v>H6ACC1234 - 1</v>
      </c>
      <c r="AD137" s="82">
        <f t="shared" si="34"/>
        <v>5</v>
      </c>
      <c r="AE137" s="82">
        <f t="shared" si="35"/>
        <v>5</v>
      </c>
      <c r="AF137" s="82" t="str">
        <f>IF(A137&lt;&gt;"",MID(F137,1,FIND(" ",F137,1)-1),AF136)</f>
        <v>H6ACC1234.</v>
      </c>
      <c r="AG137" s="82" t="str">
        <f t="shared" si="36"/>
        <v>H6ACC1234</v>
      </c>
      <c r="AH137" s="104"/>
      <c r="AI137" s="105"/>
      <c r="AJ137" s="106"/>
    </row>
    <row r="138" spans="1:36" s="10" customFormat="1" ht="357" customHeight="1" x14ac:dyDescent="0.2">
      <c r="A138" s="89">
        <f>IF(ISBLANK(D138),"",COUNTA($D$2:D138))</f>
        <v>94</v>
      </c>
      <c r="B138" s="90">
        <f t="shared" si="37"/>
        <v>137</v>
      </c>
      <c r="C138" s="91"/>
      <c r="D138" s="90" t="s">
        <v>1734</v>
      </c>
      <c r="E138" s="90" t="s">
        <v>152</v>
      </c>
      <c r="F138" s="92" t="s">
        <v>1777</v>
      </c>
      <c r="G138" s="92" t="s">
        <v>1746</v>
      </c>
      <c r="H138" s="92" t="s">
        <v>1767</v>
      </c>
      <c r="I138" s="92" t="s">
        <v>1765</v>
      </c>
      <c r="J138" s="89" t="s">
        <v>1762</v>
      </c>
      <c r="K138" s="89">
        <v>1</v>
      </c>
      <c r="L138" s="132">
        <v>44564</v>
      </c>
      <c r="M138" s="132">
        <v>44654</v>
      </c>
      <c r="N138" s="117">
        <f t="shared" si="32"/>
        <v>12.857142857142858</v>
      </c>
      <c r="O138" s="98" t="s">
        <v>1704</v>
      </c>
      <c r="P138" s="98">
        <v>1</v>
      </c>
      <c r="Q138" s="99">
        <v>44774</v>
      </c>
      <c r="R138" s="100">
        <f>(Q138-M138)/30</f>
        <v>4</v>
      </c>
      <c r="S138" s="118">
        <f>IF(P138/K138&gt;1,100,+P138/K138*100)</f>
        <v>100</v>
      </c>
      <c r="T138" s="97">
        <f>+N138*S138/100</f>
        <v>12.857142857142858</v>
      </c>
      <c r="U138" s="97">
        <f>IF(M138&lt;=$AI$1,T138,0)</f>
        <v>12.857142857142858</v>
      </c>
      <c r="V138" s="97">
        <f>IF($AI$1&gt;=M138,N138,0)</f>
        <v>12.857142857142858</v>
      </c>
      <c r="W138" s="91"/>
      <c r="X138" s="102" t="str">
        <f>IF(S138=100,"CUMPLIDA",IF(M138-$AI$1&lt;0,"VENCIDA",IF(M138-$AI$1&lt;=30,"PRÓXIMA A VENCER",IF(S138&gt;0,"CON AVANCE","EN TERMINO"))))</f>
        <v>CUMPLIDA</v>
      </c>
      <c r="Y138" s="102" t="str">
        <f>IF(A138&lt;&gt;"",IF(AE138=1,"VENCIDO",IF(AE138=2,"PRÓXIMO A VENCER",IF(AE138=3,"EN TERMINO",IF(AE138=4,"CON AVANCE",IF(AE138=5,"CUMPLIDO",))))),"")</f>
        <v>CUMPLIDO</v>
      </c>
      <c r="Z138" s="89" t="s">
        <v>1789</v>
      </c>
      <c r="AA138" s="89" t="str">
        <f t="shared" si="25"/>
        <v>H7ACC1234</v>
      </c>
      <c r="AB138" s="103">
        <f>IF(A138&lt;&gt;"",1,AB137+1)</f>
        <v>1</v>
      </c>
      <c r="AC138" s="103" t="str">
        <f t="shared" si="26"/>
        <v>H7ACC1234 - 1</v>
      </c>
      <c r="AD138" s="82">
        <f t="shared" si="34"/>
        <v>5</v>
      </c>
      <c r="AE138" s="82">
        <f t="shared" si="35"/>
        <v>5</v>
      </c>
      <c r="AF138" s="82" t="str">
        <f>IF(A138&lt;&gt;"",MID(F138,1,FIND(" ",F138,1)-1),AF137)</f>
        <v>H7ACC1234.</v>
      </c>
      <c r="AG138" s="82" t="str">
        <f t="shared" si="36"/>
        <v>H7ACC1234</v>
      </c>
      <c r="AH138" s="104"/>
      <c r="AI138" s="105"/>
      <c r="AJ138" s="106"/>
    </row>
    <row r="139" spans="1:36" s="10" customFormat="1" ht="357" customHeight="1" x14ac:dyDescent="0.2">
      <c r="A139" s="89">
        <f>IF(ISBLANK(D139),"",COUNTA($D$2:D139))</f>
        <v>95</v>
      </c>
      <c r="B139" s="90">
        <f t="shared" si="37"/>
        <v>138</v>
      </c>
      <c r="C139" s="91"/>
      <c r="D139" s="90" t="s">
        <v>802</v>
      </c>
      <c r="E139" s="90" t="s">
        <v>152</v>
      </c>
      <c r="F139" s="92" t="s">
        <v>1778</v>
      </c>
      <c r="G139" s="92" t="s">
        <v>1747</v>
      </c>
      <c r="H139" s="92" t="s">
        <v>1767</v>
      </c>
      <c r="I139" s="92" t="s">
        <v>1765</v>
      </c>
      <c r="J139" s="89" t="s">
        <v>1762</v>
      </c>
      <c r="K139" s="89">
        <v>1</v>
      </c>
      <c r="L139" s="132">
        <v>44564</v>
      </c>
      <c r="M139" s="132">
        <v>44654</v>
      </c>
      <c r="N139" s="117">
        <f t="shared" si="32"/>
        <v>12.857142857142858</v>
      </c>
      <c r="O139" s="98" t="s">
        <v>1704</v>
      </c>
      <c r="P139" s="98">
        <v>1</v>
      </c>
      <c r="Q139" s="99">
        <v>44774</v>
      </c>
      <c r="R139" s="100">
        <f>(Q139-M139)/30</f>
        <v>4</v>
      </c>
      <c r="S139" s="118">
        <f>IF(P139/K139&gt;1,100,+P139/K139*100)</f>
        <v>100</v>
      </c>
      <c r="T139" s="97">
        <f>+N139*S139/100</f>
        <v>12.857142857142858</v>
      </c>
      <c r="U139" s="97">
        <f>IF(M139&lt;=$AI$1,T139,0)</f>
        <v>12.857142857142858</v>
      </c>
      <c r="V139" s="97">
        <f>IF($AI$1&gt;=M139,N139,0)</f>
        <v>12.857142857142858</v>
      </c>
      <c r="W139" s="91"/>
      <c r="X139" s="102" t="str">
        <f>IF(S139=100,"CUMPLIDA",IF(M139-$AI$1&lt;0,"VENCIDA",IF(M139-$AI$1&lt;=30,"PRÓXIMA A VENCER",IF(S139&gt;0,"CON AVANCE","EN TERMINO"))))</f>
        <v>CUMPLIDA</v>
      </c>
      <c r="Y139" s="102" t="str">
        <f>IF(A139&lt;&gt;"",IF(AE139=1,"VENCIDO",IF(AE139=2,"PRÓXIMO A VENCER",IF(AE139=3,"EN TERMINO",IF(AE139=4,"CON AVANCE",IF(AE139=5,"CUMPLIDO",))))),"")</f>
        <v>CUMPLIDO</v>
      </c>
      <c r="Z139" s="89" t="s">
        <v>1789</v>
      </c>
      <c r="AA139" s="89" t="str">
        <f t="shared" si="25"/>
        <v>H8ACC1234</v>
      </c>
      <c r="AB139" s="103">
        <f>IF(A139&lt;&gt;"",1,AB138+1)</f>
        <v>1</v>
      </c>
      <c r="AC139" s="103" t="str">
        <f t="shared" si="26"/>
        <v>H8ACC1234 - 1</v>
      </c>
      <c r="AD139" s="82">
        <f t="shared" si="34"/>
        <v>5</v>
      </c>
      <c r="AE139" s="82">
        <f t="shared" si="35"/>
        <v>5</v>
      </c>
      <c r="AF139" s="82" t="str">
        <f>IF(A139&lt;&gt;"",MID(F139,1,FIND(" ",F139,1)-1),AF138)</f>
        <v>H8ACC1234.</v>
      </c>
      <c r="AG139" s="82" t="str">
        <f t="shared" si="36"/>
        <v>H8ACC1234</v>
      </c>
      <c r="AH139" s="104"/>
      <c r="AI139" s="105"/>
      <c r="AJ139" s="106"/>
    </row>
    <row r="140" spans="1:36" s="10" customFormat="1" ht="357" customHeight="1" x14ac:dyDescent="0.2">
      <c r="A140" s="89">
        <f>IF(ISBLANK(D140),"",COUNTA($D$2:D140))</f>
        <v>96</v>
      </c>
      <c r="B140" s="90">
        <f t="shared" si="37"/>
        <v>139</v>
      </c>
      <c r="C140" s="91"/>
      <c r="D140" s="98" t="s">
        <v>802</v>
      </c>
      <c r="E140" s="90" t="s">
        <v>152</v>
      </c>
      <c r="F140" s="110" t="s">
        <v>1779</v>
      </c>
      <c r="G140" s="110" t="s">
        <v>1748</v>
      </c>
      <c r="H140" s="92" t="s">
        <v>1768</v>
      </c>
      <c r="I140" s="92" t="s">
        <v>1765</v>
      </c>
      <c r="J140" s="89" t="s">
        <v>1762</v>
      </c>
      <c r="K140" s="89">
        <v>1</v>
      </c>
      <c r="L140" s="132">
        <v>44564</v>
      </c>
      <c r="M140" s="132">
        <v>44654</v>
      </c>
      <c r="N140" s="117">
        <f t="shared" si="32"/>
        <v>12.857142857142858</v>
      </c>
      <c r="O140" s="98" t="s">
        <v>1704</v>
      </c>
      <c r="P140" s="98">
        <v>1</v>
      </c>
      <c r="Q140" s="99">
        <v>44774</v>
      </c>
      <c r="R140" s="100">
        <f>(Q140-M140)/30</f>
        <v>4</v>
      </c>
      <c r="S140" s="118">
        <f>IF(P140/K140&gt;1,100,+P140/K140*100)</f>
        <v>100</v>
      </c>
      <c r="T140" s="97">
        <f>+N140*S140/100</f>
        <v>12.857142857142858</v>
      </c>
      <c r="U140" s="97">
        <f>IF(M140&lt;=$AI$1,T140,0)</f>
        <v>12.857142857142858</v>
      </c>
      <c r="V140" s="97">
        <f>IF($AI$1&gt;=M140,N140,0)</f>
        <v>12.857142857142858</v>
      </c>
      <c r="W140" s="91"/>
      <c r="X140" s="102" t="str">
        <f>IF(S140=100,"CUMPLIDA",IF(M140-$AI$1&lt;0,"VENCIDA",IF(M140-$AI$1&lt;=30,"PRÓXIMA A VENCER",IF(S140&gt;0,"CON AVANCE","EN TERMINO"))))</f>
        <v>CUMPLIDA</v>
      </c>
      <c r="Y140" s="102" t="str">
        <f>IF(A140&lt;&gt;"",IF(AE140=1,"VENCIDO",IF(AE140=2,"PRÓXIMO A VENCER",IF(AE140=3,"EN TERMINO",IF(AE140=4,"CON AVANCE",IF(AE140=5,"CUMPLIDO",))))),"")</f>
        <v>CUMPLIDO</v>
      </c>
      <c r="Z140" s="89" t="s">
        <v>1789</v>
      </c>
      <c r="AA140" s="89" t="str">
        <f t="shared" si="25"/>
        <v>H10ACC1234</v>
      </c>
      <c r="AB140" s="103">
        <f>IF(A140&lt;&gt;"",1,AB139+1)</f>
        <v>1</v>
      </c>
      <c r="AC140" s="103" t="str">
        <f t="shared" si="26"/>
        <v>H10ACC1234 - 1</v>
      </c>
      <c r="AD140" s="82">
        <f t="shared" si="34"/>
        <v>5</v>
      </c>
      <c r="AE140" s="82">
        <f t="shared" si="35"/>
        <v>5</v>
      </c>
      <c r="AF140" s="82" t="str">
        <f>IF(A140&lt;&gt;"",MID(F140,1,FIND(" ",F140,1)-1),AF139)</f>
        <v>H10ACC1234.</v>
      </c>
      <c r="AG140" s="82" t="str">
        <f t="shared" si="36"/>
        <v>H10ACC1234</v>
      </c>
      <c r="AH140" s="104"/>
      <c r="AI140" s="105"/>
      <c r="AJ140" s="106"/>
    </row>
    <row r="141" spans="1:36" s="10" customFormat="1" ht="357" customHeight="1" x14ac:dyDescent="0.2">
      <c r="A141" s="89">
        <f>IF(ISBLANK(D141),"",COUNTA($D$2:D141))</f>
        <v>97</v>
      </c>
      <c r="B141" s="90">
        <f t="shared" si="37"/>
        <v>140</v>
      </c>
      <c r="C141" s="91"/>
      <c r="D141" s="98" t="s">
        <v>1735</v>
      </c>
      <c r="E141" s="90" t="s">
        <v>139</v>
      </c>
      <c r="F141" s="110" t="s">
        <v>1780</v>
      </c>
      <c r="G141" s="110" t="s">
        <v>1749</v>
      </c>
      <c r="H141" s="92" t="s">
        <v>1758</v>
      </c>
      <c r="I141" s="110" t="s">
        <v>1759</v>
      </c>
      <c r="J141" s="89" t="s">
        <v>1766</v>
      </c>
      <c r="K141" s="89">
        <v>2</v>
      </c>
      <c r="L141" s="130">
        <v>44564</v>
      </c>
      <c r="M141" s="130">
        <v>44715</v>
      </c>
      <c r="N141" s="117">
        <f t="shared" si="32"/>
        <v>21.571428571428573</v>
      </c>
      <c r="O141" s="98" t="s">
        <v>1788</v>
      </c>
      <c r="P141" s="98">
        <v>2</v>
      </c>
      <c r="Q141" s="99">
        <v>44804</v>
      </c>
      <c r="R141" s="100">
        <f>(Q141-M141)/30</f>
        <v>2.9666666666666668</v>
      </c>
      <c r="S141" s="118">
        <f>IF(P141/K141&gt;1,100,+P141/K141*100)</f>
        <v>100</v>
      </c>
      <c r="T141" s="97">
        <f>+N141*S141/100</f>
        <v>21.571428571428573</v>
      </c>
      <c r="U141" s="97">
        <f>IF(M141&lt;=$AI$1,T141,0)</f>
        <v>21.571428571428573</v>
      </c>
      <c r="V141" s="97">
        <f>IF($AI$1&gt;=M141,N141,0)</f>
        <v>21.571428571428573</v>
      </c>
      <c r="W141" s="91"/>
      <c r="X141" s="102" t="str">
        <f>IF(S141=100,"CUMPLIDA",IF(M141-$AI$1&lt;0,"VENCIDA",IF(M141-$AI$1&lt;=30,"PRÓXIMA A VENCER",IF(S141&gt;0,"CON AVANCE","EN TERMINO"))))</f>
        <v>CUMPLIDA</v>
      </c>
      <c r="Y141" s="102" t="str">
        <f>IF(A141&lt;&gt;"",IF(AE141=1,"VENCIDO",IF(AE141=2,"PRÓXIMO A VENCER",IF(AE141=3,"EN TERMINO",IF(AE141=4,"CON AVANCE",IF(AE141=5,"CUMPLIDO",))))),"")</f>
        <v>CUMPLIDO</v>
      </c>
      <c r="Z141" s="89" t="s">
        <v>1789</v>
      </c>
      <c r="AA141" s="89" t="str">
        <f t="shared" si="25"/>
        <v>H11ACC1234</v>
      </c>
      <c r="AB141" s="103">
        <f>IF(A141&lt;&gt;"",1,AB140+1)</f>
        <v>1</v>
      </c>
      <c r="AC141" s="103" t="str">
        <f t="shared" si="26"/>
        <v>H11ACC1234 - 1</v>
      </c>
      <c r="AD141" s="82">
        <f t="shared" si="34"/>
        <v>5</v>
      </c>
      <c r="AE141" s="82">
        <f t="shared" si="35"/>
        <v>5</v>
      </c>
      <c r="AF141" s="82" t="str">
        <f>IF(A141&lt;&gt;"",MID(F141,1,FIND(" ",F141,1)-1),AF140)</f>
        <v>H11ACC1234.</v>
      </c>
      <c r="AG141" s="82" t="str">
        <f t="shared" si="36"/>
        <v>H11ACC1234</v>
      </c>
      <c r="AH141" s="104"/>
      <c r="AI141" s="105"/>
      <c r="AJ141" s="106"/>
    </row>
    <row r="142" spans="1:36" s="10" customFormat="1" ht="357" customHeight="1" x14ac:dyDescent="0.2">
      <c r="A142" s="89">
        <f>IF(ISBLANK(D142),"",COUNTA($D$2:D142))</f>
        <v>98</v>
      </c>
      <c r="B142" s="90">
        <f t="shared" si="37"/>
        <v>141</v>
      </c>
      <c r="C142" s="91"/>
      <c r="D142" s="98" t="s">
        <v>1736</v>
      </c>
      <c r="E142" s="90" t="s">
        <v>139</v>
      </c>
      <c r="F142" s="110" t="s">
        <v>1781</v>
      </c>
      <c r="G142" s="110" t="s">
        <v>1750</v>
      </c>
      <c r="H142" s="92" t="s">
        <v>1768</v>
      </c>
      <c r="I142" s="92" t="s">
        <v>1765</v>
      </c>
      <c r="J142" s="89" t="s">
        <v>1762</v>
      </c>
      <c r="K142" s="89">
        <v>1</v>
      </c>
      <c r="L142" s="132">
        <v>44564</v>
      </c>
      <c r="M142" s="132">
        <v>44654</v>
      </c>
      <c r="N142" s="117">
        <f t="shared" si="32"/>
        <v>12.857142857142858</v>
      </c>
      <c r="O142" s="98" t="s">
        <v>1788</v>
      </c>
      <c r="P142" s="98">
        <v>1</v>
      </c>
      <c r="Q142" s="99">
        <v>44774</v>
      </c>
      <c r="R142" s="100">
        <f>(Q142-M142)/30</f>
        <v>4</v>
      </c>
      <c r="S142" s="118">
        <f>IF(P142/K142&gt;1,100,+P142/K142*100)</f>
        <v>100</v>
      </c>
      <c r="T142" s="97">
        <f>+N142*S142/100</f>
        <v>12.857142857142858</v>
      </c>
      <c r="U142" s="97">
        <f>IF(M142&lt;=$AI$1,T142,0)</f>
        <v>12.857142857142858</v>
      </c>
      <c r="V142" s="97">
        <f>IF($AI$1&gt;=M142,N142,0)</f>
        <v>12.857142857142858</v>
      </c>
      <c r="W142" s="91"/>
      <c r="X142" s="102" t="str">
        <f>IF(S142=100,"CUMPLIDA",IF(M142-$AI$1&lt;0,"VENCIDA",IF(M142-$AI$1&lt;=30,"PRÓXIMA A VENCER",IF(S142&gt;0,"CON AVANCE","EN TERMINO"))))</f>
        <v>CUMPLIDA</v>
      </c>
      <c r="Y142" s="102" t="str">
        <f>IF(A142&lt;&gt;"",IF(AE142=1,"VENCIDO",IF(AE142=2,"PRÓXIMO A VENCER",IF(AE142=3,"EN TERMINO",IF(AE142=4,"CON AVANCE",IF(AE142=5,"CUMPLIDO",))))),"")</f>
        <v>CUMPLIDO</v>
      </c>
      <c r="Z142" s="89" t="s">
        <v>1789</v>
      </c>
      <c r="AA142" s="89" t="str">
        <f t="shared" si="25"/>
        <v>H12ACC1234</v>
      </c>
      <c r="AB142" s="103">
        <f>IF(A142&lt;&gt;"",1,AB141+1)</f>
        <v>1</v>
      </c>
      <c r="AC142" s="103" t="str">
        <f t="shared" si="26"/>
        <v>H12ACC1234 - 1</v>
      </c>
      <c r="AD142" s="82">
        <f t="shared" si="34"/>
        <v>5</v>
      </c>
      <c r="AE142" s="82">
        <f t="shared" si="35"/>
        <v>5</v>
      </c>
      <c r="AF142" s="82" t="str">
        <f>IF(A142&lt;&gt;"",MID(F142,1,FIND(" ",F142,1)-1),AF141)</f>
        <v>H12ACC1234.</v>
      </c>
      <c r="AG142" s="82" t="str">
        <f t="shared" si="36"/>
        <v>H12ACC1234</v>
      </c>
      <c r="AH142" s="104"/>
      <c r="AI142" s="105"/>
      <c r="AJ142" s="106"/>
    </row>
    <row r="143" spans="1:36" s="10" customFormat="1" ht="357" customHeight="1" x14ac:dyDescent="0.2">
      <c r="A143" s="89">
        <f>IF(ISBLANK(D143),"",COUNTA($D$2:D143))</f>
        <v>99</v>
      </c>
      <c r="B143" s="90">
        <f t="shared" si="37"/>
        <v>142</v>
      </c>
      <c r="C143" s="91"/>
      <c r="D143" s="98" t="s">
        <v>1737</v>
      </c>
      <c r="E143" s="90" t="s">
        <v>139</v>
      </c>
      <c r="F143" s="110" t="s">
        <v>1782</v>
      </c>
      <c r="G143" s="110" t="s">
        <v>1751</v>
      </c>
      <c r="H143" s="92" t="s">
        <v>1768</v>
      </c>
      <c r="I143" s="92" t="s">
        <v>1765</v>
      </c>
      <c r="J143" s="89" t="s">
        <v>1762</v>
      </c>
      <c r="K143" s="89">
        <v>1</v>
      </c>
      <c r="L143" s="132">
        <v>44564</v>
      </c>
      <c r="M143" s="132">
        <v>44654</v>
      </c>
      <c r="N143" s="117">
        <f t="shared" si="32"/>
        <v>12.857142857142858</v>
      </c>
      <c r="O143" s="98" t="s">
        <v>1788</v>
      </c>
      <c r="P143" s="98">
        <v>0.5</v>
      </c>
      <c r="Q143" s="99"/>
      <c r="R143" s="100">
        <f>(Q143-M143)/30</f>
        <v>-1488.4666666666667</v>
      </c>
      <c r="S143" s="118">
        <f>IF(P143/K143&gt;1,100,+P143/K143*100)</f>
        <v>50</v>
      </c>
      <c r="T143" s="97">
        <f>+N143*S143/100</f>
        <v>6.4285714285714288</v>
      </c>
      <c r="U143" s="97">
        <f>IF(M143&lt;=$AI$1,T143,0)</f>
        <v>6.4285714285714288</v>
      </c>
      <c r="V143" s="97">
        <f>IF($AI$1&gt;=M143,N143,0)</f>
        <v>12.857142857142858</v>
      </c>
      <c r="W143" s="91"/>
      <c r="X143" s="102" t="str">
        <f>IF(S143=100,"CUMPLIDA",IF(M143-$AI$1&lt;0,"VENCIDA",IF(M143-$AI$1&lt;=30,"PRÓXIMA A VENCER",IF(S143&gt;0,"CON AVANCE","EN TERMINO"))))</f>
        <v>VENCIDA</v>
      </c>
      <c r="Y143" s="102" t="str">
        <f>IF(A143&lt;&gt;"",IF(AE143=1,"VENCIDO",IF(AE143=2,"PRÓXIMO A VENCER",IF(AE143=3,"EN TERMINO",IF(AE143=4,"CON AVANCE",IF(AE143=5,"CUMPLIDO",))))),"")</f>
        <v>VENCIDO</v>
      </c>
      <c r="Z143" s="89" t="s">
        <v>1789</v>
      </c>
      <c r="AA143" s="89" t="str">
        <f t="shared" si="25"/>
        <v>H13ACC1234</v>
      </c>
      <c r="AB143" s="103">
        <f>IF(A143&lt;&gt;"",1,AB142+1)</f>
        <v>1</v>
      </c>
      <c r="AC143" s="103" t="str">
        <f t="shared" si="26"/>
        <v>H13ACC1234 - 1</v>
      </c>
      <c r="AD143" s="82">
        <f t="shared" si="34"/>
        <v>1</v>
      </c>
      <c r="AE143" s="82">
        <f t="shared" si="35"/>
        <v>1</v>
      </c>
      <c r="AF143" s="82" t="str">
        <f>IF(A143&lt;&gt;"",MID(F143,1,FIND(" ",F143,1)-1),AF142)</f>
        <v>H13ACC1234.</v>
      </c>
      <c r="AG143" s="82" t="str">
        <f t="shared" si="36"/>
        <v>H13ACC1234</v>
      </c>
      <c r="AH143" s="104"/>
      <c r="AI143" s="105"/>
      <c r="AJ143" s="106"/>
    </row>
    <row r="144" spans="1:36" s="10" customFormat="1" ht="357" customHeight="1" x14ac:dyDescent="0.2">
      <c r="A144" s="89">
        <f>IF(ISBLANK(D144),"",COUNTA($D$2:D144))</f>
        <v>100</v>
      </c>
      <c r="B144" s="90">
        <f t="shared" si="37"/>
        <v>143</v>
      </c>
      <c r="C144" s="91"/>
      <c r="D144" s="98" t="s">
        <v>1736</v>
      </c>
      <c r="E144" s="90" t="s">
        <v>152</v>
      </c>
      <c r="F144" s="112" t="s">
        <v>1783</v>
      </c>
      <c r="G144" s="113" t="s">
        <v>1752</v>
      </c>
      <c r="H144" s="92" t="s">
        <v>1768</v>
      </c>
      <c r="I144" s="92" t="s">
        <v>1765</v>
      </c>
      <c r="J144" s="89" t="s">
        <v>1762</v>
      </c>
      <c r="K144" s="89">
        <v>1</v>
      </c>
      <c r="L144" s="132">
        <v>44564</v>
      </c>
      <c r="M144" s="132">
        <v>44654</v>
      </c>
      <c r="N144" s="117">
        <f t="shared" si="32"/>
        <v>12.857142857142858</v>
      </c>
      <c r="O144" s="98" t="s">
        <v>1704</v>
      </c>
      <c r="P144" s="98">
        <v>1</v>
      </c>
      <c r="Q144" s="99">
        <v>44774</v>
      </c>
      <c r="R144" s="100">
        <f>(Q144-M144)/30</f>
        <v>4</v>
      </c>
      <c r="S144" s="118">
        <f>IF(P144/K144&gt;1,100,+P144/K144*100)</f>
        <v>100</v>
      </c>
      <c r="T144" s="97">
        <f>+N144*S144/100</f>
        <v>12.857142857142858</v>
      </c>
      <c r="U144" s="97">
        <f>IF(M144&lt;=$AI$1,T144,0)</f>
        <v>12.857142857142858</v>
      </c>
      <c r="V144" s="97">
        <f>IF($AI$1&gt;=M144,N144,0)</f>
        <v>12.857142857142858</v>
      </c>
      <c r="W144" s="91"/>
      <c r="X144" s="102" t="str">
        <f>IF(S144=100,"CUMPLIDA",IF(M144-$AI$1&lt;0,"VENCIDA",IF(M144-$AI$1&lt;=30,"PRÓXIMA A VENCER",IF(S144&gt;0,"CON AVANCE","EN TERMINO"))))</f>
        <v>CUMPLIDA</v>
      </c>
      <c r="Y144" s="102" t="str">
        <f>IF(A144&lt;&gt;"",IF(AE144=1,"VENCIDO",IF(AE144=2,"PRÓXIMO A VENCER",IF(AE144=3,"EN TERMINO",IF(AE144=4,"CON AVANCE",IF(AE144=5,"CUMPLIDO",))))),"")</f>
        <v>CUMPLIDO</v>
      </c>
      <c r="Z144" s="89" t="s">
        <v>1789</v>
      </c>
      <c r="AA144" s="89" t="str">
        <f t="shared" si="25"/>
        <v>H14ACC1234</v>
      </c>
      <c r="AB144" s="103">
        <f>IF(A144&lt;&gt;"",1,AB143+1)</f>
        <v>1</v>
      </c>
      <c r="AC144" s="103" t="str">
        <f t="shared" si="26"/>
        <v>H14ACC1234 - 1</v>
      </c>
      <c r="AD144" s="82">
        <f t="shared" si="34"/>
        <v>5</v>
      </c>
      <c r="AE144" s="82">
        <f t="shared" si="35"/>
        <v>5</v>
      </c>
      <c r="AF144" s="82" t="str">
        <f>IF(A144&lt;&gt;"",MID(F144,1,FIND(" ",F144,1)-1),AF143)</f>
        <v>H14ACC1234.</v>
      </c>
      <c r="AG144" s="82" t="str">
        <f t="shared" si="36"/>
        <v>H14ACC1234</v>
      </c>
      <c r="AH144" s="104"/>
      <c r="AI144" s="105"/>
      <c r="AJ144" s="106"/>
    </row>
    <row r="145" spans="1:36" s="10" customFormat="1" ht="357" customHeight="1" x14ac:dyDescent="0.2">
      <c r="A145" s="89">
        <f>IF(ISBLANK(D145),"",COUNTA($D$2:D145))</f>
        <v>101</v>
      </c>
      <c r="B145" s="90">
        <f t="shared" si="37"/>
        <v>144</v>
      </c>
      <c r="C145" s="91"/>
      <c r="D145" s="98" t="s">
        <v>802</v>
      </c>
      <c r="E145" s="90" t="s">
        <v>152</v>
      </c>
      <c r="F145" s="110" t="s">
        <v>1784</v>
      </c>
      <c r="G145" s="110" t="s">
        <v>1753</v>
      </c>
      <c r="H145" s="92" t="s">
        <v>1769</v>
      </c>
      <c r="I145" s="92" t="s">
        <v>1765</v>
      </c>
      <c r="J145" s="89" t="s">
        <v>1762</v>
      </c>
      <c r="K145" s="89">
        <v>1</v>
      </c>
      <c r="L145" s="132">
        <v>44564</v>
      </c>
      <c r="M145" s="132">
        <v>44654</v>
      </c>
      <c r="N145" s="117">
        <f t="shared" si="32"/>
        <v>12.857142857142858</v>
      </c>
      <c r="O145" s="98" t="s">
        <v>1704</v>
      </c>
      <c r="P145" s="98">
        <v>0.5</v>
      </c>
      <c r="Q145" s="99"/>
      <c r="R145" s="100">
        <f>(Q145-M145)/30</f>
        <v>-1488.4666666666667</v>
      </c>
      <c r="S145" s="118">
        <f>IF(P145/K145&gt;1,100,+P145/K145*100)</f>
        <v>50</v>
      </c>
      <c r="T145" s="97">
        <f>+N145*S145/100</f>
        <v>6.4285714285714288</v>
      </c>
      <c r="U145" s="97">
        <f>IF(M145&lt;=$AI$1,T145,0)</f>
        <v>6.4285714285714288</v>
      </c>
      <c r="V145" s="97">
        <f>IF($AI$1&gt;=M145,N145,0)</f>
        <v>12.857142857142858</v>
      </c>
      <c r="W145" s="91"/>
      <c r="X145" s="102" t="str">
        <f>IF(S145=100,"CUMPLIDA",IF(M145-$AI$1&lt;0,"VENCIDA",IF(M145-$AI$1&lt;=30,"PRÓXIMA A VENCER",IF(S145&gt;0,"CON AVANCE","EN TERMINO"))))</f>
        <v>VENCIDA</v>
      </c>
      <c r="Y145" s="102" t="str">
        <f>IF(A145&lt;&gt;"",IF(AE145=1,"VENCIDO",IF(AE145=2,"PRÓXIMO A VENCER",IF(AE145=3,"EN TERMINO",IF(AE145=4,"CON AVANCE",IF(AE145=5,"CUMPLIDO",))))),"")</f>
        <v>VENCIDO</v>
      </c>
      <c r="Z145" s="89" t="s">
        <v>1789</v>
      </c>
      <c r="AA145" s="89" t="str">
        <f t="shared" si="25"/>
        <v>H15ACC1234</v>
      </c>
      <c r="AB145" s="103">
        <f>IF(A145&lt;&gt;"",1,AB144+1)</f>
        <v>1</v>
      </c>
      <c r="AC145" s="103" t="str">
        <f t="shared" si="26"/>
        <v>H15ACC1234 - 1</v>
      </c>
      <c r="AD145" s="82">
        <f t="shared" si="34"/>
        <v>1</v>
      </c>
      <c r="AE145" s="82">
        <f t="shared" si="35"/>
        <v>1</v>
      </c>
      <c r="AF145" s="82" t="str">
        <f>IF(A145&lt;&gt;"",MID(F145,1,FIND(" ",F145,1)-1),AF144)</f>
        <v>H15ACC1234.</v>
      </c>
      <c r="AG145" s="82" t="str">
        <f t="shared" si="36"/>
        <v>H15ACC1234</v>
      </c>
      <c r="AH145" s="104"/>
      <c r="AI145" s="105"/>
      <c r="AJ145" s="106"/>
    </row>
    <row r="146" spans="1:36" s="10" customFormat="1" ht="357" customHeight="1" x14ac:dyDescent="0.2">
      <c r="A146" s="89">
        <f>IF(ISBLANK(D146),"",COUNTA($D$2:D146))</f>
        <v>102</v>
      </c>
      <c r="B146" s="90">
        <f t="shared" si="37"/>
        <v>145</v>
      </c>
      <c r="C146" s="91"/>
      <c r="D146" s="98" t="s">
        <v>1738</v>
      </c>
      <c r="E146" s="90" t="s">
        <v>152</v>
      </c>
      <c r="F146" s="110" t="s">
        <v>1785</v>
      </c>
      <c r="G146" s="110" t="s">
        <v>1754</v>
      </c>
      <c r="H146" s="92" t="s">
        <v>1769</v>
      </c>
      <c r="I146" s="92" t="s">
        <v>1765</v>
      </c>
      <c r="J146" s="89" t="s">
        <v>1762</v>
      </c>
      <c r="K146" s="89">
        <v>1</v>
      </c>
      <c r="L146" s="132">
        <v>44564</v>
      </c>
      <c r="M146" s="132">
        <v>44654</v>
      </c>
      <c r="N146" s="117">
        <f t="shared" si="32"/>
        <v>12.857142857142858</v>
      </c>
      <c r="O146" s="98" t="s">
        <v>1704</v>
      </c>
      <c r="P146" s="98">
        <v>1</v>
      </c>
      <c r="Q146" s="99">
        <v>44804</v>
      </c>
      <c r="R146" s="100">
        <f>(Q146-M146)/30</f>
        <v>5</v>
      </c>
      <c r="S146" s="118">
        <f>IF(P146/K146&gt;1,100,+P146/K146*100)</f>
        <v>100</v>
      </c>
      <c r="T146" s="97">
        <f>+N146*S146/100</f>
        <v>12.857142857142858</v>
      </c>
      <c r="U146" s="97">
        <f>IF(M146&lt;=$AI$1,T146,0)</f>
        <v>12.857142857142858</v>
      </c>
      <c r="V146" s="97">
        <f>IF($AI$1&gt;=M146,N146,0)</f>
        <v>12.857142857142858</v>
      </c>
      <c r="W146" s="91"/>
      <c r="X146" s="102" t="str">
        <f>IF(S146=100,"CUMPLIDA",IF(M146-$AI$1&lt;0,"VENCIDA",IF(M146-$AI$1&lt;=30,"PRÓXIMA A VENCER",IF(S146&gt;0,"CON AVANCE","EN TERMINO"))))</f>
        <v>CUMPLIDA</v>
      </c>
      <c r="Y146" s="102" t="str">
        <f>IF(A146&lt;&gt;"",IF(AE146=1,"VENCIDO",IF(AE146=2,"PRÓXIMO A VENCER",IF(AE146=3,"EN TERMINO",IF(AE146=4,"CON AVANCE",IF(AE146=5,"CUMPLIDO",))))),"")</f>
        <v>CUMPLIDO</v>
      </c>
      <c r="Z146" s="89" t="s">
        <v>1789</v>
      </c>
      <c r="AA146" s="89" t="str">
        <f t="shared" si="25"/>
        <v>H16ACC1234</v>
      </c>
      <c r="AB146" s="103">
        <f>IF(A146&lt;&gt;"",1,AB145+1)</f>
        <v>1</v>
      </c>
      <c r="AC146" s="103" t="str">
        <f t="shared" si="26"/>
        <v>H16ACC1234 - 1</v>
      </c>
      <c r="AD146" s="82">
        <f t="shared" si="34"/>
        <v>5</v>
      </c>
      <c r="AE146" s="82">
        <f t="shared" si="35"/>
        <v>5</v>
      </c>
      <c r="AF146" s="82" t="str">
        <f>IF(A146&lt;&gt;"",MID(F146,1,FIND(" ",F146,1)-1),AF145)</f>
        <v>H16ACC1234.</v>
      </c>
      <c r="AG146" s="82" t="str">
        <f t="shared" si="36"/>
        <v>H16ACC1234</v>
      </c>
      <c r="AH146" s="104"/>
      <c r="AI146" s="105"/>
      <c r="AJ146" s="106"/>
    </row>
    <row r="147" spans="1:36" s="10" customFormat="1" ht="357" customHeight="1" x14ac:dyDescent="0.2">
      <c r="A147" s="89">
        <f>IF(ISBLANK(D147),"",COUNTA($D$2:D147))</f>
        <v>103</v>
      </c>
      <c r="B147" s="90">
        <f t="shared" si="37"/>
        <v>146</v>
      </c>
      <c r="C147" s="91"/>
      <c r="D147" s="98" t="s">
        <v>1739</v>
      </c>
      <c r="E147" s="90" t="s">
        <v>152</v>
      </c>
      <c r="F147" s="110" t="s">
        <v>1786</v>
      </c>
      <c r="G147" s="110" t="s">
        <v>1755</v>
      </c>
      <c r="H147" s="92" t="s">
        <v>1769</v>
      </c>
      <c r="I147" s="92" t="s">
        <v>1765</v>
      </c>
      <c r="J147" s="89" t="s">
        <v>1762</v>
      </c>
      <c r="K147" s="89">
        <v>1</v>
      </c>
      <c r="L147" s="132">
        <v>44564</v>
      </c>
      <c r="M147" s="132">
        <v>44654</v>
      </c>
      <c r="N147" s="117">
        <f t="shared" si="32"/>
        <v>12.857142857142858</v>
      </c>
      <c r="O147" s="98" t="s">
        <v>1704</v>
      </c>
      <c r="P147" s="98">
        <v>1</v>
      </c>
      <c r="Q147" s="99">
        <v>44774</v>
      </c>
      <c r="R147" s="100">
        <f>(Q147-M147)/30</f>
        <v>4</v>
      </c>
      <c r="S147" s="118">
        <f>IF(P147/K147&gt;1,100,+P147/K147*100)</f>
        <v>100</v>
      </c>
      <c r="T147" s="97">
        <f>+N147*S147/100</f>
        <v>12.857142857142858</v>
      </c>
      <c r="U147" s="97">
        <f>IF(M147&lt;=$AI$1,T147,0)</f>
        <v>12.857142857142858</v>
      </c>
      <c r="V147" s="97">
        <f>IF($AI$1&gt;=M147,N147,0)</f>
        <v>12.857142857142858</v>
      </c>
      <c r="W147" s="91"/>
      <c r="X147" s="102" t="str">
        <f>IF(S147=100,"CUMPLIDA",IF(M147-$AI$1&lt;0,"VENCIDA",IF(M147-$AI$1&lt;=30,"PRÓXIMA A VENCER",IF(S147&gt;0,"CON AVANCE","EN TERMINO"))))</f>
        <v>CUMPLIDA</v>
      </c>
      <c r="Y147" s="102" t="str">
        <f>IF(A147&lt;&gt;"",IF(AE147=1,"VENCIDO",IF(AE147=2,"PRÓXIMO A VENCER",IF(AE147=3,"EN TERMINO",IF(AE147=4,"CON AVANCE",IF(AE147=5,"CUMPLIDO",))))),"")</f>
        <v>CUMPLIDO</v>
      </c>
      <c r="Z147" s="89" t="s">
        <v>1789</v>
      </c>
      <c r="AA147" s="89" t="str">
        <f t="shared" si="25"/>
        <v>H17ACC1234</v>
      </c>
      <c r="AB147" s="103">
        <f>IF(A147&lt;&gt;"",1,AB146+1)</f>
        <v>1</v>
      </c>
      <c r="AC147" s="103" t="str">
        <f t="shared" si="26"/>
        <v>H17ACC1234 - 1</v>
      </c>
      <c r="AD147" s="82">
        <f t="shared" si="34"/>
        <v>5</v>
      </c>
      <c r="AE147" s="82">
        <f t="shared" si="35"/>
        <v>5</v>
      </c>
      <c r="AF147" s="82" t="str">
        <f>IF(A147&lt;&gt;"",MID(F147,1,FIND(" ",F147,1)-1),AF146)</f>
        <v>H17ACC1234.</v>
      </c>
      <c r="AG147" s="82" t="str">
        <f t="shared" si="36"/>
        <v>H17ACC1234</v>
      </c>
      <c r="AH147" s="104"/>
      <c r="AI147" s="105"/>
      <c r="AJ147" s="106"/>
    </row>
    <row r="148" spans="1:36" s="10" customFormat="1" ht="357" customHeight="1" x14ac:dyDescent="0.2">
      <c r="A148" s="89">
        <f>IF(ISBLANK(D148),"",COUNTA($D$2:D148))</f>
        <v>104</v>
      </c>
      <c r="B148" s="90">
        <f t="shared" si="37"/>
        <v>147</v>
      </c>
      <c r="C148" s="91"/>
      <c r="D148" s="111" t="s">
        <v>1740</v>
      </c>
      <c r="E148" s="90" t="s">
        <v>152</v>
      </c>
      <c r="F148" s="110" t="s">
        <v>1787</v>
      </c>
      <c r="G148" s="110" t="s">
        <v>1756</v>
      </c>
      <c r="H148" s="92" t="s">
        <v>1769</v>
      </c>
      <c r="I148" s="92" t="s">
        <v>1765</v>
      </c>
      <c r="J148" s="89" t="s">
        <v>1762</v>
      </c>
      <c r="K148" s="89">
        <v>1</v>
      </c>
      <c r="L148" s="132">
        <v>44564</v>
      </c>
      <c r="M148" s="132">
        <v>44654</v>
      </c>
      <c r="N148" s="117">
        <f t="shared" si="32"/>
        <v>12.857142857142858</v>
      </c>
      <c r="O148" s="98" t="s">
        <v>1704</v>
      </c>
      <c r="P148" s="98">
        <v>1</v>
      </c>
      <c r="Q148" s="99">
        <v>44804</v>
      </c>
      <c r="R148" s="100">
        <f>(Q148-M148)/30</f>
        <v>5</v>
      </c>
      <c r="S148" s="118">
        <f>IF(P148/K148&gt;1,100,+P148/K148*100)</f>
        <v>100</v>
      </c>
      <c r="T148" s="97">
        <f>+N148*S148/100</f>
        <v>12.857142857142858</v>
      </c>
      <c r="U148" s="97">
        <f>IF(M148&lt;=$AI$1,T148,0)</f>
        <v>12.857142857142858</v>
      </c>
      <c r="V148" s="97">
        <f>IF($AI$1&gt;=M148,N148,0)</f>
        <v>12.857142857142858</v>
      </c>
      <c r="W148" s="91"/>
      <c r="X148" s="102" t="str">
        <f>IF(S148=100,"CUMPLIDA",IF(M148-$AI$1&lt;0,"VENCIDA",IF(M148-$AI$1&lt;=30,"PRÓXIMA A VENCER",IF(S148&gt;0,"CON AVANCE","EN TERMINO"))))</f>
        <v>CUMPLIDA</v>
      </c>
      <c r="Y148" s="102" t="str">
        <f>IF(A148&lt;&gt;"",IF(AE148=1,"VENCIDO",IF(AE148=2,"PRÓXIMO A VENCER",IF(AE148=3,"EN TERMINO",IF(AE148=4,"CON AVANCE",IF(AE148=5,"CUMPLIDO",))))),"")</f>
        <v>CUMPLIDO</v>
      </c>
      <c r="Z148" s="89" t="s">
        <v>1789</v>
      </c>
      <c r="AA148" s="89" t="str">
        <f t="shared" si="25"/>
        <v>H18ACC1234</v>
      </c>
      <c r="AB148" s="103">
        <f>IF(A148&lt;&gt;"",1,AB147+1)</f>
        <v>1</v>
      </c>
      <c r="AC148" s="103" t="str">
        <f t="shared" si="26"/>
        <v>H18ACC1234 - 1</v>
      </c>
      <c r="AD148" s="82">
        <f t="shared" si="34"/>
        <v>5</v>
      </c>
      <c r="AE148" s="82">
        <f t="shared" si="35"/>
        <v>5</v>
      </c>
      <c r="AF148" s="82" t="str">
        <f>IF(A148&lt;&gt;"",MID(F148,1,FIND(" ",F148,1)-1),AF147)</f>
        <v>H18ACC1234.</v>
      </c>
      <c r="AG148" s="82" t="str">
        <f t="shared" si="36"/>
        <v>H18ACC1234</v>
      </c>
      <c r="AH148" s="104"/>
      <c r="AI148" s="105"/>
      <c r="AJ148" s="106"/>
    </row>
    <row r="149" spans="1:36" s="10" customFormat="1" ht="357" customHeight="1" x14ac:dyDescent="0.2">
      <c r="A149" s="89">
        <f>IF(ISBLANK(D149),"",COUNTA($D$2:D149))</f>
        <v>105</v>
      </c>
      <c r="B149" s="90">
        <f t="shared" si="37"/>
        <v>148</v>
      </c>
      <c r="C149" s="91"/>
      <c r="D149" s="111" t="s">
        <v>1741</v>
      </c>
      <c r="E149" s="90" t="s">
        <v>1448</v>
      </c>
      <c r="F149" s="110" t="s">
        <v>1771</v>
      </c>
      <c r="G149" s="110" t="s">
        <v>1757</v>
      </c>
      <c r="H149" s="92" t="s">
        <v>1770</v>
      </c>
      <c r="I149" s="92" t="s">
        <v>1761</v>
      </c>
      <c r="J149" s="89" t="s">
        <v>1762</v>
      </c>
      <c r="K149" s="89">
        <v>1</v>
      </c>
      <c r="L149" s="132">
        <v>44564</v>
      </c>
      <c r="M149" s="132">
        <v>44595</v>
      </c>
      <c r="N149" s="117">
        <f t="shared" si="32"/>
        <v>4.4285714285714288</v>
      </c>
      <c r="O149" s="98" t="s">
        <v>1704</v>
      </c>
      <c r="P149" s="98">
        <v>1</v>
      </c>
      <c r="Q149" s="99">
        <v>44774</v>
      </c>
      <c r="R149" s="100">
        <f>(Q149-M149)/30</f>
        <v>5.9666666666666668</v>
      </c>
      <c r="S149" s="118">
        <f>IF(P149/K149&gt;1,100,+P149/K149*100)</f>
        <v>100</v>
      </c>
      <c r="T149" s="97">
        <f>+N149*S149/100</f>
        <v>4.4285714285714288</v>
      </c>
      <c r="U149" s="97">
        <f>IF(M149&lt;=$AI$1,T149,0)</f>
        <v>4.4285714285714288</v>
      </c>
      <c r="V149" s="97">
        <f>IF($AI$1&gt;=M149,N149,0)</f>
        <v>4.4285714285714288</v>
      </c>
      <c r="W149" s="91"/>
      <c r="X149" s="102" t="str">
        <f>IF(S149=100,"CUMPLIDA",IF(M149-$AI$1&lt;0,"VENCIDA",IF(M149-$AI$1&lt;=30,"PRÓXIMA A VENCER",IF(S149&gt;0,"CON AVANCE","EN TERMINO"))))</f>
        <v>CUMPLIDA</v>
      </c>
      <c r="Y149" s="102" t="str">
        <f>IF(A149&lt;&gt;"",IF(AE149=1,"VENCIDO",IF(AE149=2,"PRÓXIMO A VENCER",IF(AE149=3,"EN TERMINO",IF(AE149=4,"CON AVANCE",IF(AE149=5,"CUMPLIDO",))))),"")</f>
        <v>CUMPLIDO</v>
      </c>
      <c r="Z149" s="89" t="s">
        <v>1789</v>
      </c>
      <c r="AA149" s="89" t="str">
        <f t="shared" si="25"/>
        <v>H19ACC1234</v>
      </c>
      <c r="AB149" s="103">
        <f>IF(A149&lt;&gt;"",1,AB148+1)</f>
        <v>1</v>
      </c>
      <c r="AC149" s="103" t="str">
        <f t="shared" si="26"/>
        <v>H19ACC1234 - 1</v>
      </c>
      <c r="AD149" s="82">
        <f t="shared" si="34"/>
        <v>5</v>
      </c>
      <c r="AE149" s="82">
        <f t="shared" si="35"/>
        <v>5</v>
      </c>
      <c r="AF149" s="82" t="str">
        <f>IF(A149&lt;&gt;"",MID(F149,1,FIND(" ",F149,1)-1),AF148)</f>
        <v>H19ACC1234.</v>
      </c>
      <c r="AG149" s="82" t="str">
        <f t="shared" si="36"/>
        <v>H19ACC1234</v>
      </c>
      <c r="AH149" s="104"/>
      <c r="AI149" s="105"/>
      <c r="AJ149" s="106"/>
    </row>
    <row r="150" spans="1:36" s="10" customFormat="1" ht="357" customHeight="1" x14ac:dyDescent="0.2">
      <c r="A150" s="89">
        <f>IF(ISBLANK(D150),"",COUNTA($D$2:D150))</f>
        <v>106</v>
      </c>
      <c r="B150" s="90">
        <f t="shared" si="37"/>
        <v>149</v>
      </c>
      <c r="C150" s="91"/>
      <c r="D150" s="90" t="s">
        <v>712</v>
      </c>
      <c r="E150" s="90" t="s">
        <v>1664</v>
      </c>
      <c r="F150" s="110" t="s">
        <v>1794</v>
      </c>
      <c r="G150" s="110" t="s">
        <v>1569</v>
      </c>
      <c r="H150" s="112" t="s">
        <v>1570</v>
      </c>
      <c r="I150" s="112" t="s">
        <v>1571</v>
      </c>
      <c r="J150" s="98" t="s">
        <v>1052</v>
      </c>
      <c r="K150" s="98">
        <v>1</v>
      </c>
      <c r="L150" s="130">
        <v>44410</v>
      </c>
      <c r="M150" s="130">
        <v>44561</v>
      </c>
      <c r="N150" s="117">
        <f t="shared" ref="N150:N175" si="38">(+M150-L150)/7</f>
        <v>21.571428571428573</v>
      </c>
      <c r="O150" s="98" t="s">
        <v>332</v>
      </c>
      <c r="P150" s="98">
        <v>0.7</v>
      </c>
      <c r="Q150" s="99"/>
      <c r="R150" s="100">
        <f>(Q150-M150)/30</f>
        <v>-1485.3666666666666</v>
      </c>
      <c r="S150" s="118">
        <f>IF(P150/K150&gt;1,100,+P150/K150*100)</f>
        <v>70</v>
      </c>
      <c r="T150" s="97">
        <f>+N150*S150/100</f>
        <v>15.1</v>
      </c>
      <c r="U150" s="97">
        <f>IF(M150&lt;=$AI$1,T150,0)</f>
        <v>15.1</v>
      </c>
      <c r="V150" s="97">
        <f>IF($AI$1&gt;=M150,N150,0)</f>
        <v>21.571428571428573</v>
      </c>
      <c r="W150" s="91"/>
      <c r="X150" s="102" t="str">
        <f>IF(S150=100,"CUMPLIDA",IF(M150-$AI$1&lt;0,"VENCIDA",IF(M150-$AI$1&lt;=30,"PRÓXIMA A VENCER",IF(S150&gt;0,"CON AVANCE","EN TERMINO"))))</f>
        <v>VENCIDA</v>
      </c>
      <c r="Y150" s="102" t="str">
        <f>IF(A150&lt;&gt;"",IF(AE150=1,"VENCIDO",IF(AE150=2,"PRÓXIMO A VENCER",IF(AE150=3,"EN TERMINO",IF(AE150=4,"CON AVANCE",IF(AE150=5,"CUMPLIDO",))))),"")</f>
        <v>VENCIDO</v>
      </c>
      <c r="Z150" s="90" t="s">
        <v>1564</v>
      </c>
      <c r="AA150" s="89" t="str">
        <f t="shared" si="25"/>
        <v>H1AF2020</v>
      </c>
      <c r="AB150" s="103">
        <f>IF(A150&lt;&gt;"",1,AB149+1)</f>
        <v>1</v>
      </c>
      <c r="AC150" s="103" t="str">
        <f t="shared" si="26"/>
        <v>H1AF2020 - 1</v>
      </c>
      <c r="AD150" s="82">
        <f t="shared" si="34"/>
        <v>1</v>
      </c>
      <c r="AE150" s="82">
        <f t="shared" si="35"/>
        <v>1</v>
      </c>
      <c r="AF150" s="82" t="str">
        <f>IF(A150&lt;&gt;"",MID(F150,1,FIND(" ",F150,1)-1),AF149)</f>
        <v>H1AF2020.</v>
      </c>
      <c r="AG150" s="82" t="str">
        <f t="shared" si="36"/>
        <v>H1AF2020</v>
      </c>
      <c r="AH150" s="104"/>
      <c r="AI150" s="105"/>
      <c r="AJ150" s="106"/>
    </row>
    <row r="151" spans="1:36" s="10" customFormat="1" ht="357" customHeight="1" x14ac:dyDescent="0.2">
      <c r="A151" s="89" t="str">
        <f>IF(ISBLANK(D151),"",COUNTA($D$2:D151))</f>
        <v/>
      </c>
      <c r="B151" s="90">
        <f t="shared" si="37"/>
        <v>150</v>
      </c>
      <c r="C151" s="91"/>
      <c r="D151" s="90"/>
      <c r="E151" s="90" t="s">
        <v>1663</v>
      </c>
      <c r="F151" s="110" t="s">
        <v>1795</v>
      </c>
      <c r="G151" s="110" t="s">
        <v>1569</v>
      </c>
      <c r="H151" s="112" t="s">
        <v>1572</v>
      </c>
      <c r="I151" s="112" t="s">
        <v>1573</v>
      </c>
      <c r="J151" s="98" t="s">
        <v>1574</v>
      </c>
      <c r="K151" s="98">
        <v>1</v>
      </c>
      <c r="L151" s="130">
        <v>44410</v>
      </c>
      <c r="M151" s="130">
        <v>44561</v>
      </c>
      <c r="N151" s="117">
        <f t="shared" si="38"/>
        <v>21.571428571428573</v>
      </c>
      <c r="O151" s="98" t="s">
        <v>1699</v>
      </c>
      <c r="P151" s="98">
        <v>1</v>
      </c>
      <c r="Q151" s="99" t="s">
        <v>1732</v>
      </c>
      <c r="R151" s="135"/>
      <c r="S151" s="118">
        <f>IF(P151/K151&gt;1,100,+P151/K151*100)</f>
        <v>100</v>
      </c>
      <c r="T151" s="97">
        <f>+N151*S151/100</f>
        <v>21.571428571428573</v>
      </c>
      <c r="U151" s="97">
        <f>IF(M151&lt;=$AI$1,T151,0)</f>
        <v>21.571428571428573</v>
      </c>
      <c r="V151" s="97">
        <f>IF($AI$1&gt;=M151,N151,0)</f>
        <v>21.571428571428573</v>
      </c>
      <c r="W151" s="91"/>
      <c r="X151" s="102" t="str">
        <f>IF(S151=100,"CUMPLIDA",IF(M151-$AI$1&lt;0,"VENCIDA",IF(M151-$AI$1&lt;=30,"PRÓXIMA A VENCER",IF(S151&gt;0,"CON AVANCE","EN TERMINO"))))</f>
        <v>CUMPLIDA</v>
      </c>
      <c r="Y151" s="102" t="str">
        <f>IF(A151&lt;&gt;"",IF(AE151=1,"VENCIDO",IF(AE151=2,"PRÓXIMO A VENCER",IF(AE151=3,"EN TERMINO",IF(AE151=4,"CON AVANCE",IF(AE151=5,"CUMPLIDO",))))),"")</f>
        <v/>
      </c>
      <c r="Z151" s="90" t="s">
        <v>1564</v>
      </c>
      <c r="AA151" s="89" t="str">
        <f t="shared" si="25"/>
        <v>H1AF2020</v>
      </c>
      <c r="AB151" s="103">
        <f>IF(A151&lt;&gt;"",1,AB150+1)</f>
        <v>2</v>
      </c>
      <c r="AC151" s="103" t="str">
        <f t="shared" si="26"/>
        <v>H1AF2020 - 2</v>
      </c>
      <c r="AD151" s="82">
        <f t="shared" si="34"/>
        <v>5</v>
      </c>
      <c r="AE151" s="82">
        <f t="shared" si="35"/>
        <v>5</v>
      </c>
      <c r="AF151" s="82" t="str">
        <f>IF(A151&lt;&gt;"",MID(F151,1,FIND(" ",F151,1)-1),AF150)</f>
        <v>H1AF2020.</v>
      </c>
      <c r="AG151" s="82" t="str">
        <f t="shared" si="36"/>
        <v>H1AF2020</v>
      </c>
      <c r="AH151" s="104"/>
      <c r="AI151" s="105"/>
      <c r="AJ151" s="106"/>
    </row>
    <row r="152" spans="1:36" s="10" customFormat="1" ht="357" customHeight="1" x14ac:dyDescent="0.2">
      <c r="A152" s="89">
        <f>IF(ISBLANK(D152),"",COUNTA($D$2:D152))</f>
        <v>107</v>
      </c>
      <c r="B152" s="90">
        <f t="shared" si="37"/>
        <v>151</v>
      </c>
      <c r="C152" s="91"/>
      <c r="D152" s="90" t="s">
        <v>1265</v>
      </c>
      <c r="E152" s="90" t="s">
        <v>1664</v>
      </c>
      <c r="F152" s="110" t="s">
        <v>1796</v>
      </c>
      <c r="G152" s="110" t="s">
        <v>1575</v>
      </c>
      <c r="H152" s="110" t="s">
        <v>1576</v>
      </c>
      <c r="I152" s="98" t="s">
        <v>1247</v>
      </c>
      <c r="J152" s="98" t="s">
        <v>1577</v>
      </c>
      <c r="K152" s="98">
        <v>1</v>
      </c>
      <c r="L152" s="130">
        <v>44410</v>
      </c>
      <c r="M152" s="130">
        <v>44530</v>
      </c>
      <c r="N152" s="117">
        <f t="shared" si="38"/>
        <v>17.142857142857142</v>
      </c>
      <c r="O152" s="98" t="s">
        <v>1252</v>
      </c>
      <c r="P152" s="98">
        <v>1</v>
      </c>
      <c r="Q152" s="99">
        <v>44574</v>
      </c>
      <c r="R152" s="100">
        <f>(Q152-M152)/30</f>
        <v>1.4666666666666666</v>
      </c>
      <c r="S152" s="118">
        <f>IF(P152/K152&gt;1,100,+P152/K152*100)</f>
        <v>100</v>
      </c>
      <c r="T152" s="97">
        <f>+N152*S152/100</f>
        <v>17.142857142857142</v>
      </c>
      <c r="U152" s="97">
        <f>IF(M152&lt;=$AI$1,T152,0)</f>
        <v>17.142857142857142</v>
      </c>
      <c r="V152" s="97">
        <f>IF($AI$1&gt;=M152,N152,0)</f>
        <v>17.142857142857142</v>
      </c>
      <c r="W152" s="91"/>
      <c r="X152" s="102" t="str">
        <f>IF(S152=100,"CUMPLIDA",IF(M152-$AI$1&lt;0,"VENCIDA",IF(M152-$AI$1&lt;=30,"PRÓXIMA A VENCER",IF(S152&gt;0,"CON AVANCE","EN TERMINO"))))</f>
        <v>CUMPLIDA</v>
      </c>
      <c r="Y152" s="102" t="str">
        <f>IF(A152&lt;&gt;"",IF(AE152=1,"VENCIDO",IF(AE152=2,"PRÓXIMO A VENCER",IF(AE152=3,"EN TERMINO",IF(AE152=4,"CON AVANCE",IF(AE152=5,"CUMPLIDO",))))),"")</f>
        <v>CUMPLIDO</v>
      </c>
      <c r="Z152" s="90" t="s">
        <v>1564</v>
      </c>
      <c r="AA152" s="89" t="str">
        <f t="shared" si="25"/>
        <v>H2AF2020</v>
      </c>
      <c r="AB152" s="103">
        <f>IF(A152&lt;&gt;"",1,AB151+1)</f>
        <v>1</v>
      </c>
      <c r="AC152" s="103" t="str">
        <f t="shared" si="26"/>
        <v>H2AF2020 - 1</v>
      </c>
      <c r="AD152" s="82">
        <f t="shared" si="34"/>
        <v>5</v>
      </c>
      <c r="AE152" s="82">
        <f t="shared" si="35"/>
        <v>5</v>
      </c>
      <c r="AF152" s="82" t="str">
        <f>IF(A152&lt;&gt;"",MID(F152,1,FIND(" ",F152,1)-1),AF151)</f>
        <v>H2AF2020.</v>
      </c>
      <c r="AG152" s="82" t="str">
        <f t="shared" si="36"/>
        <v>H2AF2020</v>
      </c>
      <c r="AH152" s="104"/>
      <c r="AI152" s="105"/>
      <c r="AJ152" s="106"/>
    </row>
    <row r="153" spans="1:36" s="10" customFormat="1" ht="357" customHeight="1" x14ac:dyDescent="0.2">
      <c r="A153" s="89">
        <f>IF(ISBLANK(D153),"",COUNTA($D$2:D153))</f>
        <v>108</v>
      </c>
      <c r="B153" s="90">
        <f t="shared" si="37"/>
        <v>152</v>
      </c>
      <c r="C153" s="91"/>
      <c r="D153" s="90" t="s">
        <v>1265</v>
      </c>
      <c r="E153" s="90" t="s">
        <v>1665</v>
      </c>
      <c r="F153" s="110" t="s">
        <v>1797</v>
      </c>
      <c r="G153" s="110" t="s">
        <v>1578</v>
      </c>
      <c r="H153" s="110" t="s">
        <v>1579</v>
      </c>
      <c r="I153" s="98" t="s">
        <v>1247</v>
      </c>
      <c r="J153" s="98" t="s">
        <v>1577</v>
      </c>
      <c r="K153" s="98">
        <v>1</v>
      </c>
      <c r="L153" s="130">
        <v>44410</v>
      </c>
      <c r="M153" s="130">
        <v>44530</v>
      </c>
      <c r="N153" s="117">
        <f t="shared" si="38"/>
        <v>17.142857142857142</v>
      </c>
      <c r="O153" s="98" t="s">
        <v>1252</v>
      </c>
      <c r="P153" s="98">
        <v>1</v>
      </c>
      <c r="Q153" s="99">
        <v>44574</v>
      </c>
      <c r="R153" s="100">
        <f>(Q153-M153)/30</f>
        <v>1.4666666666666666</v>
      </c>
      <c r="S153" s="118">
        <f>IF(P153/K153&gt;1,100,+P153/K153*100)</f>
        <v>100</v>
      </c>
      <c r="T153" s="97">
        <f>+N153*S153/100</f>
        <v>17.142857142857142</v>
      </c>
      <c r="U153" s="97">
        <f>IF(M153&lt;=$AI$1,T153,0)</f>
        <v>17.142857142857142</v>
      </c>
      <c r="V153" s="97">
        <f>IF($AI$1&gt;=M153,N153,0)</f>
        <v>17.142857142857142</v>
      </c>
      <c r="W153" s="91"/>
      <c r="X153" s="102" t="str">
        <f>IF(S153=100,"CUMPLIDA",IF(M153-$AI$1&lt;0,"VENCIDA",IF(M153-$AI$1&lt;=30,"PRÓXIMA A VENCER",IF(S153&gt;0,"CON AVANCE","EN TERMINO"))))</f>
        <v>CUMPLIDA</v>
      </c>
      <c r="Y153" s="102" t="str">
        <f>IF(A153&lt;&gt;"",IF(AE153=1,"VENCIDO",IF(AE153=2,"PRÓXIMO A VENCER",IF(AE153=3,"EN TERMINO",IF(AE153=4,"CON AVANCE",IF(AE153=5,"CUMPLIDO",))))),"")</f>
        <v>CUMPLIDO</v>
      </c>
      <c r="Z153" s="90" t="s">
        <v>1564</v>
      </c>
      <c r="AA153" s="89" t="str">
        <f t="shared" si="25"/>
        <v>H3AF2020</v>
      </c>
      <c r="AB153" s="103">
        <f>IF(A153&lt;&gt;"",1,AB152+1)</f>
        <v>1</v>
      </c>
      <c r="AC153" s="103" t="str">
        <f t="shared" si="26"/>
        <v>H3AF2020 - 1</v>
      </c>
      <c r="AD153" s="82">
        <f t="shared" si="34"/>
        <v>5</v>
      </c>
      <c r="AE153" s="82">
        <f t="shared" si="35"/>
        <v>5</v>
      </c>
      <c r="AF153" s="82" t="str">
        <f>IF(A153&lt;&gt;"",MID(F153,1,FIND(" ",F153,1)-1),AF152)</f>
        <v>H3AF2020.</v>
      </c>
      <c r="AG153" s="82" t="str">
        <f t="shared" si="36"/>
        <v>H3AF2020</v>
      </c>
      <c r="AH153" s="104"/>
      <c r="AI153" s="105"/>
      <c r="AJ153" s="106"/>
    </row>
    <row r="154" spans="1:36" s="10" customFormat="1" ht="357" customHeight="1" x14ac:dyDescent="0.2">
      <c r="A154" s="89">
        <f>IF(ISBLANK(D154),"",COUNTA($D$2:D154))</f>
        <v>109</v>
      </c>
      <c r="B154" s="90">
        <f t="shared" si="37"/>
        <v>153</v>
      </c>
      <c r="C154" s="91"/>
      <c r="D154" s="90" t="s">
        <v>711</v>
      </c>
      <c r="E154" s="90" t="s">
        <v>1251</v>
      </c>
      <c r="F154" s="110" t="s">
        <v>1798</v>
      </c>
      <c r="G154" s="110" t="s">
        <v>1580</v>
      </c>
      <c r="H154" s="112" t="s">
        <v>1581</v>
      </c>
      <c r="I154" s="112" t="s">
        <v>1582</v>
      </c>
      <c r="J154" s="98" t="s">
        <v>1667</v>
      </c>
      <c r="K154" s="98">
        <v>1</v>
      </c>
      <c r="L154" s="130">
        <v>44410</v>
      </c>
      <c r="M154" s="130">
        <v>44561</v>
      </c>
      <c r="N154" s="117">
        <f t="shared" si="38"/>
        <v>21.571428571428573</v>
      </c>
      <c r="O154" s="98" t="s">
        <v>1252</v>
      </c>
      <c r="P154" s="98">
        <v>1</v>
      </c>
      <c r="Q154" s="99">
        <v>44561</v>
      </c>
      <c r="R154" s="100">
        <f>(Q154-M154)/30</f>
        <v>0</v>
      </c>
      <c r="S154" s="118">
        <f>IF(P154/K154&gt;1,100,+P154/K154*100)</f>
        <v>100</v>
      </c>
      <c r="T154" s="97">
        <f>+N154*S154/100</f>
        <v>21.571428571428573</v>
      </c>
      <c r="U154" s="97">
        <f>IF(M154&lt;=$AI$1,T154,0)</f>
        <v>21.571428571428573</v>
      </c>
      <c r="V154" s="97">
        <f>IF($AI$1&gt;=M154,N154,0)</f>
        <v>21.571428571428573</v>
      </c>
      <c r="W154" s="91"/>
      <c r="X154" s="102" t="str">
        <f>IF(S154=100,"CUMPLIDA",IF(M154-$AI$1&lt;0,"VENCIDA",IF(M154-$AI$1&lt;=30,"PRÓXIMA A VENCER",IF(S154&gt;0,"CON AVANCE","EN TERMINO"))))</f>
        <v>CUMPLIDA</v>
      </c>
      <c r="Y154" s="102" t="str">
        <f>IF(A154&lt;&gt;"",IF(AE154=1,"VENCIDO",IF(AE154=2,"PRÓXIMO A VENCER",IF(AE154=3,"EN TERMINO",IF(AE154=4,"CON AVANCE",IF(AE154=5,"CUMPLIDO",))))),"")</f>
        <v>VENCIDO</v>
      </c>
      <c r="Z154" s="90" t="s">
        <v>1564</v>
      </c>
      <c r="AA154" s="89" t="str">
        <f t="shared" si="25"/>
        <v>H4AF2020</v>
      </c>
      <c r="AB154" s="103">
        <f>IF(A154&lt;&gt;"",1,AB153+1)</f>
        <v>1</v>
      </c>
      <c r="AC154" s="103" t="str">
        <f t="shared" si="26"/>
        <v>H4AF2020 - 1</v>
      </c>
      <c r="AD154" s="82">
        <f t="shared" si="34"/>
        <v>5</v>
      </c>
      <c r="AE154" s="82">
        <f t="shared" si="35"/>
        <v>1</v>
      </c>
      <c r="AF154" s="82" t="str">
        <f>IF(A154&lt;&gt;"",MID(F154,1,FIND(" ",F154,1)-1),AF153)</f>
        <v>H4AF2020.</v>
      </c>
      <c r="AG154" s="82" t="str">
        <f t="shared" si="36"/>
        <v>H4AF2020</v>
      </c>
      <c r="AH154" s="104"/>
      <c r="AI154" s="105"/>
      <c r="AJ154" s="106"/>
    </row>
    <row r="155" spans="1:36" s="10" customFormat="1" ht="357" customHeight="1" x14ac:dyDescent="0.2">
      <c r="A155" s="89" t="str">
        <f>IF(ISBLANK(D155),"",COUNTA($D$2:D155))</f>
        <v/>
      </c>
      <c r="B155" s="90">
        <f t="shared" si="37"/>
        <v>154</v>
      </c>
      <c r="C155" s="91"/>
      <c r="D155" s="90"/>
      <c r="E155" s="90" t="s">
        <v>1251</v>
      </c>
      <c r="F155" s="110" t="s">
        <v>1799</v>
      </c>
      <c r="G155" s="110" t="s">
        <v>1580</v>
      </c>
      <c r="H155" s="112" t="s">
        <v>1583</v>
      </c>
      <c r="I155" s="112" t="s">
        <v>1668</v>
      </c>
      <c r="J155" s="98" t="s">
        <v>1584</v>
      </c>
      <c r="K155" s="98">
        <v>1</v>
      </c>
      <c r="L155" s="130">
        <v>44410</v>
      </c>
      <c r="M155" s="130">
        <v>44561</v>
      </c>
      <c r="N155" s="117">
        <f t="shared" si="38"/>
        <v>21.571428571428573</v>
      </c>
      <c r="O155" s="98" t="s">
        <v>1252</v>
      </c>
      <c r="P155" s="98">
        <v>0.2</v>
      </c>
      <c r="Q155" s="99"/>
      <c r="R155" s="100">
        <f>(Q155-M155)/30</f>
        <v>-1485.3666666666666</v>
      </c>
      <c r="S155" s="118">
        <f>IF(P155/K155&gt;1,100,+P155/K155*100)</f>
        <v>20</v>
      </c>
      <c r="T155" s="97">
        <f>+N155*S155/100</f>
        <v>4.3142857142857141</v>
      </c>
      <c r="U155" s="97">
        <f>IF(M155&lt;=$AI$1,T155,0)</f>
        <v>4.3142857142857141</v>
      </c>
      <c r="V155" s="97">
        <f>IF($AI$1&gt;=M155,N155,0)</f>
        <v>21.571428571428573</v>
      </c>
      <c r="W155" s="91"/>
      <c r="X155" s="102" t="str">
        <f>IF(S155=100,"CUMPLIDA",IF(M155-$AI$1&lt;0,"VENCIDA",IF(M155-$AI$1&lt;=30,"PRÓXIMA A VENCER",IF(S155&gt;0,"CON AVANCE","EN TERMINO"))))</f>
        <v>VENCIDA</v>
      </c>
      <c r="Y155" s="102" t="str">
        <f>IF(A155&lt;&gt;"",IF(AE155=1,"VENCIDO",IF(AE155=2,"PRÓXIMO A VENCER",IF(AE155=3,"EN TERMINO",IF(AE155=4,"CON AVANCE",IF(AE155=5,"CUMPLIDO",))))),"")</f>
        <v/>
      </c>
      <c r="Z155" s="90" t="s">
        <v>1564</v>
      </c>
      <c r="AA155" s="89" t="str">
        <f t="shared" si="25"/>
        <v>H4AF2020</v>
      </c>
      <c r="AB155" s="103">
        <f>IF(A155&lt;&gt;"",1,AB154+1)</f>
        <v>2</v>
      </c>
      <c r="AC155" s="103" t="str">
        <f t="shared" si="26"/>
        <v>H4AF2020 - 2</v>
      </c>
      <c r="AD155" s="82">
        <f t="shared" si="34"/>
        <v>1</v>
      </c>
      <c r="AE155" s="82">
        <f t="shared" si="35"/>
        <v>1</v>
      </c>
      <c r="AF155" s="82" t="str">
        <f>IF(A155&lt;&gt;"",MID(F155,1,FIND(" ",F155,1)-1),AF154)</f>
        <v>H4AF2020.</v>
      </c>
      <c r="AG155" s="82" t="str">
        <f t="shared" si="36"/>
        <v>H4AF2020</v>
      </c>
      <c r="AH155" s="104"/>
      <c r="AI155" s="105"/>
      <c r="AJ155" s="106"/>
    </row>
    <row r="156" spans="1:36" s="10" customFormat="1" ht="357" customHeight="1" x14ac:dyDescent="0.2">
      <c r="A156" s="89">
        <f>IF(ISBLANK(D156),"",COUNTA($D$2:D156))</f>
        <v>110</v>
      </c>
      <c r="B156" s="90">
        <f t="shared" si="37"/>
        <v>155</v>
      </c>
      <c r="C156" s="91"/>
      <c r="D156" s="90" t="s">
        <v>712</v>
      </c>
      <c r="E156" s="90" t="s">
        <v>1246</v>
      </c>
      <c r="F156" s="110" t="s">
        <v>1800</v>
      </c>
      <c r="G156" s="110" t="s">
        <v>1585</v>
      </c>
      <c r="H156" s="112" t="s">
        <v>1586</v>
      </c>
      <c r="I156" s="112" t="s">
        <v>1587</v>
      </c>
      <c r="J156" s="98" t="s">
        <v>1588</v>
      </c>
      <c r="K156" s="98">
        <v>1</v>
      </c>
      <c r="L156" s="130">
        <v>44410</v>
      </c>
      <c r="M156" s="130">
        <v>44530</v>
      </c>
      <c r="N156" s="117">
        <f t="shared" si="38"/>
        <v>17.142857142857142</v>
      </c>
      <c r="O156" s="98" t="s">
        <v>2042</v>
      </c>
      <c r="P156" s="98">
        <v>0.5</v>
      </c>
      <c r="Q156" s="99"/>
      <c r="R156" s="100">
        <f>(Q156-M156)/30</f>
        <v>-1484.3333333333333</v>
      </c>
      <c r="S156" s="118">
        <f>IF(P156/K156&gt;1,100,+P156/K156*100)</f>
        <v>50</v>
      </c>
      <c r="T156" s="97">
        <f>+N156*S156/100</f>
        <v>8.5714285714285712</v>
      </c>
      <c r="U156" s="97">
        <f>IF(M156&lt;=$AI$1,T156,0)</f>
        <v>8.5714285714285712</v>
      </c>
      <c r="V156" s="97">
        <f>IF($AI$1&gt;=M156,N156,0)</f>
        <v>17.142857142857142</v>
      </c>
      <c r="W156" s="91"/>
      <c r="X156" s="102" t="str">
        <f>IF(S156=100,"CUMPLIDA",IF(M156-$AI$1&lt;0,"VENCIDA",IF(M156-$AI$1&lt;=30,"PRÓXIMA A VENCER",IF(S156&gt;0,"CON AVANCE","EN TERMINO"))))</f>
        <v>VENCIDA</v>
      </c>
      <c r="Y156" s="102" t="str">
        <f>IF(A156&lt;&gt;"",IF(AE156=1,"VENCIDO",IF(AE156=2,"PRÓXIMO A VENCER",IF(AE156=3,"EN TERMINO",IF(AE156=4,"CON AVANCE",IF(AE156=5,"CUMPLIDO",))))),"")</f>
        <v>VENCIDO</v>
      </c>
      <c r="Z156" s="90" t="s">
        <v>1564</v>
      </c>
      <c r="AA156" s="89" t="str">
        <f t="shared" ref="AA156:AA219" si="39">AG156</f>
        <v>H5AF2020</v>
      </c>
      <c r="AB156" s="103">
        <f>IF(A156&lt;&gt;"",1,AB155+1)</f>
        <v>1</v>
      </c>
      <c r="AC156" s="103" t="str">
        <f t="shared" ref="AC156:AC219" si="40">CONCATENATE(AA156," - ",AB156)</f>
        <v>H5AF2020 - 1</v>
      </c>
      <c r="AD156" s="82">
        <f t="shared" si="34"/>
        <v>1</v>
      </c>
      <c r="AE156" s="82">
        <f t="shared" si="35"/>
        <v>1</v>
      </c>
      <c r="AF156" s="82" t="str">
        <f>IF(A156&lt;&gt;"",MID(F156,1,FIND(" ",F156,1)-1),AF155)</f>
        <v>H5AF2020.</v>
      </c>
      <c r="AG156" s="82" t="str">
        <f t="shared" si="36"/>
        <v>H5AF2020</v>
      </c>
      <c r="AH156" s="104"/>
      <c r="AI156" s="105"/>
      <c r="AJ156" s="106"/>
    </row>
    <row r="157" spans="1:36" s="10" customFormat="1" ht="357" customHeight="1" x14ac:dyDescent="0.2">
      <c r="A157" s="89">
        <f>IF(ISBLANK(D157),"",COUNTA($D$2:D157))</f>
        <v>111</v>
      </c>
      <c r="B157" s="90">
        <f t="shared" si="37"/>
        <v>156</v>
      </c>
      <c r="C157" s="91"/>
      <c r="D157" s="90" t="s">
        <v>712</v>
      </c>
      <c r="E157" s="90" t="s">
        <v>1251</v>
      </c>
      <c r="F157" s="110" t="s">
        <v>1801</v>
      </c>
      <c r="G157" s="110" t="s">
        <v>1589</v>
      </c>
      <c r="H157" s="112" t="s">
        <v>1590</v>
      </c>
      <c r="I157" s="112" t="s">
        <v>1590</v>
      </c>
      <c r="J157" s="98" t="s">
        <v>1577</v>
      </c>
      <c r="K157" s="98">
        <v>1</v>
      </c>
      <c r="L157" s="130">
        <v>44410</v>
      </c>
      <c r="M157" s="130">
        <v>44561</v>
      </c>
      <c r="N157" s="117">
        <f t="shared" si="38"/>
        <v>21.571428571428573</v>
      </c>
      <c r="O157" s="98" t="s">
        <v>1252</v>
      </c>
      <c r="P157" s="98">
        <v>1</v>
      </c>
      <c r="Q157" s="99">
        <v>44574</v>
      </c>
      <c r="R157" s="100">
        <f>(Q157-M157)/30</f>
        <v>0.43333333333333335</v>
      </c>
      <c r="S157" s="118">
        <f>IF(P157/K157&gt;1,100,+P157/K157*100)</f>
        <v>100</v>
      </c>
      <c r="T157" s="97">
        <f>+N157*S157/100</f>
        <v>21.571428571428573</v>
      </c>
      <c r="U157" s="97">
        <f>IF(M157&lt;=$AI$1,T157,0)</f>
        <v>21.571428571428573</v>
      </c>
      <c r="V157" s="97">
        <f>IF($AI$1&gt;=M157,N157,0)</f>
        <v>21.571428571428573</v>
      </c>
      <c r="W157" s="91"/>
      <c r="X157" s="102" t="str">
        <f>IF(S157=100,"CUMPLIDA",IF(M157-$AI$1&lt;0,"VENCIDA",IF(M157-$AI$1&lt;=30,"PRÓXIMA A VENCER",IF(S157&gt;0,"CON AVANCE","EN TERMINO"))))</f>
        <v>CUMPLIDA</v>
      </c>
      <c r="Y157" s="102" t="str">
        <f>IF(A157&lt;&gt;"",IF(AE157=1,"VENCIDO",IF(AE157=2,"PRÓXIMO A VENCER",IF(AE157=3,"EN TERMINO",IF(AE157=4,"CON AVANCE",IF(AE157=5,"CUMPLIDO",))))),"")</f>
        <v>CUMPLIDO</v>
      </c>
      <c r="Z157" s="90" t="s">
        <v>1564</v>
      </c>
      <c r="AA157" s="89" t="str">
        <f t="shared" si="39"/>
        <v>H6AF2020</v>
      </c>
      <c r="AB157" s="103">
        <f>IF(A157&lt;&gt;"",1,AB156+1)</f>
        <v>1</v>
      </c>
      <c r="AC157" s="103" t="str">
        <f t="shared" si="40"/>
        <v>H6AF2020 - 1</v>
      </c>
      <c r="AD157" s="82">
        <f t="shared" si="34"/>
        <v>5</v>
      </c>
      <c r="AE157" s="82">
        <f t="shared" si="35"/>
        <v>5</v>
      </c>
      <c r="AF157" s="82" t="str">
        <f>IF(A157&lt;&gt;"",MID(F157,1,FIND(" ",F157,1)-1),AF156)</f>
        <v>H6AF2020.</v>
      </c>
      <c r="AG157" s="82" t="str">
        <f t="shared" si="36"/>
        <v>H6AF2020</v>
      </c>
      <c r="AH157" s="104"/>
      <c r="AI157" s="105"/>
      <c r="AJ157" s="106"/>
    </row>
    <row r="158" spans="1:36" s="10" customFormat="1" ht="357" customHeight="1" x14ac:dyDescent="0.2">
      <c r="A158" s="89">
        <f>IF(ISBLANK(D158),"",COUNTA($D$2:D158))</f>
        <v>112</v>
      </c>
      <c r="B158" s="90">
        <f t="shared" si="37"/>
        <v>157</v>
      </c>
      <c r="C158" s="91"/>
      <c r="D158" s="90" t="s">
        <v>712</v>
      </c>
      <c r="E158" s="90" t="s">
        <v>1251</v>
      </c>
      <c r="F158" s="110" t="s">
        <v>1802</v>
      </c>
      <c r="G158" s="110" t="s">
        <v>1591</v>
      </c>
      <c r="H158" s="112" t="s">
        <v>1590</v>
      </c>
      <c r="I158" s="112" t="s">
        <v>1590</v>
      </c>
      <c r="J158" s="98" t="s">
        <v>1577</v>
      </c>
      <c r="K158" s="98">
        <v>1</v>
      </c>
      <c r="L158" s="130">
        <v>44410</v>
      </c>
      <c r="M158" s="130">
        <v>44561</v>
      </c>
      <c r="N158" s="117">
        <f t="shared" si="38"/>
        <v>21.571428571428573</v>
      </c>
      <c r="O158" s="98" t="s">
        <v>1252</v>
      </c>
      <c r="P158" s="98">
        <v>1</v>
      </c>
      <c r="Q158" s="99">
        <v>44564</v>
      </c>
      <c r="R158" s="100">
        <f>(Q158-M158)/30</f>
        <v>0.1</v>
      </c>
      <c r="S158" s="118">
        <f>IF(P158/K158&gt;1,100,+P158/K158*100)</f>
        <v>100</v>
      </c>
      <c r="T158" s="97">
        <f>+N158*S158/100</f>
        <v>21.571428571428573</v>
      </c>
      <c r="U158" s="97">
        <f>IF(M158&lt;=$AI$1,T158,0)</f>
        <v>21.571428571428573</v>
      </c>
      <c r="V158" s="97">
        <f>IF($AI$1&gt;=M158,N158,0)</f>
        <v>21.571428571428573</v>
      </c>
      <c r="W158" s="91"/>
      <c r="X158" s="102" t="str">
        <f>IF(S158=100,"CUMPLIDA",IF(M158-$AI$1&lt;0,"VENCIDA",IF(M158-$AI$1&lt;=30,"PRÓXIMA A VENCER",IF(S158&gt;0,"CON AVANCE","EN TERMINO"))))</f>
        <v>CUMPLIDA</v>
      </c>
      <c r="Y158" s="102" t="str">
        <f>IF(A158&lt;&gt;"",IF(AE158=1,"VENCIDO",IF(AE158=2,"PRÓXIMO A VENCER",IF(AE158=3,"EN TERMINO",IF(AE158=4,"CON AVANCE",IF(AE158=5,"CUMPLIDO",))))),"")</f>
        <v>CUMPLIDO</v>
      </c>
      <c r="Z158" s="90" t="s">
        <v>1564</v>
      </c>
      <c r="AA158" s="89" t="str">
        <f t="shared" si="39"/>
        <v>H7AF2020</v>
      </c>
      <c r="AB158" s="103">
        <f>IF(A158&lt;&gt;"",1,AB157+1)</f>
        <v>1</v>
      </c>
      <c r="AC158" s="103" t="str">
        <f t="shared" si="40"/>
        <v>H7AF2020 - 1</v>
      </c>
      <c r="AD158" s="82">
        <f t="shared" si="34"/>
        <v>5</v>
      </c>
      <c r="AE158" s="82">
        <f t="shared" si="35"/>
        <v>5</v>
      </c>
      <c r="AF158" s="82" t="str">
        <f>IF(A158&lt;&gt;"",MID(F158,1,FIND(" ",F158,1)-1),AF157)</f>
        <v>H7AF2020.</v>
      </c>
      <c r="AG158" s="82" t="str">
        <f t="shared" si="36"/>
        <v>H7AF2020</v>
      </c>
      <c r="AH158" s="104"/>
      <c r="AI158" s="105"/>
      <c r="AJ158" s="106"/>
    </row>
    <row r="159" spans="1:36" s="10" customFormat="1" ht="357" customHeight="1" x14ac:dyDescent="0.2">
      <c r="A159" s="89">
        <f>IF(ISBLANK(D159),"",COUNTA($D$2:D159))</f>
        <v>113</v>
      </c>
      <c r="B159" s="90">
        <f t="shared" si="37"/>
        <v>158</v>
      </c>
      <c r="C159" s="91"/>
      <c r="D159" s="90" t="s">
        <v>1565</v>
      </c>
      <c r="E159" s="90" t="s">
        <v>1246</v>
      </c>
      <c r="F159" s="110" t="s">
        <v>1803</v>
      </c>
      <c r="G159" s="110" t="s">
        <v>1592</v>
      </c>
      <c r="H159" s="112" t="s">
        <v>1593</v>
      </c>
      <c r="I159" s="112" t="s">
        <v>1593</v>
      </c>
      <c r="J159" s="98" t="s">
        <v>1594</v>
      </c>
      <c r="K159" s="98">
        <v>1</v>
      </c>
      <c r="L159" s="130">
        <v>44407</v>
      </c>
      <c r="M159" s="130">
        <v>44772</v>
      </c>
      <c r="N159" s="117">
        <f t="shared" si="38"/>
        <v>52.142857142857146</v>
      </c>
      <c r="O159" s="98" t="s">
        <v>1700</v>
      </c>
      <c r="P159" s="98">
        <v>0</v>
      </c>
      <c r="Q159" s="99"/>
      <c r="R159" s="100">
        <f>(Q159-M159)/30</f>
        <v>-1492.4</v>
      </c>
      <c r="S159" s="118">
        <f>IF(P159/K159&gt;1,100,+P159/K159*100)</f>
        <v>0</v>
      </c>
      <c r="T159" s="97">
        <f>+N159*S159/100</f>
        <v>0</v>
      </c>
      <c r="U159" s="97">
        <f>IF(M159&lt;=$AI$1,T159,0)</f>
        <v>0</v>
      </c>
      <c r="V159" s="97">
        <f>IF($AI$1&gt;=M159,N159,0)</f>
        <v>52.142857142857146</v>
      </c>
      <c r="W159" s="91"/>
      <c r="X159" s="102" t="str">
        <f>IF(S159=100,"CUMPLIDA",IF(M159-$AI$1&lt;0,"VENCIDA",IF(M159-$AI$1&lt;=30,"PRÓXIMA A VENCER",IF(S159&gt;0,"CON AVANCE","EN TERMINO"))))</f>
        <v>VENCIDA</v>
      </c>
      <c r="Y159" s="102" t="str">
        <f>IF(A159&lt;&gt;"",IF(AE159=1,"VENCIDO",IF(AE159=2,"PRÓXIMO A VENCER",IF(AE159=3,"EN TERMINO",IF(AE159=4,"CON AVANCE",IF(AE159=5,"CUMPLIDO",))))),"")</f>
        <v>VENCIDO</v>
      </c>
      <c r="Z159" s="90" t="s">
        <v>1564</v>
      </c>
      <c r="AA159" s="89" t="str">
        <f t="shared" si="39"/>
        <v>H8AF2020</v>
      </c>
      <c r="AB159" s="103">
        <f>IF(A159&lt;&gt;"",1,AB158+1)</f>
        <v>1</v>
      </c>
      <c r="AC159" s="103" t="str">
        <f t="shared" si="40"/>
        <v>H8AF2020 - 1</v>
      </c>
      <c r="AD159" s="82">
        <f t="shared" si="34"/>
        <v>1</v>
      </c>
      <c r="AE159" s="82">
        <f t="shared" si="35"/>
        <v>1</v>
      </c>
      <c r="AF159" s="82" t="str">
        <f>IF(A159&lt;&gt;"",MID(F159,1,FIND(" ",F159,1)-1),AF158)</f>
        <v>H8AF2020.</v>
      </c>
      <c r="AG159" s="82" t="str">
        <f t="shared" si="36"/>
        <v>H8AF2020</v>
      </c>
      <c r="AH159" s="104"/>
      <c r="AI159" s="105"/>
      <c r="AJ159" s="106"/>
    </row>
    <row r="160" spans="1:36" s="10" customFormat="1" ht="357" customHeight="1" x14ac:dyDescent="0.2">
      <c r="A160" s="89">
        <f>IF(ISBLANK(D160),"",COUNTA($D$2:D160))</f>
        <v>114</v>
      </c>
      <c r="B160" s="90">
        <f t="shared" si="37"/>
        <v>159</v>
      </c>
      <c r="C160" s="91"/>
      <c r="D160" s="90" t="s">
        <v>1566</v>
      </c>
      <c r="E160" s="90" t="s">
        <v>1246</v>
      </c>
      <c r="F160" s="110" t="s">
        <v>1804</v>
      </c>
      <c r="G160" s="110" t="s">
        <v>1595</v>
      </c>
      <c r="H160" s="112" t="s">
        <v>1593</v>
      </c>
      <c r="I160" s="112" t="s">
        <v>1593</v>
      </c>
      <c r="J160" s="98" t="s">
        <v>1594</v>
      </c>
      <c r="K160" s="98">
        <v>1</v>
      </c>
      <c r="L160" s="130">
        <v>44407</v>
      </c>
      <c r="M160" s="130">
        <v>44772</v>
      </c>
      <c r="N160" s="117">
        <f t="shared" si="38"/>
        <v>52.142857142857146</v>
      </c>
      <c r="O160" s="98" t="s">
        <v>1700</v>
      </c>
      <c r="P160" s="98">
        <v>0</v>
      </c>
      <c r="Q160" s="99"/>
      <c r="R160" s="100">
        <f>(Q160-M160)/30</f>
        <v>-1492.4</v>
      </c>
      <c r="S160" s="118">
        <f>IF(P160/K160&gt;1,100,+P160/K160*100)</f>
        <v>0</v>
      </c>
      <c r="T160" s="97">
        <f>+N160*S160/100</f>
        <v>0</v>
      </c>
      <c r="U160" s="97">
        <f>IF(M160&lt;=$AI$1,T160,0)</f>
        <v>0</v>
      </c>
      <c r="V160" s="97">
        <f>IF($AI$1&gt;=M160,N160,0)</f>
        <v>52.142857142857146</v>
      </c>
      <c r="W160" s="91"/>
      <c r="X160" s="102" t="str">
        <f>IF(S160=100,"CUMPLIDA",IF(M160-$AI$1&lt;0,"VENCIDA",IF(M160-$AI$1&lt;=30,"PRÓXIMA A VENCER",IF(S160&gt;0,"CON AVANCE","EN TERMINO"))))</f>
        <v>VENCIDA</v>
      </c>
      <c r="Y160" s="102" t="str">
        <f>IF(A160&lt;&gt;"",IF(AE160=1,"VENCIDO",IF(AE160=2,"PRÓXIMO A VENCER",IF(AE160=3,"EN TERMINO",IF(AE160=4,"CON AVANCE",IF(AE160=5,"CUMPLIDO",))))),"")</f>
        <v>VENCIDO</v>
      </c>
      <c r="Z160" s="90" t="s">
        <v>1564</v>
      </c>
      <c r="AA160" s="89" t="str">
        <f t="shared" si="39"/>
        <v>H9AF2020</v>
      </c>
      <c r="AB160" s="103">
        <f>IF(A160&lt;&gt;"",1,AB159+1)</f>
        <v>1</v>
      </c>
      <c r="AC160" s="103" t="str">
        <f t="shared" si="40"/>
        <v>H9AF2020 - 1</v>
      </c>
      <c r="AD160" s="82">
        <f t="shared" si="34"/>
        <v>1</v>
      </c>
      <c r="AE160" s="82">
        <f t="shared" si="35"/>
        <v>1</v>
      </c>
      <c r="AF160" s="82" t="str">
        <f>IF(A160&lt;&gt;"",MID(F160,1,FIND(" ",F160,1)-1),AF159)</f>
        <v>H9AF2020.</v>
      </c>
      <c r="AG160" s="82" t="str">
        <f t="shared" si="36"/>
        <v>H9AF2020</v>
      </c>
      <c r="AH160" s="104"/>
      <c r="AI160" s="105"/>
      <c r="AJ160" s="106"/>
    </row>
    <row r="161" spans="1:36" s="10" customFormat="1" ht="357" customHeight="1" x14ac:dyDescent="0.2">
      <c r="A161" s="89">
        <f>IF(ISBLANK(D161),"",COUNTA($D$2:D161))</f>
        <v>115</v>
      </c>
      <c r="B161" s="90">
        <f t="shared" si="37"/>
        <v>160</v>
      </c>
      <c r="C161" s="91"/>
      <c r="D161" s="90" t="s">
        <v>712</v>
      </c>
      <c r="E161" s="90" t="s">
        <v>1269</v>
      </c>
      <c r="F161" s="110" t="s">
        <v>1805</v>
      </c>
      <c r="G161" s="110" t="s">
        <v>1596</v>
      </c>
      <c r="H161" s="112" t="s">
        <v>1597</v>
      </c>
      <c r="I161" s="112" t="s">
        <v>1598</v>
      </c>
      <c r="J161" s="112" t="s">
        <v>1599</v>
      </c>
      <c r="K161" s="98">
        <v>1</v>
      </c>
      <c r="L161" s="130">
        <v>44409</v>
      </c>
      <c r="M161" s="130">
        <v>44561</v>
      </c>
      <c r="N161" s="117">
        <f t="shared" si="38"/>
        <v>21.714285714285715</v>
      </c>
      <c r="O161" s="98" t="s">
        <v>1698</v>
      </c>
      <c r="P161" s="98">
        <v>0</v>
      </c>
      <c r="Q161" s="99"/>
      <c r="R161" s="100">
        <f>(Q161-M161)/30</f>
        <v>-1485.3666666666666</v>
      </c>
      <c r="S161" s="118">
        <f>IF(P161/K161&gt;1,100,+P161/K161*100)</f>
        <v>0</v>
      </c>
      <c r="T161" s="97">
        <f>+N161*S161/100</f>
        <v>0</v>
      </c>
      <c r="U161" s="97">
        <f>IF(M161&lt;=$AI$1,T161,0)</f>
        <v>0</v>
      </c>
      <c r="V161" s="97">
        <f>IF($AI$1&gt;=M161,N161,0)</f>
        <v>21.714285714285715</v>
      </c>
      <c r="W161" s="91"/>
      <c r="X161" s="102" t="str">
        <f>IF(S161=100,"CUMPLIDA",IF(M161-$AI$1&lt;0,"VENCIDA",IF(M161-$AI$1&lt;=30,"PRÓXIMA A VENCER",IF(S161&gt;0,"CON AVANCE","EN TERMINO"))))</f>
        <v>VENCIDA</v>
      </c>
      <c r="Y161" s="102" t="str">
        <f>IF(A161&lt;&gt;"",IF(AE161=1,"VENCIDO",IF(AE161=2,"PRÓXIMO A VENCER",IF(AE161=3,"EN TERMINO",IF(AE161=4,"CON AVANCE",IF(AE161=5,"CUMPLIDO",))))),"")</f>
        <v>VENCIDO</v>
      </c>
      <c r="Z161" s="90" t="s">
        <v>1564</v>
      </c>
      <c r="AA161" s="89" t="str">
        <f t="shared" si="39"/>
        <v>H10AF2020</v>
      </c>
      <c r="AB161" s="103">
        <f>IF(A161&lt;&gt;"",1,AB160+1)</f>
        <v>1</v>
      </c>
      <c r="AC161" s="103" t="str">
        <f t="shared" si="40"/>
        <v>H10AF2020 - 1</v>
      </c>
      <c r="AD161" s="82">
        <f t="shared" si="34"/>
        <v>1</v>
      </c>
      <c r="AE161" s="82">
        <f t="shared" si="35"/>
        <v>1</v>
      </c>
      <c r="AF161" s="82" t="str">
        <f>IF(A161&lt;&gt;"",MID(F161,1,FIND(" ",F161,1)-1),AF160)</f>
        <v>H10AF2020.</v>
      </c>
      <c r="AG161" s="82" t="str">
        <f t="shared" si="36"/>
        <v>H10AF2020</v>
      </c>
      <c r="AH161" s="104"/>
      <c r="AI161" s="105"/>
      <c r="AJ161" s="106"/>
    </row>
    <row r="162" spans="1:36" s="10" customFormat="1" ht="357" customHeight="1" x14ac:dyDescent="0.2">
      <c r="A162" s="89">
        <f>IF(ISBLANK(D162),"",COUNTA($D$2:D162))</f>
        <v>116</v>
      </c>
      <c r="B162" s="90">
        <f t="shared" si="37"/>
        <v>161</v>
      </c>
      <c r="C162" s="91"/>
      <c r="D162" s="90" t="s">
        <v>712</v>
      </c>
      <c r="E162" s="90" t="s">
        <v>1406</v>
      </c>
      <c r="F162" s="110" t="s">
        <v>1806</v>
      </c>
      <c r="G162" s="110" t="s">
        <v>1600</v>
      </c>
      <c r="H162" s="112" t="s">
        <v>1601</v>
      </c>
      <c r="I162" s="112" t="s">
        <v>1602</v>
      </c>
      <c r="J162" s="98" t="s">
        <v>1508</v>
      </c>
      <c r="K162" s="98">
        <v>1</v>
      </c>
      <c r="L162" s="130">
        <v>44409</v>
      </c>
      <c r="M162" s="130">
        <v>44561</v>
      </c>
      <c r="N162" s="117">
        <f t="shared" si="38"/>
        <v>21.714285714285715</v>
      </c>
      <c r="O162" s="98" t="s">
        <v>1727</v>
      </c>
      <c r="P162" s="98">
        <v>1</v>
      </c>
      <c r="Q162" s="99">
        <v>44749</v>
      </c>
      <c r="R162" s="100">
        <f>(Q162-M162)/30</f>
        <v>6.2666666666666666</v>
      </c>
      <c r="S162" s="118">
        <f>IF(P162/K162&gt;1,100,+P162/K162*100)</f>
        <v>100</v>
      </c>
      <c r="T162" s="97">
        <f>+N162*S162/100</f>
        <v>21.714285714285715</v>
      </c>
      <c r="U162" s="97">
        <f>IF(M162&lt;=$AI$1,T162,0)</f>
        <v>21.714285714285715</v>
      </c>
      <c r="V162" s="97">
        <f>IF($AI$1&gt;=M162,N162,0)</f>
        <v>21.714285714285715</v>
      </c>
      <c r="W162" s="91"/>
      <c r="X162" s="102" t="str">
        <f>IF(S162=100,"CUMPLIDA",IF(M162-$AI$1&lt;0,"VENCIDA",IF(M162-$AI$1&lt;=30,"PRÓXIMA A VENCER",IF(S162&gt;0,"CON AVANCE","EN TERMINO"))))</f>
        <v>CUMPLIDA</v>
      </c>
      <c r="Y162" s="102" t="str">
        <f>IF(A162&lt;&gt;"",IF(AE162=1,"VENCIDO",IF(AE162=2,"PRÓXIMO A VENCER",IF(AE162=3,"EN TERMINO",IF(AE162=4,"CON AVANCE",IF(AE162=5,"CUMPLIDO",))))),"")</f>
        <v>CUMPLIDO</v>
      </c>
      <c r="Z162" s="90" t="s">
        <v>1564</v>
      </c>
      <c r="AA162" s="89" t="str">
        <f t="shared" si="39"/>
        <v>H11AF2020</v>
      </c>
      <c r="AB162" s="103">
        <f>IF(A162&lt;&gt;"",1,AB161+1)</f>
        <v>1</v>
      </c>
      <c r="AC162" s="103" t="str">
        <f t="shared" si="40"/>
        <v>H11AF2020 - 1</v>
      </c>
      <c r="AD162" s="82">
        <f t="shared" si="34"/>
        <v>5</v>
      </c>
      <c r="AE162" s="82">
        <f t="shared" si="35"/>
        <v>5</v>
      </c>
      <c r="AF162" s="82" t="str">
        <f>IF(A162&lt;&gt;"",MID(F162,1,FIND(" ",F162,1)-1),AF161)</f>
        <v>H11AF2020.</v>
      </c>
      <c r="AG162" s="82" t="str">
        <f t="shared" si="36"/>
        <v>H11AF2020</v>
      </c>
      <c r="AH162" s="104"/>
      <c r="AI162" s="105"/>
      <c r="AJ162" s="106"/>
    </row>
    <row r="163" spans="1:36" s="10" customFormat="1" ht="357" customHeight="1" x14ac:dyDescent="0.2">
      <c r="A163" s="89">
        <f>IF(ISBLANK(D163),"",COUNTA($D$2:D163))</f>
        <v>117</v>
      </c>
      <c r="B163" s="90">
        <f t="shared" si="37"/>
        <v>162</v>
      </c>
      <c r="C163" s="91"/>
      <c r="D163" s="90" t="s">
        <v>712</v>
      </c>
      <c r="E163" s="90" t="s">
        <v>1406</v>
      </c>
      <c r="F163" s="110" t="s">
        <v>1807</v>
      </c>
      <c r="G163" s="110" t="s">
        <v>1603</v>
      </c>
      <c r="H163" s="112" t="s">
        <v>1506</v>
      </c>
      <c r="I163" s="112" t="s">
        <v>1507</v>
      </c>
      <c r="J163" s="98" t="s">
        <v>1508</v>
      </c>
      <c r="K163" s="98">
        <v>1</v>
      </c>
      <c r="L163" s="130">
        <v>44409</v>
      </c>
      <c r="M163" s="130">
        <v>44561</v>
      </c>
      <c r="N163" s="117">
        <f t="shared" si="38"/>
        <v>21.714285714285715</v>
      </c>
      <c r="O163" s="98" t="s">
        <v>1727</v>
      </c>
      <c r="P163" s="98">
        <v>1</v>
      </c>
      <c r="Q163" s="99">
        <v>44749</v>
      </c>
      <c r="R163" s="100">
        <f>(Q163-M163)/30</f>
        <v>6.2666666666666666</v>
      </c>
      <c r="S163" s="118">
        <f>IF(P163/K163&gt;1,100,+P163/K163*100)</f>
        <v>100</v>
      </c>
      <c r="T163" s="97">
        <f>+N163*S163/100</f>
        <v>21.714285714285715</v>
      </c>
      <c r="U163" s="97">
        <f>IF(M163&lt;=$AI$1,T163,0)</f>
        <v>21.714285714285715</v>
      </c>
      <c r="V163" s="97">
        <f>IF($AI$1&gt;=M163,N163,0)</f>
        <v>21.714285714285715</v>
      </c>
      <c r="W163" s="91"/>
      <c r="X163" s="102" t="str">
        <f>IF(S163=100,"CUMPLIDA",IF(M163-$AI$1&lt;0,"VENCIDA",IF(M163-$AI$1&lt;=30,"PRÓXIMA A VENCER",IF(S163&gt;0,"CON AVANCE","EN TERMINO"))))</f>
        <v>CUMPLIDA</v>
      </c>
      <c r="Y163" s="102" t="str">
        <f>IF(A163&lt;&gt;"",IF(AE163=1,"VENCIDO",IF(AE163=2,"PRÓXIMO A VENCER",IF(AE163=3,"EN TERMINO",IF(AE163=4,"CON AVANCE",IF(AE163=5,"CUMPLIDO",))))),"")</f>
        <v>CUMPLIDO</v>
      </c>
      <c r="Z163" s="90" t="s">
        <v>1564</v>
      </c>
      <c r="AA163" s="89" t="str">
        <f t="shared" si="39"/>
        <v>H12AF2020</v>
      </c>
      <c r="AB163" s="103">
        <f>IF(A163&lt;&gt;"",1,AB162+1)</f>
        <v>1</v>
      </c>
      <c r="AC163" s="103" t="str">
        <f t="shared" si="40"/>
        <v>H12AF2020 - 1</v>
      </c>
      <c r="AD163" s="82">
        <f t="shared" si="34"/>
        <v>5</v>
      </c>
      <c r="AE163" s="82">
        <f t="shared" si="35"/>
        <v>5</v>
      </c>
      <c r="AF163" s="82" t="str">
        <f>IF(A163&lt;&gt;"",MID(F163,1,FIND(" ",F163,1)-1),AF162)</f>
        <v>H12AF2020.</v>
      </c>
      <c r="AG163" s="82" t="str">
        <f t="shared" si="36"/>
        <v>H12AF2020</v>
      </c>
      <c r="AH163" s="104"/>
      <c r="AI163" s="105"/>
      <c r="AJ163" s="106"/>
    </row>
    <row r="164" spans="1:36" s="10" customFormat="1" ht="357" customHeight="1" x14ac:dyDescent="0.2">
      <c r="A164" s="89">
        <f>IF(ISBLANK(D164),"",COUNTA($D$2:D164))</f>
        <v>118</v>
      </c>
      <c r="B164" s="90">
        <f t="shared" si="37"/>
        <v>163</v>
      </c>
      <c r="C164" s="91"/>
      <c r="D164" s="90" t="s">
        <v>803</v>
      </c>
      <c r="E164" s="90" t="s">
        <v>1406</v>
      </c>
      <c r="F164" s="110" t="s">
        <v>1808</v>
      </c>
      <c r="G164" s="110" t="s">
        <v>1604</v>
      </c>
      <c r="H164" s="112" t="s">
        <v>1506</v>
      </c>
      <c r="I164" s="112" t="s">
        <v>1507</v>
      </c>
      <c r="J164" s="98" t="s">
        <v>1508</v>
      </c>
      <c r="K164" s="98">
        <v>1</v>
      </c>
      <c r="L164" s="130">
        <v>44409</v>
      </c>
      <c r="M164" s="130">
        <v>44561</v>
      </c>
      <c r="N164" s="117">
        <f t="shared" si="38"/>
        <v>21.714285714285715</v>
      </c>
      <c r="O164" s="98" t="s">
        <v>1727</v>
      </c>
      <c r="P164" s="98">
        <v>1</v>
      </c>
      <c r="Q164" s="99">
        <v>44749</v>
      </c>
      <c r="R164" s="100">
        <f>(Q164-M164)/30</f>
        <v>6.2666666666666666</v>
      </c>
      <c r="S164" s="118">
        <f>IF(P164/K164&gt;1,100,+P164/K164*100)</f>
        <v>100</v>
      </c>
      <c r="T164" s="97">
        <f>+N164*S164/100</f>
        <v>21.714285714285715</v>
      </c>
      <c r="U164" s="97">
        <f>IF(M164&lt;=$AI$1,T164,0)</f>
        <v>21.714285714285715</v>
      </c>
      <c r="V164" s="97">
        <f>IF($AI$1&gt;=M164,N164,0)</f>
        <v>21.714285714285715</v>
      </c>
      <c r="W164" s="91"/>
      <c r="X164" s="102" t="str">
        <f>IF(S164=100,"CUMPLIDA",IF(M164-$AI$1&lt;0,"VENCIDA",IF(M164-$AI$1&lt;=30,"PRÓXIMA A VENCER",IF(S164&gt;0,"CON AVANCE","EN TERMINO"))))</f>
        <v>CUMPLIDA</v>
      </c>
      <c r="Y164" s="102" t="str">
        <f>IF(A164&lt;&gt;"",IF(AE164=1,"VENCIDO",IF(AE164=2,"PRÓXIMO A VENCER",IF(AE164=3,"EN TERMINO",IF(AE164=4,"CON AVANCE",IF(AE164=5,"CUMPLIDO",))))),"")</f>
        <v>CUMPLIDO</v>
      </c>
      <c r="Z164" s="90" t="s">
        <v>1564</v>
      </c>
      <c r="AA164" s="89" t="str">
        <f t="shared" si="39"/>
        <v>H13AF2020</v>
      </c>
      <c r="AB164" s="103">
        <f>IF(A164&lt;&gt;"",1,AB163+1)</f>
        <v>1</v>
      </c>
      <c r="AC164" s="103" t="str">
        <f t="shared" si="40"/>
        <v>H13AF2020 - 1</v>
      </c>
      <c r="AD164" s="82">
        <f t="shared" si="34"/>
        <v>5</v>
      </c>
      <c r="AE164" s="82">
        <f t="shared" si="35"/>
        <v>5</v>
      </c>
      <c r="AF164" s="82" t="str">
        <f>IF(A164&lt;&gt;"",MID(F164,1,FIND(" ",F164,1)-1),AF163)</f>
        <v>H13AF2020.</v>
      </c>
      <c r="AG164" s="82" t="str">
        <f t="shared" si="36"/>
        <v>H13AF2020</v>
      </c>
      <c r="AH164" s="104"/>
      <c r="AI164" s="105"/>
      <c r="AJ164" s="106"/>
    </row>
    <row r="165" spans="1:36" s="10" customFormat="1" ht="357" customHeight="1" x14ac:dyDescent="0.2">
      <c r="A165" s="89">
        <f>IF(ISBLANK(D165),"",COUNTA($D$2:D165))</f>
        <v>119</v>
      </c>
      <c r="B165" s="90">
        <f t="shared" si="37"/>
        <v>164</v>
      </c>
      <c r="C165" s="91"/>
      <c r="D165" s="90" t="s">
        <v>712</v>
      </c>
      <c r="E165" s="90" t="s">
        <v>1406</v>
      </c>
      <c r="F165" s="110" t="s">
        <v>1809</v>
      </c>
      <c r="G165" s="110" t="s">
        <v>1605</v>
      </c>
      <c r="H165" s="112" t="s">
        <v>1601</v>
      </c>
      <c r="I165" s="112" t="s">
        <v>1602</v>
      </c>
      <c r="J165" s="98" t="s">
        <v>1508</v>
      </c>
      <c r="K165" s="98">
        <v>1</v>
      </c>
      <c r="L165" s="130">
        <v>44409</v>
      </c>
      <c r="M165" s="130">
        <v>44561</v>
      </c>
      <c r="N165" s="117">
        <f t="shared" si="38"/>
        <v>21.714285714285715</v>
      </c>
      <c r="O165" s="98" t="s">
        <v>1727</v>
      </c>
      <c r="P165" s="98">
        <v>1</v>
      </c>
      <c r="Q165" s="99">
        <v>44749</v>
      </c>
      <c r="R165" s="100">
        <f>(Q165-M165)/30</f>
        <v>6.2666666666666666</v>
      </c>
      <c r="S165" s="118">
        <f>IF(P165/K165&gt;1,100,+P165/K165*100)</f>
        <v>100</v>
      </c>
      <c r="T165" s="97">
        <f>+N165*S165/100</f>
        <v>21.714285714285715</v>
      </c>
      <c r="U165" s="97">
        <f>IF(M165&lt;=$AI$1,T165,0)</f>
        <v>21.714285714285715</v>
      </c>
      <c r="V165" s="97">
        <f>IF($AI$1&gt;=M165,N165,0)</f>
        <v>21.714285714285715</v>
      </c>
      <c r="W165" s="91"/>
      <c r="X165" s="102" t="str">
        <f>IF(S165=100,"CUMPLIDA",IF(M165-$AI$1&lt;0,"VENCIDA",IF(M165-$AI$1&lt;=30,"PRÓXIMA A VENCER",IF(S165&gt;0,"CON AVANCE","EN TERMINO"))))</f>
        <v>CUMPLIDA</v>
      </c>
      <c r="Y165" s="102" t="str">
        <f>IF(A165&lt;&gt;"",IF(AE165=1,"VENCIDO",IF(AE165=2,"PRÓXIMO A VENCER",IF(AE165=3,"EN TERMINO",IF(AE165=4,"CON AVANCE",IF(AE165=5,"CUMPLIDO",))))),"")</f>
        <v>CUMPLIDO</v>
      </c>
      <c r="Z165" s="90" t="s">
        <v>1564</v>
      </c>
      <c r="AA165" s="89" t="str">
        <f t="shared" si="39"/>
        <v>H14AF2020</v>
      </c>
      <c r="AB165" s="103">
        <f>IF(A165&lt;&gt;"",1,AB164+1)</f>
        <v>1</v>
      </c>
      <c r="AC165" s="103" t="str">
        <f t="shared" si="40"/>
        <v>H14AF2020 - 1</v>
      </c>
      <c r="AD165" s="82">
        <f t="shared" si="34"/>
        <v>5</v>
      </c>
      <c r="AE165" s="82">
        <f t="shared" si="35"/>
        <v>5</v>
      </c>
      <c r="AF165" s="82" t="str">
        <f>IF(A165&lt;&gt;"",MID(F165,1,FIND(" ",F165,1)-1),AF164)</f>
        <v>H14AF2020.</v>
      </c>
      <c r="AG165" s="82" t="str">
        <f t="shared" si="36"/>
        <v>H14AF2020</v>
      </c>
      <c r="AH165" s="104"/>
      <c r="AI165" s="105"/>
      <c r="AJ165" s="106"/>
    </row>
    <row r="166" spans="1:36" s="10" customFormat="1" ht="357" customHeight="1" x14ac:dyDescent="0.2">
      <c r="A166" s="89">
        <f>IF(ISBLANK(D166),"",COUNTA($D$2:D166))</f>
        <v>120</v>
      </c>
      <c r="B166" s="90">
        <f t="shared" si="37"/>
        <v>165</v>
      </c>
      <c r="C166" s="91"/>
      <c r="D166" s="90" t="s">
        <v>712</v>
      </c>
      <c r="E166" s="90" t="s">
        <v>1406</v>
      </c>
      <c r="F166" s="110" t="s">
        <v>1810</v>
      </c>
      <c r="G166" s="110" t="s">
        <v>1606</v>
      </c>
      <c r="H166" s="112" t="s">
        <v>1607</v>
      </c>
      <c r="I166" s="98" t="s">
        <v>1608</v>
      </c>
      <c r="J166" s="98" t="s">
        <v>348</v>
      </c>
      <c r="K166" s="98">
        <v>1</v>
      </c>
      <c r="L166" s="130">
        <v>44409</v>
      </c>
      <c r="M166" s="130">
        <v>44561</v>
      </c>
      <c r="N166" s="117">
        <f t="shared" si="38"/>
        <v>21.714285714285715</v>
      </c>
      <c r="O166" s="98" t="s">
        <v>1726</v>
      </c>
      <c r="P166" s="98">
        <v>0.5</v>
      </c>
      <c r="Q166" s="99"/>
      <c r="R166" s="100">
        <f>(Q166-M166)/30</f>
        <v>-1485.3666666666666</v>
      </c>
      <c r="S166" s="118">
        <f>IF(P166/K166&gt;1,100,+P166/K166*100)</f>
        <v>50</v>
      </c>
      <c r="T166" s="97">
        <f>+N166*S166/100</f>
        <v>10.857142857142858</v>
      </c>
      <c r="U166" s="97">
        <f>IF(M166&lt;=$AI$1,T166,0)</f>
        <v>10.857142857142858</v>
      </c>
      <c r="V166" s="97">
        <f>IF($AI$1&gt;=M166,N166,0)</f>
        <v>21.714285714285715</v>
      </c>
      <c r="W166" s="91"/>
      <c r="X166" s="102" t="str">
        <f>IF(S166=100,"CUMPLIDA",IF(M166-$AI$1&lt;0,"VENCIDA",IF(M166-$AI$1&lt;=30,"PRÓXIMA A VENCER",IF(S166&gt;0,"CON AVANCE","EN TERMINO"))))</f>
        <v>VENCIDA</v>
      </c>
      <c r="Y166" s="102" t="str">
        <f>IF(A166&lt;&gt;"",IF(AE166=1,"VENCIDO",IF(AE166=2,"PRÓXIMO A VENCER",IF(AE166=3,"EN TERMINO",IF(AE166=4,"CON AVANCE",IF(AE166=5,"CUMPLIDO",))))),"")</f>
        <v>VENCIDO</v>
      </c>
      <c r="Z166" s="90" t="s">
        <v>1564</v>
      </c>
      <c r="AA166" s="89" t="str">
        <f t="shared" si="39"/>
        <v>H15AF2020</v>
      </c>
      <c r="AB166" s="103">
        <f>IF(A166&lt;&gt;"",1,AB165+1)</f>
        <v>1</v>
      </c>
      <c r="AC166" s="103" t="str">
        <f t="shared" si="40"/>
        <v>H15AF2020 - 1</v>
      </c>
      <c r="AD166" s="82">
        <f t="shared" si="34"/>
        <v>1</v>
      </c>
      <c r="AE166" s="82">
        <f t="shared" si="35"/>
        <v>1</v>
      </c>
      <c r="AF166" s="82" t="str">
        <f>IF(A166&lt;&gt;"",MID(F166,1,FIND(" ",F166,1)-1),AF165)</f>
        <v>H15AF2020.</v>
      </c>
      <c r="AG166" s="82" t="str">
        <f t="shared" si="36"/>
        <v>H15AF2020</v>
      </c>
      <c r="AH166" s="104"/>
      <c r="AI166" s="105"/>
      <c r="AJ166" s="106"/>
    </row>
    <row r="167" spans="1:36" s="10" customFormat="1" ht="357" customHeight="1" x14ac:dyDescent="0.2">
      <c r="A167" s="89">
        <f>IF(ISBLANK(D167),"",COUNTA($D$2:D167))</f>
        <v>121</v>
      </c>
      <c r="B167" s="90">
        <f t="shared" si="37"/>
        <v>166</v>
      </c>
      <c r="C167" s="91"/>
      <c r="D167" s="90" t="s">
        <v>1567</v>
      </c>
      <c r="E167" s="90" t="s">
        <v>969</v>
      </c>
      <c r="F167" s="110" t="s">
        <v>1811</v>
      </c>
      <c r="G167" s="110" t="s">
        <v>1609</v>
      </c>
      <c r="H167" s="112" t="s">
        <v>1601</v>
      </c>
      <c r="I167" s="112" t="s">
        <v>1602</v>
      </c>
      <c r="J167" s="98" t="s">
        <v>1508</v>
      </c>
      <c r="K167" s="98">
        <v>1</v>
      </c>
      <c r="L167" s="130">
        <v>44409</v>
      </c>
      <c r="M167" s="130">
        <v>44561</v>
      </c>
      <c r="N167" s="117">
        <f t="shared" si="38"/>
        <v>21.714285714285715</v>
      </c>
      <c r="O167" s="98" t="s">
        <v>1730</v>
      </c>
      <c r="P167" s="98">
        <v>1</v>
      </c>
      <c r="Q167" s="99">
        <v>44749</v>
      </c>
      <c r="R167" s="100">
        <f>(Q167-M167)/30</f>
        <v>6.2666666666666666</v>
      </c>
      <c r="S167" s="118">
        <f>IF(P167/K167&gt;1,100,+P167/K167*100)</f>
        <v>100</v>
      </c>
      <c r="T167" s="97">
        <f>+N167*S167/100</f>
        <v>21.714285714285715</v>
      </c>
      <c r="U167" s="97">
        <f>IF(M167&lt;=$AI$1,T167,0)</f>
        <v>21.714285714285715</v>
      </c>
      <c r="V167" s="97">
        <f>IF($AI$1&gt;=M167,N167,0)</f>
        <v>21.714285714285715</v>
      </c>
      <c r="W167" s="91"/>
      <c r="X167" s="102" t="str">
        <f>IF(S167=100,"CUMPLIDA",IF(M167-$AI$1&lt;0,"VENCIDA",IF(M167-$AI$1&lt;=30,"PRÓXIMA A VENCER",IF(S167&gt;0,"CON AVANCE","EN TERMINO"))))</f>
        <v>CUMPLIDA</v>
      </c>
      <c r="Y167" s="102" t="str">
        <f>IF(A167&lt;&gt;"",IF(AE167=1,"VENCIDO",IF(AE167=2,"PRÓXIMO A VENCER",IF(AE167=3,"EN TERMINO",IF(AE167=4,"CON AVANCE",IF(AE167=5,"CUMPLIDO",))))),"")</f>
        <v>CUMPLIDO</v>
      </c>
      <c r="Z167" s="90" t="s">
        <v>1564</v>
      </c>
      <c r="AA167" s="89" t="str">
        <f t="shared" si="39"/>
        <v>H16AF2020</v>
      </c>
      <c r="AB167" s="103">
        <f>IF(A167&lt;&gt;"",1,AB166+1)</f>
        <v>1</v>
      </c>
      <c r="AC167" s="103" t="str">
        <f t="shared" si="40"/>
        <v>H16AF2020 - 1</v>
      </c>
      <c r="AD167" s="82">
        <f t="shared" si="34"/>
        <v>5</v>
      </c>
      <c r="AE167" s="82">
        <f t="shared" si="35"/>
        <v>5</v>
      </c>
      <c r="AF167" s="82" t="str">
        <f>IF(A167&lt;&gt;"",MID(F167,1,FIND(" ",F167,1)-1),AF166)</f>
        <v>H16AF2020.</v>
      </c>
      <c r="AG167" s="82" t="str">
        <f t="shared" si="36"/>
        <v>H16AF2020</v>
      </c>
      <c r="AH167" s="104"/>
      <c r="AI167" s="105"/>
      <c r="AJ167" s="106"/>
    </row>
    <row r="168" spans="1:36" s="10" customFormat="1" ht="357" customHeight="1" x14ac:dyDescent="0.2">
      <c r="A168" s="89">
        <f>IF(ISBLANK(D168),"",COUNTA($D$2:D168))</f>
        <v>122</v>
      </c>
      <c r="B168" s="90">
        <f t="shared" si="37"/>
        <v>167</v>
      </c>
      <c r="C168" s="91"/>
      <c r="D168" s="90" t="s">
        <v>712</v>
      </c>
      <c r="E168" s="90" t="s">
        <v>969</v>
      </c>
      <c r="F168" s="110" t="s">
        <v>1812</v>
      </c>
      <c r="G168" s="110" t="s">
        <v>1610</v>
      </c>
      <c r="H168" s="112" t="s">
        <v>1611</v>
      </c>
      <c r="I168" s="112" t="s">
        <v>1612</v>
      </c>
      <c r="J168" s="112" t="s">
        <v>1613</v>
      </c>
      <c r="K168" s="98">
        <v>1</v>
      </c>
      <c r="L168" s="130">
        <v>44409</v>
      </c>
      <c r="M168" s="130">
        <v>44561</v>
      </c>
      <c r="N168" s="117">
        <f t="shared" si="38"/>
        <v>21.714285714285715</v>
      </c>
      <c r="O168" s="98" t="s">
        <v>1702</v>
      </c>
      <c r="P168" s="98">
        <v>0.1</v>
      </c>
      <c r="Q168" s="99"/>
      <c r="R168" s="100">
        <f>(Q168-M168)/30</f>
        <v>-1485.3666666666666</v>
      </c>
      <c r="S168" s="118">
        <f>IF(P168/K168&gt;1,100,+P168/K168*100)</f>
        <v>10</v>
      </c>
      <c r="T168" s="97">
        <f>+N168*S168/100</f>
        <v>2.1714285714285717</v>
      </c>
      <c r="U168" s="97">
        <f>IF(M168&lt;=$AI$1,T168,0)</f>
        <v>2.1714285714285717</v>
      </c>
      <c r="V168" s="97">
        <f>IF($AI$1&gt;=M168,N168,0)</f>
        <v>21.714285714285715</v>
      </c>
      <c r="W168" s="91"/>
      <c r="X168" s="102" t="str">
        <f>IF(S168=100,"CUMPLIDA",IF(M168-$AI$1&lt;0,"VENCIDA",IF(M168-$AI$1&lt;=30,"PRÓXIMA A VENCER",IF(S168&gt;0,"CON AVANCE","EN TERMINO"))))</f>
        <v>VENCIDA</v>
      </c>
      <c r="Y168" s="102" t="str">
        <f>IF(A168&lt;&gt;"",IF(AE168=1,"VENCIDO",IF(AE168=2,"PRÓXIMO A VENCER",IF(AE168=3,"EN TERMINO",IF(AE168=4,"CON AVANCE",IF(AE168=5,"CUMPLIDO",))))),"")</f>
        <v>VENCIDO</v>
      </c>
      <c r="Z168" s="90" t="s">
        <v>1564</v>
      </c>
      <c r="AA168" s="89" t="str">
        <f t="shared" si="39"/>
        <v>H17AF2020</v>
      </c>
      <c r="AB168" s="103">
        <f>IF(A168&lt;&gt;"",1,AB167+1)</f>
        <v>1</v>
      </c>
      <c r="AC168" s="103" t="str">
        <f t="shared" si="40"/>
        <v>H17AF2020 - 1</v>
      </c>
      <c r="AD168" s="82">
        <f t="shared" si="34"/>
        <v>1</v>
      </c>
      <c r="AE168" s="82">
        <f t="shared" si="35"/>
        <v>1</v>
      </c>
      <c r="AF168" s="82" t="str">
        <f>IF(A168&lt;&gt;"",MID(F168,1,FIND(" ",F168,1)-1),AF167)</f>
        <v>H17AF2020.</v>
      </c>
      <c r="AG168" s="82" t="str">
        <f t="shared" si="36"/>
        <v>H17AF2020</v>
      </c>
      <c r="AH168" s="104"/>
      <c r="AI168" s="105"/>
      <c r="AJ168" s="106"/>
    </row>
    <row r="169" spans="1:36" s="10" customFormat="1" ht="357" customHeight="1" x14ac:dyDescent="0.2">
      <c r="A169" s="89">
        <f>IF(ISBLANK(D169),"",COUNTA($D$2:D169))</f>
        <v>123</v>
      </c>
      <c r="B169" s="90">
        <f t="shared" si="37"/>
        <v>168</v>
      </c>
      <c r="C169" s="91"/>
      <c r="D169" s="90" t="s">
        <v>712</v>
      </c>
      <c r="E169" s="90" t="s">
        <v>1276</v>
      </c>
      <c r="F169" s="110" t="s">
        <v>1813</v>
      </c>
      <c r="G169" s="110" t="s">
        <v>1614</v>
      </c>
      <c r="H169" s="112" t="s">
        <v>1243</v>
      </c>
      <c r="I169" s="112" t="s">
        <v>1250</v>
      </c>
      <c r="J169" s="98" t="s">
        <v>1245</v>
      </c>
      <c r="K169" s="98">
        <v>1</v>
      </c>
      <c r="L169" s="130">
        <v>44409</v>
      </c>
      <c r="M169" s="130">
        <v>44561</v>
      </c>
      <c r="N169" s="117">
        <f t="shared" si="38"/>
        <v>21.714285714285715</v>
      </c>
      <c r="O169" s="98" t="s">
        <v>1698</v>
      </c>
      <c r="P169" s="98">
        <v>1</v>
      </c>
      <c r="Q169" s="99">
        <v>44662</v>
      </c>
      <c r="R169" s="100">
        <f>(Q169-M169)/30</f>
        <v>3.3666666666666667</v>
      </c>
      <c r="S169" s="118">
        <f>IF(P169/K169&gt;1,100,+P169/K169*100)</f>
        <v>100</v>
      </c>
      <c r="T169" s="97">
        <f>+N169*S169/100</f>
        <v>21.714285714285715</v>
      </c>
      <c r="U169" s="97">
        <f>IF(M169&lt;=$AI$1,T169,0)</f>
        <v>21.714285714285715</v>
      </c>
      <c r="V169" s="97">
        <f>IF($AI$1&gt;=M169,N169,0)</f>
        <v>21.714285714285715</v>
      </c>
      <c r="W169" s="91"/>
      <c r="X169" s="102" t="str">
        <f>IF(S169=100,"CUMPLIDA",IF(M169-$AI$1&lt;0,"VENCIDA",IF(M169-$AI$1&lt;=30,"PRÓXIMA A VENCER",IF(S169&gt;0,"CON AVANCE","EN TERMINO"))))</f>
        <v>CUMPLIDA</v>
      </c>
      <c r="Y169" s="102" t="str">
        <f>IF(A169&lt;&gt;"",IF(AE169=1,"VENCIDO",IF(AE169=2,"PRÓXIMO A VENCER",IF(AE169=3,"EN TERMINO",IF(AE169=4,"CON AVANCE",IF(AE169=5,"CUMPLIDO",))))),"")</f>
        <v>CUMPLIDO</v>
      </c>
      <c r="Z169" s="90" t="s">
        <v>1564</v>
      </c>
      <c r="AA169" s="89" t="str">
        <f t="shared" si="39"/>
        <v>H18AF2020</v>
      </c>
      <c r="AB169" s="103">
        <f>IF(A169&lt;&gt;"",1,AB168+1)</f>
        <v>1</v>
      </c>
      <c r="AC169" s="103" t="str">
        <f t="shared" si="40"/>
        <v>H18AF2020 - 1</v>
      </c>
      <c r="AD169" s="82">
        <f t="shared" si="34"/>
        <v>5</v>
      </c>
      <c r="AE169" s="82">
        <f t="shared" si="35"/>
        <v>5</v>
      </c>
      <c r="AF169" s="82" t="str">
        <f>IF(A169&lt;&gt;"",MID(F169,1,FIND(" ",F169,1)-1),AF168)</f>
        <v>H18AF2020.</v>
      </c>
      <c r="AG169" s="82" t="str">
        <f t="shared" si="36"/>
        <v>H18AF2020</v>
      </c>
      <c r="AH169" s="104"/>
      <c r="AI169" s="105"/>
      <c r="AJ169" s="106"/>
    </row>
    <row r="170" spans="1:36" s="10" customFormat="1" ht="357" customHeight="1" x14ac:dyDescent="0.2">
      <c r="A170" s="89">
        <f>IF(ISBLANK(D170),"",COUNTA($D$2:D170))</f>
        <v>124</v>
      </c>
      <c r="B170" s="90">
        <f t="shared" si="37"/>
        <v>169</v>
      </c>
      <c r="C170" s="91"/>
      <c r="D170" s="90" t="s">
        <v>711</v>
      </c>
      <c r="E170" s="90" t="s">
        <v>1666</v>
      </c>
      <c r="F170" s="110" t="s">
        <v>1814</v>
      </c>
      <c r="G170" s="110" t="s">
        <v>1615</v>
      </c>
      <c r="H170" s="112" t="s">
        <v>1616</v>
      </c>
      <c r="I170" s="112" t="s">
        <v>1617</v>
      </c>
      <c r="J170" s="98" t="s">
        <v>1618</v>
      </c>
      <c r="K170" s="98">
        <v>1</v>
      </c>
      <c r="L170" s="130">
        <v>44396</v>
      </c>
      <c r="M170" s="130">
        <v>44561</v>
      </c>
      <c r="N170" s="117">
        <f t="shared" si="38"/>
        <v>23.571428571428573</v>
      </c>
      <c r="O170" s="98" t="s">
        <v>1705</v>
      </c>
      <c r="P170" s="98">
        <v>1</v>
      </c>
      <c r="Q170" s="99">
        <v>44692</v>
      </c>
      <c r="R170" s="100">
        <f>(Q170-M170)/30</f>
        <v>4.3666666666666663</v>
      </c>
      <c r="S170" s="118">
        <f>IF(P170/K170&gt;1,100,+P170/K170*100)</f>
        <v>100</v>
      </c>
      <c r="T170" s="97">
        <f>+N170*S170/100</f>
        <v>23.571428571428573</v>
      </c>
      <c r="U170" s="97">
        <f>IF(M170&lt;=$AI$1,T170,0)</f>
        <v>23.571428571428573</v>
      </c>
      <c r="V170" s="97">
        <f>IF($AI$1&gt;=M170,N170,0)</f>
        <v>23.571428571428573</v>
      </c>
      <c r="W170" s="91"/>
      <c r="X170" s="102" t="str">
        <f>IF(S170=100,"CUMPLIDA",IF(M170-$AI$1&lt;0,"VENCIDA",IF(M170-$AI$1&lt;=30,"PRÓXIMA A VENCER",IF(S170&gt;0,"CON AVANCE","EN TERMINO"))))</f>
        <v>CUMPLIDA</v>
      </c>
      <c r="Y170" s="102" t="str">
        <f>IF(A170&lt;&gt;"",IF(AE170=1,"VENCIDO",IF(AE170=2,"PRÓXIMO A VENCER",IF(AE170=3,"EN TERMINO",IF(AE170=4,"CON AVANCE",IF(AE170=5,"CUMPLIDO",))))),"")</f>
        <v>CUMPLIDO</v>
      </c>
      <c r="Z170" s="90" t="s">
        <v>1564</v>
      </c>
      <c r="AA170" s="89" t="str">
        <f t="shared" si="39"/>
        <v>H19AF2020</v>
      </c>
      <c r="AB170" s="103">
        <f>IF(A170&lt;&gt;"",1,AB169+1)</f>
        <v>1</v>
      </c>
      <c r="AC170" s="103" t="str">
        <f t="shared" si="40"/>
        <v>H19AF2020 - 1</v>
      </c>
      <c r="AD170" s="82">
        <f t="shared" si="34"/>
        <v>5</v>
      </c>
      <c r="AE170" s="82">
        <f t="shared" si="35"/>
        <v>5</v>
      </c>
      <c r="AF170" s="82" t="str">
        <f>IF(A170&lt;&gt;"",MID(F170,1,FIND(" ",F170,1)-1),AF169)</f>
        <v>H19AF2020.</v>
      </c>
      <c r="AG170" s="82" t="str">
        <f t="shared" si="36"/>
        <v>H19AF2020</v>
      </c>
      <c r="AH170" s="104"/>
      <c r="AI170" s="105"/>
      <c r="AJ170" s="106"/>
    </row>
    <row r="171" spans="1:36" s="10" customFormat="1" ht="357" customHeight="1" x14ac:dyDescent="0.2">
      <c r="A171" s="89">
        <f>IF(ISBLANK(D171),"",COUNTA($D$2:D171))</f>
        <v>125</v>
      </c>
      <c r="B171" s="90">
        <f t="shared" si="37"/>
        <v>170</v>
      </c>
      <c r="C171" s="91"/>
      <c r="D171" s="90" t="s">
        <v>711</v>
      </c>
      <c r="E171" s="90" t="s">
        <v>1276</v>
      </c>
      <c r="F171" s="110" t="s">
        <v>1815</v>
      </c>
      <c r="G171" s="110" t="s">
        <v>1619</v>
      </c>
      <c r="H171" s="112" t="s">
        <v>1669</v>
      </c>
      <c r="I171" s="112" t="s">
        <v>1620</v>
      </c>
      <c r="J171" s="98" t="s">
        <v>1621</v>
      </c>
      <c r="K171" s="98">
        <v>1</v>
      </c>
      <c r="L171" s="130">
        <v>44409</v>
      </c>
      <c r="M171" s="130">
        <v>44774</v>
      </c>
      <c r="N171" s="117">
        <f t="shared" si="38"/>
        <v>52.142857142857146</v>
      </c>
      <c r="O171" s="98" t="s">
        <v>1704</v>
      </c>
      <c r="P171" s="98">
        <v>0</v>
      </c>
      <c r="Q171" s="99"/>
      <c r="R171" s="100">
        <f>(Q171-M171)/30</f>
        <v>-1492.4666666666667</v>
      </c>
      <c r="S171" s="118">
        <f>IF(P171/K171&gt;1,100,+P171/K171*100)</f>
        <v>0</v>
      </c>
      <c r="T171" s="97">
        <f>+N171*S171/100</f>
        <v>0</v>
      </c>
      <c r="U171" s="97">
        <f>IF(M171&lt;=$AI$1,T171,0)</f>
        <v>0</v>
      </c>
      <c r="V171" s="97">
        <f>IF($AI$1&gt;=M171,N171,0)</f>
        <v>52.142857142857146</v>
      </c>
      <c r="W171" s="91"/>
      <c r="X171" s="102" t="str">
        <f>IF(S171=100,"CUMPLIDA",IF(M171-$AI$1&lt;0,"VENCIDA",IF(M171-$AI$1&lt;=30,"PRÓXIMA A VENCER",IF(S171&gt;0,"CON AVANCE","EN TERMINO"))))</f>
        <v>VENCIDA</v>
      </c>
      <c r="Y171" s="102" t="str">
        <f>IF(A171&lt;&gt;"",IF(AE171=1,"VENCIDO",IF(AE171=2,"PRÓXIMO A VENCER",IF(AE171=3,"EN TERMINO",IF(AE171=4,"CON AVANCE",IF(AE171=5,"CUMPLIDO",))))),"")</f>
        <v>VENCIDO</v>
      </c>
      <c r="Z171" s="90" t="s">
        <v>1564</v>
      </c>
      <c r="AA171" s="89" t="str">
        <f t="shared" si="39"/>
        <v>H20AF2020</v>
      </c>
      <c r="AB171" s="103">
        <f>IF(A171&lt;&gt;"",1,AB170+1)</f>
        <v>1</v>
      </c>
      <c r="AC171" s="103" t="str">
        <f t="shared" si="40"/>
        <v>H20AF2020 - 1</v>
      </c>
      <c r="AD171" s="82">
        <f t="shared" si="34"/>
        <v>1</v>
      </c>
      <c r="AE171" s="82">
        <f t="shared" si="35"/>
        <v>1</v>
      </c>
      <c r="AF171" s="82" t="str">
        <f>IF(A171&lt;&gt;"",MID(F171,1,FIND(" ",F171,1)-1),AF170)</f>
        <v>H20AF2020.</v>
      </c>
      <c r="AG171" s="82" t="str">
        <f t="shared" si="36"/>
        <v>H20AF2020</v>
      </c>
      <c r="AH171" s="104"/>
      <c r="AI171" s="105"/>
      <c r="AJ171" s="106"/>
    </row>
    <row r="172" spans="1:36" s="10" customFormat="1" ht="357" customHeight="1" x14ac:dyDescent="0.2">
      <c r="A172" s="89">
        <f>IF(ISBLANK(D172),"",COUNTA($D$2:D172))</f>
        <v>126</v>
      </c>
      <c r="B172" s="90">
        <f t="shared" si="37"/>
        <v>171</v>
      </c>
      <c r="C172" s="91"/>
      <c r="D172" s="90" t="s">
        <v>711</v>
      </c>
      <c r="E172" s="90" t="s">
        <v>969</v>
      </c>
      <c r="F172" s="110" t="s">
        <v>1816</v>
      </c>
      <c r="G172" s="110" t="s">
        <v>1622</v>
      </c>
      <c r="H172" s="112" t="s">
        <v>1601</v>
      </c>
      <c r="I172" s="112" t="s">
        <v>1602</v>
      </c>
      <c r="J172" s="98" t="s">
        <v>1508</v>
      </c>
      <c r="K172" s="98">
        <v>1</v>
      </c>
      <c r="L172" s="130">
        <v>44409</v>
      </c>
      <c r="M172" s="130">
        <v>44561</v>
      </c>
      <c r="N172" s="117">
        <f t="shared" si="38"/>
        <v>21.714285714285715</v>
      </c>
      <c r="O172" s="98" t="s">
        <v>1706</v>
      </c>
      <c r="P172" s="98">
        <v>1</v>
      </c>
      <c r="Q172" s="99">
        <v>44749</v>
      </c>
      <c r="R172" s="100">
        <f>(Q172-M172)/30</f>
        <v>6.2666666666666666</v>
      </c>
      <c r="S172" s="118">
        <f>IF(P172/K172&gt;1,100,+P172/K172*100)</f>
        <v>100</v>
      </c>
      <c r="T172" s="97">
        <f>+N172*S172/100</f>
        <v>21.714285714285715</v>
      </c>
      <c r="U172" s="97">
        <f>IF(M172&lt;=$AI$1,T172,0)</f>
        <v>21.714285714285715</v>
      </c>
      <c r="V172" s="97">
        <f>IF($AI$1&gt;=M172,N172,0)</f>
        <v>21.714285714285715</v>
      </c>
      <c r="W172" s="91"/>
      <c r="X172" s="102" t="str">
        <f>IF(S172=100,"CUMPLIDA",IF(M172-$AI$1&lt;0,"VENCIDA",IF(M172-$AI$1&lt;=30,"PRÓXIMA A VENCER",IF(S172&gt;0,"CON AVANCE","EN TERMINO"))))</f>
        <v>CUMPLIDA</v>
      </c>
      <c r="Y172" s="102" t="str">
        <f>IF(A172&lt;&gt;"",IF(AE172=1,"VENCIDO",IF(AE172=2,"PRÓXIMO A VENCER",IF(AE172=3,"EN TERMINO",IF(AE172=4,"CON AVANCE",IF(AE172=5,"CUMPLIDO",))))),"")</f>
        <v>CUMPLIDO</v>
      </c>
      <c r="Z172" s="90" t="s">
        <v>1564</v>
      </c>
      <c r="AA172" s="89" t="str">
        <f t="shared" si="39"/>
        <v>H21AF2020</v>
      </c>
      <c r="AB172" s="103">
        <f>IF(A172&lt;&gt;"",1,AB171+1)</f>
        <v>1</v>
      </c>
      <c r="AC172" s="103" t="str">
        <f t="shared" si="40"/>
        <v>H21AF2020 - 1</v>
      </c>
      <c r="AD172" s="82">
        <f t="shared" si="34"/>
        <v>5</v>
      </c>
      <c r="AE172" s="82">
        <f t="shared" si="35"/>
        <v>5</v>
      </c>
      <c r="AF172" s="82" t="str">
        <f>IF(A172&lt;&gt;"",MID(F172,1,FIND(" ",F172,1)-1),AF171)</f>
        <v>H21AF2020.</v>
      </c>
      <c r="AG172" s="82" t="str">
        <f t="shared" si="36"/>
        <v>H21AF2020</v>
      </c>
      <c r="AH172" s="104"/>
      <c r="AI172" s="105"/>
      <c r="AJ172" s="106"/>
    </row>
    <row r="173" spans="1:36" s="10" customFormat="1" ht="357" customHeight="1" x14ac:dyDescent="0.2">
      <c r="A173" s="89">
        <f>IF(ISBLANK(D173),"",COUNTA($D$2:D173))</f>
        <v>127</v>
      </c>
      <c r="B173" s="90">
        <f t="shared" si="37"/>
        <v>172</v>
      </c>
      <c r="C173" s="91"/>
      <c r="D173" s="90" t="s">
        <v>1568</v>
      </c>
      <c r="E173" s="90" t="s">
        <v>969</v>
      </c>
      <c r="F173" s="110" t="s">
        <v>1817</v>
      </c>
      <c r="G173" s="110" t="s">
        <v>1623</v>
      </c>
      <c r="H173" s="112" t="s">
        <v>1624</v>
      </c>
      <c r="I173" s="112" t="s">
        <v>1625</v>
      </c>
      <c r="J173" s="98" t="s">
        <v>1508</v>
      </c>
      <c r="K173" s="98">
        <v>1</v>
      </c>
      <c r="L173" s="130">
        <v>44409</v>
      </c>
      <c r="M173" s="130">
        <v>44561</v>
      </c>
      <c r="N173" s="117">
        <f t="shared" si="38"/>
        <v>21.714285714285715</v>
      </c>
      <c r="O173" s="98" t="s">
        <v>1706</v>
      </c>
      <c r="P173" s="98">
        <v>1</v>
      </c>
      <c r="Q173" s="99">
        <v>44749</v>
      </c>
      <c r="R173" s="100">
        <f>(Q173-M173)/30</f>
        <v>6.2666666666666666</v>
      </c>
      <c r="S173" s="118">
        <f>IF(P173/K173&gt;1,100,+P173/K173*100)</f>
        <v>100</v>
      </c>
      <c r="T173" s="97">
        <f>+N173*S173/100</f>
        <v>21.714285714285715</v>
      </c>
      <c r="U173" s="97">
        <f>IF(M173&lt;=$AI$1,T173,0)</f>
        <v>21.714285714285715</v>
      </c>
      <c r="V173" s="97">
        <f>IF($AI$1&gt;=M173,N173,0)</f>
        <v>21.714285714285715</v>
      </c>
      <c r="W173" s="91"/>
      <c r="X173" s="102" t="str">
        <f>IF(S173=100,"CUMPLIDA",IF(M173-$AI$1&lt;0,"VENCIDA",IF(M173-$AI$1&lt;=30,"PRÓXIMA A VENCER",IF(S173&gt;0,"CON AVANCE","EN TERMINO"))))</f>
        <v>CUMPLIDA</v>
      </c>
      <c r="Y173" s="102" t="str">
        <f>IF(A173&lt;&gt;"",IF(AE173=1,"VENCIDO",IF(AE173=2,"PRÓXIMO A VENCER",IF(AE173=3,"EN TERMINO",IF(AE173=4,"CON AVANCE",IF(AE173=5,"CUMPLIDO",))))),"")</f>
        <v>CUMPLIDO</v>
      </c>
      <c r="Z173" s="90" t="s">
        <v>1564</v>
      </c>
      <c r="AA173" s="89" t="str">
        <f t="shared" si="39"/>
        <v>H22AF2020</v>
      </c>
      <c r="AB173" s="103">
        <f>IF(A173&lt;&gt;"",1,AB172+1)</f>
        <v>1</v>
      </c>
      <c r="AC173" s="103" t="str">
        <f t="shared" si="40"/>
        <v>H22AF2020 - 1</v>
      </c>
      <c r="AD173" s="82">
        <f t="shared" si="34"/>
        <v>5</v>
      </c>
      <c r="AE173" s="82">
        <f t="shared" si="35"/>
        <v>5</v>
      </c>
      <c r="AF173" s="82" t="str">
        <f>IF(A173&lt;&gt;"",MID(F173,1,FIND(" ",F173,1)-1),AF172)</f>
        <v>H22AF2020.</v>
      </c>
      <c r="AG173" s="82" t="str">
        <f t="shared" si="36"/>
        <v>H22AF2020</v>
      </c>
      <c r="AH173" s="104"/>
      <c r="AI173" s="105"/>
      <c r="AJ173" s="106"/>
    </row>
    <row r="174" spans="1:36" s="10" customFormat="1" ht="357" customHeight="1" x14ac:dyDescent="0.2">
      <c r="A174" s="89">
        <f>IF(ISBLANK(D174),"",COUNTA($D$2:D174))</f>
        <v>128</v>
      </c>
      <c r="B174" s="90">
        <f t="shared" si="37"/>
        <v>173</v>
      </c>
      <c r="C174" s="91"/>
      <c r="D174" s="90" t="s">
        <v>711</v>
      </c>
      <c r="E174" s="90" t="s">
        <v>969</v>
      </c>
      <c r="F174" s="110" t="s">
        <v>1818</v>
      </c>
      <c r="G174" s="110" t="s">
        <v>1626</v>
      </c>
      <c r="H174" s="112" t="s">
        <v>1457</v>
      </c>
      <c r="I174" s="112" t="s">
        <v>1507</v>
      </c>
      <c r="J174" s="98" t="s">
        <v>1508</v>
      </c>
      <c r="K174" s="98">
        <v>1</v>
      </c>
      <c r="L174" s="130">
        <v>44409</v>
      </c>
      <c r="M174" s="130">
        <v>44561</v>
      </c>
      <c r="N174" s="117">
        <f t="shared" si="38"/>
        <v>21.714285714285715</v>
      </c>
      <c r="O174" s="98" t="s">
        <v>1706</v>
      </c>
      <c r="P174" s="98">
        <v>1</v>
      </c>
      <c r="Q174" s="99">
        <v>44749</v>
      </c>
      <c r="R174" s="100">
        <f>(Q174-M174)/30</f>
        <v>6.2666666666666666</v>
      </c>
      <c r="S174" s="118">
        <f>IF(P174/K174&gt;1,100,+P174/K174*100)</f>
        <v>100</v>
      </c>
      <c r="T174" s="97">
        <f>+N174*S174/100</f>
        <v>21.714285714285715</v>
      </c>
      <c r="U174" s="97">
        <f>IF(M174&lt;=$AI$1,T174,0)</f>
        <v>21.714285714285715</v>
      </c>
      <c r="V174" s="97">
        <f>IF($AI$1&gt;=M174,N174,0)</f>
        <v>21.714285714285715</v>
      </c>
      <c r="W174" s="91"/>
      <c r="X174" s="102" t="str">
        <f>IF(S174=100,"CUMPLIDA",IF(M174-$AI$1&lt;0,"VENCIDA",IF(M174-$AI$1&lt;=30,"PRÓXIMA A VENCER",IF(S174&gt;0,"CON AVANCE","EN TERMINO"))))</f>
        <v>CUMPLIDA</v>
      </c>
      <c r="Y174" s="102" t="str">
        <f>IF(A174&lt;&gt;"",IF(AE174=1,"VENCIDO",IF(AE174=2,"PRÓXIMO A VENCER",IF(AE174=3,"EN TERMINO",IF(AE174=4,"CON AVANCE",IF(AE174=5,"CUMPLIDO",))))),"")</f>
        <v>CUMPLIDO</v>
      </c>
      <c r="Z174" s="90" t="s">
        <v>1564</v>
      </c>
      <c r="AA174" s="89" t="str">
        <f t="shared" si="39"/>
        <v>H23AF2020</v>
      </c>
      <c r="AB174" s="103">
        <f>IF(A174&lt;&gt;"",1,AB173+1)</f>
        <v>1</v>
      </c>
      <c r="AC174" s="103" t="str">
        <f t="shared" si="40"/>
        <v>H23AF2020 - 1</v>
      </c>
      <c r="AD174" s="82">
        <f t="shared" si="34"/>
        <v>5</v>
      </c>
      <c r="AE174" s="82">
        <f t="shared" si="35"/>
        <v>5</v>
      </c>
      <c r="AF174" s="82" t="str">
        <f>IF(A174&lt;&gt;"",MID(F174,1,FIND(" ",F174,1)-1),AF173)</f>
        <v>H23AF2020.</v>
      </c>
      <c r="AG174" s="82" t="str">
        <f t="shared" si="36"/>
        <v>H23AF2020</v>
      </c>
      <c r="AH174" s="104"/>
      <c r="AI174" s="105"/>
      <c r="AJ174" s="106"/>
    </row>
    <row r="175" spans="1:36" s="10" customFormat="1" ht="357" customHeight="1" x14ac:dyDescent="0.2">
      <c r="A175" s="89">
        <f>IF(ISBLANK(D175),"",COUNTA($D$2:D175))</f>
        <v>129</v>
      </c>
      <c r="B175" s="90">
        <f t="shared" si="37"/>
        <v>174</v>
      </c>
      <c r="C175" s="91"/>
      <c r="D175" s="90" t="s">
        <v>712</v>
      </c>
      <c r="E175" s="90" t="s">
        <v>1448</v>
      </c>
      <c r="F175" s="110" t="s">
        <v>1819</v>
      </c>
      <c r="G175" s="110" t="s">
        <v>1627</v>
      </c>
      <c r="H175" s="112" t="s">
        <v>1243</v>
      </c>
      <c r="I175" s="112" t="s">
        <v>1250</v>
      </c>
      <c r="J175" s="98" t="s">
        <v>1245</v>
      </c>
      <c r="K175" s="98">
        <v>1</v>
      </c>
      <c r="L175" s="130">
        <v>44409</v>
      </c>
      <c r="M175" s="130">
        <v>44561</v>
      </c>
      <c r="N175" s="117">
        <f t="shared" si="38"/>
        <v>21.714285714285715</v>
      </c>
      <c r="O175" s="98" t="s">
        <v>1698</v>
      </c>
      <c r="P175" s="98">
        <v>1</v>
      </c>
      <c r="Q175" s="99">
        <v>44662</v>
      </c>
      <c r="R175" s="100">
        <f>(Q175-M175)/30</f>
        <v>3.3666666666666667</v>
      </c>
      <c r="S175" s="118">
        <f>IF(P175/K175&gt;1,100,+P175/K175*100)</f>
        <v>100</v>
      </c>
      <c r="T175" s="97">
        <f>+N175*S175/100</f>
        <v>21.714285714285715</v>
      </c>
      <c r="U175" s="97">
        <f>IF(M175&lt;=$AI$1,T175,0)</f>
        <v>21.714285714285715</v>
      </c>
      <c r="V175" s="97">
        <f>IF($AI$1&gt;=M175,N175,0)</f>
        <v>21.714285714285715</v>
      </c>
      <c r="W175" s="91"/>
      <c r="X175" s="102" t="str">
        <f>IF(S175=100,"CUMPLIDA",IF(M175-$AI$1&lt;0,"VENCIDA",IF(M175-$AI$1&lt;=30,"PRÓXIMA A VENCER",IF(S175&gt;0,"CON AVANCE","EN TERMINO"))))</f>
        <v>CUMPLIDA</v>
      </c>
      <c r="Y175" s="102" t="str">
        <f>IF(A175&lt;&gt;"",IF(AE175=1,"VENCIDO",IF(AE175=2,"PRÓXIMO A VENCER",IF(AE175=3,"EN TERMINO",IF(AE175=4,"CON AVANCE",IF(AE175=5,"CUMPLIDO",))))),"")</f>
        <v>CUMPLIDO</v>
      </c>
      <c r="Z175" s="90" t="s">
        <v>1564</v>
      </c>
      <c r="AA175" s="89" t="str">
        <f t="shared" si="39"/>
        <v>H24AF2020</v>
      </c>
      <c r="AB175" s="103">
        <f>IF(A175&lt;&gt;"",1,AB174+1)</f>
        <v>1</v>
      </c>
      <c r="AC175" s="103" t="str">
        <f t="shared" si="40"/>
        <v>H24AF2020 - 1</v>
      </c>
      <c r="AD175" s="82">
        <f t="shared" si="34"/>
        <v>5</v>
      </c>
      <c r="AE175" s="82">
        <f t="shared" si="35"/>
        <v>5</v>
      </c>
      <c r="AF175" s="82" t="str">
        <f>IF(A175&lt;&gt;"",MID(F175,1,FIND(" ",F175,1)-1),AF174)</f>
        <v>H24AF2020.</v>
      </c>
      <c r="AG175" s="82" t="str">
        <f t="shared" si="36"/>
        <v>H24AF2020</v>
      </c>
      <c r="AH175" s="104"/>
      <c r="AI175" s="105"/>
      <c r="AJ175" s="106"/>
    </row>
    <row r="176" spans="1:36" s="10" customFormat="1" ht="273" customHeight="1" x14ac:dyDescent="0.2">
      <c r="A176" s="89">
        <f>IF(ISBLANK(D176),"",COUNTA($D$2:D176))</f>
        <v>130</v>
      </c>
      <c r="B176" s="90">
        <f t="shared" si="37"/>
        <v>175</v>
      </c>
      <c r="C176" s="91"/>
      <c r="D176" s="98" t="s">
        <v>1554</v>
      </c>
      <c r="E176" s="98" t="s">
        <v>1075</v>
      </c>
      <c r="F176" s="110" t="s">
        <v>2043</v>
      </c>
      <c r="G176" s="110" t="s">
        <v>1553</v>
      </c>
      <c r="H176" s="92" t="s">
        <v>1558</v>
      </c>
      <c r="I176" s="92" t="s">
        <v>1557</v>
      </c>
      <c r="J176" s="89" t="s">
        <v>1556</v>
      </c>
      <c r="K176" s="89">
        <v>1</v>
      </c>
      <c r="L176" s="134">
        <v>44377</v>
      </c>
      <c r="M176" s="134">
        <v>44561</v>
      </c>
      <c r="N176" s="117">
        <f t="shared" ref="N176:N196" si="41">(+M176-L176)/7</f>
        <v>26.285714285714285</v>
      </c>
      <c r="O176" s="90" t="s">
        <v>1968</v>
      </c>
      <c r="P176" s="98">
        <v>0</v>
      </c>
      <c r="Q176" s="99"/>
      <c r="R176" s="100">
        <f>(Q176-M176)/30</f>
        <v>-1485.3666666666666</v>
      </c>
      <c r="S176" s="118">
        <f>IF(P176/K176&gt;1,100,+P176/K176*100)</f>
        <v>0</v>
      </c>
      <c r="T176" s="97">
        <f>+N176*S176/100</f>
        <v>0</v>
      </c>
      <c r="U176" s="97">
        <f>IF(M176&lt;=$AI$1,T176,0)</f>
        <v>0</v>
      </c>
      <c r="V176" s="97">
        <f>IF($AI$1&gt;=M176,N176,0)</f>
        <v>26.285714285714285</v>
      </c>
      <c r="W176" s="98"/>
      <c r="X176" s="102" t="str">
        <f>IF(S176=100,"CUMPLIDA",IF(M176-$AI$1&lt;0,"VENCIDA",IF(M176-$AI$1&lt;=30,"PRÓXIMA A VENCER",IF(S176&gt;0,"CON AVANCE","EN TERMINO"))))</f>
        <v>VENCIDA</v>
      </c>
      <c r="Y176" s="102" t="str">
        <f>IF(A176&lt;&gt;"",IF(AE176=1,"VENCIDO",IF(AE176=2,"PRÓXIMO A VENCER",IF(AE176=3,"EN TERMINO",IF(AE176=4,"CON AVANCE",IF(AE176=5,"CUMPLIDO",))))),"")</f>
        <v>VENCIDO</v>
      </c>
      <c r="Z176" s="136" t="s">
        <v>1559</v>
      </c>
      <c r="AA176" s="89" t="str">
        <f t="shared" si="39"/>
        <v>H1Denuncia2020-187038-82111-D</v>
      </c>
      <c r="AB176" s="103">
        <f>IF(A176&lt;&gt;"",1,AB175+1)</f>
        <v>1</v>
      </c>
      <c r="AC176" s="103" t="str">
        <f t="shared" si="40"/>
        <v>H1Denuncia2020-187038-82111-D - 1</v>
      </c>
      <c r="AD176" s="82">
        <f t="shared" si="34"/>
        <v>1</v>
      </c>
      <c r="AE176" s="82">
        <f t="shared" si="35"/>
        <v>1</v>
      </c>
      <c r="AF176" s="82" t="str">
        <f>IF(A176&lt;&gt;"",MID(F176,1,FIND(" ",F176,1)-1),AF175)</f>
        <v>H1Denuncia2020-187038-82111-D.</v>
      </c>
      <c r="AG176" s="82" t="str">
        <f t="shared" si="36"/>
        <v>H1Denuncia2020-187038-82111-D</v>
      </c>
      <c r="AH176" s="104"/>
      <c r="AI176" s="105"/>
      <c r="AJ176" s="106"/>
    </row>
    <row r="177" spans="1:36" s="10" customFormat="1" ht="357" customHeight="1" x14ac:dyDescent="0.2">
      <c r="A177" s="89">
        <f>IF(ISBLANK(D177),"",COUNTA($D$2:D177))</f>
        <v>131</v>
      </c>
      <c r="B177" s="90">
        <f t="shared" si="37"/>
        <v>176</v>
      </c>
      <c r="C177" s="91"/>
      <c r="D177" s="90" t="s">
        <v>1274</v>
      </c>
      <c r="E177" s="90" t="s">
        <v>1246</v>
      </c>
      <c r="F177" s="92" t="s">
        <v>1465</v>
      </c>
      <c r="G177" s="92" t="s">
        <v>1466</v>
      </c>
      <c r="H177" s="92" t="s">
        <v>1243</v>
      </c>
      <c r="I177" s="92" t="s">
        <v>1250</v>
      </c>
      <c r="J177" s="89" t="s">
        <v>1245</v>
      </c>
      <c r="K177" s="89">
        <v>1</v>
      </c>
      <c r="L177" s="134">
        <v>44185</v>
      </c>
      <c r="M177" s="134">
        <v>44285</v>
      </c>
      <c r="N177" s="117">
        <f t="shared" si="41"/>
        <v>14.285714285714286</v>
      </c>
      <c r="O177" s="98" t="s">
        <v>1698</v>
      </c>
      <c r="P177" s="98">
        <v>1</v>
      </c>
      <c r="Q177" s="99">
        <v>44662</v>
      </c>
      <c r="R177" s="100">
        <f>(Q177-M177)/30</f>
        <v>12.566666666666666</v>
      </c>
      <c r="S177" s="118">
        <f>IF(P177/K177&gt;1,100,+P177/K177*100)</f>
        <v>100</v>
      </c>
      <c r="T177" s="97">
        <f>+N177*S177/100</f>
        <v>14.285714285714286</v>
      </c>
      <c r="U177" s="97">
        <f>IF(M177&lt;=$AI$1,T177,0)</f>
        <v>14.285714285714286</v>
      </c>
      <c r="V177" s="97">
        <f>IF($AI$1&gt;=M177,N177,0)</f>
        <v>14.285714285714286</v>
      </c>
      <c r="W177" s="98"/>
      <c r="X177" s="102" t="str">
        <f>IF(S177=100,"CUMPLIDA",IF(M177-$AI$1&lt;0,"VENCIDA",IF(M177-$AI$1&lt;=30,"PRÓXIMA A VENCER",IF(S177&gt;0,"CON AVANCE","EN TERMINO"))))</f>
        <v>CUMPLIDA</v>
      </c>
      <c r="Y177" s="102" t="str">
        <f>IF(A177&lt;&gt;"",IF(AE177=1,"VENCIDO",IF(AE177=2,"PRÓXIMO A VENCER",IF(AE177=3,"EN TERMINO",IF(AE177=4,"CON AVANCE",IF(AE177=5,"CUMPLIDO",))))),"")</f>
        <v>CUMPLIDO</v>
      </c>
      <c r="Z177" s="136" t="s">
        <v>1516</v>
      </c>
      <c r="AA177" s="89" t="str">
        <f t="shared" si="39"/>
        <v>H1AT73</v>
      </c>
      <c r="AB177" s="103">
        <f>IF(A177&lt;&gt;"",1,AB176+1)</f>
        <v>1</v>
      </c>
      <c r="AC177" s="103" t="str">
        <f t="shared" si="40"/>
        <v>H1AT73 - 1</v>
      </c>
      <c r="AD177" s="82">
        <f t="shared" si="34"/>
        <v>5</v>
      </c>
      <c r="AE177" s="82">
        <f t="shared" si="35"/>
        <v>5</v>
      </c>
      <c r="AF177" s="82" t="str">
        <f>IF(A177&lt;&gt;"",MID(F177,1,FIND(" ",F177,1)-1),AF176)</f>
        <v>H1AT73.</v>
      </c>
      <c r="AG177" s="82" t="str">
        <f t="shared" si="36"/>
        <v>H1AT73</v>
      </c>
      <c r="AH177" s="104"/>
      <c r="AI177" s="105"/>
      <c r="AJ177" s="106"/>
    </row>
    <row r="178" spans="1:36" s="10" customFormat="1" ht="357" customHeight="1" x14ac:dyDescent="0.2">
      <c r="A178" s="89">
        <f>IF(ISBLANK(D178),"",COUNTA($D$2:D178))</f>
        <v>132</v>
      </c>
      <c r="B178" s="90">
        <f t="shared" si="37"/>
        <v>177</v>
      </c>
      <c r="C178" s="91"/>
      <c r="D178" s="90" t="s">
        <v>1274</v>
      </c>
      <c r="E178" s="90" t="s">
        <v>969</v>
      </c>
      <c r="F178" s="92" t="s">
        <v>1467</v>
      </c>
      <c r="G178" s="92" t="s">
        <v>1468</v>
      </c>
      <c r="H178" s="92" t="s">
        <v>1506</v>
      </c>
      <c r="I178" s="92" t="s">
        <v>1507</v>
      </c>
      <c r="J178" s="89" t="s">
        <v>1508</v>
      </c>
      <c r="K178" s="89">
        <v>1</v>
      </c>
      <c r="L178" s="134">
        <v>44185</v>
      </c>
      <c r="M178" s="134">
        <v>44346</v>
      </c>
      <c r="N178" s="117">
        <f t="shared" si="41"/>
        <v>23</v>
      </c>
      <c r="O178" s="90" t="s">
        <v>1697</v>
      </c>
      <c r="P178" s="98">
        <v>1</v>
      </c>
      <c r="Q178" s="99">
        <v>44749</v>
      </c>
      <c r="R178" s="100">
        <f>(Q178-M178)/30</f>
        <v>13.433333333333334</v>
      </c>
      <c r="S178" s="118">
        <f>IF(P178/K178&gt;1,100,+P178/K178*100)</f>
        <v>100</v>
      </c>
      <c r="T178" s="97">
        <f>+N178*S178/100</f>
        <v>23</v>
      </c>
      <c r="U178" s="97">
        <f>IF(M178&lt;=$AI$1,T178,0)</f>
        <v>23</v>
      </c>
      <c r="V178" s="97">
        <f>IF($AI$1&gt;=M178,N178,0)</f>
        <v>23</v>
      </c>
      <c r="W178" s="98"/>
      <c r="X178" s="102" t="str">
        <f>IF(S178=100,"CUMPLIDA",IF(M178-$AI$1&lt;0,"VENCIDA",IF(M178-$AI$1&lt;=30,"PRÓXIMA A VENCER",IF(S178&gt;0,"CON AVANCE","EN TERMINO"))))</f>
        <v>CUMPLIDA</v>
      </c>
      <c r="Y178" s="102" t="str">
        <f>IF(A178&lt;&gt;"",IF(AE178=1,"VENCIDO",IF(AE178=2,"PRÓXIMO A VENCER",IF(AE178=3,"EN TERMINO",IF(AE178=4,"CON AVANCE",IF(AE178=5,"CUMPLIDO",))))),"")</f>
        <v>CUMPLIDO</v>
      </c>
      <c r="Z178" s="136" t="s">
        <v>1516</v>
      </c>
      <c r="AA178" s="89" t="str">
        <f t="shared" si="39"/>
        <v>H2AT73</v>
      </c>
      <c r="AB178" s="103">
        <f>IF(A178&lt;&gt;"",1,AB177+1)</f>
        <v>1</v>
      </c>
      <c r="AC178" s="103" t="str">
        <f t="shared" si="40"/>
        <v>H2AT73 - 1</v>
      </c>
      <c r="AD178" s="82">
        <f t="shared" si="34"/>
        <v>5</v>
      </c>
      <c r="AE178" s="82">
        <f t="shared" si="35"/>
        <v>5</v>
      </c>
      <c r="AF178" s="82" t="str">
        <f>IF(A178&lt;&gt;"",MID(F178,1,FIND(" ",F178,1)-1),AF177)</f>
        <v>H2AT73.</v>
      </c>
      <c r="AG178" s="82" t="str">
        <f t="shared" si="36"/>
        <v>H2AT73</v>
      </c>
      <c r="AH178" s="104"/>
      <c r="AI178" s="105"/>
      <c r="AJ178" s="106"/>
    </row>
    <row r="179" spans="1:36" s="10" customFormat="1" ht="357" customHeight="1" x14ac:dyDescent="0.2">
      <c r="A179" s="89">
        <f>IF(ISBLANK(D179),"",COUNTA($D$2:D179))</f>
        <v>133</v>
      </c>
      <c r="B179" s="90">
        <f t="shared" si="37"/>
        <v>178</v>
      </c>
      <c r="C179" s="91"/>
      <c r="D179" s="90" t="s">
        <v>1274</v>
      </c>
      <c r="E179" s="90" t="s">
        <v>969</v>
      </c>
      <c r="F179" s="92" t="s">
        <v>1469</v>
      </c>
      <c r="G179" s="92" t="s">
        <v>1470</v>
      </c>
      <c r="H179" s="92" t="s">
        <v>1506</v>
      </c>
      <c r="I179" s="92" t="s">
        <v>1509</v>
      </c>
      <c r="J179" s="89" t="s">
        <v>1508</v>
      </c>
      <c r="K179" s="89">
        <v>1</v>
      </c>
      <c r="L179" s="134">
        <v>44185</v>
      </c>
      <c r="M179" s="134">
        <v>44346</v>
      </c>
      <c r="N179" s="117">
        <f t="shared" si="41"/>
        <v>23</v>
      </c>
      <c r="O179" s="90" t="s">
        <v>1697</v>
      </c>
      <c r="P179" s="98">
        <v>1</v>
      </c>
      <c r="Q179" s="99">
        <v>44749</v>
      </c>
      <c r="R179" s="100">
        <f>(Q179-M179)/30</f>
        <v>13.433333333333334</v>
      </c>
      <c r="S179" s="118">
        <f>IF(P179/K179&gt;1,100,+P179/K179*100)</f>
        <v>100</v>
      </c>
      <c r="T179" s="97">
        <f>+N179*S179/100</f>
        <v>23</v>
      </c>
      <c r="U179" s="97">
        <f>IF(M179&lt;=$AI$1,T179,0)</f>
        <v>23</v>
      </c>
      <c r="V179" s="97">
        <f>IF($AI$1&gt;=M179,N179,0)</f>
        <v>23</v>
      </c>
      <c r="W179" s="98"/>
      <c r="X179" s="102" t="str">
        <f>IF(S179=100,"CUMPLIDA",IF(M179-$AI$1&lt;0,"VENCIDA",IF(M179-$AI$1&lt;=30,"PRÓXIMA A VENCER",IF(S179&gt;0,"CON AVANCE","EN TERMINO"))))</f>
        <v>CUMPLIDA</v>
      </c>
      <c r="Y179" s="102" t="str">
        <f>IF(A179&lt;&gt;"",IF(AE179=1,"VENCIDO",IF(AE179=2,"PRÓXIMO A VENCER",IF(AE179=3,"EN TERMINO",IF(AE179=4,"CON AVANCE",IF(AE179=5,"CUMPLIDO",))))),"")</f>
        <v>CUMPLIDO</v>
      </c>
      <c r="Z179" s="136" t="s">
        <v>1516</v>
      </c>
      <c r="AA179" s="89" t="str">
        <f t="shared" si="39"/>
        <v>H3AT73</v>
      </c>
      <c r="AB179" s="103">
        <f>IF(A179&lt;&gt;"",1,AB178+1)</f>
        <v>1</v>
      </c>
      <c r="AC179" s="103" t="str">
        <f t="shared" si="40"/>
        <v>H3AT73 - 1</v>
      </c>
      <c r="AD179" s="82">
        <f t="shared" si="34"/>
        <v>5</v>
      </c>
      <c r="AE179" s="82">
        <f t="shared" si="35"/>
        <v>5</v>
      </c>
      <c r="AF179" s="82" t="str">
        <f>IF(A179&lt;&gt;"",MID(F179,1,FIND(" ",F179,1)-1),AF178)</f>
        <v>H3AT73.</v>
      </c>
      <c r="AG179" s="82" t="str">
        <f t="shared" si="36"/>
        <v>H3AT73</v>
      </c>
      <c r="AH179" s="104"/>
      <c r="AI179" s="105"/>
      <c r="AJ179" s="106"/>
    </row>
    <row r="180" spans="1:36" s="10" customFormat="1" ht="357" customHeight="1" x14ac:dyDescent="0.2">
      <c r="A180" s="89">
        <f>IF(ISBLANK(D180),"",COUNTA($D$2:D180))</f>
        <v>134</v>
      </c>
      <c r="B180" s="90">
        <f t="shared" si="37"/>
        <v>179</v>
      </c>
      <c r="C180" s="91"/>
      <c r="D180" s="90" t="s">
        <v>1462</v>
      </c>
      <c r="E180" s="90" t="s">
        <v>1448</v>
      </c>
      <c r="F180" s="92" t="s">
        <v>1471</v>
      </c>
      <c r="G180" s="92" t="s">
        <v>1472</v>
      </c>
      <c r="H180" s="92" t="s">
        <v>1457</v>
      </c>
      <c r="I180" s="92" t="s">
        <v>1509</v>
      </c>
      <c r="J180" s="89" t="s">
        <v>1508</v>
      </c>
      <c r="K180" s="89">
        <v>1</v>
      </c>
      <c r="L180" s="134">
        <v>44185</v>
      </c>
      <c r="M180" s="134">
        <v>44346</v>
      </c>
      <c r="N180" s="117">
        <f t="shared" si="41"/>
        <v>23</v>
      </c>
      <c r="O180" s="90" t="s">
        <v>1697</v>
      </c>
      <c r="P180" s="98">
        <v>1</v>
      </c>
      <c r="Q180" s="99">
        <v>44749</v>
      </c>
      <c r="R180" s="100">
        <f>(Q180-M180)/30</f>
        <v>13.433333333333334</v>
      </c>
      <c r="S180" s="118">
        <f>IF(P180/K180&gt;1,100,+P180/K180*100)</f>
        <v>100</v>
      </c>
      <c r="T180" s="97">
        <f>+N180*S180/100</f>
        <v>23</v>
      </c>
      <c r="U180" s="97">
        <f>IF(M180&lt;=$AI$1,T180,0)</f>
        <v>23</v>
      </c>
      <c r="V180" s="97">
        <f>IF($AI$1&gt;=M180,N180,0)</f>
        <v>23</v>
      </c>
      <c r="W180" s="98"/>
      <c r="X180" s="102" t="str">
        <f>IF(S180=100,"CUMPLIDA",IF(M180-$AI$1&lt;0,"VENCIDA",IF(M180-$AI$1&lt;=30,"PRÓXIMA A VENCER",IF(S180&gt;0,"CON AVANCE","EN TERMINO"))))</f>
        <v>CUMPLIDA</v>
      </c>
      <c r="Y180" s="102" t="str">
        <f>IF(A180&lt;&gt;"",IF(AE180=1,"VENCIDO",IF(AE180=2,"PRÓXIMO A VENCER",IF(AE180=3,"EN TERMINO",IF(AE180=4,"CON AVANCE",IF(AE180=5,"CUMPLIDO",))))),"")</f>
        <v>CUMPLIDO</v>
      </c>
      <c r="Z180" s="136" t="s">
        <v>1516</v>
      </c>
      <c r="AA180" s="89" t="str">
        <f t="shared" si="39"/>
        <v>H4AT73</v>
      </c>
      <c r="AB180" s="103">
        <f>IF(A180&lt;&gt;"",1,AB179+1)</f>
        <v>1</v>
      </c>
      <c r="AC180" s="103" t="str">
        <f t="shared" si="40"/>
        <v>H4AT73 - 1</v>
      </c>
      <c r="AD180" s="82">
        <f t="shared" si="34"/>
        <v>5</v>
      </c>
      <c r="AE180" s="82">
        <f t="shared" si="35"/>
        <v>5</v>
      </c>
      <c r="AF180" s="82" t="str">
        <f>IF(A180&lt;&gt;"",MID(F180,1,FIND(" ",F180,1)-1),AF179)</f>
        <v>H4AT73.</v>
      </c>
      <c r="AG180" s="82" t="str">
        <f t="shared" si="36"/>
        <v>H4AT73</v>
      </c>
      <c r="AH180" s="104"/>
      <c r="AI180" s="105"/>
      <c r="AJ180" s="106"/>
    </row>
    <row r="181" spans="1:36" s="10" customFormat="1" ht="357" customHeight="1" x14ac:dyDescent="0.2">
      <c r="A181" s="89">
        <f>IF(ISBLANK(D181),"",COUNTA($D$2:D181))</f>
        <v>135</v>
      </c>
      <c r="B181" s="90">
        <f t="shared" si="37"/>
        <v>180</v>
      </c>
      <c r="C181" s="91"/>
      <c r="D181" s="90" t="s">
        <v>1274</v>
      </c>
      <c r="E181" s="90" t="s">
        <v>1503</v>
      </c>
      <c r="F181" s="92" t="s">
        <v>1473</v>
      </c>
      <c r="G181" s="92" t="s">
        <v>1474</v>
      </c>
      <c r="H181" s="92" t="s">
        <v>1457</v>
      </c>
      <c r="I181" s="92" t="s">
        <v>1453</v>
      </c>
      <c r="J181" s="89" t="s">
        <v>1508</v>
      </c>
      <c r="K181" s="89">
        <v>1</v>
      </c>
      <c r="L181" s="134">
        <v>44185</v>
      </c>
      <c r="M181" s="134">
        <v>44346</v>
      </c>
      <c r="N181" s="117">
        <f t="shared" si="41"/>
        <v>23</v>
      </c>
      <c r="O181" s="90" t="s">
        <v>1697</v>
      </c>
      <c r="P181" s="98">
        <v>1</v>
      </c>
      <c r="Q181" s="99">
        <v>44749</v>
      </c>
      <c r="R181" s="100">
        <f>(Q181-M181)/30</f>
        <v>13.433333333333334</v>
      </c>
      <c r="S181" s="118">
        <f>IF(P181/K181&gt;1,100,+P181/K181*100)</f>
        <v>100</v>
      </c>
      <c r="T181" s="97">
        <f>+N181*S181/100</f>
        <v>23</v>
      </c>
      <c r="U181" s="97">
        <f>IF(M181&lt;=$AI$1,T181,0)</f>
        <v>23</v>
      </c>
      <c r="V181" s="97">
        <f>IF($AI$1&gt;=M181,N181,0)</f>
        <v>23</v>
      </c>
      <c r="W181" s="98"/>
      <c r="X181" s="102" t="str">
        <f>IF(S181=100,"CUMPLIDA",IF(M181-$AI$1&lt;0,"VENCIDA",IF(M181-$AI$1&lt;=30,"PRÓXIMA A VENCER",IF(S181&gt;0,"CON AVANCE","EN TERMINO"))))</f>
        <v>CUMPLIDA</v>
      </c>
      <c r="Y181" s="102" t="str">
        <f>IF(A181&lt;&gt;"",IF(AE181=1,"VENCIDO",IF(AE181=2,"PRÓXIMO A VENCER",IF(AE181=3,"EN TERMINO",IF(AE181=4,"CON AVANCE",IF(AE181=5,"CUMPLIDO",))))),"")</f>
        <v>CUMPLIDO</v>
      </c>
      <c r="Z181" s="136" t="s">
        <v>1516</v>
      </c>
      <c r="AA181" s="89" t="str">
        <f t="shared" si="39"/>
        <v>H5AT73</v>
      </c>
      <c r="AB181" s="103">
        <f>IF(A181&lt;&gt;"",1,AB180+1)</f>
        <v>1</v>
      </c>
      <c r="AC181" s="103" t="str">
        <f t="shared" si="40"/>
        <v>H5AT73 - 1</v>
      </c>
      <c r="AD181" s="82">
        <f t="shared" si="34"/>
        <v>5</v>
      </c>
      <c r="AE181" s="82">
        <f t="shared" si="35"/>
        <v>5</v>
      </c>
      <c r="AF181" s="82" t="str">
        <f>IF(A181&lt;&gt;"",MID(F181,1,FIND(" ",F181,1)-1),AF180)</f>
        <v>H5AT73.</v>
      </c>
      <c r="AG181" s="82" t="str">
        <f t="shared" si="36"/>
        <v>H5AT73</v>
      </c>
      <c r="AH181" s="104"/>
      <c r="AI181" s="105"/>
      <c r="AJ181" s="106"/>
    </row>
    <row r="182" spans="1:36" s="10" customFormat="1" ht="357" customHeight="1" x14ac:dyDescent="0.2">
      <c r="A182" s="89">
        <f>IF(ISBLANK(D182),"",COUNTA($D$2:D182))</f>
        <v>136</v>
      </c>
      <c r="B182" s="90">
        <f t="shared" si="37"/>
        <v>181</v>
      </c>
      <c r="C182" s="91"/>
      <c r="D182" s="90" t="s">
        <v>1462</v>
      </c>
      <c r="E182" s="90" t="s">
        <v>969</v>
      </c>
      <c r="F182" s="92" t="s">
        <v>1670</v>
      </c>
      <c r="G182" s="92" t="s">
        <v>1671</v>
      </c>
      <c r="H182" s="92" t="s">
        <v>1458</v>
      </c>
      <c r="I182" s="92" t="s">
        <v>1453</v>
      </c>
      <c r="J182" s="89" t="s">
        <v>1508</v>
      </c>
      <c r="K182" s="89">
        <v>1</v>
      </c>
      <c r="L182" s="134">
        <v>44185</v>
      </c>
      <c r="M182" s="134">
        <v>44346</v>
      </c>
      <c r="N182" s="117">
        <f t="shared" si="41"/>
        <v>23</v>
      </c>
      <c r="O182" s="90" t="s">
        <v>1697</v>
      </c>
      <c r="P182" s="98">
        <v>1</v>
      </c>
      <c r="Q182" s="99">
        <v>44749</v>
      </c>
      <c r="R182" s="100">
        <f>(Q182-M182)/30</f>
        <v>13.433333333333334</v>
      </c>
      <c r="S182" s="118">
        <f>IF(P182/K182&gt;1,100,+P182/K182*100)</f>
        <v>100</v>
      </c>
      <c r="T182" s="97">
        <f>+N182*S182/100</f>
        <v>23</v>
      </c>
      <c r="U182" s="97">
        <f>IF(M182&lt;=$AI$1,T182,0)</f>
        <v>23</v>
      </c>
      <c r="V182" s="97">
        <f>IF($AI$1&gt;=M182,N182,0)</f>
        <v>23</v>
      </c>
      <c r="W182" s="98"/>
      <c r="X182" s="102" t="str">
        <f>IF(S182=100,"CUMPLIDA",IF(M182-$AI$1&lt;0,"VENCIDA",IF(M182-$AI$1&lt;=30,"PRÓXIMA A VENCER",IF(S182&gt;0,"CON AVANCE","EN TERMINO"))))</f>
        <v>CUMPLIDA</v>
      </c>
      <c r="Y182" s="102" t="str">
        <f>IF(A182&lt;&gt;"",IF(AE182=1,"VENCIDO",IF(AE182=2,"PRÓXIMO A VENCER",IF(AE182=3,"EN TERMINO",IF(AE182=4,"CON AVANCE",IF(AE182=5,"CUMPLIDO",))))),"")</f>
        <v>CUMPLIDO</v>
      </c>
      <c r="Z182" s="136" t="s">
        <v>1516</v>
      </c>
      <c r="AA182" s="89" t="str">
        <f t="shared" si="39"/>
        <v>H6AT73</v>
      </c>
      <c r="AB182" s="103">
        <f>IF(A182&lt;&gt;"",1,AB181+1)</f>
        <v>1</v>
      </c>
      <c r="AC182" s="103" t="str">
        <f t="shared" si="40"/>
        <v>H6AT73 - 1</v>
      </c>
      <c r="AD182" s="82">
        <f t="shared" si="34"/>
        <v>5</v>
      </c>
      <c r="AE182" s="82">
        <f t="shared" si="35"/>
        <v>5</v>
      </c>
      <c r="AF182" s="82" t="str">
        <f>IF(A182&lt;&gt;"",MID(F182,1,FIND(" ",F182,1)-1),AF181)</f>
        <v>H6AT73.</v>
      </c>
      <c r="AG182" s="82" t="str">
        <f t="shared" si="36"/>
        <v>H6AT73</v>
      </c>
      <c r="AH182" s="104"/>
      <c r="AI182" s="105"/>
      <c r="AJ182" s="106"/>
    </row>
    <row r="183" spans="1:36" s="10" customFormat="1" ht="357" customHeight="1" x14ac:dyDescent="0.2">
      <c r="A183" s="89">
        <f>IF(ISBLANK(D183),"",COUNTA($D$2:D183))</f>
        <v>137</v>
      </c>
      <c r="B183" s="90">
        <f t="shared" si="37"/>
        <v>182</v>
      </c>
      <c r="C183" s="91"/>
      <c r="D183" s="90" t="s">
        <v>1462</v>
      </c>
      <c r="E183" s="90" t="s">
        <v>969</v>
      </c>
      <c r="F183" s="92" t="s">
        <v>1475</v>
      </c>
      <c r="G183" s="92" t="s">
        <v>1476</v>
      </c>
      <c r="H183" s="92" t="s">
        <v>1458</v>
      </c>
      <c r="I183" s="92" t="s">
        <v>1453</v>
      </c>
      <c r="J183" s="89" t="s">
        <v>1508</v>
      </c>
      <c r="K183" s="89">
        <v>1</v>
      </c>
      <c r="L183" s="134">
        <v>44185</v>
      </c>
      <c r="M183" s="134">
        <v>44346</v>
      </c>
      <c r="N183" s="117">
        <f t="shared" si="41"/>
        <v>23</v>
      </c>
      <c r="O183" s="90" t="s">
        <v>1697</v>
      </c>
      <c r="P183" s="98">
        <v>1</v>
      </c>
      <c r="Q183" s="99">
        <v>44749</v>
      </c>
      <c r="R183" s="100">
        <f>(Q183-M183)/30</f>
        <v>13.433333333333334</v>
      </c>
      <c r="S183" s="118">
        <f>IF(P183/K183&gt;1,100,+P183/K183*100)</f>
        <v>100</v>
      </c>
      <c r="T183" s="97">
        <f>+N183*S183/100</f>
        <v>23</v>
      </c>
      <c r="U183" s="97">
        <f>IF(M183&lt;=$AI$1,T183,0)</f>
        <v>23</v>
      </c>
      <c r="V183" s="97">
        <f>IF($AI$1&gt;=M183,N183,0)</f>
        <v>23</v>
      </c>
      <c r="W183" s="98"/>
      <c r="X183" s="102" t="str">
        <f>IF(S183=100,"CUMPLIDA",IF(M183-$AI$1&lt;0,"VENCIDA",IF(M183-$AI$1&lt;=30,"PRÓXIMA A VENCER",IF(S183&gt;0,"CON AVANCE","EN TERMINO"))))</f>
        <v>CUMPLIDA</v>
      </c>
      <c r="Y183" s="102" t="str">
        <f>IF(A183&lt;&gt;"",IF(AE183=1,"VENCIDO",IF(AE183=2,"PRÓXIMO A VENCER",IF(AE183=3,"EN TERMINO",IF(AE183=4,"CON AVANCE",IF(AE183=5,"CUMPLIDO",))))),"")</f>
        <v>CUMPLIDO</v>
      </c>
      <c r="Z183" s="136" t="s">
        <v>1516</v>
      </c>
      <c r="AA183" s="89" t="str">
        <f t="shared" si="39"/>
        <v>H7AT73</v>
      </c>
      <c r="AB183" s="103">
        <f>IF(A183&lt;&gt;"",1,AB182+1)</f>
        <v>1</v>
      </c>
      <c r="AC183" s="103" t="str">
        <f t="shared" si="40"/>
        <v>H7AT73 - 1</v>
      </c>
      <c r="AD183" s="82">
        <f t="shared" si="34"/>
        <v>5</v>
      </c>
      <c r="AE183" s="82">
        <f t="shared" si="35"/>
        <v>5</v>
      </c>
      <c r="AF183" s="82" t="str">
        <f>IF(A183&lt;&gt;"",MID(F183,1,FIND(" ",F183,1)-1),AF182)</f>
        <v>H7AT73.</v>
      </c>
      <c r="AG183" s="82" t="str">
        <f t="shared" si="36"/>
        <v>H7AT73</v>
      </c>
      <c r="AH183" s="104"/>
      <c r="AI183" s="105"/>
      <c r="AJ183" s="106"/>
    </row>
    <row r="184" spans="1:36" s="10" customFormat="1" ht="357" customHeight="1" x14ac:dyDescent="0.2">
      <c r="A184" s="89">
        <f>IF(ISBLANK(D184),"",COUNTA($D$2:D184))</f>
        <v>138</v>
      </c>
      <c r="B184" s="90">
        <f t="shared" si="37"/>
        <v>183</v>
      </c>
      <c r="C184" s="91"/>
      <c r="D184" s="90" t="s">
        <v>1274</v>
      </c>
      <c r="E184" s="90" t="s">
        <v>969</v>
      </c>
      <c r="F184" s="92" t="s">
        <v>1477</v>
      </c>
      <c r="G184" s="92" t="s">
        <v>1478</v>
      </c>
      <c r="H184" s="92" t="s">
        <v>1458</v>
      </c>
      <c r="I184" s="92" t="s">
        <v>1453</v>
      </c>
      <c r="J184" s="89" t="s">
        <v>1508</v>
      </c>
      <c r="K184" s="89">
        <v>1</v>
      </c>
      <c r="L184" s="134">
        <v>44185</v>
      </c>
      <c r="M184" s="134">
        <v>44346</v>
      </c>
      <c r="N184" s="117">
        <f t="shared" si="41"/>
        <v>23</v>
      </c>
      <c r="O184" s="90" t="s">
        <v>1697</v>
      </c>
      <c r="P184" s="98">
        <v>1</v>
      </c>
      <c r="Q184" s="99">
        <v>44749</v>
      </c>
      <c r="R184" s="100">
        <f>(Q184-M184)/30</f>
        <v>13.433333333333334</v>
      </c>
      <c r="S184" s="118">
        <f>IF(P184/K184&gt;1,100,+P184/K184*100)</f>
        <v>100</v>
      </c>
      <c r="T184" s="97">
        <f>+N184*S184/100</f>
        <v>23</v>
      </c>
      <c r="U184" s="97">
        <f>IF(M184&lt;=$AI$1,T184,0)</f>
        <v>23</v>
      </c>
      <c r="V184" s="97">
        <f>IF($AI$1&gt;=M184,N184,0)</f>
        <v>23</v>
      </c>
      <c r="W184" s="98"/>
      <c r="X184" s="102" t="str">
        <f>IF(S184=100,"CUMPLIDA",IF(M184-$AI$1&lt;0,"VENCIDA",IF(M184-$AI$1&lt;=30,"PRÓXIMA A VENCER",IF(S184&gt;0,"CON AVANCE","EN TERMINO"))))</f>
        <v>CUMPLIDA</v>
      </c>
      <c r="Y184" s="102" t="str">
        <f>IF(A184&lt;&gt;"",IF(AE184=1,"VENCIDO",IF(AE184=2,"PRÓXIMO A VENCER",IF(AE184=3,"EN TERMINO",IF(AE184=4,"CON AVANCE",IF(AE184=5,"CUMPLIDO",))))),"")</f>
        <v>CUMPLIDO</v>
      </c>
      <c r="Z184" s="136" t="s">
        <v>1517</v>
      </c>
      <c r="AA184" s="89" t="str">
        <f t="shared" si="39"/>
        <v>H1AT74</v>
      </c>
      <c r="AB184" s="103">
        <f>IF(A184&lt;&gt;"",1,AB183+1)</f>
        <v>1</v>
      </c>
      <c r="AC184" s="103" t="str">
        <f t="shared" si="40"/>
        <v>H1AT74 - 1</v>
      </c>
      <c r="AD184" s="82">
        <f t="shared" si="34"/>
        <v>5</v>
      </c>
      <c r="AE184" s="82">
        <f t="shared" si="35"/>
        <v>5</v>
      </c>
      <c r="AF184" s="82" t="str">
        <f>IF(A184&lt;&gt;"",MID(F184,1,FIND(" ",F184,1)-1),AF183)</f>
        <v>H1AT74.</v>
      </c>
      <c r="AG184" s="82" t="str">
        <f t="shared" si="36"/>
        <v>H1AT74</v>
      </c>
      <c r="AH184" s="104"/>
      <c r="AI184" s="105"/>
      <c r="AJ184" s="106"/>
    </row>
    <row r="185" spans="1:36" s="10" customFormat="1" ht="357" customHeight="1" x14ac:dyDescent="0.2">
      <c r="A185" s="89">
        <f>IF(ISBLANK(D185),"",COUNTA($D$2:D185))</f>
        <v>139</v>
      </c>
      <c r="B185" s="90">
        <f t="shared" si="37"/>
        <v>184</v>
      </c>
      <c r="C185" s="91"/>
      <c r="D185" s="90" t="s">
        <v>1274</v>
      </c>
      <c r="E185" s="90" t="s">
        <v>1276</v>
      </c>
      <c r="F185" s="110" t="s">
        <v>1479</v>
      </c>
      <c r="G185" s="110" t="s">
        <v>1480</v>
      </c>
      <c r="H185" s="92" t="s">
        <v>1243</v>
      </c>
      <c r="I185" s="92" t="s">
        <v>1250</v>
      </c>
      <c r="J185" s="89" t="s">
        <v>1245</v>
      </c>
      <c r="K185" s="89">
        <v>1</v>
      </c>
      <c r="L185" s="134">
        <v>44185</v>
      </c>
      <c r="M185" s="134">
        <v>44285</v>
      </c>
      <c r="N185" s="117">
        <f t="shared" si="41"/>
        <v>14.285714285714286</v>
      </c>
      <c r="O185" s="98" t="s">
        <v>1698</v>
      </c>
      <c r="P185" s="98">
        <v>1</v>
      </c>
      <c r="Q185" s="99">
        <v>44662</v>
      </c>
      <c r="R185" s="100">
        <f>(Q185-M185)/30</f>
        <v>12.566666666666666</v>
      </c>
      <c r="S185" s="118">
        <f>IF(P185/K185&gt;1,100,+P185/K185*100)</f>
        <v>100</v>
      </c>
      <c r="T185" s="97">
        <f>+N185*S185/100</f>
        <v>14.285714285714286</v>
      </c>
      <c r="U185" s="97">
        <f>IF(M185&lt;=$AI$1,T185,0)</f>
        <v>14.285714285714286</v>
      </c>
      <c r="V185" s="97">
        <f>IF($AI$1&gt;=M185,N185,0)</f>
        <v>14.285714285714286</v>
      </c>
      <c r="W185" s="98"/>
      <c r="X185" s="102" t="str">
        <f>IF(S185=100,"CUMPLIDA",IF(M185-$AI$1&lt;0,"VENCIDA",IF(M185-$AI$1&lt;=30,"PRÓXIMA A VENCER",IF(S185&gt;0,"CON AVANCE","EN TERMINO"))))</f>
        <v>CUMPLIDA</v>
      </c>
      <c r="Y185" s="102" t="str">
        <f>IF(A185&lt;&gt;"",IF(AE185=1,"VENCIDO",IF(AE185=2,"PRÓXIMO A VENCER",IF(AE185=3,"EN TERMINO",IF(AE185=4,"CON AVANCE",IF(AE185=5,"CUMPLIDO",))))),"")</f>
        <v>CUMPLIDO</v>
      </c>
      <c r="Z185" s="136" t="s">
        <v>1518</v>
      </c>
      <c r="AA185" s="89" t="str">
        <f t="shared" si="39"/>
        <v>H1AT75</v>
      </c>
      <c r="AB185" s="103">
        <f>IF(A185&lt;&gt;"",1,AB184+1)</f>
        <v>1</v>
      </c>
      <c r="AC185" s="103" t="str">
        <f t="shared" si="40"/>
        <v>H1AT75 - 1</v>
      </c>
      <c r="AD185" s="82">
        <f t="shared" si="34"/>
        <v>5</v>
      </c>
      <c r="AE185" s="82">
        <f t="shared" si="35"/>
        <v>5</v>
      </c>
      <c r="AF185" s="82" t="str">
        <f>IF(A185&lt;&gt;"",MID(F185,1,FIND(" ",F185,1)-1),AF184)</f>
        <v>H1AT75.</v>
      </c>
      <c r="AG185" s="82" t="str">
        <f t="shared" si="36"/>
        <v>H1AT75</v>
      </c>
      <c r="AH185" s="104"/>
      <c r="AI185" s="105"/>
      <c r="AJ185" s="106"/>
    </row>
    <row r="186" spans="1:36" s="10" customFormat="1" ht="357" customHeight="1" x14ac:dyDescent="0.2">
      <c r="A186" s="89">
        <f>IF(ISBLANK(D186),"",COUNTA($D$2:D186))</f>
        <v>140</v>
      </c>
      <c r="B186" s="90">
        <f t="shared" si="37"/>
        <v>185</v>
      </c>
      <c r="C186" s="91"/>
      <c r="D186" s="90" t="s">
        <v>1274</v>
      </c>
      <c r="E186" s="90" t="s">
        <v>1504</v>
      </c>
      <c r="F186" s="110" t="s">
        <v>1481</v>
      </c>
      <c r="G186" s="110" t="s">
        <v>1482</v>
      </c>
      <c r="H186" s="92" t="s">
        <v>1243</v>
      </c>
      <c r="I186" s="92" t="s">
        <v>1250</v>
      </c>
      <c r="J186" s="89" t="s">
        <v>1245</v>
      </c>
      <c r="K186" s="89">
        <v>1</v>
      </c>
      <c r="L186" s="134">
        <v>44185</v>
      </c>
      <c r="M186" s="134">
        <v>44285</v>
      </c>
      <c r="N186" s="117">
        <f t="shared" si="41"/>
        <v>14.285714285714286</v>
      </c>
      <c r="O186" s="98" t="s">
        <v>1698</v>
      </c>
      <c r="P186" s="98">
        <v>1</v>
      </c>
      <c r="Q186" s="99">
        <v>44662</v>
      </c>
      <c r="R186" s="100">
        <f>(Q186-M186)/30</f>
        <v>12.566666666666666</v>
      </c>
      <c r="S186" s="118">
        <f>IF(P186/K186&gt;1,100,+P186/K186*100)</f>
        <v>100</v>
      </c>
      <c r="T186" s="97">
        <f>+N186*S186/100</f>
        <v>14.285714285714286</v>
      </c>
      <c r="U186" s="97">
        <f>IF(M186&lt;=$AI$1,T186,0)</f>
        <v>14.285714285714286</v>
      </c>
      <c r="V186" s="97">
        <f>IF($AI$1&gt;=M186,N186,0)</f>
        <v>14.285714285714286</v>
      </c>
      <c r="W186" s="98"/>
      <c r="X186" s="102" t="str">
        <f>IF(S186=100,"CUMPLIDA",IF(M186-$AI$1&lt;0,"VENCIDA",IF(M186-$AI$1&lt;=30,"PRÓXIMA A VENCER",IF(S186&gt;0,"CON AVANCE","EN TERMINO"))))</f>
        <v>CUMPLIDA</v>
      </c>
      <c r="Y186" s="102" t="str">
        <f>IF(A186&lt;&gt;"",IF(AE186=1,"VENCIDO",IF(AE186=2,"PRÓXIMO A VENCER",IF(AE186=3,"EN TERMINO",IF(AE186=4,"CON AVANCE",IF(AE186=5,"CUMPLIDO",))))),"")</f>
        <v>CUMPLIDO</v>
      </c>
      <c r="Z186" s="136" t="s">
        <v>1518</v>
      </c>
      <c r="AA186" s="89" t="str">
        <f t="shared" si="39"/>
        <v>H2AT75</v>
      </c>
      <c r="AB186" s="103">
        <f>IF(A186&lt;&gt;"",1,AB185+1)</f>
        <v>1</v>
      </c>
      <c r="AC186" s="103" t="str">
        <f t="shared" si="40"/>
        <v>H2AT75 - 1</v>
      </c>
      <c r="AD186" s="82">
        <f t="shared" si="34"/>
        <v>5</v>
      </c>
      <c r="AE186" s="82">
        <f t="shared" si="35"/>
        <v>5</v>
      </c>
      <c r="AF186" s="82" t="str">
        <f>IF(A186&lt;&gt;"",MID(F186,1,FIND(" ",F186,1)-1),AF185)</f>
        <v>H2AT75.</v>
      </c>
      <c r="AG186" s="82" t="str">
        <f t="shared" si="36"/>
        <v>H2AT75</v>
      </c>
      <c r="AH186" s="104"/>
      <c r="AI186" s="105"/>
      <c r="AJ186" s="106"/>
    </row>
    <row r="187" spans="1:36" s="10" customFormat="1" ht="357" customHeight="1" x14ac:dyDescent="0.2">
      <c r="A187" s="89">
        <f>IF(ISBLANK(D187),"",COUNTA($D$2:D187))</f>
        <v>141</v>
      </c>
      <c r="B187" s="90">
        <f t="shared" si="37"/>
        <v>186</v>
      </c>
      <c r="C187" s="91"/>
      <c r="D187" s="90" t="s">
        <v>1274</v>
      </c>
      <c r="E187" s="90" t="s">
        <v>1370</v>
      </c>
      <c r="F187" s="110" t="s">
        <v>1483</v>
      </c>
      <c r="G187" s="110" t="s">
        <v>1484</v>
      </c>
      <c r="H187" s="92" t="s">
        <v>1458</v>
      </c>
      <c r="I187" s="92" t="s">
        <v>1453</v>
      </c>
      <c r="J187" s="89" t="s">
        <v>1508</v>
      </c>
      <c r="K187" s="89">
        <v>1</v>
      </c>
      <c r="L187" s="134">
        <v>44185</v>
      </c>
      <c r="M187" s="134">
        <v>44346</v>
      </c>
      <c r="N187" s="117">
        <f t="shared" si="41"/>
        <v>23</v>
      </c>
      <c r="O187" s="90" t="s">
        <v>1697</v>
      </c>
      <c r="P187" s="98">
        <v>1</v>
      </c>
      <c r="Q187" s="99">
        <v>44749</v>
      </c>
      <c r="R187" s="100">
        <f>(Q187-M187)/30</f>
        <v>13.433333333333334</v>
      </c>
      <c r="S187" s="118">
        <f>IF(P187/K187&gt;1,100,+P187/K187*100)</f>
        <v>100</v>
      </c>
      <c r="T187" s="97">
        <f>+N187*S187/100</f>
        <v>23</v>
      </c>
      <c r="U187" s="97">
        <f>IF(M187&lt;=$AI$1,T187,0)</f>
        <v>23</v>
      </c>
      <c r="V187" s="97">
        <f>IF($AI$1&gt;=M187,N187,0)</f>
        <v>23</v>
      </c>
      <c r="W187" s="98"/>
      <c r="X187" s="102" t="str">
        <f>IF(S187=100,"CUMPLIDA",IF(M187-$AI$1&lt;0,"VENCIDA",IF(M187-$AI$1&lt;=30,"PRÓXIMA A VENCER",IF(S187&gt;0,"CON AVANCE","EN TERMINO"))))</f>
        <v>CUMPLIDA</v>
      </c>
      <c r="Y187" s="102" t="str">
        <f>IF(A187&lt;&gt;"",IF(AE187=1,"VENCIDO",IF(AE187=2,"PRÓXIMO A VENCER",IF(AE187=3,"EN TERMINO",IF(AE187=4,"CON AVANCE",IF(AE187=5,"CUMPLIDO",))))),"")</f>
        <v>CUMPLIDO</v>
      </c>
      <c r="Z187" s="136" t="s">
        <v>1518</v>
      </c>
      <c r="AA187" s="89" t="str">
        <f t="shared" si="39"/>
        <v>H3AT75</v>
      </c>
      <c r="AB187" s="103">
        <f>IF(A187&lt;&gt;"",1,AB186+1)</f>
        <v>1</v>
      </c>
      <c r="AC187" s="103" t="str">
        <f t="shared" si="40"/>
        <v>H3AT75 - 1</v>
      </c>
      <c r="AD187" s="82">
        <f t="shared" si="34"/>
        <v>5</v>
      </c>
      <c r="AE187" s="82">
        <f t="shared" si="35"/>
        <v>5</v>
      </c>
      <c r="AF187" s="82" t="str">
        <f>IF(A187&lt;&gt;"",MID(F187,1,FIND(" ",F187,1)-1),AF186)</f>
        <v>H3AT75.</v>
      </c>
      <c r="AG187" s="82" t="str">
        <f t="shared" si="36"/>
        <v>H3AT75</v>
      </c>
      <c r="AH187" s="104"/>
      <c r="AI187" s="105"/>
      <c r="AJ187" s="106"/>
    </row>
    <row r="188" spans="1:36" s="10" customFormat="1" ht="357" customHeight="1" x14ac:dyDescent="0.2">
      <c r="A188" s="89">
        <f>IF(ISBLANK(D188),"",COUNTA($D$2:D188))</f>
        <v>142</v>
      </c>
      <c r="B188" s="90">
        <f t="shared" si="37"/>
        <v>187</v>
      </c>
      <c r="C188" s="91"/>
      <c r="D188" s="90" t="s">
        <v>1274</v>
      </c>
      <c r="E188" s="90" t="s">
        <v>1448</v>
      </c>
      <c r="F188" s="110" t="s">
        <v>1485</v>
      </c>
      <c r="G188" s="110" t="s">
        <v>1486</v>
      </c>
      <c r="H188" s="92" t="s">
        <v>1243</v>
      </c>
      <c r="I188" s="92" t="s">
        <v>1250</v>
      </c>
      <c r="J188" s="89" t="s">
        <v>1245</v>
      </c>
      <c r="K188" s="89">
        <v>1</v>
      </c>
      <c r="L188" s="134">
        <v>44185</v>
      </c>
      <c r="M188" s="134">
        <v>44285</v>
      </c>
      <c r="N188" s="117">
        <f t="shared" si="41"/>
        <v>14.285714285714286</v>
      </c>
      <c r="O188" s="90" t="s">
        <v>1697</v>
      </c>
      <c r="P188" s="98">
        <v>1</v>
      </c>
      <c r="Q188" s="99">
        <v>44662</v>
      </c>
      <c r="R188" s="100">
        <f>(Q188-M188)/30</f>
        <v>12.566666666666666</v>
      </c>
      <c r="S188" s="118">
        <f>IF(P188/K188&gt;1,100,+P188/K188*100)</f>
        <v>100</v>
      </c>
      <c r="T188" s="97">
        <f>+N188*S188/100</f>
        <v>14.285714285714286</v>
      </c>
      <c r="U188" s="97">
        <f>IF(M188&lt;=$AI$1,T188,0)</f>
        <v>14.285714285714286</v>
      </c>
      <c r="V188" s="97">
        <f>IF($AI$1&gt;=M188,N188,0)</f>
        <v>14.285714285714286</v>
      </c>
      <c r="W188" s="98"/>
      <c r="X188" s="102" t="str">
        <f>IF(S188=100,"CUMPLIDA",IF(M188-$AI$1&lt;0,"VENCIDA",IF(M188-$AI$1&lt;=30,"PRÓXIMA A VENCER",IF(S188&gt;0,"CON AVANCE","EN TERMINO"))))</f>
        <v>CUMPLIDA</v>
      </c>
      <c r="Y188" s="102" t="str">
        <f>IF(A188&lt;&gt;"",IF(AE188=1,"VENCIDO",IF(AE188=2,"PRÓXIMO A VENCER",IF(AE188=3,"EN TERMINO",IF(AE188=4,"CON AVANCE",IF(AE188=5,"CUMPLIDO",))))),"")</f>
        <v>CUMPLIDO</v>
      </c>
      <c r="Z188" s="136" t="s">
        <v>1518</v>
      </c>
      <c r="AA188" s="89" t="str">
        <f t="shared" si="39"/>
        <v>H4AT75</v>
      </c>
      <c r="AB188" s="103">
        <f>IF(A188&lt;&gt;"",1,AB187+1)</f>
        <v>1</v>
      </c>
      <c r="AC188" s="103" t="str">
        <f t="shared" si="40"/>
        <v>H4AT75 - 1</v>
      </c>
      <c r="AD188" s="82">
        <f t="shared" si="34"/>
        <v>5</v>
      </c>
      <c r="AE188" s="82">
        <f t="shared" si="35"/>
        <v>5</v>
      </c>
      <c r="AF188" s="82" t="str">
        <f>IF(A188&lt;&gt;"",MID(F188,1,FIND(" ",F188,1)-1),AF187)</f>
        <v>H4AT75.</v>
      </c>
      <c r="AG188" s="82" t="str">
        <f t="shared" si="36"/>
        <v>H4AT75</v>
      </c>
      <c r="AH188" s="104"/>
      <c r="AI188" s="105"/>
      <c r="AJ188" s="106"/>
    </row>
    <row r="189" spans="1:36" s="10" customFormat="1" ht="357" customHeight="1" x14ac:dyDescent="0.2">
      <c r="A189" s="89">
        <f>IF(ISBLANK(D189),"",COUNTA($D$2:D189))</f>
        <v>143</v>
      </c>
      <c r="B189" s="90">
        <f t="shared" si="37"/>
        <v>188</v>
      </c>
      <c r="C189" s="91"/>
      <c r="D189" s="90" t="s">
        <v>1274</v>
      </c>
      <c r="E189" s="90" t="s">
        <v>985</v>
      </c>
      <c r="F189" s="110" t="s">
        <v>1487</v>
      </c>
      <c r="G189" s="110" t="s">
        <v>1488</v>
      </c>
      <c r="H189" s="92" t="s">
        <v>1510</v>
      </c>
      <c r="I189" s="92" t="s">
        <v>1511</v>
      </c>
      <c r="J189" s="89" t="s">
        <v>1512</v>
      </c>
      <c r="K189" s="89">
        <v>1</v>
      </c>
      <c r="L189" s="134">
        <v>44197</v>
      </c>
      <c r="M189" s="134">
        <v>44384</v>
      </c>
      <c r="N189" s="117">
        <f t="shared" si="41"/>
        <v>26.714285714285715</v>
      </c>
      <c r="O189" s="90" t="s">
        <v>2206</v>
      </c>
      <c r="P189" s="98">
        <v>0</v>
      </c>
      <c r="Q189" s="134"/>
      <c r="R189" s="100">
        <f>(Q189-M189)/30</f>
        <v>-1479.4666666666667</v>
      </c>
      <c r="S189" s="118">
        <f>IF(P189/K189&gt;1,100,+P189/K189*100)</f>
        <v>0</v>
      </c>
      <c r="T189" s="97">
        <f>+N189*S189/100</f>
        <v>0</v>
      </c>
      <c r="U189" s="97">
        <f>IF(M189&lt;=$AI$1,T189,0)</f>
        <v>0</v>
      </c>
      <c r="V189" s="97">
        <f>IF($AI$1&gt;=M189,N189,0)</f>
        <v>26.714285714285715</v>
      </c>
      <c r="W189" s="98"/>
      <c r="X189" s="102" t="str">
        <f>IF(S189=100,"CUMPLIDA",IF(M189-$AI$1&lt;0,"VENCIDA",IF(M189-$AI$1&lt;=30,"PRÓXIMA A VENCER",IF(S189&gt;0,"CON AVANCE","EN TERMINO"))))</f>
        <v>VENCIDA</v>
      </c>
      <c r="Y189" s="102" t="str">
        <f>IF(A189&lt;&gt;"",IF(AE189=1,"VENCIDO",IF(AE189=2,"PRÓXIMO A VENCER",IF(AE189=3,"EN TERMINO",IF(AE189=4,"CON AVANCE",IF(AE189=5,"CUMPLIDO",))))),"")</f>
        <v>VENCIDO</v>
      </c>
      <c r="Z189" s="136" t="s">
        <v>1518</v>
      </c>
      <c r="AA189" s="89" t="str">
        <f t="shared" si="39"/>
        <v>H5AT75</v>
      </c>
      <c r="AB189" s="103">
        <f>IF(A189&lt;&gt;"",1,AB188+1)</f>
        <v>1</v>
      </c>
      <c r="AC189" s="103" t="str">
        <f t="shared" si="40"/>
        <v>H5AT75 - 1</v>
      </c>
      <c r="AD189" s="82">
        <f t="shared" si="34"/>
        <v>1</v>
      </c>
      <c r="AE189" s="82">
        <f t="shared" si="35"/>
        <v>1</v>
      </c>
      <c r="AF189" s="82" t="str">
        <f>IF(A189&lt;&gt;"",MID(F189,1,FIND(" ",F189,1)-1),AF188)</f>
        <v>H5AT75.</v>
      </c>
      <c r="AG189" s="82" t="str">
        <f t="shared" si="36"/>
        <v>H5AT75</v>
      </c>
      <c r="AH189" s="104"/>
      <c r="AI189" s="105"/>
      <c r="AJ189" s="106"/>
    </row>
    <row r="190" spans="1:36" s="10" customFormat="1" ht="357" customHeight="1" x14ac:dyDescent="0.2">
      <c r="A190" s="89">
        <f>IF(ISBLANK(D190),"",COUNTA($D$2:D190))</f>
        <v>144</v>
      </c>
      <c r="B190" s="90">
        <f t="shared" si="37"/>
        <v>189</v>
      </c>
      <c r="C190" s="91"/>
      <c r="D190" s="90" t="s">
        <v>1274</v>
      </c>
      <c r="E190" s="90" t="s">
        <v>985</v>
      </c>
      <c r="F190" s="110" t="s">
        <v>1489</v>
      </c>
      <c r="G190" s="110" t="s">
        <v>1490</v>
      </c>
      <c r="H190" s="92" t="s">
        <v>1514</v>
      </c>
      <c r="I190" s="92" t="s">
        <v>1513</v>
      </c>
      <c r="J190" s="89" t="s">
        <v>1515</v>
      </c>
      <c r="K190" s="89">
        <v>1</v>
      </c>
      <c r="L190" s="134">
        <v>44197</v>
      </c>
      <c r="M190" s="134">
        <v>44353</v>
      </c>
      <c r="N190" s="117">
        <f t="shared" si="41"/>
        <v>22.285714285714285</v>
      </c>
      <c r="O190" s="90" t="s">
        <v>770</v>
      </c>
      <c r="P190" s="98">
        <v>0</v>
      </c>
      <c r="Q190" s="134"/>
      <c r="R190" s="100">
        <f>(Q190-M190)/30</f>
        <v>-1478.4333333333334</v>
      </c>
      <c r="S190" s="118">
        <f>IF(P190/K190&gt;1,100,+P190/K190*100)</f>
        <v>0</v>
      </c>
      <c r="T190" s="97">
        <f>+N190*S190/100</f>
        <v>0</v>
      </c>
      <c r="U190" s="97">
        <f>IF(M190&lt;=$AI$1,T190,0)</f>
        <v>0</v>
      </c>
      <c r="V190" s="97">
        <f>IF($AI$1&gt;=M190,N190,0)</f>
        <v>22.285714285714285</v>
      </c>
      <c r="W190" s="98"/>
      <c r="X190" s="102" t="str">
        <f>IF(S190=100,"CUMPLIDA",IF(M190-$AI$1&lt;0,"VENCIDA",IF(M190-$AI$1&lt;=30,"PRÓXIMA A VENCER",IF(S190&gt;0,"CON AVANCE","EN TERMINO"))))</f>
        <v>VENCIDA</v>
      </c>
      <c r="Y190" s="102" t="str">
        <f>IF(A190&lt;&gt;"",IF(AE190=1,"VENCIDO",IF(AE190=2,"PRÓXIMO A VENCER",IF(AE190=3,"EN TERMINO",IF(AE190=4,"CON AVANCE",IF(AE190=5,"CUMPLIDO",))))),"")</f>
        <v>VENCIDO</v>
      </c>
      <c r="Z190" s="136" t="s">
        <v>1518</v>
      </c>
      <c r="AA190" s="89" t="str">
        <f t="shared" si="39"/>
        <v>H6AT75</v>
      </c>
      <c r="AB190" s="103">
        <f>IF(A190&lt;&gt;"",1,AB189+1)</f>
        <v>1</v>
      </c>
      <c r="AC190" s="103" t="str">
        <f t="shared" si="40"/>
        <v>H6AT75 - 1</v>
      </c>
      <c r="AD190" s="82">
        <f t="shared" si="34"/>
        <v>1</v>
      </c>
      <c r="AE190" s="82">
        <f t="shared" si="35"/>
        <v>1</v>
      </c>
      <c r="AF190" s="82" t="str">
        <f>IF(A190&lt;&gt;"",MID(F190,1,FIND(" ",F190,1)-1),AF189)</f>
        <v>H6AT75.</v>
      </c>
      <c r="AG190" s="82" t="str">
        <f t="shared" si="36"/>
        <v>H6AT75</v>
      </c>
      <c r="AH190" s="104"/>
      <c r="AI190" s="105"/>
      <c r="AJ190" s="106"/>
    </row>
    <row r="191" spans="1:36" s="10" customFormat="1" ht="357" customHeight="1" x14ac:dyDescent="0.2">
      <c r="A191" s="89">
        <f>IF(ISBLANK(D191),"",COUNTA($D$2:D191))</f>
        <v>145</v>
      </c>
      <c r="B191" s="90">
        <f t="shared" si="37"/>
        <v>190</v>
      </c>
      <c r="C191" s="91"/>
      <c r="D191" s="90" t="s">
        <v>1463</v>
      </c>
      <c r="E191" s="90" t="s">
        <v>1449</v>
      </c>
      <c r="F191" s="110" t="s">
        <v>1491</v>
      </c>
      <c r="G191" s="110" t="s">
        <v>1492</v>
      </c>
      <c r="H191" s="92" t="s">
        <v>1243</v>
      </c>
      <c r="I191" s="92" t="s">
        <v>1250</v>
      </c>
      <c r="J191" s="89" t="s">
        <v>1245</v>
      </c>
      <c r="K191" s="89">
        <v>1</v>
      </c>
      <c r="L191" s="134">
        <v>44185</v>
      </c>
      <c r="M191" s="134">
        <v>44285</v>
      </c>
      <c r="N191" s="117">
        <f t="shared" si="41"/>
        <v>14.285714285714286</v>
      </c>
      <c r="O191" s="98" t="s">
        <v>1698</v>
      </c>
      <c r="P191" s="98">
        <v>1</v>
      </c>
      <c r="Q191" s="99">
        <v>44662</v>
      </c>
      <c r="R191" s="100">
        <f>(Q191-M191)/30</f>
        <v>12.566666666666666</v>
      </c>
      <c r="S191" s="118">
        <f>IF(P191/K191&gt;1,100,+P191/K191*100)</f>
        <v>100</v>
      </c>
      <c r="T191" s="97">
        <f>+N191*S191/100</f>
        <v>14.285714285714286</v>
      </c>
      <c r="U191" s="97">
        <f>IF(M191&lt;=$AI$1,T191,0)</f>
        <v>14.285714285714286</v>
      </c>
      <c r="V191" s="97">
        <f>IF($AI$1&gt;=M191,N191,0)</f>
        <v>14.285714285714286</v>
      </c>
      <c r="W191" s="98"/>
      <c r="X191" s="102" t="str">
        <f>IF(S191=100,"CUMPLIDA",IF(M191-$AI$1&lt;0,"VENCIDA",IF(M191-$AI$1&lt;=30,"PRÓXIMA A VENCER",IF(S191&gt;0,"CON AVANCE","EN TERMINO"))))</f>
        <v>CUMPLIDA</v>
      </c>
      <c r="Y191" s="102" t="str">
        <f>IF(A191&lt;&gt;"",IF(AE191=1,"VENCIDO",IF(AE191=2,"PRÓXIMO A VENCER",IF(AE191=3,"EN TERMINO",IF(AE191=4,"CON AVANCE",IF(AE191=5,"CUMPLIDO",))))),"")</f>
        <v>CUMPLIDO</v>
      </c>
      <c r="Z191" s="136" t="s">
        <v>1518</v>
      </c>
      <c r="AA191" s="89" t="str">
        <f t="shared" si="39"/>
        <v>H7AT75</v>
      </c>
      <c r="AB191" s="103">
        <f>IF(A191&lt;&gt;"",1,AB190+1)</f>
        <v>1</v>
      </c>
      <c r="AC191" s="103" t="str">
        <f t="shared" si="40"/>
        <v>H7AT75 - 1</v>
      </c>
      <c r="AD191" s="82">
        <f t="shared" si="34"/>
        <v>5</v>
      </c>
      <c r="AE191" s="82">
        <f t="shared" si="35"/>
        <v>5</v>
      </c>
      <c r="AF191" s="82" t="str">
        <f>IF(A191&lt;&gt;"",MID(F191,1,FIND(" ",F191,1)-1),AF190)</f>
        <v>H7AT75.</v>
      </c>
      <c r="AG191" s="82" t="str">
        <f t="shared" si="36"/>
        <v>H7AT75</v>
      </c>
      <c r="AH191" s="104"/>
      <c r="AI191" s="105"/>
      <c r="AJ191" s="106"/>
    </row>
    <row r="192" spans="1:36" s="10" customFormat="1" ht="357" customHeight="1" x14ac:dyDescent="0.2">
      <c r="A192" s="89">
        <f>IF(ISBLANK(D192),"",COUNTA($D$2:D192))</f>
        <v>146</v>
      </c>
      <c r="B192" s="90">
        <f t="shared" si="37"/>
        <v>191</v>
      </c>
      <c r="C192" s="91"/>
      <c r="D192" s="98" t="s">
        <v>712</v>
      </c>
      <c r="E192" s="90" t="s">
        <v>1246</v>
      </c>
      <c r="F192" s="110" t="s">
        <v>1493</v>
      </c>
      <c r="G192" s="110" t="s">
        <v>1494</v>
      </c>
      <c r="H192" s="92" t="s">
        <v>1243</v>
      </c>
      <c r="I192" s="92" t="s">
        <v>1250</v>
      </c>
      <c r="J192" s="89" t="s">
        <v>1245</v>
      </c>
      <c r="K192" s="89">
        <v>1</v>
      </c>
      <c r="L192" s="134">
        <v>44185</v>
      </c>
      <c r="M192" s="134">
        <v>44285</v>
      </c>
      <c r="N192" s="117">
        <f t="shared" si="41"/>
        <v>14.285714285714286</v>
      </c>
      <c r="O192" s="98" t="s">
        <v>1698</v>
      </c>
      <c r="P192" s="98">
        <v>1</v>
      </c>
      <c r="Q192" s="99">
        <v>44662</v>
      </c>
      <c r="R192" s="100">
        <f>(Q192-M192)/30</f>
        <v>12.566666666666666</v>
      </c>
      <c r="S192" s="118">
        <f>IF(P192/K192&gt;1,100,+P192/K192*100)</f>
        <v>100</v>
      </c>
      <c r="T192" s="97">
        <f>+N192*S192/100</f>
        <v>14.285714285714286</v>
      </c>
      <c r="U192" s="97">
        <f>IF(M192&lt;=$AI$1,T192,0)</f>
        <v>14.285714285714286</v>
      </c>
      <c r="V192" s="97">
        <f>IF($AI$1&gt;=M192,N192,0)</f>
        <v>14.285714285714286</v>
      </c>
      <c r="W192" s="98"/>
      <c r="X192" s="102" t="str">
        <f>IF(S192=100,"CUMPLIDA",IF(M192-$AI$1&lt;0,"VENCIDA",IF(M192-$AI$1&lt;=30,"PRÓXIMA A VENCER",IF(S192&gt;0,"CON AVANCE","EN TERMINO"))))</f>
        <v>CUMPLIDA</v>
      </c>
      <c r="Y192" s="102" t="str">
        <f>IF(A192&lt;&gt;"",IF(AE192=1,"VENCIDO",IF(AE192=2,"PRÓXIMO A VENCER",IF(AE192=3,"EN TERMINO",IF(AE192=4,"CON AVANCE",IF(AE192=5,"CUMPLIDO",))))),"")</f>
        <v>CUMPLIDO</v>
      </c>
      <c r="Z192" s="136" t="s">
        <v>1518</v>
      </c>
      <c r="AA192" s="89" t="str">
        <f t="shared" si="39"/>
        <v>H8AT75</v>
      </c>
      <c r="AB192" s="103">
        <f>IF(A192&lt;&gt;"",1,AB191+1)</f>
        <v>1</v>
      </c>
      <c r="AC192" s="103" t="str">
        <f t="shared" si="40"/>
        <v>H8AT75 - 1</v>
      </c>
      <c r="AD192" s="82">
        <f t="shared" si="34"/>
        <v>5</v>
      </c>
      <c r="AE192" s="82">
        <f t="shared" si="35"/>
        <v>5</v>
      </c>
      <c r="AF192" s="82" t="str">
        <f>IF(A192&lt;&gt;"",MID(F192,1,FIND(" ",F192,1)-1),AF191)</f>
        <v>H8AT75.</v>
      </c>
      <c r="AG192" s="82" t="str">
        <f t="shared" si="36"/>
        <v>H8AT75</v>
      </c>
      <c r="AH192" s="104"/>
      <c r="AI192" s="105"/>
      <c r="AJ192" s="106"/>
    </row>
    <row r="193" spans="1:36" s="10" customFormat="1" ht="357" customHeight="1" x14ac:dyDescent="0.2">
      <c r="A193" s="89">
        <f>IF(ISBLANK(D193),"",COUNTA($D$2:D193))</f>
        <v>147</v>
      </c>
      <c r="B193" s="90">
        <f t="shared" si="37"/>
        <v>192</v>
      </c>
      <c r="C193" s="91"/>
      <c r="D193" s="90" t="s">
        <v>1274</v>
      </c>
      <c r="E193" s="90" t="s">
        <v>1505</v>
      </c>
      <c r="F193" s="110" t="s">
        <v>1495</v>
      </c>
      <c r="G193" s="110" t="s">
        <v>1496</v>
      </c>
      <c r="H193" s="92" t="s">
        <v>1458</v>
      </c>
      <c r="I193" s="92" t="s">
        <v>1453</v>
      </c>
      <c r="J193" s="89" t="s">
        <v>1508</v>
      </c>
      <c r="K193" s="89">
        <v>1</v>
      </c>
      <c r="L193" s="134">
        <v>44185</v>
      </c>
      <c r="M193" s="134">
        <v>44346</v>
      </c>
      <c r="N193" s="117">
        <f t="shared" si="41"/>
        <v>23</v>
      </c>
      <c r="O193" s="90" t="s">
        <v>1697</v>
      </c>
      <c r="P193" s="98">
        <v>1</v>
      </c>
      <c r="Q193" s="99">
        <v>44749</v>
      </c>
      <c r="R193" s="100">
        <f>(Q193-M193)/30</f>
        <v>13.433333333333334</v>
      </c>
      <c r="S193" s="118">
        <f>IF(P193/K193&gt;1,100,+P193/K193*100)</f>
        <v>100</v>
      </c>
      <c r="T193" s="97">
        <f>+N193*S193/100</f>
        <v>23</v>
      </c>
      <c r="U193" s="97">
        <f>IF(M193&lt;=$AI$1,T193,0)</f>
        <v>23</v>
      </c>
      <c r="V193" s="97">
        <f>IF($AI$1&gt;=M193,N193,0)</f>
        <v>23</v>
      </c>
      <c r="W193" s="98"/>
      <c r="X193" s="102" t="str">
        <f>IF(S193=100,"CUMPLIDA",IF(M193-$AI$1&lt;0,"VENCIDA",IF(M193-$AI$1&lt;=30,"PRÓXIMA A VENCER",IF(S193&gt;0,"CON AVANCE","EN TERMINO"))))</f>
        <v>CUMPLIDA</v>
      </c>
      <c r="Y193" s="102" t="str">
        <f>IF(A193&lt;&gt;"",IF(AE193=1,"VENCIDO",IF(AE193=2,"PRÓXIMO A VENCER",IF(AE193=3,"EN TERMINO",IF(AE193=4,"CON AVANCE",IF(AE193=5,"CUMPLIDO",))))),"")</f>
        <v>CUMPLIDO</v>
      </c>
      <c r="Z193" s="136" t="s">
        <v>1518</v>
      </c>
      <c r="AA193" s="89" t="str">
        <f t="shared" si="39"/>
        <v>H9AT75</v>
      </c>
      <c r="AB193" s="103">
        <f>IF(A193&lt;&gt;"",1,AB192+1)</f>
        <v>1</v>
      </c>
      <c r="AC193" s="103" t="str">
        <f t="shared" si="40"/>
        <v>H9AT75 - 1</v>
      </c>
      <c r="AD193" s="82">
        <f t="shared" si="34"/>
        <v>5</v>
      </c>
      <c r="AE193" s="82">
        <f t="shared" si="35"/>
        <v>5</v>
      </c>
      <c r="AF193" s="82" t="str">
        <f>IF(A193&lt;&gt;"",MID(F193,1,FIND(" ",F193,1)-1),AF192)</f>
        <v>H9AT75.</v>
      </c>
      <c r="AG193" s="82" t="str">
        <f t="shared" si="36"/>
        <v>H9AT75</v>
      </c>
      <c r="AH193" s="104"/>
      <c r="AI193" s="105"/>
      <c r="AJ193" s="106"/>
    </row>
    <row r="194" spans="1:36" s="10" customFormat="1" ht="357" customHeight="1" x14ac:dyDescent="0.2">
      <c r="A194" s="89">
        <f>IF(ISBLANK(D194),"",COUNTA($D$2:D194))</f>
        <v>148</v>
      </c>
      <c r="B194" s="90">
        <f t="shared" si="37"/>
        <v>193</v>
      </c>
      <c r="C194" s="91"/>
      <c r="D194" s="111" t="s">
        <v>1464</v>
      </c>
      <c r="E194" s="90" t="s">
        <v>1448</v>
      </c>
      <c r="F194" s="110" t="s">
        <v>1497</v>
      </c>
      <c r="G194" s="110" t="s">
        <v>1498</v>
      </c>
      <c r="H194" s="92" t="s">
        <v>1458</v>
      </c>
      <c r="I194" s="92" t="s">
        <v>1453</v>
      </c>
      <c r="J194" s="89" t="s">
        <v>1508</v>
      </c>
      <c r="K194" s="89">
        <v>1</v>
      </c>
      <c r="L194" s="134">
        <v>44185</v>
      </c>
      <c r="M194" s="134">
        <v>44346</v>
      </c>
      <c r="N194" s="117">
        <f t="shared" si="41"/>
        <v>23</v>
      </c>
      <c r="O194" s="90" t="s">
        <v>1697</v>
      </c>
      <c r="P194" s="98">
        <v>1</v>
      </c>
      <c r="Q194" s="99">
        <v>44749</v>
      </c>
      <c r="R194" s="100">
        <f>(Q194-M194)/30</f>
        <v>13.433333333333334</v>
      </c>
      <c r="S194" s="118">
        <f>IF(P194/K194&gt;1,100,+P194/K194*100)</f>
        <v>100</v>
      </c>
      <c r="T194" s="97">
        <f>+N194*S194/100</f>
        <v>23</v>
      </c>
      <c r="U194" s="97">
        <f>IF(M194&lt;=$AI$1,T194,0)</f>
        <v>23</v>
      </c>
      <c r="V194" s="97">
        <f>IF($AI$1&gt;=M194,N194,0)</f>
        <v>23</v>
      </c>
      <c r="W194" s="98"/>
      <c r="X194" s="102" t="str">
        <f>IF(S194=100,"CUMPLIDA",IF(M194-$AI$1&lt;0,"VENCIDA",IF(M194-$AI$1&lt;=30,"PRÓXIMA A VENCER",IF(S194&gt;0,"CON AVANCE","EN TERMINO"))))</f>
        <v>CUMPLIDA</v>
      </c>
      <c r="Y194" s="102" t="str">
        <f>IF(A194&lt;&gt;"",IF(AE194=1,"VENCIDO",IF(AE194=2,"PRÓXIMO A VENCER",IF(AE194=3,"EN TERMINO",IF(AE194=4,"CON AVANCE",IF(AE194=5,"CUMPLIDO",))))),"")</f>
        <v>CUMPLIDO</v>
      </c>
      <c r="Z194" s="136" t="s">
        <v>1518</v>
      </c>
      <c r="AA194" s="89" t="str">
        <f t="shared" si="39"/>
        <v>H10AT75</v>
      </c>
      <c r="AB194" s="103">
        <f>IF(A194&lt;&gt;"",1,AB193+1)</f>
        <v>1</v>
      </c>
      <c r="AC194" s="103" t="str">
        <f t="shared" si="40"/>
        <v>H10AT75 - 1</v>
      </c>
      <c r="AD194" s="82">
        <f t="shared" si="34"/>
        <v>5</v>
      </c>
      <c r="AE194" s="82">
        <f t="shared" si="35"/>
        <v>5</v>
      </c>
      <c r="AF194" s="82" t="str">
        <f>IF(A194&lt;&gt;"",MID(F194,1,FIND(" ",F194,1)-1),AF193)</f>
        <v>H10AT75.</v>
      </c>
      <c r="AG194" s="82" t="str">
        <f t="shared" si="36"/>
        <v>H10AT75</v>
      </c>
      <c r="AH194" s="104"/>
      <c r="AI194" s="105"/>
      <c r="AJ194" s="106"/>
    </row>
    <row r="195" spans="1:36" s="10" customFormat="1" ht="357" customHeight="1" x14ac:dyDescent="0.2">
      <c r="A195" s="89">
        <f>IF(ISBLANK(D195),"",COUNTA($D$2:D195))</f>
        <v>149</v>
      </c>
      <c r="B195" s="90">
        <f t="shared" si="37"/>
        <v>194</v>
      </c>
      <c r="C195" s="91"/>
      <c r="D195" s="111" t="s">
        <v>712</v>
      </c>
      <c r="E195" s="90" t="s">
        <v>1448</v>
      </c>
      <c r="F195" s="110" t="s">
        <v>1499</v>
      </c>
      <c r="G195" s="110" t="s">
        <v>1500</v>
      </c>
      <c r="H195" s="92" t="s">
        <v>1458</v>
      </c>
      <c r="I195" s="92" t="s">
        <v>1453</v>
      </c>
      <c r="J195" s="89" t="s">
        <v>1508</v>
      </c>
      <c r="K195" s="89">
        <v>1</v>
      </c>
      <c r="L195" s="134">
        <v>44185</v>
      </c>
      <c r="M195" s="134">
        <v>44346</v>
      </c>
      <c r="N195" s="117">
        <f t="shared" si="41"/>
        <v>23</v>
      </c>
      <c r="O195" s="90" t="s">
        <v>1697</v>
      </c>
      <c r="P195" s="98">
        <v>1</v>
      </c>
      <c r="Q195" s="99">
        <v>44749</v>
      </c>
      <c r="R195" s="100">
        <f>(Q195-M195)/30</f>
        <v>13.433333333333334</v>
      </c>
      <c r="S195" s="118">
        <f>IF(P195/K195&gt;1,100,+P195/K195*100)</f>
        <v>100</v>
      </c>
      <c r="T195" s="97">
        <f>+N195*S195/100</f>
        <v>23</v>
      </c>
      <c r="U195" s="97">
        <f>IF(M195&lt;=$AI$1,T195,0)</f>
        <v>23</v>
      </c>
      <c r="V195" s="97">
        <f>IF($AI$1&gt;=M195,N195,0)</f>
        <v>23</v>
      </c>
      <c r="W195" s="98"/>
      <c r="X195" s="102" t="str">
        <f>IF(S195=100,"CUMPLIDA",IF(M195-$AI$1&lt;0,"VENCIDA",IF(M195-$AI$1&lt;=30,"PRÓXIMA A VENCER",IF(S195&gt;0,"CON AVANCE","EN TERMINO"))))</f>
        <v>CUMPLIDA</v>
      </c>
      <c r="Y195" s="102" t="str">
        <f>IF(A195&lt;&gt;"",IF(AE195=1,"VENCIDO",IF(AE195=2,"PRÓXIMO A VENCER",IF(AE195=3,"EN TERMINO",IF(AE195=4,"CON AVANCE",IF(AE195=5,"CUMPLIDO",))))),"")</f>
        <v>CUMPLIDO</v>
      </c>
      <c r="Z195" s="136" t="s">
        <v>1518</v>
      </c>
      <c r="AA195" s="89" t="str">
        <f t="shared" si="39"/>
        <v>H11AT75</v>
      </c>
      <c r="AB195" s="103">
        <f>IF(A195&lt;&gt;"",1,AB194+1)</f>
        <v>1</v>
      </c>
      <c r="AC195" s="103" t="str">
        <f t="shared" si="40"/>
        <v>H11AT75 - 1</v>
      </c>
      <c r="AD195" s="82">
        <f t="shared" ref="AD195:AD258" si="42">IF(X195="VENCIDA",1,IF(X195="PRÓXIMA A VENCER",2,IF(X195="EN TERMINO",3,IF(X195="CON AVANCE",4,IF(X195="CUMPLIDA",5,)))))</f>
        <v>5</v>
      </c>
      <c r="AE195" s="82">
        <f t="shared" ref="AE195:AE258" si="43">IF(AB196=AB195+1,MIN(AD195,AE196),AD195)</f>
        <v>5</v>
      </c>
      <c r="AF195" s="82" t="str">
        <f>IF(A195&lt;&gt;"",MID(F195,1,FIND(" ",F195,1)-1),AF194)</f>
        <v>H11AT75.</v>
      </c>
      <c r="AG195" s="82" t="str">
        <f t="shared" ref="AG195:AG258" si="44">IFERROR(MID(AF195,1,FIND(".",AF195,1)-1),AF195)</f>
        <v>H11AT75</v>
      </c>
      <c r="AH195" s="104"/>
      <c r="AI195" s="105"/>
      <c r="AJ195" s="106"/>
    </row>
    <row r="196" spans="1:36" s="10" customFormat="1" ht="357" customHeight="1" x14ac:dyDescent="0.2">
      <c r="A196" s="89">
        <f>IF(ISBLANK(D196),"",COUNTA($D$2:D196))</f>
        <v>150</v>
      </c>
      <c r="B196" s="90">
        <f t="shared" ref="B196:B259" si="45">ROW()-1</f>
        <v>195</v>
      </c>
      <c r="C196" s="91"/>
      <c r="D196" s="90" t="s">
        <v>1274</v>
      </c>
      <c r="E196" s="90" t="s">
        <v>969</v>
      </c>
      <c r="F196" s="110" t="s">
        <v>1501</v>
      </c>
      <c r="G196" s="110" t="s">
        <v>1502</v>
      </c>
      <c r="H196" s="92" t="s">
        <v>1458</v>
      </c>
      <c r="I196" s="92" t="s">
        <v>1453</v>
      </c>
      <c r="J196" s="89" t="s">
        <v>1508</v>
      </c>
      <c r="K196" s="89">
        <v>1</v>
      </c>
      <c r="L196" s="134">
        <v>44185</v>
      </c>
      <c r="M196" s="134">
        <v>44346</v>
      </c>
      <c r="N196" s="117">
        <f t="shared" si="41"/>
        <v>23</v>
      </c>
      <c r="O196" s="90" t="s">
        <v>1697</v>
      </c>
      <c r="P196" s="98">
        <v>1</v>
      </c>
      <c r="Q196" s="99">
        <v>44749</v>
      </c>
      <c r="R196" s="100">
        <f>(Q196-M196)/30</f>
        <v>13.433333333333334</v>
      </c>
      <c r="S196" s="118">
        <f>IF(P196/K196&gt;1,100,+P196/K196*100)</f>
        <v>100</v>
      </c>
      <c r="T196" s="97">
        <f>+N196*S196/100</f>
        <v>23</v>
      </c>
      <c r="U196" s="97">
        <f>IF(M196&lt;=$AI$1,T196,0)</f>
        <v>23</v>
      </c>
      <c r="V196" s="97">
        <f>IF($AI$1&gt;=M196,N196,0)</f>
        <v>23</v>
      </c>
      <c r="W196" s="98"/>
      <c r="X196" s="102" t="str">
        <f>IF(S196=100,"CUMPLIDA",IF(M196-$AI$1&lt;0,"VENCIDA",IF(M196-$AI$1&lt;=30,"PRÓXIMA A VENCER",IF(S196&gt;0,"CON AVANCE","EN TERMINO"))))</f>
        <v>CUMPLIDA</v>
      </c>
      <c r="Y196" s="102" t="str">
        <f>IF(A196&lt;&gt;"",IF(AE196=1,"VENCIDO",IF(AE196=2,"PRÓXIMO A VENCER",IF(AE196=3,"EN TERMINO",IF(AE196=4,"CON AVANCE",IF(AE196=5,"CUMPLIDO",))))),"")</f>
        <v>CUMPLIDO</v>
      </c>
      <c r="Z196" s="136" t="s">
        <v>1518</v>
      </c>
      <c r="AA196" s="89" t="str">
        <f t="shared" si="39"/>
        <v>H12AT75</v>
      </c>
      <c r="AB196" s="103">
        <f>IF(A196&lt;&gt;"",1,AB195+1)</f>
        <v>1</v>
      </c>
      <c r="AC196" s="103" t="str">
        <f t="shared" si="40"/>
        <v>H12AT75 - 1</v>
      </c>
      <c r="AD196" s="82">
        <f t="shared" si="42"/>
        <v>5</v>
      </c>
      <c r="AE196" s="82">
        <f t="shared" si="43"/>
        <v>5</v>
      </c>
      <c r="AF196" s="82" t="str">
        <f>IF(A196&lt;&gt;"",MID(F196,1,FIND(" ",F196,1)-1),AF195)</f>
        <v>H12AT75.</v>
      </c>
      <c r="AG196" s="82" t="str">
        <f t="shared" si="44"/>
        <v>H12AT75</v>
      </c>
      <c r="AH196" s="104"/>
      <c r="AI196" s="105"/>
      <c r="AJ196" s="106"/>
    </row>
    <row r="197" spans="1:36" s="10" customFormat="1" ht="357" customHeight="1" x14ac:dyDescent="0.2">
      <c r="A197" s="89">
        <f>IF(ISBLANK(D197),"",COUNTA($D$2:D197))</f>
        <v>151</v>
      </c>
      <c r="B197" s="90">
        <f t="shared" si="45"/>
        <v>196</v>
      </c>
      <c r="C197" s="91"/>
      <c r="D197" s="90" t="s">
        <v>802</v>
      </c>
      <c r="E197" s="89" t="s">
        <v>1447</v>
      </c>
      <c r="F197" s="137" t="s">
        <v>1412</v>
      </c>
      <c r="G197" s="92" t="s">
        <v>1413</v>
      </c>
      <c r="H197" s="112" t="s">
        <v>1243</v>
      </c>
      <c r="I197" s="112" t="s">
        <v>1250</v>
      </c>
      <c r="J197" s="98" t="s">
        <v>1245</v>
      </c>
      <c r="K197" s="98">
        <v>1</v>
      </c>
      <c r="L197" s="130">
        <v>44185</v>
      </c>
      <c r="M197" s="130">
        <v>44285</v>
      </c>
      <c r="N197" s="117">
        <f t="shared" ref="N197:N199" si="46">(+M197-L197)/7</f>
        <v>14.285714285714286</v>
      </c>
      <c r="O197" s="98" t="s">
        <v>1698</v>
      </c>
      <c r="P197" s="98">
        <v>1</v>
      </c>
      <c r="Q197" s="99">
        <v>44662</v>
      </c>
      <c r="R197" s="100">
        <f>(Q197-M197)/30</f>
        <v>12.566666666666666</v>
      </c>
      <c r="S197" s="118">
        <f>IF(P197/K197&gt;1,100,+P197/K197*100)</f>
        <v>100</v>
      </c>
      <c r="T197" s="97">
        <f>+N197*S197/100</f>
        <v>14.285714285714286</v>
      </c>
      <c r="U197" s="97">
        <f>IF(M197&lt;=$AI$1,T197,0)</f>
        <v>14.285714285714286</v>
      </c>
      <c r="V197" s="97">
        <f>IF($AI$1&gt;=M197,N197,0)</f>
        <v>14.285714285714286</v>
      </c>
      <c r="W197" s="98"/>
      <c r="X197" s="102" t="str">
        <f>IF(S197=100,"CUMPLIDA",IF(M197-$AI$1&lt;0,"VENCIDA",IF(M197-$AI$1&lt;=30,"PRÓXIMA A VENCER",IF(S197&gt;0,"CON AVANCE","EN TERMINO"))))</f>
        <v>CUMPLIDA</v>
      </c>
      <c r="Y197" s="102" t="str">
        <f>IF(A197&lt;&gt;"",IF(AE197=1,"VENCIDO",IF(AE197=2,"PRÓXIMO A VENCER",IF(AE197=3,"EN TERMINO",IF(AE197=4,"CON AVANCE",IF(AE197=5,"CUMPLIDO",))))),"")</f>
        <v>CUMPLIDO</v>
      </c>
      <c r="Z197" s="136" t="s">
        <v>1450</v>
      </c>
      <c r="AA197" s="89" t="str">
        <f t="shared" si="39"/>
        <v>H1AC19</v>
      </c>
      <c r="AB197" s="103">
        <f>IF(A197&lt;&gt;"",1,AB196+1)</f>
        <v>1</v>
      </c>
      <c r="AC197" s="103" t="str">
        <f t="shared" si="40"/>
        <v>H1AC19 - 1</v>
      </c>
      <c r="AD197" s="82">
        <f t="shared" si="42"/>
        <v>5</v>
      </c>
      <c r="AE197" s="82">
        <f t="shared" si="43"/>
        <v>5</v>
      </c>
      <c r="AF197" s="82" t="str">
        <f>IF(A197&lt;&gt;"",MID(F197,1,FIND(" ",F197,1)-1),AF196)</f>
        <v>H1AC19.</v>
      </c>
      <c r="AG197" s="82" t="str">
        <f t="shared" si="44"/>
        <v>H1AC19</v>
      </c>
      <c r="AH197" s="104"/>
      <c r="AI197" s="105"/>
      <c r="AJ197" s="106"/>
    </row>
    <row r="198" spans="1:36" s="10" customFormat="1" ht="357" customHeight="1" x14ac:dyDescent="0.2">
      <c r="A198" s="89">
        <f>IF(ISBLANK(D198),"",COUNTA($D$2:D198))</f>
        <v>152</v>
      </c>
      <c r="B198" s="90">
        <f t="shared" si="45"/>
        <v>197</v>
      </c>
      <c r="C198" s="91"/>
      <c r="D198" s="90" t="s">
        <v>802</v>
      </c>
      <c r="E198" s="89" t="s">
        <v>1447</v>
      </c>
      <c r="F198" s="92" t="s">
        <v>1414</v>
      </c>
      <c r="G198" s="92" t="s">
        <v>1415</v>
      </c>
      <c r="H198" s="112" t="s">
        <v>1243</v>
      </c>
      <c r="I198" s="112" t="s">
        <v>1250</v>
      </c>
      <c r="J198" s="98" t="s">
        <v>1245</v>
      </c>
      <c r="K198" s="98">
        <v>1</v>
      </c>
      <c r="L198" s="130">
        <v>44185</v>
      </c>
      <c r="M198" s="130">
        <v>44285</v>
      </c>
      <c r="N198" s="117">
        <f t="shared" si="46"/>
        <v>14.285714285714286</v>
      </c>
      <c r="O198" s="98" t="s">
        <v>1698</v>
      </c>
      <c r="P198" s="98">
        <v>1</v>
      </c>
      <c r="Q198" s="99">
        <v>44662</v>
      </c>
      <c r="R198" s="100">
        <f>(Q198-M198)/30</f>
        <v>12.566666666666666</v>
      </c>
      <c r="S198" s="118">
        <f>IF(P198/K198&gt;1,100,+P198/K198*100)</f>
        <v>100</v>
      </c>
      <c r="T198" s="97">
        <f>+N198*S198/100</f>
        <v>14.285714285714286</v>
      </c>
      <c r="U198" s="97">
        <f>IF(M198&lt;=$AI$1,T198,0)</f>
        <v>14.285714285714286</v>
      </c>
      <c r="V198" s="97">
        <f>IF($AI$1&gt;=M198,N198,0)</f>
        <v>14.285714285714286</v>
      </c>
      <c r="W198" s="98"/>
      <c r="X198" s="102" t="str">
        <f>IF(S198=100,"CUMPLIDA",IF(M198-$AI$1&lt;0,"VENCIDA",IF(M198-$AI$1&lt;=30,"PRÓXIMA A VENCER",IF(S198&gt;0,"CON AVANCE","EN TERMINO"))))</f>
        <v>CUMPLIDA</v>
      </c>
      <c r="Y198" s="102" t="str">
        <f>IF(A198&lt;&gt;"",IF(AE198=1,"VENCIDO",IF(AE198=2,"PRÓXIMO A VENCER",IF(AE198=3,"EN TERMINO",IF(AE198=4,"CON AVANCE",IF(AE198=5,"CUMPLIDO",))))),"")</f>
        <v>CUMPLIDO</v>
      </c>
      <c r="Z198" s="136" t="s">
        <v>1450</v>
      </c>
      <c r="AA198" s="89" t="str">
        <f t="shared" si="39"/>
        <v>H2AC19</v>
      </c>
      <c r="AB198" s="103">
        <f>IF(A198&lt;&gt;"",1,AB197+1)</f>
        <v>1</v>
      </c>
      <c r="AC198" s="103" t="str">
        <f t="shared" si="40"/>
        <v>H2AC19 - 1</v>
      </c>
      <c r="AD198" s="82">
        <f t="shared" si="42"/>
        <v>5</v>
      </c>
      <c r="AE198" s="82">
        <f t="shared" si="43"/>
        <v>5</v>
      </c>
      <c r="AF198" s="82" t="str">
        <f>IF(A198&lt;&gt;"",MID(F198,1,FIND(" ",F198,1)-1),AF197)</f>
        <v>H2AC19.</v>
      </c>
      <c r="AG198" s="82" t="str">
        <f t="shared" si="44"/>
        <v>H2AC19</v>
      </c>
      <c r="AH198" s="104"/>
      <c r="AI198" s="105"/>
      <c r="AJ198" s="106"/>
    </row>
    <row r="199" spans="1:36" s="10" customFormat="1" ht="357" customHeight="1" x14ac:dyDescent="0.2">
      <c r="A199" s="89">
        <f>IF(ISBLANK(D199),"",COUNTA($D$2:D199))</f>
        <v>153</v>
      </c>
      <c r="B199" s="90">
        <f t="shared" si="45"/>
        <v>198</v>
      </c>
      <c r="C199" s="91"/>
      <c r="D199" s="89" t="s">
        <v>712</v>
      </c>
      <c r="E199" s="89" t="s">
        <v>1448</v>
      </c>
      <c r="F199" s="92" t="s">
        <v>1416</v>
      </c>
      <c r="G199" s="92" t="s">
        <v>1417</v>
      </c>
      <c r="H199" s="138" t="s">
        <v>1456</v>
      </c>
      <c r="I199" s="138" t="s">
        <v>1451</v>
      </c>
      <c r="J199" s="138" t="s">
        <v>1452</v>
      </c>
      <c r="K199" s="100">
        <v>1</v>
      </c>
      <c r="L199" s="132">
        <v>44225</v>
      </c>
      <c r="M199" s="132">
        <v>44347</v>
      </c>
      <c r="N199" s="117">
        <f t="shared" si="46"/>
        <v>17.428571428571427</v>
      </c>
      <c r="O199" s="111" t="s">
        <v>305</v>
      </c>
      <c r="P199" s="98">
        <v>1</v>
      </c>
      <c r="Q199" s="134">
        <v>44257</v>
      </c>
      <c r="R199" s="135">
        <f>(Q199-M199)/30</f>
        <v>-3</v>
      </c>
      <c r="S199" s="118">
        <f>IF(P199/K199&gt;1,100,+P199/K199*100)</f>
        <v>100</v>
      </c>
      <c r="T199" s="97">
        <f>+N199*S199/100</f>
        <v>17.428571428571427</v>
      </c>
      <c r="U199" s="97">
        <f>IF(M199&lt;=$AI$1,T199,0)</f>
        <v>17.428571428571427</v>
      </c>
      <c r="V199" s="97">
        <f>IF($AI$1&gt;=M199,N199,0)</f>
        <v>17.428571428571427</v>
      </c>
      <c r="W199" s="98"/>
      <c r="X199" s="102" t="str">
        <f>IF(S199=100,"CUMPLIDA",IF(M199-$AI$1&lt;0,"VENCIDA",IF(M199-$AI$1&lt;=30,"PRÓXIMA A VENCER",IF(S199&gt;0,"CON AVANCE","EN TERMINO"))))</f>
        <v>CUMPLIDA</v>
      </c>
      <c r="Y199" s="102" t="str">
        <f>IF(A199&lt;&gt;"",IF(AE199=1,"VENCIDO",IF(AE199=2,"PRÓXIMO A VENCER",IF(AE199=3,"EN TERMINO",IF(AE199=4,"CON AVANCE",IF(AE199=5,"CUMPLIDO",))))),"")</f>
        <v>CUMPLIDO</v>
      </c>
      <c r="Z199" s="136" t="s">
        <v>1450</v>
      </c>
      <c r="AA199" s="89" t="str">
        <f t="shared" si="39"/>
        <v>H3AC19</v>
      </c>
      <c r="AB199" s="103">
        <f>IF(A199&lt;&gt;"",1,AB198+1)</f>
        <v>1</v>
      </c>
      <c r="AC199" s="103" t="str">
        <f t="shared" si="40"/>
        <v>H3AC19 - 1</v>
      </c>
      <c r="AD199" s="82">
        <f t="shared" si="42"/>
        <v>5</v>
      </c>
      <c r="AE199" s="82">
        <f t="shared" si="43"/>
        <v>5</v>
      </c>
      <c r="AF199" s="82" t="str">
        <f>IF(A199&lt;&gt;"",MID(F199,1,FIND(" ",F199,1)-1),AF198)</f>
        <v>H3AC19.</v>
      </c>
      <c r="AG199" s="82" t="str">
        <f t="shared" si="44"/>
        <v>H3AC19</v>
      </c>
      <c r="AH199" s="104"/>
      <c r="AI199" s="105"/>
      <c r="AJ199" s="106"/>
    </row>
    <row r="200" spans="1:36" s="10" customFormat="1" ht="357" customHeight="1" x14ac:dyDescent="0.2">
      <c r="A200" s="89">
        <f>IF(ISBLANK(D200),"",COUNTA($D$2:D200))</f>
        <v>154</v>
      </c>
      <c r="B200" s="90">
        <f t="shared" si="45"/>
        <v>199</v>
      </c>
      <c r="C200" s="91"/>
      <c r="D200" s="90" t="s">
        <v>711</v>
      </c>
      <c r="E200" s="89" t="s">
        <v>1449</v>
      </c>
      <c r="F200" s="92" t="s">
        <v>1418</v>
      </c>
      <c r="G200" s="92" t="s">
        <v>1419</v>
      </c>
      <c r="H200" s="112" t="s">
        <v>1243</v>
      </c>
      <c r="I200" s="112" t="s">
        <v>1250</v>
      </c>
      <c r="J200" s="98" t="s">
        <v>1245</v>
      </c>
      <c r="K200" s="98">
        <v>1</v>
      </c>
      <c r="L200" s="130">
        <v>44185</v>
      </c>
      <c r="M200" s="130">
        <v>44285</v>
      </c>
      <c r="N200" s="117">
        <f t="shared" ref="N200:N213" si="47">(+M200-L200)/7</f>
        <v>14.285714285714286</v>
      </c>
      <c r="O200" s="98" t="s">
        <v>1698</v>
      </c>
      <c r="P200" s="98">
        <v>1</v>
      </c>
      <c r="Q200" s="99">
        <v>44662</v>
      </c>
      <c r="R200" s="100">
        <f>(Q200-M200)/30</f>
        <v>12.566666666666666</v>
      </c>
      <c r="S200" s="118">
        <f>IF(P200/K200&gt;1,100,+P200/K200*100)</f>
        <v>100</v>
      </c>
      <c r="T200" s="97">
        <f>+N200*S200/100</f>
        <v>14.285714285714286</v>
      </c>
      <c r="U200" s="97">
        <f>IF(M200&lt;=$AI$1,T200,0)</f>
        <v>14.285714285714286</v>
      </c>
      <c r="V200" s="97">
        <f>IF($AI$1&gt;=M200,N200,0)</f>
        <v>14.285714285714286</v>
      </c>
      <c r="W200" s="98"/>
      <c r="X200" s="102" t="str">
        <f>IF(S200=100,"CUMPLIDA",IF(M200-$AI$1&lt;0,"VENCIDA",IF(M200-$AI$1&lt;=30,"PRÓXIMA A VENCER",IF(S200&gt;0,"CON AVANCE","EN TERMINO"))))</f>
        <v>CUMPLIDA</v>
      </c>
      <c r="Y200" s="102" t="str">
        <f>IF(A200&lt;&gt;"",IF(AE200=1,"VENCIDO",IF(AE200=2,"PRÓXIMO A VENCER",IF(AE200=3,"EN TERMINO",IF(AE200=4,"CON AVANCE",IF(AE200=5,"CUMPLIDO",))))),"")</f>
        <v>CUMPLIDO</v>
      </c>
      <c r="Z200" s="136" t="s">
        <v>1450</v>
      </c>
      <c r="AA200" s="89" t="str">
        <f t="shared" si="39"/>
        <v>H4AC19</v>
      </c>
      <c r="AB200" s="103">
        <f>IF(A200&lt;&gt;"",1,AB199+1)</f>
        <v>1</v>
      </c>
      <c r="AC200" s="103" t="str">
        <f t="shared" si="40"/>
        <v>H4AC19 - 1</v>
      </c>
      <c r="AD200" s="82">
        <f t="shared" si="42"/>
        <v>5</v>
      </c>
      <c r="AE200" s="82">
        <f t="shared" si="43"/>
        <v>5</v>
      </c>
      <c r="AF200" s="82" t="str">
        <f>IF(A200&lt;&gt;"",MID(F200,1,FIND(" ",F200,1)-1),AF199)</f>
        <v>H4AC19.</v>
      </c>
      <c r="AG200" s="82" t="str">
        <f t="shared" si="44"/>
        <v>H4AC19</v>
      </c>
      <c r="AH200" s="104"/>
      <c r="AI200" s="105"/>
      <c r="AJ200" s="106"/>
    </row>
    <row r="201" spans="1:36" s="10" customFormat="1" ht="357" customHeight="1" x14ac:dyDescent="0.2">
      <c r="A201" s="89">
        <f>IF(ISBLANK(D201),"",COUNTA($D$2:D201))</f>
        <v>155</v>
      </c>
      <c r="B201" s="90">
        <f t="shared" si="45"/>
        <v>200</v>
      </c>
      <c r="C201" s="91"/>
      <c r="D201" s="90" t="s">
        <v>711</v>
      </c>
      <c r="E201" s="89" t="s">
        <v>1276</v>
      </c>
      <c r="F201" s="92" t="s">
        <v>1420</v>
      </c>
      <c r="G201" s="92" t="s">
        <v>1421</v>
      </c>
      <c r="H201" s="112" t="s">
        <v>1243</v>
      </c>
      <c r="I201" s="112" t="s">
        <v>1250</v>
      </c>
      <c r="J201" s="98" t="s">
        <v>1245</v>
      </c>
      <c r="K201" s="98">
        <v>1</v>
      </c>
      <c r="L201" s="130">
        <v>44185</v>
      </c>
      <c r="M201" s="130">
        <v>44285</v>
      </c>
      <c r="N201" s="117">
        <f t="shared" si="47"/>
        <v>14.285714285714286</v>
      </c>
      <c r="O201" s="98" t="s">
        <v>1698</v>
      </c>
      <c r="P201" s="98">
        <v>1</v>
      </c>
      <c r="Q201" s="99">
        <v>44662</v>
      </c>
      <c r="R201" s="100">
        <f>(Q201-M201)/30</f>
        <v>12.566666666666666</v>
      </c>
      <c r="S201" s="118">
        <f>IF(P201/K201&gt;1,100,+P201/K201*100)</f>
        <v>100</v>
      </c>
      <c r="T201" s="97">
        <f>+N201*S201/100</f>
        <v>14.285714285714286</v>
      </c>
      <c r="U201" s="97">
        <f>IF(M201&lt;=$AI$1,T201,0)</f>
        <v>14.285714285714286</v>
      </c>
      <c r="V201" s="97">
        <f>IF($AI$1&gt;=M201,N201,0)</f>
        <v>14.285714285714286</v>
      </c>
      <c r="W201" s="98"/>
      <c r="X201" s="102" t="str">
        <f>IF(S201=100,"CUMPLIDA",IF(M201-$AI$1&lt;0,"VENCIDA",IF(M201-$AI$1&lt;=30,"PRÓXIMA A VENCER",IF(S201&gt;0,"CON AVANCE","EN TERMINO"))))</f>
        <v>CUMPLIDA</v>
      </c>
      <c r="Y201" s="102" t="str">
        <f>IF(A201&lt;&gt;"",IF(AE201=1,"VENCIDO",IF(AE201=2,"PRÓXIMO A VENCER",IF(AE201=3,"EN TERMINO",IF(AE201=4,"CON AVANCE",IF(AE201=5,"CUMPLIDO",))))),"")</f>
        <v>CUMPLIDO</v>
      </c>
      <c r="Z201" s="136" t="s">
        <v>1450</v>
      </c>
      <c r="AA201" s="89" t="str">
        <f t="shared" si="39"/>
        <v>H5AC19</v>
      </c>
      <c r="AB201" s="103">
        <f>IF(A201&lt;&gt;"",1,AB200+1)</f>
        <v>1</v>
      </c>
      <c r="AC201" s="103" t="str">
        <f t="shared" si="40"/>
        <v>H5AC19 - 1</v>
      </c>
      <c r="AD201" s="82">
        <f t="shared" si="42"/>
        <v>5</v>
      </c>
      <c r="AE201" s="82">
        <f t="shared" si="43"/>
        <v>5</v>
      </c>
      <c r="AF201" s="82" t="str">
        <f>IF(A201&lt;&gt;"",MID(F201,1,FIND(" ",F201,1)-1),AF200)</f>
        <v>H5AC19.</v>
      </c>
      <c r="AG201" s="82" t="str">
        <f t="shared" si="44"/>
        <v>H5AC19</v>
      </c>
      <c r="AH201" s="104"/>
      <c r="AI201" s="105"/>
      <c r="AJ201" s="106"/>
    </row>
    <row r="202" spans="1:36" s="10" customFormat="1" ht="357" customHeight="1" x14ac:dyDescent="0.2">
      <c r="A202" s="89">
        <f>IF(ISBLANK(D202),"",COUNTA($D$2:D202))</f>
        <v>156</v>
      </c>
      <c r="B202" s="90">
        <f t="shared" si="45"/>
        <v>201</v>
      </c>
      <c r="C202" s="91"/>
      <c r="D202" s="90" t="s">
        <v>805</v>
      </c>
      <c r="E202" s="89" t="s">
        <v>1449</v>
      </c>
      <c r="F202" s="92" t="s">
        <v>1422</v>
      </c>
      <c r="G202" s="92" t="s">
        <v>1423</v>
      </c>
      <c r="H202" s="112" t="s">
        <v>1243</v>
      </c>
      <c r="I202" s="112" t="s">
        <v>1250</v>
      </c>
      <c r="J202" s="98" t="s">
        <v>1245</v>
      </c>
      <c r="K202" s="98">
        <v>1</v>
      </c>
      <c r="L202" s="130">
        <v>44185</v>
      </c>
      <c r="M202" s="130">
        <v>44285</v>
      </c>
      <c r="N202" s="117">
        <f t="shared" si="47"/>
        <v>14.285714285714286</v>
      </c>
      <c r="O202" s="98" t="s">
        <v>1698</v>
      </c>
      <c r="P202" s="98">
        <v>1</v>
      </c>
      <c r="Q202" s="99">
        <v>44662</v>
      </c>
      <c r="R202" s="100">
        <f>(Q202-M202)/30</f>
        <v>12.566666666666666</v>
      </c>
      <c r="S202" s="118">
        <f>IF(P202/K202&gt;1,100,+P202/K202*100)</f>
        <v>100</v>
      </c>
      <c r="T202" s="97">
        <f>+N202*S202/100</f>
        <v>14.285714285714286</v>
      </c>
      <c r="U202" s="97">
        <f>IF(M202&lt;=$AI$1,T202,0)</f>
        <v>14.285714285714286</v>
      </c>
      <c r="V202" s="97">
        <f>IF($AI$1&gt;=M202,N202,0)</f>
        <v>14.285714285714286</v>
      </c>
      <c r="W202" s="98"/>
      <c r="X202" s="102" t="str">
        <f>IF(S202=100,"CUMPLIDA",IF(M202-$AI$1&lt;0,"VENCIDA",IF(M202-$AI$1&lt;=30,"PRÓXIMA A VENCER",IF(S202&gt;0,"CON AVANCE","EN TERMINO"))))</f>
        <v>CUMPLIDA</v>
      </c>
      <c r="Y202" s="102" t="str">
        <f>IF(A202&lt;&gt;"",IF(AE202=1,"VENCIDO",IF(AE202=2,"PRÓXIMO A VENCER",IF(AE202=3,"EN TERMINO",IF(AE202=4,"CON AVANCE",IF(AE202=5,"CUMPLIDO",))))),"")</f>
        <v>CUMPLIDO</v>
      </c>
      <c r="Z202" s="136" t="s">
        <v>1450</v>
      </c>
      <c r="AA202" s="89" t="str">
        <f t="shared" si="39"/>
        <v>H6AC19</v>
      </c>
      <c r="AB202" s="103">
        <f>IF(A202&lt;&gt;"",1,AB201+1)</f>
        <v>1</v>
      </c>
      <c r="AC202" s="103" t="str">
        <f t="shared" si="40"/>
        <v>H6AC19 - 1</v>
      </c>
      <c r="AD202" s="82">
        <f t="shared" si="42"/>
        <v>5</v>
      </c>
      <c r="AE202" s="82">
        <f t="shared" si="43"/>
        <v>5</v>
      </c>
      <c r="AF202" s="82" t="str">
        <f>IF(A202&lt;&gt;"",MID(F202,1,FIND(" ",F202,1)-1),AF201)</f>
        <v>H6AC19.</v>
      </c>
      <c r="AG202" s="82" t="str">
        <f t="shared" si="44"/>
        <v>H6AC19</v>
      </c>
      <c r="AH202" s="104"/>
      <c r="AI202" s="105"/>
      <c r="AJ202" s="106"/>
    </row>
    <row r="203" spans="1:36" s="10" customFormat="1" ht="357" customHeight="1" x14ac:dyDescent="0.2">
      <c r="A203" s="89">
        <f>IF(ISBLANK(D203),"",COUNTA($D$2:D203))</f>
        <v>157</v>
      </c>
      <c r="B203" s="90">
        <f t="shared" si="45"/>
        <v>202</v>
      </c>
      <c r="C203" s="91"/>
      <c r="D203" s="90" t="s">
        <v>712</v>
      </c>
      <c r="E203" s="89" t="s">
        <v>1276</v>
      </c>
      <c r="F203" s="92" t="s">
        <v>1424</v>
      </c>
      <c r="G203" s="92" t="s">
        <v>1425</v>
      </c>
      <c r="H203" s="112" t="s">
        <v>1243</v>
      </c>
      <c r="I203" s="112" t="s">
        <v>1250</v>
      </c>
      <c r="J203" s="98" t="s">
        <v>1245</v>
      </c>
      <c r="K203" s="98">
        <v>1</v>
      </c>
      <c r="L203" s="130">
        <v>44185</v>
      </c>
      <c r="M203" s="130">
        <v>44285</v>
      </c>
      <c r="N203" s="117">
        <f t="shared" si="47"/>
        <v>14.285714285714286</v>
      </c>
      <c r="O203" s="98" t="s">
        <v>1698</v>
      </c>
      <c r="P203" s="98">
        <v>1</v>
      </c>
      <c r="Q203" s="99">
        <v>44662</v>
      </c>
      <c r="R203" s="100">
        <f>(Q203-M203)/30</f>
        <v>12.566666666666666</v>
      </c>
      <c r="S203" s="118">
        <f>IF(P203/K203&gt;1,100,+P203/K203*100)</f>
        <v>100</v>
      </c>
      <c r="T203" s="97">
        <f>+N203*S203/100</f>
        <v>14.285714285714286</v>
      </c>
      <c r="U203" s="97">
        <f>IF(M203&lt;=$AI$1,T203,0)</f>
        <v>14.285714285714286</v>
      </c>
      <c r="V203" s="97">
        <f>IF($AI$1&gt;=M203,N203,0)</f>
        <v>14.285714285714286</v>
      </c>
      <c r="W203" s="98"/>
      <c r="X203" s="102" t="str">
        <f>IF(S203=100,"CUMPLIDA",IF(M203-$AI$1&lt;0,"VENCIDA",IF(M203-$AI$1&lt;=30,"PRÓXIMA A VENCER",IF(S203&gt;0,"CON AVANCE","EN TERMINO"))))</f>
        <v>CUMPLIDA</v>
      </c>
      <c r="Y203" s="102" t="str">
        <f>IF(A203&lt;&gt;"",IF(AE203=1,"VENCIDO",IF(AE203=2,"PRÓXIMO A VENCER",IF(AE203=3,"EN TERMINO",IF(AE203=4,"CON AVANCE",IF(AE203=5,"CUMPLIDO",))))),"")</f>
        <v>CUMPLIDO</v>
      </c>
      <c r="Z203" s="136" t="s">
        <v>1450</v>
      </c>
      <c r="AA203" s="89" t="str">
        <f t="shared" si="39"/>
        <v>H7AC19</v>
      </c>
      <c r="AB203" s="103">
        <f>IF(A203&lt;&gt;"",1,AB202+1)</f>
        <v>1</v>
      </c>
      <c r="AC203" s="103" t="str">
        <f t="shared" si="40"/>
        <v>H7AC19 - 1</v>
      </c>
      <c r="AD203" s="82">
        <f t="shared" si="42"/>
        <v>5</v>
      </c>
      <c r="AE203" s="82">
        <f t="shared" si="43"/>
        <v>5</v>
      </c>
      <c r="AF203" s="82" t="str">
        <f>IF(A203&lt;&gt;"",MID(F203,1,FIND(" ",F203,1)-1),AF202)</f>
        <v>H7AC19.</v>
      </c>
      <c r="AG203" s="82" t="str">
        <f t="shared" si="44"/>
        <v>H7AC19</v>
      </c>
      <c r="AH203" s="104"/>
      <c r="AI203" s="105"/>
      <c r="AJ203" s="106"/>
    </row>
    <row r="204" spans="1:36" s="10" customFormat="1" ht="409.5" customHeight="1" x14ac:dyDescent="0.2">
      <c r="A204" s="89">
        <f>IF(ISBLANK(D204),"",COUNTA($D$2:D204))</f>
        <v>158</v>
      </c>
      <c r="B204" s="90">
        <f t="shared" si="45"/>
        <v>203</v>
      </c>
      <c r="C204" s="91"/>
      <c r="D204" s="90" t="s">
        <v>711</v>
      </c>
      <c r="E204" s="89" t="s">
        <v>1276</v>
      </c>
      <c r="F204" s="92" t="s">
        <v>1426</v>
      </c>
      <c r="G204" s="92" t="s">
        <v>1427</v>
      </c>
      <c r="H204" s="112" t="s">
        <v>1243</v>
      </c>
      <c r="I204" s="112" t="s">
        <v>1250</v>
      </c>
      <c r="J204" s="98" t="s">
        <v>1245</v>
      </c>
      <c r="K204" s="98">
        <v>1</v>
      </c>
      <c r="L204" s="130">
        <v>44185</v>
      </c>
      <c r="M204" s="130">
        <v>44285</v>
      </c>
      <c r="N204" s="117">
        <f t="shared" si="47"/>
        <v>14.285714285714286</v>
      </c>
      <c r="O204" s="98" t="s">
        <v>1698</v>
      </c>
      <c r="P204" s="98">
        <v>1</v>
      </c>
      <c r="Q204" s="99">
        <v>44662</v>
      </c>
      <c r="R204" s="100">
        <f>(Q204-M204)/30</f>
        <v>12.566666666666666</v>
      </c>
      <c r="S204" s="118">
        <f>IF(P204/K204&gt;1,100,+P204/K204*100)</f>
        <v>100</v>
      </c>
      <c r="T204" s="97">
        <f>+N204*S204/100</f>
        <v>14.285714285714286</v>
      </c>
      <c r="U204" s="97">
        <f>IF(M204&lt;=$AI$1,T204,0)</f>
        <v>14.285714285714286</v>
      </c>
      <c r="V204" s="97">
        <f>IF($AI$1&gt;=M204,N204,0)</f>
        <v>14.285714285714286</v>
      </c>
      <c r="W204" s="98"/>
      <c r="X204" s="102" t="str">
        <f>IF(S204=100,"CUMPLIDA",IF(M204-$AI$1&lt;0,"VENCIDA",IF(M204-$AI$1&lt;=30,"PRÓXIMA A VENCER",IF(S204&gt;0,"CON AVANCE","EN TERMINO"))))</f>
        <v>CUMPLIDA</v>
      </c>
      <c r="Y204" s="102" t="str">
        <f>IF(A204&lt;&gt;"",IF(AE204=1,"VENCIDO",IF(AE204=2,"PRÓXIMO A VENCER",IF(AE204=3,"EN TERMINO",IF(AE204=4,"CON AVANCE",IF(AE204=5,"CUMPLIDO",))))),"")</f>
        <v>CUMPLIDO</v>
      </c>
      <c r="Z204" s="136" t="s">
        <v>1450</v>
      </c>
      <c r="AA204" s="89" t="str">
        <f t="shared" si="39"/>
        <v>H8AC19</v>
      </c>
      <c r="AB204" s="103">
        <f>IF(A204&lt;&gt;"",1,AB203+1)</f>
        <v>1</v>
      </c>
      <c r="AC204" s="103" t="str">
        <f t="shared" si="40"/>
        <v>H8AC19 - 1</v>
      </c>
      <c r="AD204" s="82">
        <f t="shared" si="42"/>
        <v>5</v>
      </c>
      <c r="AE204" s="82">
        <f t="shared" si="43"/>
        <v>5</v>
      </c>
      <c r="AF204" s="82" t="str">
        <f>IF(A204&lt;&gt;"",MID(F204,1,FIND(" ",F204,1)-1),AF203)</f>
        <v>H8AC19.</v>
      </c>
      <c r="AG204" s="82" t="str">
        <f t="shared" si="44"/>
        <v>H8AC19</v>
      </c>
      <c r="AH204" s="104"/>
      <c r="AI204" s="105"/>
      <c r="AJ204" s="106"/>
    </row>
    <row r="205" spans="1:36" s="10" customFormat="1" ht="357" customHeight="1" x14ac:dyDescent="0.2">
      <c r="A205" s="89">
        <f>IF(ISBLANK(D205),"",COUNTA($D$2:D205))</f>
        <v>159</v>
      </c>
      <c r="B205" s="90">
        <f t="shared" si="45"/>
        <v>204</v>
      </c>
      <c r="C205" s="91"/>
      <c r="D205" s="98" t="s">
        <v>711</v>
      </c>
      <c r="E205" s="111" t="s">
        <v>1370</v>
      </c>
      <c r="F205" s="110" t="s">
        <v>1428</v>
      </c>
      <c r="G205" s="110" t="s">
        <v>1429</v>
      </c>
      <c r="H205" s="112" t="s">
        <v>1457</v>
      </c>
      <c r="I205" s="112" t="s">
        <v>1453</v>
      </c>
      <c r="J205" s="112" t="s">
        <v>1454</v>
      </c>
      <c r="K205" s="98">
        <v>1</v>
      </c>
      <c r="L205" s="130">
        <v>44185</v>
      </c>
      <c r="M205" s="132">
        <v>44346</v>
      </c>
      <c r="N205" s="117">
        <f t="shared" si="47"/>
        <v>23</v>
      </c>
      <c r="O205" s="90" t="s">
        <v>1697</v>
      </c>
      <c r="P205" s="98">
        <v>1</v>
      </c>
      <c r="Q205" s="99">
        <v>44749</v>
      </c>
      <c r="R205" s="100">
        <f>(Q205-M205)/30</f>
        <v>13.433333333333334</v>
      </c>
      <c r="S205" s="118">
        <f>IF(P205/K205&gt;1,100,+P205/K205*100)</f>
        <v>100</v>
      </c>
      <c r="T205" s="97">
        <f>+N205*S205/100</f>
        <v>23</v>
      </c>
      <c r="U205" s="97">
        <f>IF(M205&lt;=$AI$1,T205,0)</f>
        <v>23</v>
      </c>
      <c r="V205" s="97">
        <f>IF($AI$1&gt;=M205,N205,0)</f>
        <v>23</v>
      </c>
      <c r="W205" s="98"/>
      <c r="X205" s="102" t="str">
        <f>IF(S205=100,"CUMPLIDA",IF(M205-$AI$1&lt;0,"VENCIDA",IF(M205-$AI$1&lt;=30,"PRÓXIMA A VENCER",IF(S205&gt;0,"CON AVANCE","EN TERMINO"))))</f>
        <v>CUMPLIDA</v>
      </c>
      <c r="Y205" s="102" t="str">
        <f>IF(A205&lt;&gt;"",IF(AE205=1,"VENCIDO",IF(AE205=2,"PRÓXIMO A VENCER",IF(AE205=3,"EN TERMINO",IF(AE205=4,"CON AVANCE",IF(AE205=5,"CUMPLIDO",))))),"")</f>
        <v>CUMPLIDO</v>
      </c>
      <c r="Z205" s="136" t="s">
        <v>1450</v>
      </c>
      <c r="AA205" s="89" t="str">
        <f t="shared" si="39"/>
        <v>H9AC19</v>
      </c>
      <c r="AB205" s="103">
        <f>IF(A205&lt;&gt;"",1,AB204+1)</f>
        <v>1</v>
      </c>
      <c r="AC205" s="103" t="str">
        <f t="shared" si="40"/>
        <v>H9AC19 - 1</v>
      </c>
      <c r="AD205" s="82">
        <f t="shared" si="42"/>
        <v>5</v>
      </c>
      <c r="AE205" s="82">
        <f t="shared" si="43"/>
        <v>5</v>
      </c>
      <c r="AF205" s="82" t="str">
        <f>IF(A205&lt;&gt;"",MID(F205,1,FIND(" ",F205,1)-1),AF204)</f>
        <v>H9AC19.</v>
      </c>
      <c r="AG205" s="82" t="str">
        <f t="shared" si="44"/>
        <v>H9AC19</v>
      </c>
      <c r="AH205" s="104"/>
      <c r="AI205" s="105"/>
      <c r="AJ205" s="106"/>
    </row>
    <row r="206" spans="1:36" s="10" customFormat="1" ht="357" customHeight="1" x14ac:dyDescent="0.2">
      <c r="A206" s="89">
        <f>IF(ISBLANK(D206),"",COUNTA($D$2:D206))</f>
        <v>160</v>
      </c>
      <c r="B206" s="90">
        <f t="shared" si="45"/>
        <v>205</v>
      </c>
      <c r="C206" s="91"/>
      <c r="D206" s="98" t="s">
        <v>712</v>
      </c>
      <c r="E206" s="111" t="s">
        <v>1370</v>
      </c>
      <c r="F206" s="110" t="s">
        <v>1430</v>
      </c>
      <c r="G206" s="110" t="s">
        <v>1431</v>
      </c>
      <c r="H206" s="112" t="s">
        <v>1458</v>
      </c>
      <c r="I206" s="112" t="s">
        <v>1453</v>
      </c>
      <c r="J206" s="112" t="s">
        <v>1454</v>
      </c>
      <c r="K206" s="98">
        <v>1</v>
      </c>
      <c r="L206" s="130">
        <v>44185</v>
      </c>
      <c r="M206" s="132">
        <v>44346</v>
      </c>
      <c r="N206" s="117">
        <f t="shared" si="47"/>
        <v>23</v>
      </c>
      <c r="O206" s="90" t="s">
        <v>1697</v>
      </c>
      <c r="P206" s="98">
        <v>1</v>
      </c>
      <c r="Q206" s="99">
        <v>44749</v>
      </c>
      <c r="R206" s="100">
        <f>(Q206-M206)/30</f>
        <v>13.433333333333334</v>
      </c>
      <c r="S206" s="118">
        <f>IF(P206/K206&gt;1,100,+P206/K206*100)</f>
        <v>100</v>
      </c>
      <c r="T206" s="97">
        <f>+N206*S206/100</f>
        <v>23</v>
      </c>
      <c r="U206" s="97">
        <f>IF(M206&lt;=$AI$1,T206,0)</f>
        <v>23</v>
      </c>
      <c r="V206" s="97">
        <f>IF($AI$1&gt;=M206,N206,0)</f>
        <v>23</v>
      </c>
      <c r="W206" s="98"/>
      <c r="X206" s="102" t="str">
        <f>IF(S206=100,"CUMPLIDA",IF(M206-$AI$1&lt;0,"VENCIDA",IF(M206-$AI$1&lt;=30,"PRÓXIMA A VENCER",IF(S206&gt;0,"CON AVANCE","EN TERMINO"))))</f>
        <v>CUMPLIDA</v>
      </c>
      <c r="Y206" s="102" t="str">
        <f>IF(A206&lt;&gt;"",IF(AE206=1,"VENCIDO",IF(AE206=2,"PRÓXIMO A VENCER",IF(AE206=3,"EN TERMINO",IF(AE206=4,"CON AVANCE",IF(AE206=5,"CUMPLIDO",))))),"")</f>
        <v>CUMPLIDO</v>
      </c>
      <c r="Z206" s="136" t="s">
        <v>1450</v>
      </c>
      <c r="AA206" s="89" t="str">
        <f t="shared" si="39"/>
        <v>H10AC19</v>
      </c>
      <c r="AB206" s="103">
        <f>IF(A206&lt;&gt;"",1,AB205+1)</f>
        <v>1</v>
      </c>
      <c r="AC206" s="103" t="str">
        <f t="shared" si="40"/>
        <v>H10AC19 - 1</v>
      </c>
      <c r="AD206" s="82">
        <f t="shared" si="42"/>
        <v>5</v>
      </c>
      <c r="AE206" s="82">
        <f t="shared" si="43"/>
        <v>5</v>
      </c>
      <c r="AF206" s="82" t="str">
        <f>IF(A206&lt;&gt;"",MID(F206,1,FIND(" ",F206,1)-1),AF205)</f>
        <v>H10AC19.</v>
      </c>
      <c r="AG206" s="82" t="str">
        <f t="shared" si="44"/>
        <v>H10AC19</v>
      </c>
      <c r="AH206" s="104"/>
      <c r="AI206" s="105"/>
      <c r="AJ206" s="106"/>
    </row>
    <row r="207" spans="1:36" s="10" customFormat="1" ht="357" customHeight="1" x14ac:dyDescent="0.2">
      <c r="A207" s="89">
        <f>IF(ISBLANK(D207),"",COUNTA($D$2:D207))</f>
        <v>161</v>
      </c>
      <c r="B207" s="90">
        <f t="shared" si="45"/>
        <v>206</v>
      </c>
      <c r="C207" s="91"/>
      <c r="D207" s="98" t="s">
        <v>711</v>
      </c>
      <c r="E207" s="111" t="s">
        <v>1370</v>
      </c>
      <c r="F207" s="110" t="s">
        <v>1432</v>
      </c>
      <c r="G207" s="110" t="s">
        <v>1433</v>
      </c>
      <c r="H207" s="112" t="s">
        <v>1458</v>
      </c>
      <c r="I207" s="112" t="s">
        <v>1453</v>
      </c>
      <c r="J207" s="112" t="s">
        <v>1454</v>
      </c>
      <c r="K207" s="98">
        <v>1</v>
      </c>
      <c r="L207" s="130">
        <v>44185</v>
      </c>
      <c r="M207" s="132">
        <v>44346</v>
      </c>
      <c r="N207" s="117">
        <f t="shared" si="47"/>
        <v>23</v>
      </c>
      <c r="O207" s="90" t="s">
        <v>1697</v>
      </c>
      <c r="P207" s="98">
        <v>1</v>
      </c>
      <c r="Q207" s="99">
        <v>44749</v>
      </c>
      <c r="R207" s="100">
        <f>(Q207-M207)/30</f>
        <v>13.433333333333334</v>
      </c>
      <c r="S207" s="118">
        <f>IF(P207/K207&gt;1,100,+P207/K207*100)</f>
        <v>100</v>
      </c>
      <c r="T207" s="97">
        <f>+N207*S207/100</f>
        <v>23</v>
      </c>
      <c r="U207" s="97">
        <f>IF(M207&lt;=$AI$1,T207,0)</f>
        <v>23</v>
      </c>
      <c r="V207" s="97">
        <f>IF($AI$1&gt;=M207,N207,0)</f>
        <v>23</v>
      </c>
      <c r="W207" s="98"/>
      <c r="X207" s="102" t="str">
        <f>IF(S207=100,"CUMPLIDA",IF(M207-$AI$1&lt;0,"VENCIDA",IF(M207-$AI$1&lt;=30,"PRÓXIMA A VENCER",IF(S207&gt;0,"CON AVANCE","EN TERMINO"))))</f>
        <v>CUMPLIDA</v>
      </c>
      <c r="Y207" s="102" t="str">
        <f>IF(A207&lt;&gt;"",IF(AE207=1,"VENCIDO",IF(AE207=2,"PRÓXIMO A VENCER",IF(AE207=3,"EN TERMINO",IF(AE207=4,"CON AVANCE",IF(AE207=5,"CUMPLIDO",))))),"")</f>
        <v>CUMPLIDO</v>
      </c>
      <c r="Z207" s="136" t="s">
        <v>1450</v>
      </c>
      <c r="AA207" s="89" t="str">
        <f t="shared" si="39"/>
        <v>H11AC19</v>
      </c>
      <c r="AB207" s="103">
        <f>IF(A207&lt;&gt;"",1,AB206+1)</f>
        <v>1</v>
      </c>
      <c r="AC207" s="103" t="str">
        <f t="shared" si="40"/>
        <v>H11AC19 - 1</v>
      </c>
      <c r="AD207" s="82">
        <f t="shared" si="42"/>
        <v>5</v>
      </c>
      <c r="AE207" s="82">
        <f t="shared" si="43"/>
        <v>5</v>
      </c>
      <c r="AF207" s="82" t="str">
        <f>IF(A207&lt;&gt;"",MID(F207,1,FIND(" ",F207,1)-1),AF206)</f>
        <v>H11AC19.</v>
      </c>
      <c r="AG207" s="82" t="str">
        <f t="shared" si="44"/>
        <v>H11AC19</v>
      </c>
      <c r="AH207" s="104"/>
      <c r="AI207" s="105"/>
      <c r="AJ207" s="106"/>
    </row>
    <row r="208" spans="1:36" s="10" customFormat="1" ht="357" customHeight="1" x14ac:dyDescent="0.2">
      <c r="A208" s="89">
        <f>IF(ISBLANK(D208),"",COUNTA($D$2:D208))</f>
        <v>162</v>
      </c>
      <c r="B208" s="90">
        <f t="shared" si="45"/>
        <v>207</v>
      </c>
      <c r="C208" s="91"/>
      <c r="D208" s="98" t="s">
        <v>712</v>
      </c>
      <c r="E208" s="111" t="s">
        <v>1370</v>
      </c>
      <c r="F208" s="110" t="s">
        <v>1434</v>
      </c>
      <c r="G208" s="110" t="s">
        <v>1435</v>
      </c>
      <c r="H208" s="112" t="s">
        <v>1459</v>
      </c>
      <c r="I208" s="112" t="s">
        <v>1453</v>
      </c>
      <c r="J208" s="112" t="s">
        <v>1454</v>
      </c>
      <c r="K208" s="98">
        <v>1</v>
      </c>
      <c r="L208" s="130">
        <v>44185</v>
      </c>
      <c r="M208" s="132">
        <v>44346</v>
      </c>
      <c r="N208" s="117">
        <f t="shared" si="47"/>
        <v>23</v>
      </c>
      <c r="O208" s="90" t="s">
        <v>1697</v>
      </c>
      <c r="P208" s="98">
        <v>1</v>
      </c>
      <c r="Q208" s="99">
        <v>44749</v>
      </c>
      <c r="R208" s="100">
        <f>(Q208-M208)/30</f>
        <v>13.433333333333334</v>
      </c>
      <c r="S208" s="118">
        <f>IF(P208/K208&gt;1,100,+P208/K208*100)</f>
        <v>100</v>
      </c>
      <c r="T208" s="97">
        <f>+N208*S208/100</f>
        <v>23</v>
      </c>
      <c r="U208" s="97">
        <f>IF(M208&lt;=$AI$1,T208,0)</f>
        <v>23</v>
      </c>
      <c r="V208" s="97">
        <f>IF($AI$1&gt;=M208,N208,0)</f>
        <v>23</v>
      </c>
      <c r="W208" s="98"/>
      <c r="X208" s="102" t="str">
        <f>IF(S208=100,"CUMPLIDA",IF(M208-$AI$1&lt;0,"VENCIDA",IF(M208-$AI$1&lt;=30,"PRÓXIMA A VENCER",IF(S208&gt;0,"CON AVANCE","EN TERMINO"))))</f>
        <v>CUMPLIDA</v>
      </c>
      <c r="Y208" s="102" t="str">
        <f>IF(A208&lt;&gt;"",IF(AE208=1,"VENCIDO",IF(AE208=2,"PRÓXIMO A VENCER",IF(AE208=3,"EN TERMINO",IF(AE208=4,"CON AVANCE",IF(AE208=5,"CUMPLIDO",))))),"")</f>
        <v>CUMPLIDO</v>
      </c>
      <c r="Z208" s="136" t="s">
        <v>1450</v>
      </c>
      <c r="AA208" s="89" t="str">
        <f t="shared" si="39"/>
        <v>H12AC19</v>
      </c>
      <c r="AB208" s="103">
        <f>IF(A208&lt;&gt;"",1,AB207+1)</f>
        <v>1</v>
      </c>
      <c r="AC208" s="103" t="str">
        <f t="shared" si="40"/>
        <v>H12AC19 - 1</v>
      </c>
      <c r="AD208" s="82">
        <f t="shared" si="42"/>
        <v>5</v>
      </c>
      <c r="AE208" s="82">
        <f t="shared" si="43"/>
        <v>5</v>
      </c>
      <c r="AF208" s="82" t="str">
        <f>IF(A208&lt;&gt;"",MID(F208,1,FIND(" ",F208,1)-1),AF207)</f>
        <v>H12AC19.</v>
      </c>
      <c r="AG208" s="82" t="str">
        <f t="shared" si="44"/>
        <v>H12AC19</v>
      </c>
      <c r="AH208" s="104"/>
      <c r="AI208" s="105"/>
      <c r="AJ208" s="106"/>
    </row>
    <row r="209" spans="1:36" s="10" customFormat="1" ht="357" customHeight="1" x14ac:dyDescent="0.2">
      <c r="A209" s="89">
        <f>IF(ISBLANK(D209),"",COUNTA($D$2:D209))</f>
        <v>163</v>
      </c>
      <c r="B209" s="90">
        <f t="shared" si="45"/>
        <v>208</v>
      </c>
      <c r="C209" s="91"/>
      <c r="D209" s="98" t="s">
        <v>712</v>
      </c>
      <c r="E209" s="111" t="s">
        <v>1370</v>
      </c>
      <c r="F209" s="110" t="s">
        <v>1436</v>
      </c>
      <c r="G209" s="110" t="s">
        <v>1437</v>
      </c>
      <c r="H209" s="112" t="s">
        <v>1459</v>
      </c>
      <c r="I209" s="112" t="s">
        <v>1455</v>
      </c>
      <c r="J209" s="112" t="s">
        <v>1454</v>
      </c>
      <c r="K209" s="98">
        <v>1</v>
      </c>
      <c r="L209" s="130">
        <v>44185</v>
      </c>
      <c r="M209" s="132">
        <v>44346</v>
      </c>
      <c r="N209" s="117">
        <f t="shared" si="47"/>
        <v>23</v>
      </c>
      <c r="O209" s="90" t="s">
        <v>1697</v>
      </c>
      <c r="P209" s="98">
        <v>1</v>
      </c>
      <c r="Q209" s="99">
        <v>44749</v>
      </c>
      <c r="R209" s="100">
        <f>(Q209-M209)/30</f>
        <v>13.433333333333334</v>
      </c>
      <c r="S209" s="118">
        <f>IF(P209/K209&gt;1,100,+P209/K209*100)</f>
        <v>100</v>
      </c>
      <c r="T209" s="97">
        <f>+N209*S209/100</f>
        <v>23</v>
      </c>
      <c r="U209" s="97">
        <f>IF(M209&lt;=$AI$1,T209,0)</f>
        <v>23</v>
      </c>
      <c r="V209" s="97">
        <f>IF($AI$1&gt;=M209,N209,0)</f>
        <v>23</v>
      </c>
      <c r="W209" s="98"/>
      <c r="X209" s="102" t="str">
        <f>IF(S209=100,"CUMPLIDA",IF(M209-$AI$1&lt;0,"VENCIDA",IF(M209-$AI$1&lt;=30,"PRÓXIMA A VENCER",IF(S209&gt;0,"CON AVANCE","EN TERMINO"))))</f>
        <v>CUMPLIDA</v>
      </c>
      <c r="Y209" s="102" t="str">
        <f>IF(A209&lt;&gt;"",IF(AE209=1,"VENCIDO",IF(AE209=2,"PRÓXIMO A VENCER",IF(AE209=3,"EN TERMINO",IF(AE209=4,"CON AVANCE",IF(AE209=5,"CUMPLIDO",))))),"")</f>
        <v>CUMPLIDO</v>
      </c>
      <c r="Z209" s="136" t="s">
        <v>1450</v>
      </c>
      <c r="AA209" s="89" t="str">
        <f t="shared" si="39"/>
        <v>H13AC19</v>
      </c>
      <c r="AB209" s="103">
        <f>IF(A209&lt;&gt;"",1,AB208+1)</f>
        <v>1</v>
      </c>
      <c r="AC209" s="103" t="str">
        <f t="shared" si="40"/>
        <v>H13AC19 - 1</v>
      </c>
      <c r="AD209" s="82">
        <f t="shared" si="42"/>
        <v>5</v>
      </c>
      <c r="AE209" s="82">
        <f t="shared" si="43"/>
        <v>5</v>
      </c>
      <c r="AF209" s="82" t="str">
        <f>IF(A209&lt;&gt;"",MID(F209,1,FIND(" ",F209,1)-1),AF208)</f>
        <v>H13AC19.</v>
      </c>
      <c r="AG209" s="82" t="str">
        <f t="shared" si="44"/>
        <v>H13AC19</v>
      </c>
      <c r="AH209" s="104"/>
      <c r="AI209" s="105"/>
      <c r="AJ209" s="106"/>
    </row>
    <row r="210" spans="1:36" s="10" customFormat="1" ht="357" customHeight="1" x14ac:dyDescent="0.2">
      <c r="A210" s="89">
        <f>IF(ISBLANK(D210),"",COUNTA($D$2:D210))</f>
        <v>164</v>
      </c>
      <c r="B210" s="90">
        <f t="shared" si="45"/>
        <v>209</v>
      </c>
      <c r="C210" s="91"/>
      <c r="D210" s="98" t="s">
        <v>712</v>
      </c>
      <c r="E210" s="111" t="s">
        <v>1370</v>
      </c>
      <c r="F210" s="110" t="s">
        <v>1438</v>
      </c>
      <c r="G210" s="110" t="s">
        <v>1439</v>
      </c>
      <c r="H210" s="112" t="s">
        <v>1459</v>
      </c>
      <c r="I210" s="112" t="s">
        <v>1453</v>
      </c>
      <c r="J210" s="112" t="s">
        <v>1454</v>
      </c>
      <c r="K210" s="98">
        <v>1</v>
      </c>
      <c r="L210" s="130">
        <v>44185</v>
      </c>
      <c r="M210" s="132">
        <v>44346</v>
      </c>
      <c r="N210" s="117">
        <f t="shared" si="47"/>
        <v>23</v>
      </c>
      <c r="O210" s="90" t="s">
        <v>1697</v>
      </c>
      <c r="P210" s="98">
        <v>1</v>
      </c>
      <c r="Q210" s="99">
        <v>44749</v>
      </c>
      <c r="R210" s="100">
        <f>(Q210-M210)/30</f>
        <v>13.433333333333334</v>
      </c>
      <c r="S210" s="118">
        <f>IF(P210/K210&gt;1,100,+P210/K210*100)</f>
        <v>100</v>
      </c>
      <c r="T210" s="97">
        <f>+N210*S210/100</f>
        <v>23</v>
      </c>
      <c r="U210" s="97">
        <f>IF(M210&lt;=$AI$1,T210,0)</f>
        <v>23</v>
      </c>
      <c r="V210" s="97">
        <f>IF($AI$1&gt;=M210,N210,0)</f>
        <v>23</v>
      </c>
      <c r="W210" s="98"/>
      <c r="X210" s="102" t="str">
        <f>IF(S210=100,"CUMPLIDA",IF(M210-$AI$1&lt;0,"VENCIDA",IF(M210-$AI$1&lt;=30,"PRÓXIMA A VENCER",IF(S210&gt;0,"CON AVANCE","EN TERMINO"))))</f>
        <v>CUMPLIDA</v>
      </c>
      <c r="Y210" s="102" t="str">
        <f>IF(A210&lt;&gt;"",IF(AE210=1,"VENCIDO",IF(AE210=2,"PRÓXIMO A VENCER",IF(AE210=3,"EN TERMINO",IF(AE210=4,"CON AVANCE",IF(AE210=5,"CUMPLIDO",))))),"")</f>
        <v>CUMPLIDO</v>
      </c>
      <c r="Z210" s="136" t="s">
        <v>1450</v>
      </c>
      <c r="AA210" s="89" t="str">
        <f t="shared" si="39"/>
        <v>H14AC19</v>
      </c>
      <c r="AB210" s="103">
        <f>IF(A210&lt;&gt;"",1,AB209+1)</f>
        <v>1</v>
      </c>
      <c r="AC210" s="103" t="str">
        <f t="shared" si="40"/>
        <v>H14AC19 - 1</v>
      </c>
      <c r="AD210" s="82">
        <f t="shared" si="42"/>
        <v>5</v>
      </c>
      <c r="AE210" s="82">
        <f t="shared" si="43"/>
        <v>5</v>
      </c>
      <c r="AF210" s="82" t="str">
        <f>IF(A210&lt;&gt;"",MID(F210,1,FIND(" ",F210,1)-1),AF209)</f>
        <v>H14AC19.</v>
      </c>
      <c r="AG210" s="82" t="str">
        <f t="shared" si="44"/>
        <v>H14AC19</v>
      </c>
      <c r="AH210" s="104"/>
      <c r="AI210" s="105"/>
      <c r="AJ210" s="106"/>
    </row>
    <row r="211" spans="1:36" s="10" customFormat="1" ht="357" customHeight="1" x14ac:dyDescent="0.2">
      <c r="A211" s="89">
        <f>IF(ISBLANK(D211),"",COUNTA($D$2:D211))</f>
        <v>165</v>
      </c>
      <c r="B211" s="90">
        <f t="shared" si="45"/>
        <v>210</v>
      </c>
      <c r="C211" s="91"/>
      <c r="D211" s="98" t="s">
        <v>1440</v>
      </c>
      <c r="E211" s="111" t="s">
        <v>1447</v>
      </c>
      <c r="F211" s="110" t="s">
        <v>1441</v>
      </c>
      <c r="G211" s="110" t="s">
        <v>1442</v>
      </c>
      <c r="H211" s="112" t="s">
        <v>1243</v>
      </c>
      <c r="I211" s="112" t="s">
        <v>1250</v>
      </c>
      <c r="J211" s="98" t="s">
        <v>1245</v>
      </c>
      <c r="K211" s="98">
        <v>1</v>
      </c>
      <c r="L211" s="130">
        <v>44185</v>
      </c>
      <c r="M211" s="130">
        <v>44285</v>
      </c>
      <c r="N211" s="117">
        <f t="shared" si="47"/>
        <v>14.285714285714286</v>
      </c>
      <c r="O211" s="98" t="s">
        <v>1698</v>
      </c>
      <c r="P211" s="98">
        <v>1</v>
      </c>
      <c r="Q211" s="99">
        <v>44662</v>
      </c>
      <c r="R211" s="100">
        <f>(Q211-M211)/30</f>
        <v>12.566666666666666</v>
      </c>
      <c r="S211" s="118">
        <f>IF(P211/K211&gt;1,100,+P211/K211*100)</f>
        <v>100</v>
      </c>
      <c r="T211" s="97">
        <f>+N211*S211/100</f>
        <v>14.285714285714286</v>
      </c>
      <c r="U211" s="97">
        <f>IF(M211&lt;=$AI$1,T211,0)</f>
        <v>14.285714285714286</v>
      </c>
      <c r="V211" s="97">
        <f>IF($AI$1&gt;=M211,N211,0)</f>
        <v>14.285714285714286</v>
      </c>
      <c r="W211" s="98"/>
      <c r="X211" s="102" t="str">
        <f>IF(S211=100,"CUMPLIDA",IF(M211-$AI$1&lt;0,"VENCIDA",IF(M211-$AI$1&lt;=30,"PRÓXIMA A VENCER",IF(S211&gt;0,"CON AVANCE","EN TERMINO"))))</f>
        <v>CUMPLIDA</v>
      </c>
      <c r="Y211" s="102" t="str">
        <f>IF(A211&lt;&gt;"",IF(AE211=1,"VENCIDO",IF(AE211=2,"PRÓXIMO A VENCER",IF(AE211=3,"EN TERMINO",IF(AE211=4,"CON AVANCE",IF(AE211=5,"CUMPLIDO",))))),"")</f>
        <v>CUMPLIDO</v>
      </c>
      <c r="Z211" s="136" t="s">
        <v>1450</v>
      </c>
      <c r="AA211" s="89" t="str">
        <f t="shared" si="39"/>
        <v>H15AC19</v>
      </c>
      <c r="AB211" s="103">
        <f>IF(A211&lt;&gt;"",1,AB210+1)</f>
        <v>1</v>
      </c>
      <c r="AC211" s="103" t="str">
        <f t="shared" si="40"/>
        <v>H15AC19 - 1</v>
      </c>
      <c r="AD211" s="82">
        <f t="shared" si="42"/>
        <v>5</v>
      </c>
      <c r="AE211" s="82">
        <f t="shared" si="43"/>
        <v>5</v>
      </c>
      <c r="AF211" s="82" t="str">
        <f>IF(A211&lt;&gt;"",MID(F211,1,FIND(" ",F211,1)-1),AF210)</f>
        <v>H15AC19.</v>
      </c>
      <c r="AG211" s="82" t="str">
        <f t="shared" si="44"/>
        <v>H15AC19</v>
      </c>
      <c r="AH211" s="104"/>
      <c r="AI211" s="105"/>
      <c r="AJ211" s="106"/>
    </row>
    <row r="212" spans="1:36" s="10" customFormat="1" ht="357" customHeight="1" x14ac:dyDescent="0.2">
      <c r="A212" s="89">
        <f>IF(ISBLANK(D212),"",COUNTA($D$2:D212))</f>
        <v>166</v>
      </c>
      <c r="B212" s="90">
        <f t="shared" si="45"/>
        <v>211</v>
      </c>
      <c r="C212" s="91"/>
      <c r="D212" s="98" t="s">
        <v>712</v>
      </c>
      <c r="E212" s="111" t="s">
        <v>1276</v>
      </c>
      <c r="F212" s="110" t="s">
        <v>1443</v>
      </c>
      <c r="G212" s="110" t="s">
        <v>1444</v>
      </c>
      <c r="H212" s="112" t="s">
        <v>1243</v>
      </c>
      <c r="I212" s="112" t="s">
        <v>1250</v>
      </c>
      <c r="J212" s="98" t="s">
        <v>1245</v>
      </c>
      <c r="K212" s="98">
        <v>1</v>
      </c>
      <c r="L212" s="130">
        <v>44185</v>
      </c>
      <c r="M212" s="130">
        <v>44285</v>
      </c>
      <c r="N212" s="117">
        <f t="shared" si="47"/>
        <v>14.285714285714286</v>
      </c>
      <c r="O212" s="98" t="s">
        <v>1698</v>
      </c>
      <c r="P212" s="98">
        <v>1</v>
      </c>
      <c r="Q212" s="99">
        <v>44662</v>
      </c>
      <c r="R212" s="100">
        <f>(Q212-M212)/30</f>
        <v>12.566666666666666</v>
      </c>
      <c r="S212" s="118">
        <f>IF(P212/K212&gt;1,100,+P212/K212*100)</f>
        <v>100</v>
      </c>
      <c r="T212" s="97">
        <f>+N212*S212/100</f>
        <v>14.285714285714286</v>
      </c>
      <c r="U212" s="97">
        <f>IF(M212&lt;=$AI$1,T212,0)</f>
        <v>14.285714285714286</v>
      </c>
      <c r="V212" s="97">
        <f>IF($AI$1&gt;=M212,N212,0)</f>
        <v>14.285714285714286</v>
      </c>
      <c r="W212" s="98"/>
      <c r="X212" s="102" t="str">
        <f>IF(S212=100,"CUMPLIDA",IF(M212-$AI$1&lt;0,"VENCIDA",IF(M212-$AI$1&lt;=30,"PRÓXIMA A VENCER",IF(S212&gt;0,"CON AVANCE","EN TERMINO"))))</f>
        <v>CUMPLIDA</v>
      </c>
      <c r="Y212" s="102" t="str">
        <f>IF(A212&lt;&gt;"",IF(AE212=1,"VENCIDO",IF(AE212=2,"PRÓXIMO A VENCER",IF(AE212=3,"EN TERMINO",IF(AE212=4,"CON AVANCE",IF(AE212=5,"CUMPLIDO",))))),"")</f>
        <v>CUMPLIDO</v>
      </c>
      <c r="Z212" s="136" t="s">
        <v>1450</v>
      </c>
      <c r="AA212" s="89" t="str">
        <f t="shared" si="39"/>
        <v>H16AC19</v>
      </c>
      <c r="AB212" s="103">
        <f>IF(A212&lt;&gt;"",1,AB211+1)</f>
        <v>1</v>
      </c>
      <c r="AC212" s="103" t="str">
        <f t="shared" si="40"/>
        <v>H16AC19 - 1</v>
      </c>
      <c r="AD212" s="82">
        <f t="shared" si="42"/>
        <v>5</v>
      </c>
      <c r="AE212" s="82">
        <f t="shared" si="43"/>
        <v>5</v>
      </c>
      <c r="AF212" s="82" t="str">
        <f>IF(A212&lt;&gt;"",MID(F212,1,FIND(" ",F212,1)-1),AF211)</f>
        <v>H16AC19.</v>
      </c>
      <c r="AG212" s="82" t="str">
        <f t="shared" si="44"/>
        <v>H16AC19</v>
      </c>
      <c r="AH212" s="104"/>
      <c r="AI212" s="105"/>
      <c r="AJ212" s="106"/>
    </row>
    <row r="213" spans="1:36" s="10" customFormat="1" ht="357" customHeight="1" x14ac:dyDescent="0.2">
      <c r="A213" s="89">
        <f>IF(ISBLANK(D213),"",COUNTA($D$2:D213))</f>
        <v>167</v>
      </c>
      <c r="B213" s="90">
        <f t="shared" si="45"/>
        <v>212</v>
      </c>
      <c r="C213" s="91"/>
      <c r="D213" s="98" t="s">
        <v>711</v>
      </c>
      <c r="E213" s="111" t="s">
        <v>1370</v>
      </c>
      <c r="F213" s="110" t="s">
        <v>1445</v>
      </c>
      <c r="G213" s="110" t="s">
        <v>1446</v>
      </c>
      <c r="H213" s="112" t="s">
        <v>1460</v>
      </c>
      <c r="I213" s="112" t="s">
        <v>1455</v>
      </c>
      <c r="J213" s="112" t="s">
        <v>1454</v>
      </c>
      <c r="K213" s="98">
        <v>1</v>
      </c>
      <c r="L213" s="130">
        <v>44185</v>
      </c>
      <c r="M213" s="132">
        <v>44346</v>
      </c>
      <c r="N213" s="117">
        <f t="shared" si="47"/>
        <v>23</v>
      </c>
      <c r="O213" s="90" t="s">
        <v>1697</v>
      </c>
      <c r="P213" s="98">
        <v>1</v>
      </c>
      <c r="Q213" s="99">
        <v>44749</v>
      </c>
      <c r="R213" s="100">
        <f>(Q213-M213)/30</f>
        <v>13.433333333333334</v>
      </c>
      <c r="S213" s="118">
        <f>IF(P213/K213&gt;1,100,+P213/K213*100)</f>
        <v>100</v>
      </c>
      <c r="T213" s="97">
        <f>+N213*S213/100</f>
        <v>23</v>
      </c>
      <c r="U213" s="97">
        <f>IF(M213&lt;=$AI$1,T213,0)</f>
        <v>23</v>
      </c>
      <c r="V213" s="97">
        <f>IF($AI$1&gt;=M213,N213,0)</f>
        <v>23</v>
      </c>
      <c r="W213" s="98"/>
      <c r="X213" s="102" t="str">
        <f>IF(S213=100,"CUMPLIDA",IF(M213-$AI$1&lt;0,"VENCIDA",IF(M213-$AI$1&lt;=30,"PRÓXIMA A VENCER",IF(S213&gt;0,"CON AVANCE","EN TERMINO"))))</f>
        <v>CUMPLIDA</v>
      </c>
      <c r="Y213" s="102" t="str">
        <f>IF(A213&lt;&gt;"",IF(AE213=1,"VENCIDO",IF(AE213=2,"PRÓXIMO A VENCER",IF(AE213=3,"EN TERMINO",IF(AE213=4,"CON AVANCE",IF(AE213=5,"CUMPLIDO",))))),"")</f>
        <v>CUMPLIDO</v>
      </c>
      <c r="Z213" s="136" t="s">
        <v>1450</v>
      </c>
      <c r="AA213" s="89" t="str">
        <f t="shared" si="39"/>
        <v>H17AC19</v>
      </c>
      <c r="AB213" s="103">
        <f>IF(A213&lt;&gt;"",1,AB212+1)</f>
        <v>1</v>
      </c>
      <c r="AC213" s="103" t="str">
        <f t="shared" si="40"/>
        <v>H17AC19 - 1</v>
      </c>
      <c r="AD213" s="82">
        <f t="shared" si="42"/>
        <v>5</v>
      </c>
      <c r="AE213" s="82">
        <f t="shared" si="43"/>
        <v>5</v>
      </c>
      <c r="AF213" s="82" t="str">
        <f>IF(A213&lt;&gt;"",MID(F213,1,FIND(" ",F213,1)-1),AF212)</f>
        <v>H17AC19.</v>
      </c>
      <c r="AG213" s="82" t="str">
        <f t="shared" si="44"/>
        <v>H17AC19</v>
      </c>
      <c r="AH213" s="104"/>
      <c r="AI213" s="105"/>
      <c r="AJ213" s="106"/>
    </row>
    <row r="214" spans="1:36" s="10" customFormat="1" ht="409.5" customHeight="1" x14ac:dyDescent="0.2">
      <c r="A214" s="89">
        <f>IF(ISBLANK(D214),"",COUNTA($D$2:D214))</f>
        <v>168</v>
      </c>
      <c r="B214" s="90">
        <f t="shared" si="45"/>
        <v>213</v>
      </c>
      <c r="C214" s="91"/>
      <c r="D214" s="90" t="s">
        <v>1377</v>
      </c>
      <c r="E214" s="90" t="s">
        <v>1370</v>
      </c>
      <c r="F214" s="92" t="s">
        <v>1520</v>
      </c>
      <c r="G214" s="92" t="s">
        <v>1388</v>
      </c>
      <c r="H214" s="92" t="s">
        <v>1672</v>
      </c>
      <c r="I214" s="92" t="s">
        <v>1673</v>
      </c>
      <c r="J214" s="92" t="s">
        <v>1674</v>
      </c>
      <c r="K214" s="89">
        <v>1</v>
      </c>
      <c r="L214" s="134">
        <v>44084</v>
      </c>
      <c r="M214" s="134">
        <v>44196</v>
      </c>
      <c r="N214" s="117">
        <f t="shared" ref="N214:N224" si="48">(+M214-L214)/7</f>
        <v>16</v>
      </c>
      <c r="O214" s="90" t="s">
        <v>1707</v>
      </c>
      <c r="P214" s="98">
        <v>1</v>
      </c>
      <c r="Q214" s="99">
        <v>44662</v>
      </c>
      <c r="R214" s="100">
        <f>(Q214-M214)/30</f>
        <v>15.533333333333333</v>
      </c>
      <c r="S214" s="118">
        <f>IF(P214/K214&gt;1,100,+P214/K214*100)</f>
        <v>100</v>
      </c>
      <c r="T214" s="97">
        <f>+N214*S214/100</f>
        <v>16</v>
      </c>
      <c r="U214" s="97">
        <f>IF(M214&lt;=$AI$1,T214,0)</f>
        <v>16</v>
      </c>
      <c r="V214" s="97">
        <f>IF($AI$1&gt;=M214,N214,0)</f>
        <v>16</v>
      </c>
      <c r="W214" s="98"/>
      <c r="X214" s="102" t="str">
        <f>IF(S214=100,"CUMPLIDA",IF(M214-$AI$1&lt;0,"VENCIDA",IF(M214-$AI$1&lt;=30,"PRÓXIMA A VENCER",IF(S214&gt;0,"CON AVANCE","EN TERMINO"))))</f>
        <v>CUMPLIDA</v>
      </c>
      <c r="Y214" s="102" t="str">
        <f>IF(A214&lt;&gt;"",IF(AE214=1,"VENCIDO",IF(AE214=2,"PRÓXIMO A VENCER",IF(AE214=3,"EN TERMINO",IF(AE214=4,"CON AVANCE",IF(AE214=5,"CUMPLIDO",))))),"")</f>
        <v>VENCIDO</v>
      </c>
      <c r="Z214" s="136" t="s">
        <v>1519</v>
      </c>
      <c r="AA214" s="89" t="str">
        <f t="shared" si="39"/>
        <v>H1AT75-OCAD</v>
      </c>
      <c r="AB214" s="103">
        <f>IF(A214&lt;&gt;"",1,AB213+1)</f>
        <v>1</v>
      </c>
      <c r="AC214" s="103" t="str">
        <f t="shared" si="40"/>
        <v>H1AT75-OCAD - 1</v>
      </c>
      <c r="AD214" s="82">
        <f t="shared" si="42"/>
        <v>5</v>
      </c>
      <c r="AE214" s="82">
        <f t="shared" si="43"/>
        <v>1</v>
      </c>
      <c r="AF214" s="82" t="str">
        <f>IF(A214&lt;&gt;"",MID(F214,1,FIND(" ",F214,1)-1),AF213)</f>
        <v>H1AT75-OCAD</v>
      </c>
      <c r="AG214" s="82" t="str">
        <f t="shared" si="44"/>
        <v>H1AT75-OCAD</v>
      </c>
      <c r="AH214" s="104"/>
      <c r="AI214" s="105"/>
      <c r="AJ214" s="106"/>
    </row>
    <row r="215" spans="1:36" s="10" customFormat="1" ht="405" customHeight="1" x14ac:dyDescent="0.2">
      <c r="A215" s="89" t="str">
        <f>IF(ISBLANK(D215),"",COUNTA($D$2:D215))</f>
        <v/>
      </c>
      <c r="B215" s="90">
        <f t="shared" si="45"/>
        <v>214</v>
      </c>
      <c r="C215" s="91"/>
      <c r="D215" s="90"/>
      <c r="E215" s="90" t="s">
        <v>1370</v>
      </c>
      <c r="F215" s="92" t="s">
        <v>1521</v>
      </c>
      <c r="G215" s="92" t="s">
        <v>1389</v>
      </c>
      <c r="H215" s="92" t="s">
        <v>1380</v>
      </c>
      <c r="I215" s="92" t="s">
        <v>1378</v>
      </c>
      <c r="J215" s="89" t="s">
        <v>1100</v>
      </c>
      <c r="K215" s="89">
        <v>16</v>
      </c>
      <c r="L215" s="134">
        <v>44104</v>
      </c>
      <c r="M215" s="134">
        <v>44561</v>
      </c>
      <c r="N215" s="117">
        <f t="shared" si="48"/>
        <v>65.285714285714292</v>
      </c>
      <c r="O215" s="98" t="s">
        <v>1704</v>
      </c>
      <c r="P215" s="98">
        <v>0</v>
      </c>
      <c r="Q215" s="134"/>
      <c r="R215" s="100">
        <f>(Q215-M215)/30</f>
        <v>-1485.3666666666666</v>
      </c>
      <c r="S215" s="118">
        <f>IF(P215/K215&gt;1,100,+P215/K215*100)</f>
        <v>0</v>
      </c>
      <c r="T215" s="97">
        <f>+N215*S215/100</f>
        <v>0</v>
      </c>
      <c r="U215" s="97">
        <f>IF(M215&lt;=$AI$1,T215,0)</f>
        <v>0</v>
      </c>
      <c r="V215" s="97">
        <f>IF($AI$1&gt;=M215,N215,0)</f>
        <v>65.285714285714292</v>
      </c>
      <c r="W215" s="98"/>
      <c r="X215" s="102" t="str">
        <f>IF(S215=100,"CUMPLIDA",IF(M215-$AI$1&lt;0,"VENCIDA",IF(M215-$AI$1&lt;=30,"PRÓXIMA A VENCER",IF(S215&gt;0,"CON AVANCE","EN TERMINO"))))</f>
        <v>VENCIDA</v>
      </c>
      <c r="Y215" s="102" t="str">
        <f>IF(A215&lt;&gt;"",IF(AE215=1,"VENCIDO",IF(AE215=2,"PRÓXIMO A VENCER",IF(AE215=3,"EN TERMINO",IF(AE215=4,"CON AVANCE",IF(AE215=5,"CUMPLIDO",))))),"")</f>
        <v/>
      </c>
      <c r="Z215" s="136" t="s">
        <v>1519</v>
      </c>
      <c r="AA215" s="89" t="str">
        <f t="shared" si="39"/>
        <v>H1AT75-OCAD</v>
      </c>
      <c r="AB215" s="103">
        <f>IF(A215&lt;&gt;"",1,AB214+1)</f>
        <v>2</v>
      </c>
      <c r="AC215" s="103" t="str">
        <f t="shared" si="40"/>
        <v>H1AT75-OCAD - 2</v>
      </c>
      <c r="AD215" s="82">
        <f t="shared" si="42"/>
        <v>1</v>
      </c>
      <c r="AE215" s="82">
        <f t="shared" si="43"/>
        <v>1</v>
      </c>
      <c r="AF215" s="82" t="str">
        <f>IF(A215&lt;&gt;"",MID(F215,1,FIND(" ",F215,1)-1),AF214)</f>
        <v>H1AT75-OCAD</v>
      </c>
      <c r="AG215" s="82" t="str">
        <f t="shared" si="44"/>
        <v>H1AT75-OCAD</v>
      </c>
      <c r="AH215" s="104"/>
      <c r="AI215" s="105"/>
      <c r="AJ215" s="106"/>
    </row>
    <row r="216" spans="1:36" s="10" customFormat="1" ht="382.5" customHeight="1" x14ac:dyDescent="0.2">
      <c r="A216" s="89" t="str">
        <f>IF(ISBLANK(D216),"",COUNTA($D$2:D216))</f>
        <v/>
      </c>
      <c r="B216" s="90">
        <f t="shared" si="45"/>
        <v>215</v>
      </c>
      <c r="C216" s="91"/>
      <c r="D216" s="90"/>
      <c r="E216" s="90" t="s">
        <v>1370</v>
      </c>
      <c r="F216" s="92" t="s">
        <v>1522</v>
      </c>
      <c r="G216" s="92" t="s">
        <v>1390</v>
      </c>
      <c r="H216" s="92" t="s">
        <v>1391</v>
      </c>
      <c r="I216" s="92" t="s">
        <v>1392</v>
      </c>
      <c r="J216" s="92" t="s">
        <v>1379</v>
      </c>
      <c r="K216" s="89">
        <v>1</v>
      </c>
      <c r="L216" s="134">
        <v>44084</v>
      </c>
      <c r="M216" s="134">
        <v>44196</v>
      </c>
      <c r="N216" s="117">
        <f t="shared" si="48"/>
        <v>16</v>
      </c>
      <c r="O216" s="98" t="s">
        <v>1704</v>
      </c>
      <c r="P216" s="98">
        <v>0</v>
      </c>
      <c r="Q216" s="134"/>
      <c r="R216" s="100">
        <f>(Q216-M216)/30</f>
        <v>-1473.2</v>
      </c>
      <c r="S216" s="118">
        <f>IF(P216/K216&gt;1,100,+P216/K216*100)</f>
        <v>0</v>
      </c>
      <c r="T216" s="97">
        <f>+N216*S216/100</f>
        <v>0</v>
      </c>
      <c r="U216" s="97">
        <f>IF(M216&lt;=$AI$1,T216,0)</f>
        <v>0</v>
      </c>
      <c r="V216" s="97">
        <f>IF($AI$1&gt;=M216,N216,0)</f>
        <v>16</v>
      </c>
      <c r="W216" s="98"/>
      <c r="X216" s="102" t="str">
        <f>IF(S216=100,"CUMPLIDA",IF(M216-$AI$1&lt;0,"VENCIDA",IF(M216-$AI$1&lt;=30,"PRÓXIMA A VENCER",IF(S216&gt;0,"CON AVANCE","EN TERMINO"))))</f>
        <v>VENCIDA</v>
      </c>
      <c r="Y216" s="102" t="str">
        <f>IF(A216&lt;&gt;"",IF(AE216=1,"VENCIDO",IF(AE216=2,"PRÓXIMO A VENCER",IF(AE216=3,"EN TERMINO",IF(AE216=4,"CON AVANCE",IF(AE216=5,"CUMPLIDO",))))),"")</f>
        <v/>
      </c>
      <c r="Z216" s="136" t="s">
        <v>1519</v>
      </c>
      <c r="AA216" s="89" t="str">
        <f t="shared" si="39"/>
        <v>H1AT75-OCAD</v>
      </c>
      <c r="AB216" s="103">
        <f>IF(A216&lt;&gt;"",1,AB215+1)</f>
        <v>3</v>
      </c>
      <c r="AC216" s="103" t="str">
        <f t="shared" si="40"/>
        <v>H1AT75-OCAD - 3</v>
      </c>
      <c r="AD216" s="82">
        <f t="shared" si="42"/>
        <v>1</v>
      </c>
      <c r="AE216" s="82">
        <f t="shared" si="43"/>
        <v>1</v>
      </c>
      <c r="AF216" s="82" t="str">
        <f>IF(A216&lt;&gt;"",MID(F216,1,FIND(" ",F216,1)-1),AF215)</f>
        <v>H1AT75-OCAD</v>
      </c>
      <c r="AG216" s="82" t="str">
        <f t="shared" si="44"/>
        <v>H1AT75-OCAD</v>
      </c>
      <c r="AH216" s="104"/>
      <c r="AI216" s="105"/>
      <c r="AJ216" s="106"/>
    </row>
    <row r="217" spans="1:36" s="10" customFormat="1" ht="385.5" customHeight="1" x14ac:dyDescent="0.2">
      <c r="A217" s="89" t="str">
        <f>IF(ISBLANK(D217),"",COUNTA($D$2:D217))</f>
        <v/>
      </c>
      <c r="B217" s="90">
        <f t="shared" si="45"/>
        <v>216</v>
      </c>
      <c r="C217" s="91"/>
      <c r="D217" s="90"/>
      <c r="E217" s="90" t="s">
        <v>1370</v>
      </c>
      <c r="F217" s="92" t="s">
        <v>1523</v>
      </c>
      <c r="G217" s="92" t="s">
        <v>1393</v>
      </c>
      <c r="H217" s="92" t="s">
        <v>1394</v>
      </c>
      <c r="I217" s="92" t="s">
        <v>1381</v>
      </c>
      <c r="J217" s="92" t="s">
        <v>1382</v>
      </c>
      <c r="K217" s="89">
        <v>1</v>
      </c>
      <c r="L217" s="134">
        <v>44084</v>
      </c>
      <c r="M217" s="134">
        <v>44196</v>
      </c>
      <c r="N217" s="117">
        <f t="shared" si="48"/>
        <v>16</v>
      </c>
      <c r="O217" s="98" t="s">
        <v>1704</v>
      </c>
      <c r="P217" s="98">
        <v>0</v>
      </c>
      <c r="Q217" s="134"/>
      <c r="R217" s="100">
        <f>(Q217-M217)/30</f>
        <v>-1473.2</v>
      </c>
      <c r="S217" s="118">
        <f>IF(P217/K217&gt;1,100,+P217/K217*100)</f>
        <v>0</v>
      </c>
      <c r="T217" s="97">
        <f>+N217*S217/100</f>
        <v>0</v>
      </c>
      <c r="U217" s="97">
        <f>IF(M217&lt;=$AI$1,T217,0)</f>
        <v>0</v>
      </c>
      <c r="V217" s="97">
        <f>IF($AI$1&gt;=M217,N217,0)</f>
        <v>16</v>
      </c>
      <c r="W217" s="98"/>
      <c r="X217" s="102" t="str">
        <f>IF(S217=100,"CUMPLIDA",IF(M217-$AI$1&lt;0,"VENCIDA",IF(M217-$AI$1&lt;=30,"PRÓXIMA A VENCER",IF(S217&gt;0,"CON AVANCE","EN TERMINO"))))</f>
        <v>VENCIDA</v>
      </c>
      <c r="Y217" s="102" t="str">
        <f>IF(A217&lt;&gt;"",IF(AE217=1,"VENCIDO",IF(AE217=2,"PRÓXIMO A VENCER",IF(AE217=3,"EN TERMINO",IF(AE217=4,"CON AVANCE",IF(AE217=5,"CUMPLIDO",))))),"")</f>
        <v/>
      </c>
      <c r="Z217" s="136" t="s">
        <v>1519</v>
      </c>
      <c r="AA217" s="89" t="str">
        <f t="shared" si="39"/>
        <v>H1AT75-OCAD</v>
      </c>
      <c r="AB217" s="103">
        <f>IF(A217&lt;&gt;"",1,AB216+1)</f>
        <v>4</v>
      </c>
      <c r="AC217" s="103" t="str">
        <f t="shared" si="40"/>
        <v>H1AT75-OCAD - 4</v>
      </c>
      <c r="AD217" s="82">
        <f t="shared" si="42"/>
        <v>1</v>
      </c>
      <c r="AE217" s="82">
        <f t="shared" si="43"/>
        <v>1</v>
      </c>
      <c r="AF217" s="82" t="str">
        <f>IF(A217&lt;&gt;"",MID(F217,1,FIND(" ",F217,1)-1),AF216)</f>
        <v>H1AT75-OCAD</v>
      </c>
      <c r="AG217" s="82" t="str">
        <f t="shared" si="44"/>
        <v>H1AT75-OCAD</v>
      </c>
      <c r="AH217" s="104"/>
      <c r="AI217" s="105"/>
      <c r="AJ217" s="106"/>
    </row>
    <row r="218" spans="1:36" s="10" customFormat="1" ht="409.5" customHeight="1" x14ac:dyDescent="0.2">
      <c r="A218" s="89" t="str">
        <f>IF(ISBLANK(D218),"",COUNTA($D$2:D218))</f>
        <v/>
      </c>
      <c r="B218" s="90">
        <f t="shared" si="45"/>
        <v>217</v>
      </c>
      <c r="C218" s="91"/>
      <c r="D218" s="90"/>
      <c r="E218" s="90" t="s">
        <v>1370</v>
      </c>
      <c r="F218" s="92" t="s">
        <v>1524</v>
      </c>
      <c r="G218" s="92" t="s">
        <v>1393</v>
      </c>
      <c r="H218" s="92" t="s">
        <v>1395</v>
      </c>
      <c r="I218" s="92" t="s">
        <v>1396</v>
      </c>
      <c r="J218" s="92" t="s">
        <v>1383</v>
      </c>
      <c r="K218" s="89">
        <v>1</v>
      </c>
      <c r="L218" s="134">
        <v>44084</v>
      </c>
      <c r="M218" s="134">
        <v>44196</v>
      </c>
      <c r="N218" s="117">
        <f t="shared" si="48"/>
        <v>16</v>
      </c>
      <c r="O218" s="98" t="s">
        <v>1704</v>
      </c>
      <c r="P218" s="98">
        <v>0</v>
      </c>
      <c r="Q218" s="134"/>
      <c r="R218" s="100">
        <f>(Q218-M218)/30</f>
        <v>-1473.2</v>
      </c>
      <c r="S218" s="118">
        <f>IF(P218/K218&gt;1,100,+P218/K218*100)</f>
        <v>0</v>
      </c>
      <c r="T218" s="97">
        <f>+N218*S218/100</f>
        <v>0</v>
      </c>
      <c r="U218" s="97">
        <f>IF(M218&lt;=$AI$1,T218,0)</f>
        <v>0</v>
      </c>
      <c r="V218" s="97">
        <f>IF($AI$1&gt;=M218,N218,0)</f>
        <v>16</v>
      </c>
      <c r="W218" s="98"/>
      <c r="X218" s="102" t="str">
        <f>IF(S218=100,"CUMPLIDA",IF(M218-$AI$1&lt;0,"VENCIDA",IF(M218-$AI$1&lt;=30,"PRÓXIMA A VENCER",IF(S218&gt;0,"CON AVANCE","EN TERMINO"))))</f>
        <v>VENCIDA</v>
      </c>
      <c r="Y218" s="102" t="str">
        <f>IF(A218&lt;&gt;"",IF(AE218=1,"VENCIDO",IF(AE218=2,"PRÓXIMO A VENCER",IF(AE218=3,"EN TERMINO",IF(AE218=4,"CON AVANCE",IF(AE218=5,"CUMPLIDO",))))),"")</f>
        <v/>
      </c>
      <c r="Z218" s="136" t="s">
        <v>1519</v>
      </c>
      <c r="AA218" s="89" t="str">
        <f t="shared" si="39"/>
        <v>H1AT75-OCAD</v>
      </c>
      <c r="AB218" s="103">
        <f>IF(A218&lt;&gt;"",1,AB217+1)</f>
        <v>5</v>
      </c>
      <c r="AC218" s="103" t="str">
        <f t="shared" si="40"/>
        <v>H1AT75-OCAD - 5</v>
      </c>
      <c r="AD218" s="82">
        <f t="shared" si="42"/>
        <v>1</v>
      </c>
      <c r="AE218" s="82">
        <f t="shared" si="43"/>
        <v>1</v>
      </c>
      <c r="AF218" s="82" t="str">
        <f>IF(A218&lt;&gt;"",MID(F218,1,FIND(" ",F218,1)-1),AF217)</f>
        <v>H1AT75-OCAD</v>
      </c>
      <c r="AG218" s="82" t="str">
        <f t="shared" si="44"/>
        <v>H1AT75-OCAD</v>
      </c>
      <c r="AH218" s="104"/>
      <c r="AI218" s="105"/>
      <c r="AJ218" s="106"/>
    </row>
    <row r="219" spans="1:36" s="10" customFormat="1" ht="342" customHeight="1" x14ac:dyDescent="0.2">
      <c r="A219" s="89">
        <f>IF(ISBLANK(D219),"",COUNTA($D$2:D219))</f>
        <v>169</v>
      </c>
      <c r="B219" s="90">
        <f t="shared" si="45"/>
        <v>218</v>
      </c>
      <c r="C219" s="91"/>
      <c r="D219" s="90" t="s">
        <v>1377</v>
      </c>
      <c r="E219" s="90" t="s">
        <v>1370</v>
      </c>
      <c r="F219" s="92" t="s">
        <v>1525</v>
      </c>
      <c r="G219" s="92" t="s">
        <v>1397</v>
      </c>
      <c r="H219" s="92" t="s">
        <v>1672</v>
      </c>
      <c r="I219" s="92" t="s">
        <v>1673</v>
      </c>
      <c r="J219" s="89" t="s">
        <v>1674</v>
      </c>
      <c r="K219" s="89">
        <v>1</v>
      </c>
      <c r="L219" s="134">
        <v>44084</v>
      </c>
      <c r="M219" s="134">
        <v>44196</v>
      </c>
      <c r="N219" s="117">
        <f t="shared" si="48"/>
        <v>16</v>
      </c>
      <c r="O219" s="90" t="s">
        <v>1707</v>
      </c>
      <c r="P219" s="98">
        <v>1</v>
      </c>
      <c r="Q219" s="99">
        <v>44662</v>
      </c>
      <c r="R219" s="100">
        <f>(Q219-M219)/30</f>
        <v>15.533333333333333</v>
      </c>
      <c r="S219" s="118">
        <f>IF(P219/K219&gt;1,100,+P219/K219*100)</f>
        <v>100</v>
      </c>
      <c r="T219" s="97">
        <f>+N219*S219/100</f>
        <v>16</v>
      </c>
      <c r="U219" s="97">
        <f>IF(M219&lt;=$AI$1,T219,0)</f>
        <v>16</v>
      </c>
      <c r="V219" s="97">
        <f>IF($AI$1&gt;=M219,N219,0)</f>
        <v>16</v>
      </c>
      <c r="W219" s="98"/>
      <c r="X219" s="102" t="str">
        <f>IF(S219=100,"CUMPLIDA",IF(M219-$AI$1&lt;0,"VENCIDA",IF(M219-$AI$1&lt;=30,"PRÓXIMA A VENCER",IF(S219&gt;0,"CON AVANCE","EN TERMINO"))))</f>
        <v>CUMPLIDA</v>
      </c>
      <c r="Y219" s="102" t="str">
        <f>IF(A219&lt;&gt;"",IF(AE219=1,"VENCIDO",IF(AE219=2,"PRÓXIMO A VENCER",IF(AE219=3,"EN TERMINO",IF(AE219=4,"CON AVANCE",IF(AE219=5,"CUMPLIDO",))))),"")</f>
        <v>VENCIDO</v>
      </c>
      <c r="Z219" s="136" t="s">
        <v>1519</v>
      </c>
      <c r="AA219" s="89" t="str">
        <f t="shared" si="39"/>
        <v>H2AT75-OCAD</v>
      </c>
      <c r="AB219" s="103">
        <f>IF(A219&lt;&gt;"",1,AB218+1)</f>
        <v>1</v>
      </c>
      <c r="AC219" s="103" t="str">
        <f t="shared" si="40"/>
        <v>H2AT75-OCAD - 1</v>
      </c>
      <c r="AD219" s="82">
        <f t="shared" si="42"/>
        <v>5</v>
      </c>
      <c r="AE219" s="82">
        <f t="shared" si="43"/>
        <v>1</v>
      </c>
      <c r="AF219" s="82" t="str">
        <f>IF(A219&lt;&gt;"",MID(F219,1,FIND(" ",F219,1)-1),AF218)</f>
        <v>H2AT75-OCAD</v>
      </c>
      <c r="AG219" s="82" t="str">
        <f t="shared" si="44"/>
        <v>H2AT75-OCAD</v>
      </c>
      <c r="AH219" s="104"/>
      <c r="AI219" s="105"/>
      <c r="AJ219" s="106"/>
    </row>
    <row r="220" spans="1:36" s="10" customFormat="1" ht="354.75" customHeight="1" x14ac:dyDescent="0.2">
      <c r="A220" s="89" t="str">
        <f>IF(ISBLANK(D220),"",COUNTA($D$2:D220))</f>
        <v/>
      </c>
      <c r="B220" s="90">
        <f t="shared" si="45"/>
        <v>219</v>
      </c>
      <c r="C220" s="91"/>
      <c r="D220" s="90"/>
      <c r="E220" s="90" t="s">
        <v>1370</v>
      </c>
      <c r="F220" s="92" t="s">
        <v>1526</v>
      </c>
      <c r="G220" s="92" t="s">
        <v>1405</v>
      </c>
      <c r="H220" s="92" t="s">
        <v>1380</v>
      </c>
      <c r="I220" s="92" t="s">
        <v>1378</v>
      </c>
      <c r="J220" s="89" t="s">
        <v>1100</v>
      </c>
      <c r="K220" s="89">
        <v>16</v>
      </c>
      <c r="L220" s="134">
        <v>44104</v>
      </c>
      <c r="M220" s="134">
        <v>44561</v>
      </c>
      <c r="N220" s="117">
        <f t="shared" si="48"/>
        <v>65.285714285714292</v>
      </c>
      <c r="O220" s="98" t="s">
        <v>1704</v>
      </c>
      <c r="P220" s="98">
        <v>0</v>
      </c>
      <c r="Q220" s="134"/>
      <c r="R220" s="100">
        <f>(Q220-M220)/30</f>
        <v>-1485.3666666666666</v>
      </c>
      <c r="S220" s="118">
        <f>IF(P220/K220&gt;1,100,+P220/K220*100)</f>
        <v>0</v>
      </c>
      <c r="T220" s="97">
        <f>+N220*S220/100</f>
        <v>0</v>
      </c>
      <c r="U220" s="97">
        <f>IF(M220&lt;=$AI$1,T220,0)</f>
        <v>0</v>
      </c>
      <c r="V220" s="97">
        <f>IF($AI$1&gt;=M220,N220,0)</f>
        <v>65.285714285714292</v>
      </c>
      <c r="W220" s="98"/>
      <c r="X220" s="102" t="str">
        <f>IF(S220=100,"CUMPLIDA",IF(M220-$AI$1&lt;0,"VENCIDA",IF(M220-$AI$1&lt;=30,"PRÓXIMA A VENCER",IF(S220&gt;0,"CON AVANCE","EN TERMINO"))))</f>
        <v>VENCIDA</v>
      </c>
      <c r="Y220" s="102" t="str">
        <f>IF(A220&lt;&gt;"",IF(AE220=1,"VENCIDO",IF(AE220=2,"PRÓXIMO A VENCER",IF(AE220=3,"EN TERMINO",IF(AE220=4,"CON AVANCE",IF(AE220=5,"CUMPLIDO",))))),"")</f>
        <v/>
      </c>
      <c r="Z220" s="136" t="s">
        <v>1519</v>
      </c>
      <c r="AA220" s="89" t="str">
        <f t="shared" ref="AA220:AA283" si="49">AG220</f>
        <v>H2AT75-OCAD</v>
      </c>
      <c r="AB220" s="103">
        <f>IF(A220&lt;&gt;"",1,AB219+1)</f>
        <v>2</v>
      </c>
      <c r="AC220" s="103" t="str">
        <f t="shared" ref="AC220:AC283" si="50">CONCATENATE(AA220," - ",AB220)</f>
        <v>H2AT75-OCAD - 2</v>
      </c>
      <c r="AD220" s="82">
        <f t="shared" si="42"/>
        <v>1</v>
      </c>
      <c r="AE220" s="82">
        <f t="shared" si="43"/>
        <v>1</v>
      </c>
      <c r="AF220" s="82" t="str">
        <f>IF(A220&lt;&gt;"",MID(F220,1,FIND(" ",F220,1)-1),AF219)</f>
        <v>H2AT75-OCAD</v>
      </c>
      <c r="AG220" s="82" t="str">
        <f t="shared" si="44"/>
        <v>H2AT75-OCAD</v>
      </c>
      <c r="AH220" s="104"/>
      <c r="AI220" s="105"/>
      <c r="AJ220" s="106"/>
    </row>
    <row r="221" spans="1:36" s="10" customFormat="1" ht="358.5" customHeight="1" x14ac:dyDescent="0.2">
      <c r="A221" s="89" t="str">
        <f>IF(ISBLANK(D221),"",COUNTA($D$2:D221))</f>
        <v/>
      </c>
      <c r="B221" s="90">
        <f t="shared" si="45"/>
        <v>220</v>
      </c>
      <c r="C221" s="91"/>
      <c r="D221" s="90"/>
      <c r="E221" s="90" t="s">
        <v>1370</v>
      </c>
      <c r="F221" s="92" t="s">
        <v>1527</v>
      </c>
      <c r="G221" s="92" t="s">
        <v>1398</v>
      </c>
      <c r="H221" s="92" t="s">
        <v>1391</v>
      </c>
      <c r="I221" s="92" t="s">
        <v>1392</v>
      </c>
      <c r="J221" s="89" t="s">
        <v>1379</v>
      </c>
      <c r="K221" s="89">
        <v>1</v>
      </c>
      <c r="L221" s="134">
        <v>44084</v>
      </c>
      <c r="M221" s="134">
        <v>44196</v>
      </c>
      <c r="N221" s="117">
        <f t="shared" si="48"/>
        <v>16</v>
      </c>
      <c r="O221" s="98" t="s">
        <v>1704</v>
      </c>
      <c r="P221" s="98">
        <v>0</v>
      </c>
      <c r="Q221" s="134"/>
      <c r="R221" s="100">
        <f>(Q221-M221)/30</f>
        <v>-1473.2</v>
      </c>
      <c r="S221" s="118">
        <f>IF(P221/K221&gt;1,100,+P221/K221*100)</f>
        <v>0</v>
      </c>
      <c r="T221" s="97">
        <f>+N221*S221/100</f>
        <v>0</v>
      </c>
      <c r="U221" s="97">
        <f>IF(M221&lt;=$AI$1,T221,0)</f>
        <v>0</v>
      </c>
      <c r="V221" s="97">
        <f>IF($AI$1&gt;=M221,N221,0)</f>
        <v>16</v>
      </c>
      <c r="W221" s="98"/>
      <c r="X221" s="102" t="str">
        <f>IF(S221=100,"CUMPLIDA",IF(M221-$AI$1&lt;0,"VENCIDA",IF(M221-$AI$1&lt;=30,"PRÓXIMA A VENCER",IF(S221&gt;0,"CON AVANCE","EN TERMINO"))))</f>
        <v>VENCIDA</v>
      </c>
      <c r="Y221" s="102" t="str">
        <f>IF(A221&lt;&gt;"",IF(AE221=1,"VENCIDO",IF(AE221=2,"PRÓXIMO A VENCER",IF(AE221=3,"EN TERMINO",IF(AE221=4,"CON AVANCE",IF(AE221=5,"CUMPLIDO",))))),"")</f>
        <v/>
      </c>
      <c r="Z221" s="136" t="s">
        <v>1519</v>
      </c>
      <c r="AA221" s="89" t="str">
        <f t="shared" si="49"/>
        <v>H2AT75-OCAD</v>
      </c>
      <c r="AB221" s="103">
        <f>IF(A221&lt;&gt;"",1,AB220+1)</f>
        <v>3</v>
      </c>
      <c r="AC221" s="103" t="str">
        <f t="shared" si="50"/>
        <v>H2AT75-OCAD - 3</v>
      </c>
      <c r="AD221" s="82">
        <f t="shared" si="42"/>
        <v>1</v>
      </c>
      <c r="AE221" s="82">
        <f t="shared" si="43"/>
        <v>1</v>
      </c>
      <c r="AF221" s="82" t="str">
        <f>IF(A221&lt;&gt;"",MID(F221,1,FIND(" ",F221,1)-1),AF220)</f>
        <v>H2AT75-OCAD</v>
      </c>
      <c r="AG221" s="82" t="str">
        <f t="shared" si="44"/>
        <v>H2AT75-OCAD</v>
      </c>
      <c r="AH221" s="104"/>
      <c r="AI221" s="105"/>
      <c r="AJ221" s="106"/>
    </row>
    <row r="222" spans="1:36" s="10" customFormat="1" ht="174.75" customHeight="1" x14ac:dyDescent="0.2">
      <c r="A222" s="89">
        <f>IF(ISBLANK(D222),"",COUNTA($D$2:D222))</f>
        <v>170</v>
      </c>
      <c r="B222" s="90">
        <f t="shared" si="45"/>
        <v>221</v>
      </c>
      <c r="C222" s="91"/>
      <c r="D222" s="90" t="s">
        <v>1377</v>
      </c>
      <c r="E222" s="90" t="s">
        <v>1406</v>
      </c>
      <c r="F222" s="92" t="s">
        <v>1528</v>
      </c>
      <c r="G222" s="92" t="s">
        <v>1384</v>
      </c>
      <c r="H222" s="92" t="s">
        <v>1385</v>
      </c>
      <c r="I222" s="92" t="s">
        <v>1386</v>
      </c>
      <c r="J222" s="92" t="s">
        <v>1399</v>
      </c>
      <c r="K222" s="89">
        <v>1</v>
      </c>
      <c r="L222" s="134">
        <v>44084</v>
      </c>
      <c r="M222" s="134">
        <v>44196</v>
      </c>
      <c r="N222" s="117">
        <f t="shared" si="48"/>
        <v>16</v>
      </c>
      <c r="O222" s="98" t="s">
        <v>1704</v>
      </c>
      <c r="P222" s="98">
        <v>0</v>
      </c>
      <c r="Q222" s="134"/>
      <c r="R222" s="100">
        <f>(Q222-M222)/30</f>
        <v>-1473.2</v>
      </c>
      <c r="S222" s="118">
        <f>IF(P222/K222&gt;1,100,+P222/K222*100)</f>
        <v>0</v>
      </c>
      <c r="T222" s="97">
        <f>+N222*S222/100</f>
        <v>0</v>
      </c>
      <c r="U222" s="97">
        <f>IF(M222&lt;=$AI$1,T222,0)</f>
        <v>0</v>
      </c>
      <c r="V222" s="97">
        <f>IF($AI$1&gt;=M222,N222,0)</f>
        <v>16</v>
      </c>
      <c r="W222" s="98"/>
      <c r="X222" s="102" t="str">
        <f>IF(S222=100,"CUMPLIDA",IF(M222-$AI$1&lt;0,"VENCIDA",IF(M222-$AI$1&lt;=30,"PRÓXIMA A VENCER",IF(S222&gt;0,"CON AVANCE","EN TERMINO"))))</f>
        <v>VENCIDA</v>
      </c>
      <c r="Y222" s="102" t="str">
        <f>IF(A222&lt;&gt;"",IF(AE222=1,"VENCIDO",IF(AE222=2,"PRÓXIMO A VENCER",IF(AE222=3,"EN TERMINO",IF(AE222=4,"CON AVANCE",IF(AE222=5,"CUMPLIDO",))))),"")</f>
        <v>VENCIDO</v>
      </c>
      <c r="Z222" s="136" t="s">
        <v>1519</v>
      </c>
      <c r="AA222" s="89" t="str">
        <f t="shared" si="49"/>
        <v>H3AT75-OCAD</v>
      </c>
      <c r="AB222" s="103">
        <f>IF(A222&lt;&gt;"",1,AB221+1)</f>
        <v>1</v>
      </c>
      <c r="AC222" s="103" t="str">
        <f t="shared" si="50"/>
        <v>H3AT75-OCAD - 1</v>
      </c>
      <c r="AD222" s="82">
        <f t="shared" si="42"/>
        <v>1</v>
      </c>
      <c r="AE222" s="82">
        <f t="shared" si="43"/>
        <v>1</v>
      </c>
      <c r="AF222" s="82" t="str">
        <f>IF(A222&lt;&gt;"",MID(F222,1,FIND(" ",F222,1)-1),AF221)</f>
        <v>H3AT75-OCAD</v>
      </c>
      <c r="AG222" s="82" t="str">
        <f t="shared" si="44"/>
        <v>H3AT75-OCAD</v>
      </c>
      <c r="AH222" s="104"/>
      <c r="AI222" s="105"/>
      <c r="AJ222" s="106"/>
    </row>
    <row r="223" spans="1:36" s="10" customFormat="1" ht="229.5" customHeight="1" x14ac:dyDescent="0.2">
      <c r="A223" s="89">
        <f>IF(ISBLANK(D223),"",COUNTA($D$2:D223))</f>
        <v>171</v>
      </c>
      <c r="B223" s="90">
        <f t="shared" si="45"/>
        <v>222</v>
      </c>
      <c r="C223" s="91"/>
      <c r="D223" s="90" t="s">
        <v>1377</v>
      </c>
      <c r="E223" s="90" t="s">
        <v>1370</v>
      </c>
      <c r="F223" s="92" t="s">
        <v>1971</v>
      </c>
      <c r="G223" s="92" t="s">
        <v>1400</v>
      </c>
      <c r="H223" s="92" t="s">
        <v>1401</v>
      </c>
      <c r="I223" s="92" t="s">
        <v>1402</v>
      </c>
      <c r="J223" s="89" t="s">
        <v>1387</v>
      </c>
      <c r="K223" s="89">
        <v>1</v>
      </c>
      <c r="L223" s="134">
        <v>44084</v>
      </c>
      <c r="M223" s="134">
        <v>44196</v>
      </c>
      <c r="N223" s="117">
        <f t="shared" si="48"/>
        <v>16</v>
      </c>
      <c r="O223" s="98" t="s">
        <v>1704</v>
      </c>
      <c r="P223" s="98">
        <v>0</v>
      </c>
      <c r="Q223" s="134"/>
      <c r="R223" s="100">
        <f>(Q223-M223)/30</f>
        <v>-1473.2</v>
      </c>
      <c r="S223" s="118">
        <f>IF(P223/K223&gt;1,100,+P223/K223*100)</f>
        <v>0</v>
      </c>
      <c r="T223" s="97">
        <f>+N223*S223/100</f>
        <v>0</v>
      </c>
      <c r="U223" s="97">
        <f>IF(M223&lt;=$AI$1,T223,0)</f>
        <v>0</v>
      </c>
      <c r="V223" s="97">
        <f>IF($AI$1&gt;=M223,N223,0)</f>
        <v>16</v>
      </c>
      <c r="W223" s="98"/>
      <c r="X223" s="102" t="str">
        <f>IF(S223=100,"CUMPLIDA",IF(M223-$AI$1&lt;0,"VENCIDA",IF(M223-$AI$1&lt;=30,"PRÓXIMA A VENCER",IF(S223&gt;0,"CON AVANCE","EN TERMINO"))))</f>
        <v>VENCIDA</v>
      </c>
      <c r="Y223" s="102" t="str">
        <f>IF(A223&lt;&gt;"",IF(AE223=1,"VENCIDO",IF(AE223=2,"PRÓXIMO A VENCER",IF(AE223=3,"EN TERMINO",IF(AE223=4,"CON AVANCE",IF(AE223=5,"CUMPLIDO",))))),"")</f>
        <v>VENCIDO</v>
      </c>
      <c r="Z223" s="136" t="s">
        <v>1519</v>
      </c>
      <c r="AA223" s="89" t="str">
        <f t="shared" si="49"/>
        <v>H20AT75-OCAD</v>
      </c>
      <c r="AB223" s="103">
        <f>IF(A223&lt;&gt;"",1,AB222+1)</f>
        <v>1</v>
      </c>
      <c r="AC223" s="103" t="str">
        <f t="shared" si="50"/>
        <v>H20AT75-OCAD - 1</v>
      </c>
      <c r="AD223" s="82">
        <f t="shared" si="42"/>
        <v>1</v>
      </c>
      <c r="AE223" s="82">
        <f t="shared" si="43"/>
        <v>1</v>
      </c>
      <c r="AF223" s="82" t="str">
        <f>IF(A223&lt;&gt;"",MID(F223,1,FIND(" ",F223,1)-1),AF222)</f>
        <v>H20AT75-OCAD</v>
      </c>
      <c r="AG223" s="82" t="str">
        <f t="shared" si="44"/>
        <v>H20AT75-OCAD</v>
      </c>
      <c r="AH223" s="104"/>
      <c r="AI223" s="105"/>
      <c r="AJ223" s="106"/>
    </row>
    <row r="224" spans="1:36" s="10" customFormat="1" ht="241.5" customHeight="1" x14ac:dyDescent="0.2">
      <c r="A224" s="89">
        <f>IF(ISBLANK(D224),"",COUNTA($D$2:D224))</f>
        <v>172</v>
      </c>
      <c r="B224" s="90">
        <f t="shared" si="45"/>
        <v>223</v>
      </c>
      <c r="C224" s="91"/>
      <c r="D224" s="90" t="s">
        <v>1377</v>
      </c>
      <c r="E224" s="90" t="s">
        <v>1370</v>
      </c>
      <c r="F224" s="92" t="s">
        <v>1970</v>
      </c>
      <c r="G224" s="92" t="s">
        <v>1400</v>
      </c>
      <c r="H224" s="92" t="s">
        <v>1403</v>
      </c>
      <c r="I224" s="92" t="s">
        <v>1404</v>
      </c>
      <c r="J224" s="89" t="s">
        <v>1387</v>
      </c>
      <c r="K224" s="89">
        <v>1</v>
      </c>
      <c r="L224" s="134">
        <v>44084</v>
      </c>
      <c r="M224" s="134">
        <v>44196</v>
      </c>
      <c r="N224" s="117">
        <f t="shared" si="48"/>
        <v>16</v>
      </c>
      <c r="O224" s="98" t="s">
        <v>1704</v>
      </c>
      <c r="P224" s="98">
        <v>0</v>
      </c>
      <c r="Q224" s="134"/>
      <c r="R224" s="100">
        <f>(Q224-M224)/30</f>
        <v>-1473.2</v>
      </c>
      <c r="S224" s="118">
        <f>IF(P224/K224&gt;1,100,+P224/K224*100)</f>
        <v>0</v>
      </c>
      <c r="T224" s="97">
        <f>+N224*S224/100</f>
        <v>0</v>
      </c>
      <c r="U224" s="97">
        <f>IF(M224&lt;=$AI$1,T224,0)</f>
        <v>0</v>
      </c>
      <c r="V224" s="97">
        <f>IF($AI$1&gt;=M224,N224,0)</f>
        <v>16</v>
      </c>
      <c r="W224" s="98"/>
      <c r="X224" s="102" t="str">
        <f>IF(S224=100,"CUMPLIDA",IF(M224-$AI$1&lt;0,"VENCIDA",IF(M224-$AI$1&lt;=30,"PRÓXIMA A VENCER",IF(S224&gt;0,"CON AVANCE","EN TERMINO"))))</f>
        <v>VENCIDA</v>
      </c>
      <c r="Y224" s="102" t="str">
        <f>IF(A224&lt;&gt;"",IF(AE224=1,"VENCIDO",IF(AE224=2,"PRÓXIMO A VENCER",IF(AE224=3,"EN TERMINO",IF(AE224=4,"CON AVANCE",IF(AE224=5,"CUMPLIDO",))))),"")</f>
        <v>VENCIDO</v>
      </c>
      <c r="Z224" s="136" t="s">
        <v>1519</v>
      </c>
      <c r="AA224" s="89" t="str">
        <f t="shared" si="49"/>
        <v>H22AT75-OCAD</v>
      </c>
      <c r="AB224" s="103">
        <f>IF(A224&lt;&gt;"",1,AB223+1)</f>
        <v>1</v>
      </c>
      <c r="AC224" s="103" t="str">
        <f t="shared" si="50"/>
        <v>H22AT75-OCAD - 1</v>
      </c>
      <c r="AD224" s="82">
        <f t="shared" si="42"/>
        <v>1</v>
      </c>
      <c r="AE224" s="82">
        <f t="shared" si="43"/>
        <v>1</v>
      </c>
      <c r="AF224" s="82" t="str">
        <f>IF(A224&lt;&gt;"",MID(F224,1,FIND(" ",F224,1)-1),AF223)</f>
        <v>H22AT75-OCAD</v>
      </c>
      <c r="AG224" s="82" t="str">
        <f t="shared" si="44"/>
        <v>H22AT75-OCAD</v>
      </c>
      <c r="AH224" s="104"/>
      <c r="AI224" s="105"/>
      <c r="AJ224" s="106"/>
    </row>
    <row r="225" spans="1:36" s="10" customFormat="1" ht="220.5" customHeight="1" x14ac:dyDescent="0.2">
      <c r="A225" s="89">
        <f>IF(ISBLANK(D225),"",COUNTA($D$2:D225))</f>
        <v>173</v>
      </c>
      <c r="B225" s="90">
        <f t="shared" si="45"/>
        <v>224</v>
      </c>
      <c r="C225" s="90"/>
      <c r="D225" s="98" t="s">
        <v>712</v>
      </c>
      <c r="E225" s="90" t="s">
        <v>1370</v>
      </c>
      <c r="F225" s="110" t="s">
        <v>1364</v>
      </c>
      <c r="G225" s="110" t="s">
        <v>1365</v>
      </c>
      <c r="H225" s="112" t="s">
        <v>1366</v>
      </c>
      <c r="I225" s="112" t="s">
        <v>1366</v>
      </c>
      <c r="J225" s="112" t="s">
        <v>1362</v>
      </c>
      <c r="K225" s="98">
        <v>1</v>
      </c>
      <c r="L225" s="130">
        <v>44055</v>
      </c>
      <c r="M225" s="130">
        <v>44104</v>
      </c>
      <c r="N225" s="117">
        <f t="shared" ref="N225:N236" si="51">(+M225-L225)/7</f>
        <v>7</v>
      </c>
      <c r="O225" s="98" t="s">
        <v>1704</v>
      </c>
      <c r="P225" s="98">
        <v>0</v>
      </c>
      <c r="Q225" s="134"/>
      <c r="R225" s="100">
        <f>(Q225-M225)/30</f>
        <v>-1470.1333333333334</v>
      </c>
      <c r="S225" s="118">
        <f>IF(P225/K225&gt;1,100,+P225/K225*100)</f>
        <v>0</v>
      </c>
      <c r="T225" s="97">
        <f>+N225*S225/100</f>
        <v>0</v>
      </c>
      <c r="U225" s="97">
        <f>IF(M225&lt;=$AI$1,T225,0)</f>
        <v>0</v>
      </c>
      <c r="V225" s="97">
        <f>IF($AI$1&gt;=M225,N225,0)</f>
        <v>7</v>
      </c>
      <c r="W225" s="98"/>
      <c r="X225" s="102" t="str">
        <f>IF(S225=100,"CUMPLIDA",IF(M225-$AI$1&lt;0,"VENCIDA",IF(M225-$AI$1&lt;=30,"PRÓXIMA A VENCER",IF(S225&gt;0,"CON AVANCE","EN TERMINO"))))</f>
        <v>VENCIDA</v>
      </c>
      <c r="Y225" s="102" t="str">
        <f>IF(A225&lt;&gt;"",IF(AE225=1,"VENCIDO",IF(AE225=2,"PRÓXIMO A VENCER",IF(AE225=3,"EN TERMINO",IF(AE225=4,"CON AVANCE",IF(AE225=5,"CUMPLIDO",))))),"")</f>
        <v>VENCIDO</v>
      </c>
      <c r="Z225" s="139" t="s">
        <v>1369</v>
      </c>
      <c r="AA225" s="89" t="str">
        <f t="shared" si="49"/>
        <v>H11AEFC</v>
      </c>
      <c r="AB225" s="103">
        <f>IF(A225&lt;&gt;"",1,AB224+1)</f>
        <v>1</v>
      </c>
      <c r="AC225" s="103" t="str">
        <f t="shared" si="50"/>
        <v>H11AEFC - 1</v>
      </c>
      <c r="AD225" s="82">
        <f t="shared" si="42"/>
        <v>1</v>
      </c>
      <c r="AE225" s="82">
        <f t="shared" si="43"/>
        <v>1</v>
      </c>
      <c r="AF225" s="82" t="str">
        <f>IF(A225&lt;&gt;"",MID(F225,1,FIND(" ",F225,1)-1),AF224)</f>
        <v>H11AEFC.</v>
      </c>
      <c r="AG225" s="82" t="str">
        <f t="shared" si="44"/>
        <v>H11AEFC</v>
      </c>
      <c r="AH225" s="104"/>
      <c r="AI225" s="105"/>
      <c r="AJ225" s="106"/>
    </row>
    <row r="226" spans="1:36" s="10" customFormat="1" ht="219.75" customHeight="1" x14ac:dyDescent="0.2">
      <c r="A226" s="89" t="str">
        <f>IF(ISBLANK(D226),"",COUNTA($D$2:D226))</f>
        <v/>
      </c>
      <c r="B226" s="90">
        <f t="shared" si="45"/>
        <v>225</v>
      </c>
      <c r="C226" s="90"/>
      <c r="D226" s="98"/>
      <c r="E226" s="90" t="s">
        <v>1370</v>
      </c>
      <c r="F226" s="110" t="s">
        <v>1367</v>
      </c>
      <c r="G226" s="110" t="s">
        <v>1365</v>
      </c>
      <c r="H226" s="112" t="s">
        <v>1368</v>
      </c>
      <c r="I226" s="112" t="s">
        <v>1368</v>
      </c>
      <c r="J226" s="112" t="s">
        <v>1363</v>
      </c>
      <c r="K226" s="98">
        <v>1</v>
      </c>
      <c r="L226" s="130">
        <v>44105</v>
      </c>
      <c r="M226" s="130">
        <v>44165</v>
      </c>
      <c r="N226" s="117">
        <f t="shared" si="51"/>
        <v>8.5714285714285712</v>
      </c>
      <c r="O226" s="98" t="s">
        <v>1704</v>
      </c>
      <c r="P226" s="98">
        <v>0</v>
      </c>
      <c r="Q226" s="134"/>
      <c r="R226" s="100">
        <f>(Q226-M226)/30</f>
        <v>-1472.1666666666667</v>
      </c>
      <c r="S226" s="118">
        <f>IF(P226/K226&gt;1,100,+P226/K226*100)</f>
        <v>0</v>
      </c>
      <c r="T226" s="97">
        <f>+N226*S226/100</f>
        <v>0</v>
      </c>
      <c r="U226" s="97">
        <f>IF(M226&lt;=$AI$1,T226,0)</f>
        <v>0</v>
      </c>
      <c r="V226" s="97">
        <f>IF($AI$1&gt;=M226,N226,0)</f>
        <v>8.5714285714285712</v>
      </c>
      <c r="W226" s="98"/>
      <c r="X226" s="102" t="str">
        <f>IF(S226=100,"CUMPLIDA",IF(M226-$AI$1&lt;0,"VENCIDA",IF(M226-$AI$1&lt;=30,"PRÓXIMA A VENCER",IF(S226&gt;0,"CON AVANCE","EN TERMINO"))))</f>
        <v>VENCIDA</v>
      </c>
      <c r="Y226" s="102" t="str">
        <f>IF(A226&lt;&gt;"",IF(AE226=1,"VENCIDO",IF(AE226=2,"PRÓXIMO A VENCER",IF(AE226=3,"EN TERMINO",IF(AE226=4,"CON AVANCE",IF(AE226=5,"CUMPLIDO",))))),"")</f>
        <v/>
      </c>
      <c r="Z226" s="139" t="s">
        <v>1369</v>
      </c>
      <c r="AA226" s="89" t="str">
        <f t="shared" si="49"/>
        <v>H11AEFC</v>
      </c>
      <c r="AB226" s="103">
        <f>IF(A226&lt;&gt;"",1,AB225+1)</f>
        <v>2</v>
      </c>
      <c r="AC226" s="103" t="str">
        <f t="shared" si="50"/>
        <v>H11AEFC - 2</v>
      </c>
      <c r="AD226" s="82">
        <f t="shared" si="42"/>
        <v>1</v>
      </c>
      <c r="AE226" s="82">
        <f t="shared" si="43"/>
        <v>1</v>
      </c>
      <c r="AF226" s="82" t="str">
        <f>IF(A226&lt;&gt;"",MID(F226,1,FIND(" ",F226,1)-1),AF225)</f>
        <v>H11AEFC.</v>
      </c>
      <c r="AG226" s="82" t="str">
        <f t="shared" si="44"/>
        <v>H11AEFC</v>
      </c>
      <c r="AH226" s="104"/>
      <c r="AI226" s="105"/>
      <c r="AJ226" s="106"/>
    </row>
    <row r="227" spans="1:36" s="10" customFormat="1" ht="350.1" customHeight="1" x14ac:dyDescent="0.2">
      <c r="A227" s="89">
        <f>IF(ISBLANK(D227),"",COUNTA($D$2:D227))</f>
        <v>174</v>
      </c>
      <c r="B227" s="90">
        <f t="shared" si="45"/>
        <v>226</v>
      </c>
      <c r="C227" s="90"/>
      <c r="D227" s="98" t="s">
        <v>711</v>
      </c>
      <c r="E227" s="98" t="s">
        <v>1253</v>
      </c>
      <c r="F227" s="110" t="s">
        <v>1254</v>
      </c>
      <c r="G227" s="110" t="s">
        <v>1255</v>
      </c>
      <c r="H227" s="112" t="s">
        <v>1301</v>
      </c>
      <c r="I227" s="112" t="s">
        <v>1256</v>
      </c>
      <c r="J227" s="98" t="s">
        <v>1257</v>
      </c>
      <c r="K227" s="98">
        <v>6</v>
      </c>
      <c r="L227" s="130">
        <v>44056</v>
      </c>
      <c r="M227" s="130">
        <v>44226</v>
      </c>
      <c r="N227" s="117">
        <f t="shared" si="51"/>
        <v>24.285714285714285</v>
      </c>
      <c r="O227" s="98" t="s">
        <v>1717</v>
      </c>
      <c r="P227" s="98">
        <v>6</v>
      </c>
      <c r="Q227" s="134">
        <v>44267</v>
      </c>
      <c r="R227" s="100">
        <f>(Q227-M227)/30</f>
        <v>1.3666666666666667</v>
      </c>
      <c r="S227" s="118">
        <f>IF(P227/K227&gt;1,100,+P227/K227*100)</f>
        <v>100</v>
      </c>
      <c r="T227" s="97">
        <f>+N227*S227/100</f>
        <v>24.285714285714285</v>
      </c>
      <c r="U227" s="97">
        <f>IF(M227&lt;=$AI$1,T227,0)</f>
        <v>24.285714285714285</v>
      </c>
      <c r="V227" s="97">
        <f>IF($AI$1&gt;=M227,N227,0)</f>
        <v>24.285714285714285</v>
      </c>
      <c r="W227" s="98" t="s">
        <v>1533</v>
      </c>
      <c r="X227" s="102" t="str">
        <f>IF(S227=100,"CUMPLIDA",IF(M227-$AI$1&lt;0,"VENCIDA",IF(M227-$AI$1&lt;=30,"PRÓXIMA A VENCER",IF(S227&gt;0,"CON AVANCE","EN TERMINO"))))</f>
        <v>CUMPLIDA</v>
      </c>
      <c r="Y227" s="102" t="str">
        <f>IF(A227&lt;&gt;"",IF(AE227=1,"VENCIDO",IF(AE227=2,"PRÓXIMO A VENCER",IF(AE227=3,"EN TERMINO",IF(AE227=4,"CON AVANCE",IF(AE227=5,"CUMPLIDO",))))),"")</f>
        <v>CUMPLIDO</v>
      </c>
      <c r="Z227" s="139" t="s">
        <v>1298</v>
      </c>
      <c r="AA227" s="89" t="str">
        <f t="shared" si="49"/>
        <v>H2AF19</v>
      </c>
      <c r="AB227" s="103">
        <f>IF(A227&lt;&gt;"",1,AB226+1)</f>
        <v>1</v>
      </c>
      <c r="AC227" s="103" t="str">
        <f t="shared" si="50"/>
        <v>H2AF19 - 1</v>
      </c>
      <c r="AD227" s="82">
        <f t="shared" si="42"/>
        <v>5</v>
      </c>
      <c r="AE227" s="82">
        <f t="shared" si="43"/>
        <v>5</v>
      </c>
      <c r="AF227" s="82" t="str">
        <f>IF(A227&lt;&gt;"",MID(F227,1,FIND(" ",F227,1)-1),AF226)</f>
        <v>H2AF19.</v>
      </c>
      <c r="AG227" s="82" t="str">
        <f t="shared" si="44"/>
        <v>H2AF19</v>
      </c>
      <c r="AH227" s="104"/>
      <c r="AI227" s="105"/>
      <c r="AJ227" s="106"/>
    </row>
    <row r="228" spans="1:36" s="10" customFormat="1" ht="350.1" customHeight="1" x14ac:dyDescent="0.2">
      <c r="A228" s="89">
        <f>IF(ISBLANK(D228),"",COUNTA($D$2:D228))</f>
        <v>175</v>
      </c>
      <c r="B228" s="90">
        <f t="shared" si="45"/>
        <v>227</v>
      </c>
      <c r="C228" s="90"/>
      <c r="D228" s="98" t="s">
        <v>1258</v>
      </c>
      <c r="E228" s="98" t="s">
        <v>1259</v>
      </c>
      <c r="F228" s="110" t="s">
        <v>1260</v>
      </c>
      <c r="G228" s="110" t="s">
        <v>1261</v>
      </c>
      <c r="H228" s="112" t="s">
        <v>1262</v>
      </c>
      <c r="I228" s="112" t="s">
        <v>1263</v>
      </c>
      <c r="J228" s="98" t="s">
        <v>1264</v>
      </c>
      <c r="K228" s="98">
        <v>1</v>
      </c>
      <c r="L228" s="130">
        <v>44056</v>
      </c>
      <c r="M228" s="130">
        <v>44165</v>
      </c>
      <c r="N228" s="117">
        <f t="shared" si="51"/>
        <v>15.571428571428571</v>
      </c>
      <c r="O228" s="98" t="s">
        <v>1252</v>
      </c>
      <c r="P228" s="98">
        <v>1</v>
      </c>
      <c r="Q228" s="134">
        <v>44260</v>
      </c>
      <c r="R228" s="100">
        <f>(Q228-M228)/30</f>
        <v>3.1666666666666665</v>
      </c>
      <c r="S228" s="118">
        <f>IF(P228/K228&gt;1,100,+P228/K228*100)</f>
        <v>100</v>
      </c>
      <c r="T228" s="97">
        <f>+N228*S228/100</f>
        <v>15.571428571428571</v>
      </c>
      <c r="U228" s="97">
        <f>IF(M228&lt;=$AI$1,T228,0)</f>
        <v>15.571428571428571</v>
      </c>
      <c r="V228" s="97">
        <f>IF($AI$1&gt;=M228,N228,0)</f>
        <v>15.571428571428571</v>
      </c>
      <c r="W228" s="98" t="s">
        <v>1533</v>
      </c>
      <c r="X228" s="102" t="str">
        <f>IF(S228=100,"CUMPLIDA",IF(M228-$AI$1&lt;0,"VENCIDA",IF(M228-$AI$1&lt;=30,"PRÓXIMA A VENCER",IF(S228&gt;0,"CON AVANCE","EN TERMINO"))))</f>
        <v>CUMPLIDA</v>
      </c>
      <c r="Y228" s="102" t="str">
        <f>IF(A228&lt;&gt;"",IF(AE228=1,"VENCIDO",IF(AE228=2,"PRÓXIMO A VENCER",IF(AE228=3,"EN TERMINO",IF(AE228=4,"CON AVANCE",IF(AE228=5,"CUMPLIDO",))))),"")</f>
        <v>CUMPLIDO</v>
      </c>
      <c r="Z228" s="139" t="s">
        <v>1298</v>
      </c>
      <c r="AA228" s="89" t="str">
        <f t="shared" si="49"/>
        <v>H4AF19</v>
      </c>
      <c r="AB228" s="103">
        <f>IF(A228&lt;&gt;"",1,AB227+1)</f>
        <v>1</v>
      </c>
      <c r="AC228" s="103" t="str">
        <f t="shared" si="50"/>
        <v>H4AF19 - 1</v>
      </c>
      <c r="AD228" s="82">
        <f t="shared" si="42"/>
        <v>5</v>
      </c>
      <c r="AE228" s="82">
        <f t="shared" si="43"/>
        <v>5</v>
      </c>
      <c r="AF228" s="82" t="str">
        <f>IF(A228&lt;&gt;"",MID(F228,1,FIND(" ",F228,1)-1),AF227)</f>
        <v>H4AF19.</v>
      </c>
      <c r="AG228" s="82" t="str">
        <f t="shared" si="44"/>
        <v>H4AF19</v>
      </c>
      <c r="AH228" s="104"/>
      <c r="AI228" s="105"/>
      <c r="AJ228" s="106"/>
    </row>
    <row r="229" spans="1:36" s="10" customFormat="1" ht="350.1" customHeight="1" x14ac:dyDescent="0.2">
      <c r="A229" s="89">
        <f>IF(ISBLANK(D229),"",COUNTA($D$2:D229))</f>
        <v>176</v>
      </c>
      <c r="B229" s="90">
        <f t="shared" si="45"/>
        <v>228</v>
      </c>
      <c r="C229" s="90"/>
      <c r="D229" s="98" t="s">
        <v>712</v>
      </c>
      <c r="E229" s="98" t="s">
        <v>1259</v>
      </c>
      <c r="F229" s="110" t="s">
        <v>1266</v>
      </c>
      <c r="G229" s="110" t="s">
        <v>1267</v>
      </c>
      <c r="H229" s="112" t="s">
        <v>1268</v>
      </c>
      <c r="I229" s="112" t="s">
        <v>1256</v>
      </c>
      <c r="J229" s="98" t="s">
        <v>1257</v>
      </c>
      <c r="K229" s="98">
        <v>6</v>
      </c>
      <c r="L229" s="130">
        <v>44056</v>
      </c>
      <c r="M229" s="130">
        <v>44226</v>
      </c>
      <c r="N229" s="117">
        <f t="shared" si="51"/>
        <v>24.285714285714285</v>
      </c>
      <c r="O229" s="98" t="s">
        <v>1718</v>
      </c>
      <c r="P229" s="98">
        <v>6</v>
      </c>
      <c r="Q229" s="134">
        <v>44267</v>
      </c>
      <c r="R229" s="100">
        <f>(Q229-M229)/30</f>
        <v>1.3666666666666667</v>
      </c>
      <c r="S229" s="118">
        <f>IF(P229/K229&gt;1,100,+P229/K229*100)</f>
        <v>100</v>
      </c>
      <c r="T229" s="97">
        <f>+N229*S229/100</f>
        <v>24.285714285714285</v>
      </c>
      <c r="U229" s="97">
        <f>IF(M229&lt;=$AI$1,T229,0)</f>
        <v>24.285714285714285</v>
      </c>
      <c r="V229" s="97">
        <f>IF($AI$1&gt;=M229,N229,0)</f>
        <v>24.285714285714285</v>
      </c>
      <c r="W229" s="98" t="s">
        <v>1533</v>
      </c>
      <c r="X229" s="102" t="str">
        <f>IF(S229=100,"CUMPLIDA",IF(M229-$AI$1&lt;0,"VENCIDA",IF(M229-$AI$1&lt;=30,"PRÓXIMA A VENCER",IF(S229&gt;0,"CON AVANCE","EN TERMINO"))))</f>
        <v>CUMPLIDA</v>
      </c>
      <c r="Y229" s="102" t="str">
        <f>IF(A229&lt;&gt;"",IF(AE229=1,"VENCIDO",IF(AE229=2,"PRÓXIMO A VENCER",IF(AE229=3,"EN TERMINO",IF(AE229=4,"CON AVANCE",IF(AE229=5,"CUMPLIDO",))))),"")</f>
        <v>CUMPLIDO</v>
      </c>
      <c r="Z229" s="139" t="s">
        <v>1298</v>
      </c>
      <c r="AA229" s="89" t="str">
        <f t="shared" si="49"/>
        <v>H9AF19</v>
      </c>
      <c r="AB229" s="103">
        <f>IF(A229&lt;&gt;"",1,AB228+1)</f>
        <v>1</v>
      </c>
      <c r="AC229" s="103" t="str">
        <f t="shared" si="50"/>
        <v>H9AF19 - 1</v>
      </c>
      <c r="AD229" s="82">
        <f t="shared" si="42"/>
        <v>5</v>
      </c>
      <c r="AE229" s="82">
        <f t="shared" si="43"/>
        <v>5</v>
      </c>
      <c r="AF229" s="82" t="str">
        <f>IF(A229&lt;&gt;"",MID(F229,1,FIND(" ",F229,1)-1),AF228)</f>
        <v>H9AF19.</v>
      </c>
      <c r="AG229" s="82" t="str">
        <f t="shared" si="44"/>
        <v>H9AF19</v>
      </c>
      <c r="AH229" s="104"/>
      <c r="AI229" s="105"/>
      <c r="AJ229" s="106"/>
    </row>
    <row r="230" spans="1:36" s="10" customFormat="1" ht="350.1" customHeight="1" x14ac:dyDescent="0.2">
      <c r="A230" s="89">
        <f>IF(ISBLANK(D230),"",COUNTA($D$2:D230))</f>
        <v>177</v>
      </c>
      <c r="B230" s="90">
        <f t="shared" si="45"/>
        <v>229</v>
      </c>
      <c r="C230" s="90"/>
      <c r="D230" s="98" t="s">
        <v>712</v>
      </c>
      <c r="E230" s="98" t="s">
        <v>1269</v>
      </c>
      <c r="F230" s="110" t="s">
        <v>1270</v>
      </c>
      <c r="G230" s="110" t="s">
        <v>1271</v>
      </c>
      <c r="H230" s="112" t="s">
        <v>1243</v>
      </c>
      <c r="I230" s="112" t="s">
        <v>1250</v>
      </c>
      <c r="J230" s="98" t="s">
        <v>1245</v>
      </c>
      <c r="K230" s="98">
        <v>1</v>
      </c>
      <c r="L230" s="130">
        <v>44056</v>
      </c>
      <c r="M230" s="130">
        <v>44196</v>
      </c>
      <c r="N230" s="117">
        <f t="shared" si="51"/>
        <v>20</v>
      </c>
      <c r="O230" s="98" t="s">
        <v>1708</v>
      </c>
      <c r="P230" s="98">
        <v>1</v>
      </c>
      <c r="Q230" s="99">
        <v>44662</v>
      </c>
      <c r="R230" s="100">
        <f>(Q230-M230)/30</f>
        <v>15.533333333333333</v>
      </c>
      <c r="S230" s="118">
        <f>IF(P230/K230&gt;1,100,+P230/K230*100)</f>
        <v>100</v>
      </c>
      <c r="T230" s="97">
        <f>+N230*S230/100</f>
        <v>20</v>
      </c>
      <c r="U230" s="97">
        <f>IF(M230&lt;=$AI$1,T230,0)</f>
        <v>20</v>
      </c>
      <c r="V230" s="97">
        <f>IF($AI$1&gt;=M230,N230,0)</f>
        <v>20</v>
      </c>
      <c r="W230" s="98" t="s">
        <v>1533</v>
      </c>
      <c r="X230" s="102" t="str">
        <f>IF(S230=100,"CUMPLIDA",IF(M230-$AI$1&lt;0,"VENCIDA",IF(M230-$AI$1&lt;=30,"PRÓXIMA A VENCER",IF(S230&gt;0,"CON AVANCE","EN TERMINO"))))</f>
        <v>CUMPLIDA</v>
      </c>
      <c r="Y230" s="102" t="str">
        <f>IF(A230&lt;&gt;"",IF(AE230=1,"VENCIDO",IF(AE230=2,"PRÓXIMO A VENCER",IF(AE230=3,"EN TERMINO",IF(AE230=4,"CON AVANCE",IF(AE230=5,"CUMPLIDO",))))),"")</f>
        <v>CUMPLIDO</v>
      </c>
      <c r="Z230" s="139" t="s">
        <v>1298</v>
      </c>
      <c r="AA230" s="89" t="str">
        <f t="shared" si="49"/>
        <v>H15AF19</v>
      </c>
      <c r="AB230" s="103">
        <f>IF(A230&lt;&gt;"",1,AB229+1)</f>
        <v>1</v>
      </c>
      <c r="AC230" s="103" t="str">
        <f t="shared" si="50"/>
        <v>H15AF19 - 1</v>
      </c>
      <c r="AD230" s="82">
        <f t="shared" si="42"/>
        <v>5</v>
      </c>
      <c r="AE230" s="82">
        <f t="shared" si="43"/>
        <v>5</v>
      </c>
      <c r="AF230" s="82" t="str">
        <f>IF(A230&lt;&gt;"",MID(F230,1,FIND(" ",F230,1)-1),AF229)</f>
        <v>H15AF19.</v>
      </c>
      <c r="AG230" s="82" t="str">
        <f t="shared" si="44"/>
        <v>H15AF19</v>
      </c>
      <c r="AH230" s="104"/>
      <c r="AI230" s="105"/>
      <c r="AJ230" s="106"/>
    </row>
    <row r="231" spans="1:36" s="10" customFormat="1" ht="350.1" customHeight="1" x14ac:dyDescent="0.2">
      <c r="A231" s="89">
        <f>IF(ISBLANK(D231),"",COUNTA($D$2:D231))</f>
        <v>178</v>
      </c>
      <c r="B231" s="90">
        <f t="shared" si="45"/>
        <v>230</v>
      </c>
      <c r="C231" s="90"/>
      <c r="D231" s="98" t="s">
        <v>711</v>
      </c>
      <c r="E231" s="98" t="s">
        <v>1246</v>
      </c>
      <c r="F231" s="110" t="s">
        <v>1272</v>
      </c>
      <c r="G231" s="110" t="s">
        <v>1273</v>
      </c>
      <c r="H231" s="112" t="s">
        <v>1243</v>
      </c>
      <c r="I231" s="112" t="s">
        <v>1250</v>
      </c>
      <c r="J231" s="98" t="s">
        <v>1245</v>
      </c>
      <c r="K231" s="98">
        <v>1</v>
      </c>
      <c r="L231" s="130">
        <v>44056</v>
      </c>
      <c r="M231" s="130">
        <v>44196</v>
      </c>
      <c r="N231" s="117">
        <f t="shared" si="51"/>
        <v>20</v>
      </c>
      <c r="O231" s="98" t="s">
        <v>1709</v>
      </c>
      <c r="P231" s="98">
        <v>1</v>
      </c>
      <c r="Q231" s="99">
        <v>44662</v>
      </c>
      <c r="R231" s="100">
        <f>(Q231-M231)/30</f>
        <v>15.533333333333333</v>
      </c>
      <c r="S231" s="118">
        <f>IF(P231/K231&gt;1,100,+P231/K231*100)</f>
        <v>100</v>
      </c>
      <c r="T231" s="97">
        <f>+N231*S231/100</f>
        <v>20</v>
      </c>
      <c r="U231" s="97">
        <f>IF(M231&lt;=$AI$1,T231,0)</f>
        <v>20</v>
      </c>
      <c r="V231" s="97">
        <f>IF($AI$1&gt;=M231,N231,0)</f>
        <v>20</v>
      </c>
      <c r="W231" s="98" t="s">
        <v>1533</v>
      </c>
      <c r="X231" s="102" t="str">
        <f>IF(S231=100,"CUMPLIDA",IF(M231-$AI$1&lt;0,"VENCIDA",IF(M231-$AI$1&lt;=30,"PRÓXIMA A VENCER",IF(S231&gt;0,"CON AVANCE","EN TERMINO"))))</f>
        <v>CUMPLIDA</v>
      </c>
      <c r="Y231" s="102" t="str">
        <f>IF(A231&lt;&gt;"",IF(AE231=1,"VENCIDO",IF(AE231=2,"PRÓXIMO A VENCER",IF(AE231=3,"EN TERMINO",IF(AE231=4,"CON AVANCE",IF(AE231=5,"CUMPLIDO",))))),"")</f>
        <v>CUMPLIDO</v>
      </c>
      <c r="Z231" s="139" t="s">
        <v>1298</v>
      </c>
      <c r="AA231" s="89" t="str">
        <f t="shared" si="49"/>
        <v>H17AF19</v>
      </c>
      <c r="AB231" s="103">
        <f>IF(A231&lt;&gt;"",1,AB230+1)</f>
        <v>1</v>
      </c>
      <c r="AC231" s="103" t="str">
        <f t="shared" si="50"/>
        <v>H17AF19 - 1</v>
      </c>
      <c r="AD231" s="82">
        <f t="shared" si="42"/>
        <v>5</v>
      </c>
      <c r="AE231" s="82">
        <f t="shared" si="43"/>
        <v>5</v>
      </c>
      <c r="AF231" s="82" t="str">
        <f>IF(A231&lt;&gt;"",MID(F231,1,FIND(" ",F231,1)-1),AF230)</f>
        <v>H17AF19.</v>
      </c>
      <c r="AG231" s="82" t="str">
        <f t="shared" si="44"/>
        <v>H17AF19</v>
      </c>
      <c r="AH231" s="104"/>
      <c r="AI231" s="105"/>
      <c r="AJ231" s="106"/>
    </row>
    <row r="232" spans="1:36" s="10" customFormat="1" ht="350.1" customHeight="1" x14ac:dyDescent="0.2">
      <c r="A232" s="89">
        <f>IF(ISBLANK(D232),"",COUNTA($D$2:D232))</f>
        <v>179</v>
      </c>
      <c r="B232" s="90">
        <f t="shared" si="45"/>
        <v>231</v>
      </c>
      <c r="C232" s="90"/>
      <c r="D232" s="140" t="s">
        <v>1274</v>
      </c>
      <c r="E232" s="98" t="s">
        <v>1246</v>
      </c>
      <c r="F232" s="110" t="s">
        <v>1291</v>
      </c>
      <c r="G232" s="110" t="s">
        <v>1275</v>
      </c>
      <c r="H232" s="112" t="s">
        <v>1243</v>
      </c>
      <c r="I232" s="112" t="s">
        <v>1250</v>
      </c>
      <c r="J232" s="98" t="s">
        <v>1245</v>
      </c>
      <c r="K232" s="98">
        <v>1</v>
      </c>
      <c r="L232" s="130">
        <v>44056</v>
      </c>
      <c r="M232" s="130">
        <v>44196</v>
      </c>
      <c r="N232" s="117">
        <f t="shared" si="51"/>
        <v>20</v>
      </c>
      <c r="O232" s="98" t="s">
        <v>1709</v>
      </c>
      <c r="P232" s="98">
        <v>1</v>
      </c>
      <c r="Q232" s="99">
        <v>44662</v>
      </c>
      <c r="R232" s="100">
        <f>(Q232-M232)/30</f>
        <v>15.533333333333333</v>
      </c>
      <c r="S232" s="118">
        <f>IF(P232/K232&gt;1,100,+P232/K232*100)</f>
        <v>100</v>
      </c>
      <c r="T232" s="97">
        <f>+N232*S232/100</f>
        <v>20</v>
      </c>
      <c r="U232" s="97">
        <f>IF(M232&lt;=$AI$1,T232,0)</f>
        <v>20</v>
      </c>
      <c r="V232" s="97">
        <f>IF($AI$1&gt;=M232,N232,0)</f>
        <v>20</v>
      </c>
      <c r="W232" s="98" t="s">
        <v>1533</v>
      </c>
      <c r="X232" s="102" t="str">
        <f>IF(S232=100,"CUMPLIDA",IF(M232-$AI$1&lt;0,"VENCIDA",IF(M232-$AI$1&lt;=30,"PRÓXIMA A VENCER",IF(S232&gt;0,"CON AVANCE","EN TERMINO"))))</f>
        <v>CUMPLIDA</v>
      </c>
      <c r="Y232" s="102" t="str">
        <f>IF(A232&lt;&gt;"",IF(AE232=1,"VENCIDO",IF(AE232=2,"PRÓXIMO A VENCER",IF(AE232=3,"EN TERMINO",IF(AE232=4,"CON AVANCE",IF(AE232=5,"CUMPLIDO",))))),"")</f>
        <v>CUMPLIDO</v>
      </c>
      <c r="Z232" s="139" t="s">
        <v>1298</v>
      </c>
      <c r="AA232" s="89" t="str">
        <f t="shared" si="49"/>
        <v>H18AF19</v>
      </c>
      <c r="AB232" s="103">
        <f>IF(A232&lt;&gt;"",1,AB231+1)</f>
        <v>1</v>
      </c>
      <c r="AC232" s="103" t="str">
        <f t="shared" si="50"/>
        <v>H18AF19 - 1</v>
      </c>
      <c r="AD232" s="82">
        <f t="shared" si="42"/>
        <v>5</v>
      </c>
      <c r="AE232" s="82">
        <f t="shared" si="43"/>
        <v>5</v>
      </c>
      <c r="AF232" s="82" t="str">
        <f>IF(A232&lt;&gt;"",MID(F232,1,FIND(" ",F232,1)-1),AF231)</f>
        <v>H18AF19.</v>
      </c>
      <c r="AG232" s="82" t="str">
        <f t="shared" si="44"/>
        <v>H18AF19</v>
      </c>
      <c r="AH232" s="104"/>
      <c r="AI232" s="105"/>
      <c r="AJ232" s="106"/>
    </row>
    <row r="233" spans="1:36" s="10" customFormat="1" ht="350.1" customHeight="1" x14ac:dyDescent="0.2">
      <c r="A233" s="89">
        <f>IF(ISBLANK(D233),"",COUNTA($D$2:D233))</f>
        <v>180</v>
      </c>
      <c r="B233" s="90">
        <f t="shared" si="45"/>
        <v>232</v>
      </c>
      <c r="C233" s="90"/>
      <c r="D233" s="98" t="s">
        <v>711</v>
      </c>
      <c r="E233" s="98" t="s">
        <v>1276</v>
      </c>
      <c r="F233" s="110" t="s">
        <v>1277</v>
      </c>
      <c r="G233" s="110" t="s">
        <v>1278</v>
      </c>
      <c r="H233" s="112" t="s">
        <v>1243</v>
      </c>
      <c r="I233" s="112" t="s">
        <v>1250</v>
      </c>
      <c r="J233" s="98" t="s">
        <v>1245</v>
      </c>
      <c r="K233" s="98">
        <v>1</v>
      </c>
      <c r="L233" s="130">
        <v>44056</v>
      </c>
      <c r="M233" s="130">
        <v>44196</v>
      </c>
      <c r="N233" s="117">
        <f t="shared" si="51"/>
        <v>20</v>
      </c>
      <c r="O233" s="98" t="s">
        <v>1713</v>
      </c>
      <c r="P233" s="98">
        <v>1</v>
      </c>
      <c r="Q233" s="99">
        <v>44662</v>
      </c>
      <c r="R233" s="100">
        <f>(Q233-M233)/30</f>
        <v>15.533333333333333</v>
      </c>
      <c r="S233" s="118">
        <f>IF(P233/K233&gt;1,100,+P233/K233*100)</f>
        <v>100</v>
      </c>
      <c r="T233" s="97">
        <f>+N233*S233/100</f>
        <v>20</v>
      </c>
      <c r="U233" s="97">
        <f>IF(M233&lt;=$AI$1,T233,0)</f>
        <v>20</v>
      </c>
      <c r="V233" s="97">
        <f>IF($AI$1&gt;=M233,N233,0)</f>
        <v>20</v>
      </c>
      <c r="W233" s="98"/>
      <c r="X233" s="102" t="str">
        <f>IF(S233=100,"CUMPLIDA",IF(M233-$AI$1&lt;0,"VENCIDA",IF(M233-$AI$1&lt;=30,"PRÓXIMA A VENCER",IF(S233&gt;0,"CON AVANCE","EN TERMINO"))))</f>
        <v>CUMPLIDA</v>
      </c>
      <c r="Y233" s="102" t="str">
        <f>IF(A233&lt;&gt;"",IF(AE233=1,"VENCIDO",IF(AE233=2,"PRÓXIMO A VENCER",IF(AE233=3,"EN TERMINO",IF(AE233=4,"CON AVANCE",IF(AE233=5,"CUMPLIDO",))))),"")</f>
        <v>CUMPLIDO</v>
      </c>
      <c r="Z233" s="139" t="s">
        <v>1298</v>
      </c>
      <c r="AA233" s="89" t="str">
        <f t="shared" si="49"/>
        <v>H19AF19</v>
      </c>
      <c r="AB233" s="103">
        <f>IF(A233&lt;&gt;"",1,AB232+1)</f>
        <v>1</v>
      </c>
      <c r="AC233" s="103" t="str">
        <f t="shared" si="50"/>
        <v>H19AF19 - 1</v>
      </c>
      <c r="AD233" s="82">
        <f t="shared" si="42"/>
        <v>5</v>
      </c>
      <c r="AE233" s="82">
        <f t="shared" si="43"/>
        <v>5</v>
      </c>
      <c r="AF233" s="82" t="str">
        <f>IF(A233&lt;&gt;"",MID(F233,1,FIND(" ",F233,1)-1),AF232)</f>
        <v>H19AF19.</v>
      </c>
      <c r="AG233" s="82" t="str">
        <f t="shared" si="44"/>
        <v>H19AF19</v>
      </c>
      <c r="AH233" s="104"/>
      <c r="AI233" s="105"/>
      <c r="AJ233" s="106"/>
    </row>
    <row r="234" spans="1:36" s="10" customFormat="1" ht="371.25" customHeight="1" x14ac:dyDescent="0.2">
      <c r="A234" s="89">
        <f>IF(ISBLANK(D234),"",COUNTA($D$2:D234))</f>
        <v>181</v>
      </c>
      <c r="B234" s="90">
        <f t="shared" si="45"/>
        <v>233</v>
      </c>
      <c r="C234" s="90"/>
      <c r="D234" s="98" t="s">
        <v>1279</v>
      </c>
      <c r="E234" s="98" t="s">
        <v>1280</v>
      </c>
      <c r="F234" s="110" t="s">
        <v>1323</v>
      </c>
      <c r="G234" s="110" t="s">
        <v>1281</v>
      </c>
      <c r="H234" s="112" t="s">
        <v>1282</v>
      </c>
      <c r="I234" s="112" t="s">
        <v>1283</v>
      </c>
      <c r="J234" s="98" t="s">
        <v>1284</v>
      </c>
      <c r="K234" s="98">
        <v>1</v>
      </c>
      <c r="L234" s="130">
        <v>44056</v>
      </c>
      <c r="M234" s="130">
        <v>44165</v>
      </c>
      <c r="N234" s="117">
        <f t="shared" si="51"/>
        <v>15.571428571428571</v>
      </c>
      <c r="O234" s="98" t="s">
        <v>2206</v>
      </c>
      <c r="P234" s="98">
        <v>0.3</v>
      </c>
      <c r="Q234" s="134"/>
      <c r="R234" s="100">
        <f>(Q234-M234)/30</f>
        <v>-1472.1666666666667</v>
      </c>
      <c r="S234" s="118">
        <f>IF(P234/K234&gt;1,100,+P234/K234*100)</f>
        <v>30</v>
      </c>
      <c r="T234" s="97">
        <f>+N234*S234/100</f>
        <v>4.6714285714285708</v>
      </c>
      <c r="U234" s="97">
        <f>IF(M234&lt;=$AI$1,T234,0)</f>
        <v>4.6714285714285708</v>
      </c>
      <c r="V234" s="97">
        <f>IF($AI$1&gt;=M234,N234,0)</f>
        <v>15.571428571428571</v>
      </c>
      <c r="W234" s="98"/>
      <c r="X234" s="102" t="str">
        <f>IF(S234=100,"CUMPLIDA",IF(M234-$AI$1&lt;0,"VENCIDA",IF(M234-$AI$1&lt;=30,"PRÓXIMA A VENCER",IF(S234&gt;0,"CON AVANCE","EN TERMINO"))))</f>
        <v>VENCIDA</v>
      </c>
      <c r="Y234" s="102" t="str">
        <f>IF(A234&lt;&gt;"",IF(AE234=1,"VENCIDO",IF(AE234=2,"PRÓXIMO A VENCER",IF(AE234=3,"EN TERMINO",IF(AE234=4,"CON AVANCE",IF(AE234=5,"CUMPLIDO",))))),"")</f>
        <v>VENCIDO</v>
      </c>
      <c r="Z234" s="139" t="s">
        <v>1298</v>
      </c>
      <c r="AA234" s="89" t="str">
        <f t="shared" si="49"/>
        <v>H21AF19</v>
      </c>
      <c r="AB234" s="103">
        <f>IF(A234&lt;&gt;"",1,AB233+1)</f>
        <v>1</v>
      </c>
      <c r="AC234" s="103" t="str">
        <f t="shared" si="50"/>
        <v>H21AF19 - 1</v>
      </c>
      <c r="AD234" s="82">
        <f t="shared" si="42"/>
        <v>1</v>
      </c>
      <c r="AE234" s="82">
        <f t="shared" si="43"/>
        <v>1</v>
      </c>
      <c r="AF234" s="82" t="str">
        <f>IF(A234&lt;&gt;"",MID(F234,1,FIND(" ",F234,1)-1),AF233)</f>
        <v>H21AF19.</v>
      </c>
      <c r="AG234" s="82" t="str">
        <f t="shared" si="44"/>
        <v>H21AF19</v>
      </c>
      <c r="AH234" s="104"/>
      <c r="AI234" s="105"/>
      <c r="AJ234" s="106"/>
    </row>
    <row r="235" spans="1:36" s="10" customFormat="1" ht="387" customHeight="1" x14ac:dyDescent="0.2">
      <c r="A235" s="89" t="str">
        <f>IF(ISBLANK(D235),"",COUNTA($D$2:D235))</f>
        <v/>
      </c>
      <c r="B235" s="90">
        <f t="shared" si="45"/>
        <v>234</v>
      </c>
      <c r="C235" s="90"/>
      <c r="D235" s="98"/>
      <c r="E235" s="98" t="s">
        <v>1280</v>
      </c>
      <c r="F235" s="110" t="s">
        <v>1324</v>
      </c>
      <c r="G235" s="110" t="s">
        <v>1281</v>
      </c>
      <c r="H235" s="112" t="s">
        <v>1285</v>
      </c>
      <c r="I235" s="112" t="s">
        <v>1286</v>
      </c>
      <c r="J235" s="112" t="s">
        <v>1287</v>
      </c>
      <c r="K235" s="98">
        <v>1</v>
      </c>
      <c r="L235" s="130">
        <v>44056</v>
      </c>
      <c r="M235" s="130">
        <v>44196</v>
      </c>
      <c r="N235" s="117">
        <f t="shared" si="51"/>
        <v>20</v>
      </c>
      <c r="O235" s="98" t="s">
        <v>2206</v>
      </c>
      <c r="P235" s="98">
        <v>0</v>
      </c>
      <c r="Q235" s="134"/>
      <c r="R235" s="100">
        <f>(Q235-M235)/30</f>
        <v>-1473.2</v>
      </c>
      <c r="S235" s="118">
        <f>IF(P235/K235&gt;1,100,+P235/K235*100)</f>
        <v>0</v>
      </c>
      <c r="T235" s="97">
        <f>+N235*S235/100</f>
        <v>0</v>
      </c>
      <c r="U235" s="97">
        <f>IF(M235&lt;=$AI$1,T235,0)</f>
        <v>0</v>
      </c>
      <c r="V235" s="97">
        <f>IF($AI$1&gt;=M235,N235,0)</f>
        <v>20</v>
      </c>
      <c r="W235" s="98"/>
      <c r="X235" s="102" t="str">
        <f>IF(S235=100,"CUMPLIDA",IF(M235-$AI$1&lt;0,"VENCIDA",IF(M235-$AI$1&lt;=30,"PRÓXIMA A VENCER",IF(S235&gt;0,"CON AVANCE","EN TERMINO"))))</f>
        <v>VENCIDA</v>
      </c>
      <c r="Y235" s="102" t="str">
        <f>IF(A235&lt;&gt;"",IF(AE235=1,"VENCIDO",IF(AE235=2,"PRÓXIMO A VENCER",IF(AE235=3,"EN TERMINO",IF(AE235=4,"CON AVANCE",IF(AE235=5,"CUMPLIDO",))))),"")</f>
        <v/>
      </c>
      <c r="Z235" s="139" t="s">
        <v>1298</v>
      </c>
      <c r="AA235" s="89" t="str">
        <f t="shared" si="49"/>
        <v>H21AF19</v>
      </c>
      <c r="AB235" s="103">
        <f>IF(A235&lt;&gt;"",1,AB234+1)</f>
        <v>2</v>
      </c>
      <c r="AC235" s="103" t="str">
        <f t="shared" si="50"/>
        <v>H21AF19 - 2</v>
      </c>
      <c r="AD235" s="82">
        <f t="shared" si="42"/>
        <v>1</v>
      </c>
      <c r="AE235" s="82">
        <f t="shared" si="43"/>
        <v>1</v>
      </c>
      <c r="AF235" s="82" t="str">
        <f>IF(A235&lt;&gt;"",MID(F235,1,FIND(" ",F235,1)-1),AF234)</f>
        <v>H21AF19.</v>
      </c>
      <c r="AG235" s="82" t="str">
        <f t="shared" si="44"/>
        <v>H21AF19</v>
      </c>
      <c r="AH235" s="104"/>
      <c r="AI235" s="105"/>
      <c r="AJ235" s="106"/>
    </row>
    <row r="236" spans="1:36" s="10" customFormat="1" ht="375.75" customHeight="1" x14ac:dyDescent="0.2">
      <c r="A236" s="89" t="str">
        <f>IF(ISBLANK(D236),"",COUNTA($D$2:D236))</f>
        <v/>
      </c>
      <c r="B236" s="90">
        <f t="shared" si="45"/>
        <v>235</v>
      </c>
      <c r="C236" s="90"/>
      <c r="D236" s="98"/>
      <c r="E236" s="98" t="s">
        <v>1280</v>
      </c>
      <c r="F236" s="110" t="s">
        <v>1325</v>
      </c>
      <c r="G236" s="110" t="s">
        <v>1281</v>
      </c>
      <c r="H236" s="112" t="s">
        <v>1288</v>
      </c>
      <c r="I236" s="112" t="s">
        <v>1289</v>
      </c>
      <c r="J236" s="112" t="s">
        <v>1290</v>
      </c>
      <c r="K236" s="98">
        <v>1</v>
      </c>
      <c r="L236" s="130">
        <v>44056</v>
      </c>
      <c r="M236" s="130">
        <v>44196</v>
      </c>
      <c r="N236" s="117">
        <f t="shared" si="51"/>
        <v>20</v>
      </c>
      <c r="O236" s="98" t="s">
        <v>2207</v>
      </c>
      <c r="P236" s="98">
        <v>0</v>
      </c>
      <c r="Q236" s="134"/>
      <c r="R236" s="100">
        <f>(Q236-M236)/30</f>
        <v>-1473.2</v>
      </c>
      <c r="S236" s="118">
        <f>IF(P236/K236&gt;1,100,+P236/K236*100)</f>
        <v>0</v>
      </c>
      <c r="T236" s="97">
        <f>+N236*S236/100</f>
        <v>0</v>
      </c>
      <c r="U236" s="97">
        <f>IF(M236&lt;=$AI$1,T236,0)</f>
        <v>0</v>
      </c>
      <c r="V236" s="97">
        <f>IF($AI$1&gt;=M236,N236,0)</f>
        <v>20</v>
      </c>
      <c r="W236" s="98"/>
      <c r="X236" s="102" t="str">
        <f>IF(S236=100,"CUMPLIDA",IF(M236-$AI$1&lt;0,"VENCIDA",IF(M236-$AI$1&lt;=30,"PRÓXIMA A VENCER",IF(S236&gt;0,"CON AVANCE","EN TERMINO"))))</f>
        <v>VENCIDA</v>
      </c>
      <c r="Y236" s="102" t="str">
        <f>IF(A236&lt;&gt;"",IF(AE236=1,"VENCIDO",IF(AE236=2,"PRÓXIMO A VENCER",IF(AE236=3,"EN TERMINO",IF(AE236=4,"CON AVANCE",IF(AE236=5,"CUMPLIDO",))))),"")</f>
        <v/>
      </c>
      <c r="Z236" s="139" t="s">
        <v>1298</v>
      </c>
      <c r="AA236" s="89" t="str">
        <f t="shared" si="49"/>
        <v>H21AF19</v>
      </c>
      <c r="AB236" s="103">
        <f>IF(A236&lt;&gt;"",1,AB235+1)</f>
        <v>3</v>
      </c>
      <c r="AC236" s="103" t="str">
        <f t="shared" si="50"/>
        <v>H21AF19 - 3</v>
      </c>
      <c r="AD236" s="82">
        <f t="shared" si="42"/>
        <v>1</v>
      </c>
      <c r="AE236" s="82">
        <f t="shared" si="43"/>
        <v>1</v>
      </c>
      <c r="AF236" s="82" t="str">
        <f>IF(A236&lt;&gt;"",MID(F236,1,FIND(" ",F236,1)-1),AF235)</f>
        <v>H21AF19.</v>
      </c>
      <c r="AG236" s="82" t="str">
        <f t="shared" si="44"/>
        <v>H21AF19</v>
      </c>
      <c r="AH236" s="104"/>
      <c r="AI236" s="105"/>
      <c r="AJ236" s="106"/>
    </row>
    <row r="237" spans="1:36" s="10" customFormat="1" ht="350.1" customHeight="1" x14ac:dyDescent="0.2">
      <c r="A237" s="89">
        <f>IF(ISBLANK(D237),"",COUNTA($D$2:D237))</f>
        <v>182</v>
      </c>
      <c r="B237" s="90">
        <f t="shared" si="45"/>
        <v>236</v>
      </c>
      <c r="C237" s="90"/>
      <c r="D237" s="98" t="s">
        <v>711</v>
      </c>
      <c r="E237" s="98" t="s">
        <v>1234</v>
      </c>
      <c r="F237" s="110" t="s">
        <v>1560</v>
      </c>
      <c r="G237" s="110" t="s">
        <v>1293</v>
      </c>
      <c r="H237" s="112" t="s">
        <v>1294</v>
      </c>
      <c r="I237" s="112" t="s">
        <v>1235</v>
      </c>
      <c r="J237" s="98" t="s">
        <v>1236</v>
      </c>
      <c r="K237" s="98">
        <v>1</v>
      </c>
      <c r="L237" s="130">
        <v>44032</v>
      </c>
      <c r="M237" s="130">
        <v>44165</v>
      </c>
      <c r="N237" s="117">
        <f t="shared" ref="N237:N240" si="52">(+M237-L237)/7</f>
        <v>19</v>
      </c>
      <c r="O237" s="98" t="s">
        <v>1701</v>
      </c>
      <c r="P237" s="98">
        <v>0.3</v>
      </c>
      <c r="Q237" s="134"/>
      <c r="R237" s="100">
        <f>(Q237-M237)/30</f>
        <v>-1472.1666666666667</v>
      </c>
      <c r="S237" s="118">
        <f>IF(P237/K237&gt;1,100,+P237/K237*100)</f>
        <v>30</v>
      </c>
      <c r="T237" s="97">
        <f>+N237*S237/100</f>
        <v>5.7</v>
      </c>
      <c r="U237" s="97">
        <f>IF(M237&lt;=$AI$1,T237,0)</f>
        <v>5.7</v>
      </c>
      <c r="V237" s="97">
        <f>IF($AI$1&gt;=M237,N237,0)</f>
        <v>19</v>
      </c>
      <c r="W237" s="98"/>
      <c r="X237" s="102" t="str">
        <f>IF(S237=100,"CUMPLIDA",IF(M237-$AI$1&lt;0,"VENCIDA",IF(M237-$AI$1&lt;=30,"PRÓXIMA A VENCER",IF(S237&gt;0,"CON AVANCE","EN TERMINO"))))</f>
        <v>VENCIDA</v>
      </c>
      <c r="Y237" s="102" t="str">
        <f>IF(A237&lt;&gt;"",IF(AE237=1,"VENCIDO",IF(AE237=2,"PRÓXIMO A VENCER",IF(AE237=3,"EN TERMINO",IF(AE237=4,"CON AVANCE",IF(AE237=5,"CUMPLIDO",))))),"")</f>
        <v>VENCIDO</v>
      </c>
      <c r="Z237" s="90" t="s">
        <v>1292</v>
      </c>
      <c r="AA237" s="89" t="str">
        <f t="shared" si="49"/>
        <v>H1ACPP</v>
      </c>
      <c r="AB237" s="103">
        <f>IF(A237&lt;&gt;"",1,AB236+1)</f>
        <v>1</v>
      </c>
      <c r="AC237" s="103" t="str">
        <f t="shared" si="50"/>
        <v>H1ACPP - 1</v>
      </c>
      <c r="AD237" s="82">
        <f t="shared" si="42"/>
        <v>1</v>
      </c>
      <c r="AE237" s="82">
        <f t="shared" si="43"/>
        <v>1</v>
      </c>
      <c r="AF237" s="82" t="str">
        <f>IF(A237&lt;&gt;"",MID(F237,1,FIND(" ",F237,1)-1),AF236)</f>
        <v>H1ACPP.</v>
      </c>
      <c r="AG237" s="82" t="str">
        <f t="shared" si="44"/>
        <v>H1ACPP</v>
      </c>
      <c r="AH237" s="104"/>
      <c r="AI237" s="105"/>
      <c r="AJ237" s="106"/>
    </row>
    <row r="238" spans="1:36" s="10" customFormat="1" ht="350.1" customHeight="1" x14ac:dyDescent="0.2">
      <c r="A238" s="89">
        <f>IF(ISBLANK(D238),"",COUNTA($D$2:D238))</f>
        <v>183</v>
      </c>
      <c r="B238" s="90">
        <f t="shared" si="45"/>
        <v>237</v>
      </c>
      <c r="C238" s="90"/>
      <c r="D238" s="98" t="s">
        <v>712</v>
      </c>
      <c r="E238" s="98" t="s">
        <v>966</v>
      </c>
      <c r="F238" s="110" t="s">
        <v>1237</v>
      </c>
      <c r="G238" s="110" t="s">
        <v>1238</v>
      </c>
      <c r="H238" s="112" t="s">
        <v>1239</v>
      </c>
      <c r="I238" s="112" t="s">
        <v>1678</v>
      </c>
      <c r="J238" s="98" t="s">
        <v>9</v>
      </c>
      <c r="K238" s="98">
        <v>1</v>
      </c>
      <c r="L238" s="130">
        <v>44032</v>
      </c>
      <c r="M238" s="130">
        <v>44196</v>
      </c>
      <c r="N238" s="117">
        <f t="shared" si="52"/>
        <v>23.428571428571427</v>
      </c>
      <c r="O238" s="98" t="s">
        <v>1701</v>
      </c>
      <c r="P238" s="98">
        <v>0</v>
      </c>
      <c r="Q238" s="134"/>
      <c r="R238" s="100">
        <f>(Q238-M238)/30</f>
        <v>-1473.2</v>
      </c>
      <c r="S238" s="118">
        <f>IF(P238/K238&gt;1,100,+P238/K238*100)</f>
        <v>0</v>
      </c>
      <c r="T238" s="97">
        <f>+N238*S238/100</f>
        <v>0</v>
      </c>
      <c r="U238" s="97">
        <f>IF(M238&lt;=$AI$1,T238,0)</f>
        <v>0</v>
      </c>
      <c r="V238" s="97">
        <f>IF($AI$1&gt;=M238,N238,0)</f>
        <v>23.428571428571427</v>
      </c>
      <c r="W238" s="98"/>
      <c r="X238" s="102" t="str">
        <f>IF(S238=100,"CUMPLIDA",IF(M238-$AI$1&lt;0,"VENCIDA",IF(M238-$AI$1&lt;=30,"PRÓXIMA A VENCER",IF(S238&gt;0,"CON AVANCE","EN TERMINO"))))</f>
        <v>VENCIDA</v>
      </c>
      <c r="Y238" s="102" t="str">
        <f>IF(A238&lt;&gt;"",IF(AE238=1,"VENCIDO",IF(AE238=2,"PRÓXIMO A VENCER",IF(AE238=3,"EN TERMINO",IF(AE238=4,"CON AVANCE",IF(AE238=5,"CUMPLIDO",))))),"")</f>
        <v>VENCIDO</v>
      </c>
      <c r="Z238" s="90" t="s">
        <v>1292</v>
      </c>
      <c r="AA238" s="89" t="str">
        <f t="shared" si="49"/>
        <v>H2ACPP</v>
      </c>
      <c r="AB238" s="103">
        <f>IF(A238&lt;&gt;"",1,AB237+1)</f>
        <v>1</v>
      </c>
      <c r="AC238" s="103" t="str">
        <f t="shared" si="50"/>
        <v>H2ACPP - 1</v>
      </c>
      <c r="AD238" s="82">
        <f t="shared" si="42"/>
        <v>1</v>
      </c>
      <c r="AE238" s="82">
        <f t="shared" si="43"/>
        <v>1</v>
      </c>
      <c r="AF238" s="82" t="str">
        <f>IF(A238&lt;&gt;"",MID(F238,1,FIND(" ",F238,1)-1),AF237)</f>
        <v>H2ACPP.</v>
      </c>
      <c r="AG238" s="82" t="str">
        <f t="shared" si="44"/>
        <v>H2ACPP</v>
      </c>
      <c r="AH238" s="104"/>
      <c r="AI238" s="105"/>
      <c r="AJ238" s="106"/>
    </row>
    <row r="239" spans="1:36" s="10" customFormat="1" ht="350.1" customHeight="1" x14ac:dyDescent="0.2">
      <c r="A239" s="89">
        <f>IF(ISBLANK(D239),"",COUNTA($D$2:D239))</f>
        <v>184</v>
      </c>
      <c r="B239" s="90">
        <f t="shared" si="45"/>
        <v>238</v>
      </c>
      <c r="C239" s="90"/>
      <c r="D239" s="98" t="s">
        <v>1240</v>
      </c>
      <c r="E239" s="98" t="s">
        <v>968</v>
      </c>
      <c r="F239" s="110" t="s">
        <v>1241</v>
      </c>
      <c r="G239" s="110" t="s">
        <v>1242</v>
      </c>
      <c r="H239" s="112" t="s">
        <v>1243</v>
      </c>
      <c r="I239" s="112" t="s">
        <v>1244</v>
      </c>
      <c r="J239" s="98" t="s">
        <v>1245</v>
      </c>
      <c r="K239" s="98">
        <v>1</v>
      </c>
      <c r="L239" s="130">
        <v>44032</v>
      </c>
      <c r="M239" s="130">
        <v>44196</v>
      </c>
      <c r="N239" s="117">
        <f t="shared" si="52"/>
        <v>23.428571428571427</v>
      </c>
      <c r="O239" s="98" t="s">
        <v>1698</v>
      </c>
      <c r="P239" s="98">
        <v>1</v>
      </c>
      <c r="Q239" s="99">
        <v>44662</v>
      </c>
      <c r="R239" s="100">
        <f>(Q239-M239)/30</f>
        <v>15.533333333333333</v>
      </c>
      <c r="S239" s="118">
        <f>IF(P239/K239&gt;1,100,+P239/K239*100)</f>
        <v>100</v>
      </c>
      <c r="T239" s="97">
        <f>+N239*S239/100</f>
        <v>23.428571428571427</v>
      </c>
      <c r="U239" s="97">
        <f>IF(M239&lt;=$AI$1,T239,0)</f>
        <v>23.428571428571427</v>
      </c>
      <c r="V239" s="97">
        <f>IF($AI$1&gt;=M239,N239,0)</f>
        <v>23.428571428571427</v>
      </c>
      <c r="W239" s="98"/>
      <c r="X239" s="102" t="str">
        <f>IF(S239=100,"CUMPLIDA",IF(M239-$AI$1&lt;0,"VENCIDA",IF(M239-$AI$1&lt;=30,"PRÓXIMA A VENCER",IF(S239&gt;0,"CON AVANCE","EN TERMINO"))))</f>
        <v>CUMPLIDA</v>
      </c>
      <c r="Y239" s="102" t="str">
        <f>IF(A239&lt;&gt;"",IF(AE239=1,"VENCIDO",IF(AE239=2,"PRÓXIMO A VENCER",IF(AE239=3,"EN TERMINO",IF(AE239=4,"CON AVANCE",IF(AE239=5,"CUMPLIDO",))))),"")</f>
        <v>CUMPLIDO</v>
      </c>
      <c r="Z239" s="90" t="s">
        <v>1292</v>
      </c>
      <c r="AA239" s="89" t="str">
        <f t="shared" si="49"/>
        <v>H3ACPP</v>
      </c>
      <c r="AB239" s="103">
        <f>IF(A239&lt;&gt;"",1,AB238+1)</f>
        <v>1</v>
      </c>
      <c r="AC239" s="103" t="str">
        <f t="shared" si="50"/>
        <v>H3ACPP - 1</v>
      </c>
      <c r="AD239" s="82">
        <f t="shared" si="42"/>
        <v>5</v>
      </c>
      <c r="AE239" s="82">
        <f t="shared" si="43"/>
        <v>5</v>
      </c>
      <c r="AF239" s="82" t="str">
        <f>IF(A239&lt;&gt;"",MID(F239,1,FIND(" ",F239,1)-1),AF238)</f>
        <v>H3ACPP.</v>
      </c>
      <c r="AG239" s="82" t="str">
        <f t="shared" si="44"/>
        <v>H3ACPP</v>
      </c>
      <c r="AH239" s="104"/>
      <c r="AI239" s="105"/>
      <c r="AJ239" s="106"/>
    </row>
    <row r="240" spans="1:36" s="10" customFormat="1" ht="350.1" customHeight="1" x14ac:dyDescent="0.2">
      <c r="A240" s="89">
        <f>IF(ISBLANK(D240),"",COUNTA($D$2:D240))</f>
        <v>185</v>
      </c>
      <c r="B240" s="90">
        <f t="shared" si="45"/>
        <v>239</v>
      </c>
      <c r="C240" s="90"/>
      <c r="D240" s="98" t="s">
        <v>711</v>
      </c>
      <c r="E240" s="98" t="s">
        <v>1246</v>
      </c>
      <c r="F240" s="110" t="s">
        <v>1248</v>
      </c>
      <c r="G240" s="110" t="s">
        <v>1249</v>
      </c>
      <c r="H240" s="112" t="s">
        <v>1243</v>
      </c>
      <c r="I240" s="112" t="s">
        <v>1250</v>
      </c>
      <c r="J240" s="98" t="s">
        <v>1245</v>
      </c>
      <c r="K240" s="98">
        <v>1</v>
      </c>
      <c r="L240" s="130">
        <v>44032</v>
      </c>
      <c r="M240" s="130">
        <v>44196</v>
      </c>
      <c r="N240" s="117">
        <f t="shared" si="52"/>
        <v>23.428571428571427</v>
      </c>
      <c r="O240" s="98" t="s">
        <v>1698</v>
      </c>
      <c r="P240" s="98">
        <v>1</v>
      </c>
      <c r="Q240" s="99">
        <v>44662</v>
      </c>
      <c r="R240" s="100">
        <f>(Q240-M240)/30</f>
        <v>15.533333333333333</v>
      </c>
      <c r="S240" s="118">
        <f>IF(P240/K240&gt;1,100,+P240/K240*100)</f>
        <v>100</v>
      </c>
      <c r="T240" s="97">
        <f>+N240*S240/100</f>
        <v>23.428571428571427</v>
      </c>
      <c r="U240" s="97">
        <f>IF(M240&lt;=$AI$1,T240,0)</f>
        <v>23.428571428571427</v>
      </c>
      <c r="V240" s="97">
        <f>IF($AI$1&gt;=M240,N240,0)</f>
        <v>23.428571428571427</v>
      </c>
      <c r="W240" s="98" t="s">
        <v>1533</v>
      </c>
      <c r="X240" s="102" t="str">
        <f>IF(S240=100,"CUMPLIDA",IF(M240-$AI$1&lt;0,"VENCIDA",IF(M240-$AI$1&lt;=30,"PRÓXIMA A VENCER",IF(S240&gt;0,"CON AVANCE","EN TERMINO"))))</f>
        <v>CUMPLIDA</v>
      </c>
      <c r="Y240" s="102" t="str">
        <f>IF(A240&lt;&gt;"",IF(AE240=1,"VENCIDO",IF(AE240=2,"PRÓXIMO A VENCER",IF(AE240=3,"EN TERMINO",IF(AE240=4,"CON AVANCE",IF(AE240=5,"CUMPLIDO",))))),"")</f>
        <v>CUMPLIDO</v>
      </c>
      <c r="Z240" s="90" t="s">
        <v>1292</v>
      </c>
      <c r="AA240" s="89" t="str">
        <f t="shared" si="49"/>
        <v>H5ACPP</v>
      </c>
      <c r="AB240" s="103">
        <f>IF(A240&lt;&gt;"",1,AB239+1)</f>
        <v>1</v>
      </c>
      <c r="AC240" s="103" t="str">
        <f t="shared" si="50"/>
        <v>H5ACPP - 1</v>
      </c>
      <c r="AD240" s="82">
        <f t="shared" si="42"/>
        <v>5</v>
      </c>
      <c r="AE240" s="82">
        <f t="shared" si="43"/>
        <v>5</v>
      </c>
      <c r="AF240" s="82" t="str">
        <f>IF(A240&lt;&gt;"",MID(F240,1,FIND(" ",F240,1)-1),AF239)</f>
        <v>H5ACPP.</v>
      </c>
      <c r="AG240" s="82" t="str">
        <f t="shared" si="44"/>
        <v>H5ACPP</v>
      </c>
      <c r="AH240" s="104"/>
      <c r="AI240" s="105"/>
      <c r="AJ240" s="106"/>
    </row>
    <row r="241" spans="1:36" s="10" customFormat="1" ht="350.1" customHeight="1" x14ac:dyDescent="0.2">
      <c r="A241" s="89">
        <f>IF(ISBLANK(D241),"",COUNTA($D$2:D241))</f>
        <v>186</v>
      </c>
      <c r="B241" s="90">
        <f t="shared" si="45"/>
        <v>240</v>
      </c>
      <c r="C241" s="90"/>
      <c r="D241" s="90" t="s">
        <v>1125</v>
      </c>
      <c r="E241" s="90" t="s">
        <v>1127</v>
      </c>
      <c r="F241" s="92" t="s">
        <v>1132</v>
      </c>
      <c r="G241" s="92" t="s">
        <v>1128</v>
      </c>
      <c r="H241" s="92" t="s">
        <v>1134</v>
      </c>
      <c r="I241" s="92" t="s">
        <v>1129</v>
      </c>
      <c r="J241" s="89" t="s">
        <v>1130</v>
      </c>
      <c r="K241" s="89">
        <v>6</v>
      </c>
      <c r="L241" s="130">
        <v>43710</v>
      </c>
      <c r="M241" s="130">
        <v>43891</v>
      </c>
      <c r="N241" s="117">
        <f t="shared" ref="N241:N242" si="53">(+M241-L241)/7</f>
        <v>25.857142857142858</v>
      </c>
      <c r="O241" s="98" t="s">
        <v>1731</v>
      </c>
      <c r="P241" s="89">
        <v>6</v>
      </c>
      <c r="Q241" s="134"/>
      <c r="R241" s="100">
        <f>(Q241-M241)/30</f>
        <v>-1463.0333333333333</v>
      </c>
      <c r="S241" s="118">
        <f>IF(P241/K241&gt;1,100,+P241/K241*100)</f>
        <v>100</v>
      </c>
      <c r="T241" s="97">
        <f>+N241*S241/100</f>
        <v>25.857142857142858</v>
      </c>
      <c r="U241" s="97">
        <f>IF(M241&lt;=$AI$1,T241,0)</f>
        <v>25.857142857142858</v>
      </c>
      <c r="V241" s="97">
        <f>IF($AI$1&gt;=M241,N241,0)</f>
        <v>25.857142857142858</v>
      </c>
      <c r="W241" s="98"/>
      <c r="X241" s="102" t="str">
        <f>IF(S241=100,"CUMPLIDA",IF(M241-$AI$1&lt;0,"VENCIDA",IF(M241-$AI$1&lt;=30,"PRÓXIMA A VENCER",IF(S241&gt;0,"CON AVANCE","EN TERMINO"))))</f>
        <v>CUMPLIDA</v>
      </c>
      <c r="Y241" s="102" t="str">
        <f>IF(A241&lt;&gt;"",IF(AE241=1,"VENCIDO",IF(AE241=2,"PRÓXIMO A VENCER",IF(AE241=3,"EN TERMINO",IF(AE241=4,"CON AVANCE",IF(AE241=5,"CUMPLIDO",))))),"")</f>
        <v>CUMPLIDO</v>
      </c>
      <c r="Z241" s="139" t="s">
        <v>1133</v>
      </c>
      <c r="AA241" s="89" t="str">
        <f t="shared" si="49"/>
        <v>H2ACTL</v>
      </c>
      <c r="AB241" s="103">
        <f>IF(A241&lt;&gt;"",1,AB240+1)</f>
        <v>1</v>
      </c>
      <c r="AC241" s="103" t="str">
        <f t="shared" si="50"/>
        <v>H2ACTL - 1</v>
      </c>
      <c r="AD241" s="82">
        <f t="shared" si="42"/>
        <v>5</v>
      </c>
      <c r="AE241" s="82">
        <f t="shared" si="43"/>
        <v>5</v>
      </c>
      <c r="AF241" s="82" t="str">
        <f>IF(A241&lt;&gt;"",MID(F241,1,FIND(" ",F241,1)-1),AF240)</f>
        <v>H2ACTL.</v>
      </c>
      <c r="AG241" s="82" t="str">
        <f t="shared" si="44"/>
        <v>H2ACTL</v>
      </c>
      <c r="AH241" s="104"/>
      <c r="AI241" s="105"/>
      <c r="AJ241" s="106"/>
    </row>
    <row r="242" spans="1:36" s="10" customFormat="1" ht="350.1" customHeight="1" x14ac:dyDescent="0.2">
      <c r="A242" s="89">
        <f>IF(ISBLANK(D242),"",COUNTA($D$2:D242))</f>
        <v>187</v>
      </c>
      <c r="B242" s="90">
        <f t="shared" si="45"/>
        <v>241</v>
      </c>
      <c r="C242" s="90"/>
      <c r="D242" s="90" t="s">
        <v>1126</v>
      </c>
      <c r="E242" s="90" t="s">
        <v>1127</v>
      </c>
      <c r="F242" s="92" t="s">
        <v>1212</v>
      </c>
      <c r="G242" s="92" t="s">
        <v>1131</v>
      </c>
      <c r="H242" s="112" t="s">
        <v>1135</v>
      </c>
      <c r="I242" s="112" t="s">
        <v>1136</v>
      </c>
      <c r="J242" s="112" t="s">
        <v>1137</v>
      </c>
      <c r="K242" s="89">
        <v>1</v>
      </c>
      <c r="L242" s="130">
        <v>43690</v>
      </c>
      <c r="M242" s="130">
        <v>44012</v>
      </c>
      <c r="N242" s="117">
        <f t="shared" si="53"/>
        <v>46</v>
      </c>
      <c r="O242" s="98" t="s">
        <v>1731</v>
      </c>
      <c r="P242" s="89">
        <v>1</v>
      </c>
      <c r="Q242" s="134"/>
      <c r="R242" s="100">
        <f>(Q242-M242)/30</f>
        <v>-1467.0666666666666</v>
      </c>
      <c r="S242" s="118">
        <f>IF(P242/K242&gt;1,100,+P242/K242*100)</f>
        <v>100</v>
      </c>
      <c r="T242" s="97">
        <f>+N242*S242/100</f>
        <v>46</v>
      </c>
      <c r="U242" s="97">
        <f>IF(M242&lt;=$AI$1,T242,0)</f>
        <v>46</v>
      </c>
      <c r="V242" s="97">
        <f>IF($AI$1&gt;=M242,N242,0)</f>
        <v>46</v>
      </c>
      <c r="W242" s="98"/>
      <c r="X242" s="102" t="str">
        <f>IF(S242=100,"CUMPLIDA",IF(M242-$AI$1&lt;0,"VENCIDA",IF(M242-$AI$1&lt;=30,"PRÓXIMA A VENCER",IF(S242&gt;0,"CON AVANCE","EN TERMINO"))))</f>
        <v>CUMPLIDA</v>
      </c>
      <c r="Y242" s="102" t="str">
        <f>IF(A242&lt;&gt;"",IF(AE242=1,"VENCIDO",IF(AE242=2,"PRÓXIMO A VENCER",IF(AE242=3,"EN TERMINO",IF(AE242=4,"CON AVANCE",IF(AE242=5,"CUMPLIDO",))))),"")</f>
        <v>CUMPLIDO</v>
      </c>
      <c r="Z242" s="139" t="s">
        <v>1133</v>
      </c>
      <c r="AA242" s="89" t="str">
        <f t="shared" si="49"/>
        <v>H4ACTL</v>
      </c>
      <c r="AB242" s="103">
        <f>IF(A242&lt;&gt;"",1,AB241+1)</f>
        <v>1</v>
      </c>
      <c r="AC242" s="103" t="str">
        <f t="shared" si="50"/>
        <v>H4ACTL - 1</v>
      </c>
      <c r="AD242" s="82">
        <f t="shared" si="42"/>
        <v>5</v>
      </c>
      <c r="AE242" s="82">
        <f t="shared" si="43"/>
        <v>5</v>
      </c>
      <c r="AF242" s="82" t="str">
        <f>IF(A242&lt;&gt;"",MID(F242,1,FIND(" ",F242,1)-1),AF241)</f>
        <v>H4ACTL.</v>
      </c>
      <c r="AG242" s="82" t="str">
        <f t="shared" si="44"/>
        <v>H4ACTL</v>
      </c>
      <c r="AH242" s="104"/>
      <c r="AI242" s="105"/>
      <c r="AJ242" s="106"/>
    </row>
    <row r="243" spans="1:36" s="10" customFormat="1" ht="350.1" customHeight="1" x14ac:dyDescent="0.2">
      <c r="A243" s="89">
        <f>IF(ISBLANK(D243),"",COUNTA($D$2:D243))</f>
        <v>188</v>
      </c>
      <c r="B243" s="90">
        <f t="shared" si="45"/>
        <v>242</v>
      </c>
      <c r="C243" s="98">
        <v>16</v>
      </c>
      <c r="D243" s="98" t="s">
        <v>712</v>
      </c>
      <c r="E243" s="98">
        <v>1801001</v>
      </c>
      <c r="F243" s="110" t="s">
        <v>1331</v>
      </c>
      <c r="G243" s="110" t="s">
        <v>1057</v>
      </c>
      <c r="H243" s="112" t="s">
        <v>1051</v>
      </c>
      <c r="I243" s="112" t="s">
        <v>1056</v>
      </c>
      <c r="J243" s="98" t="s">
        <v>1052</v>
      </c>
      <c r="K243" s="98">
        <v>1</v>
      </c>
      <c r="L243" s="130">
        <v>43690</v>
      </c>
      <c r="M243" s="132">
        <v>43921</v>
      </c>
      <c r="N243" s="117">
        <f t="shared" ref="N243:N250" si="54">(+M243-L243)/7</f>
        <v>33</v>
      </c>
      <c r="O243" s="98" t="s">
        <v>1714</v>
      </c>
      <c r="P243" s="111">
        <v>1</v>
      </c>
      <c r="Q243" s="132"/>
      <c r="R243" s="100">
        <f>(Q243-M243)/30</f>
        <v>-1464.0333333333333</v>
      </c>
      <c r="S243" s="118">
        <f>IF(P243/K243&gt;1,100,+P243/K243*100)</f>
        <v>100</v>
      </c>
      <c r="T243" s="97">
        <f>+N243*S243/100</f>
        <v>33</v>
      </c>
      <c r="U243" s="97">
        <f>IF(M243&lt;=$AI$1,T243,0)</f>
        <v>33</v>
      </c>
      <c r="V243" s="97">
        <f>IF($AI$1&gt;=M243,N243,0)</f>
        <v>33</v>
      </c>
      <c r="W243" s="98" t="s">
        <v>1533</v>
      </c>
      <c r="X243" s="102" t="str">
        <f>IF(S243=100,"CUMPLIDA",IF(M243-$AI$1&lt;0,"VENCIDA",IF(M243-$AI$1&lt;=30,"PRÓXIMA A VENCER",IF(S243&gt;0,"CON AVANCE","EN TERMINO"))))</f>
        <v>CUMPLIDA</v>
      </c>
      <c r="Y243" s="102" t="str">
        <f>IF(A243&lt;&gt;"",IF(AE243=1,"VENCIDO",IF(AE243=2,"PRÓXIMO A VENCER",IF(AE243=3,"EN TERMINO",IF(AE243=4,"CON AVANCE",IF(AE243=5,"CUMPLIDO",))))),"")</f>
        <v>CUMPLIDO</v>
      </c>
      <c r="Z243" s="139" t="s">
        <v>1050</v>
      </c>
      <c r="AA243" s="89" t="str">
        <f t="shared" si="49"/>
        <v>H10AF18</v>
      </c>
      <c r="AB243" s="103">
        <f>IF(A243&lt;&gt;"",1,AB242+1)</f>
        <v>1</v>
      </c>
      <c r="AC243" s="103" t="str">
        <f t="shared" si="50"/>
        <v>H10AF18 - 1</v>
      </c>
      <c r="AD243" s="82">
        <f t="shared" si="42"/>
        <v>5</v>
      </c>
      <c r="AE243" s="82">
        <f t="shared" si="43"/>
        <v>5</v>
      </c>
      <c r="AF243" s="82" t="str">
        <f>IF(A243&lt;&gt;"",MID(F243,1,FIND(" ",F243,1)-1),AF242)</f>
        <v>H10AF18.</v>
      </c>
      <c r="AG243" s="82" t="str">
        <f t="shared" si="44"/>
        <v>H10AF18</v>
      </c>
      <c r="AH243" s="104"/>
      <c r="AI243" s="105"/>
      <c r="AJ243" s="106"/>
    </row>
    <row r="244" spans="1:36" s="10" customFormat="1" ht="350.1" customHeight="1" x14ac:dyDescent="0.2">
      <c r="A244" s="89" t="str">
        <f>IF(ISBLANK(D244),"",COUNTA($D$2:D244))</f>
        <v/>
      </c>
      <c r="B244" s="90">
        <f t="shared" si="45"/>
        <v>243</v>
      </c>
      <c r="C244" s="98">
        <v>17</v>
      </c>
      <c r="D244" s="98"/>
      <c r="E244" s="98">
        <v>1801001</v>
      </c>
      <c r="F244" s="110" t="s">
        <v>1332</v>
      </c>
      <c r="G244" s="110" t="s">
        <v>1057</v>
      </c>
      <c r="H244" s="112" t="s">
        <v>1051</v>
      </c>
      <c r="I244" s="112" t="s">
        <v>1054</v>
      </c>
      <c r="J244" s="112" t="s">
        <v>1055</v>
      </c>
      <c r="K244" s="98">
        <v>1</v>
      </c>
      <c r="L244" s="130">
        <v>43690</v>
      </c>
      <c r="M244" s="132">
        <v>43830</v>
      </c>
      <c r="N244" s="117">
        <f t="shared" si="54"/>
        <v>20</v>
      </c>
      <c r="O244" s="98" t="s">
        <v>1714</v>
      </c>
      <c r="P244" s="98">
        <v>1</v>
      </c>
      <c r="Q244" s="132">
        <v>44258</v>
      </c>
      <c r="R244" s="100">
        <f>(Q244-M244)/30</f>
        <v>14.266666666666667</v>
      </c>
      <c r="S244" s="118">
        <f>IF(P244/K244&gt;1,100,+P244/K244*100)</f>
        <v>100</v>
      </c>
      <c r="T244" s="97">
        <f>+N244*S244/100</f>
        <v>20</v>
      </c>
      <c r="U244" s="97">
        <f>IF(M244&lt;=$AI$1,T244,0)</f>
        <v>20</v>
      </c>
      <c r="V244" s="97">
        <f>IF($AI$1&gt;=M244,N244,0)</f>
        <v>20</v>
      </c>
      <c r="W244" s="98" t="s">
        <v>1533</v>
      </c>
      <c r="X244" s="102" t="str">
        <f>IF(S244=100,"CUMPLIDA",IF(M244-$AI$1&lt;0,"VENCIDA",IF(M244-$AI$1&lt;=30,"PRÓXIMA A VENCER",IF(S244&gt;0,"CON AVANCE","EN TERMINO"))))</f>
        <v>CUMPLIDA</v>
      </c>
      <c r="Y244" s="102" t="str">
        <f>IF(A244&lt;&gt;"",IF(AE244=1,"VENCIDO",IF(AE244=2,"PRÓXIMO A VENCER",IF(AE244=3,"EN TERMINO",IF(AE244=4,"CON AVANCE",IF(AE244=5,"CUMPLIDO",))))),"")</f>
        <v/>
      </c>
      <c r="Z244" s="139" t="s">
        <v>1050</v>
      </c>
      <c r="AA244" s="89" t="str">
        <f t="shared" si="49"/>
        <v>H10AF18</v>
      </c>
      <c r="AB244" s="103">
        <f>IF(A244&lt;&gt;"",1,AB243+1)</f>
        <v>2</v>
      </c>
      <c r="AC244" s="103" t="str">
        <f t="shared" si="50"/>
        <v>H10AF18 - 2</v>
      </c>
      <c r="AD244" s="82">
        <f t="shared" si="42"/>
        <v>5</v>
      </c>
      <c r="AE244" s="82">
        <f t="shared" si="43"/>
        <v>5</v>
      </c>
      <c r="AF244" s="82" t="str">
        <f>IF(A244&lt;&gt;"",MID(F244,1,FIND(" ",F244,1)-1),AF243)</f>
        <v>H10AF18.</v>
      </c>
      <c r="AG244" s="82" t="str">
        <f t="shared" si="44"/>
        <v>H10AF18</v>
      </c>
      <c r="AH244" s="104"/>
      <c r="AI244" s="105"/>
      <c r="AJ244" s="106"/>
    </row>
    <row r="245" spans="1:36" s="10" customFormat="1" ht="350.1" customHeight="1" x14ac:dyDescent="0.2">
      <c r="A245" s="89" t="str">
        <f>IF(ISBLANK(D245),"",COUNTA($D$2:D245))</f>
        <v/>
      </c>
      <c r="B245" s="90">
        <f t="shared" si="45"/>
        <v>244</v>
      </c>
      <c r="C245" s="98">
        <v>18</v>
      </c>
      <c r="D245" s="98"/>
      <c r="E245" s="98">
        <v>1801001</v>
      </c>
      <c r="F245" s="110" t="s">
        <v>1333</v>
      </c>
      <c r="G245" s="110" t="s">
        <v>1057</v>
      </c>
      <c r="H245" s="112" t="s">
        <v>1051</v>
      </c>
      <c r="I245" s="112" t="s">
        <v>1407</v>
      </c>
      <c r="J245" s="112" t="s">
        <v>1535</v>
      </c>
      <c r="K245" s="98">
        <v>2</v>
      </c>
      <c r="L245" s="130">
        <v>43690</v>
      </c>
      <c r="M245" s="132">
        <v>43830</v>
      </c>
      <c r="N245" s="117">
        <f t="shared" si="54"/>
        <v>20</v>
      </c>
      <c r="O245" s="98" t="s">
        <v>1710</v>
      </c>
      <c r="P245" s="98">
        <v>2</v>
      </c>
      <c r="Q245" s="132"/>
      <c r="R245" s="100">
        <f>(Q245-M245)/30</f>
        <v>-1461</v>
      </c>
      <c r="S245" s="118">
        <f>IF(P245/K245&gt;1,100,+P245/K245*100)</f>
        <v>100</v>
      </c>
      <c r="T245" s="97">
        <f>+N245*S245/100</f>
        <v>20</v>
      </c>
      <c r="U245" s="97">
        <f>IF(M245&lt;=$AI$1,T245,0)</f>
        <v>20</v>
      </c>
      <c r="V245" s="97">
        <f>IF($AI$1&gt;=M245,N245,0)</f>
        <v>20</v>
      </c>
      <c r="W245" s="98" t="s">
        <v>1533</v>
      </c>
      <c r="X245" s="102" t="str">
        <f>IF(S245=100,"CUMPLIDA",IF(M245-$AI$1&lt;0,"VENCIDA",IF(M245-$AI$1&lt;=30,"PRÓXIMA A VENCER",IF(S245&gt;0,"CON AVANCE","EN TERMINO"))))</f>
        <v>CUMPLIDA</v>
      </c>
      <c r="Y245" s="102" t="str">
        <f>IF(A245&lt;&gt;"",IF(AE245=1,"VENCIDO",IF(AE245=2,"PRÓXIMO A VENCER",IF(AE245=3,"EN TERMINO",IF(AE245=4,"CON AVANCE",IF(AE245=5,"CUMPLIDO",))))),"")</f>
        <v/>
      </c>
      <c r="Z245" s="139" t="s">
        <v>1050</v>
      </c>
      <c r="AA245" s="89" t="str">
        <f t="shared" si="49"/>
        <v>H10AF18</v>
      </c>
      <c r="AB245" s="103">
        <f>IF(A245&lt;&gt;"",1,AB244+1)</f>
        <v>3</v>
      </c>
      <c r="AC245" s="103" t="str">
        <f t="shared" si="50"/>
        <v>H10AF18 - 3</v>
      </c>
      <c r="AD245" s="82">
        <f t="shared" si="42"/>
        <v>5</v>
      </c>
      <c r="AE245" s="82">
        <f t="shared" si="43"/>
        <v>5</v>
      </c>
      <c r="AF245" s="82" t="str">
        <f>IF(A245&lt;&gt;"",MID(F245,1,FIND(" ",F245,1)-1),AF244)</f>
        <v>H10AF18.</v>
      </c>
      <c r="AG245" s="82" t="str">
        <f t="shared" si="44"/>
        <v>H10AF18</v>
      </c>
      <c r="AH245" s="104"/>
      <c r="AI245" s="105"/>
      <c r="AJ245" s="106"/>
    </row>
    <row r="246" spans="1:36" s="10" customFormat="1" ht="350.1" customHeight="1" x14ac:dyDescent="0.2">
      <c r="A246" s="89">
        <f>IF(ISBLANK(D246),"",COUNTA($D$2:D246))</f>
        <v>189</v>
      </c>
      <c r="B246" s="90">
        <f t="shared" si="45"/>
        <v>245</v>
      </c>
      <c r="C246" s="98">
        <v>22</v>
      </c>
      <c r="D246" s="98" t="s">
        <v>712</v>
      </c>
      <c r="E246" s="98">
        <v>1801001</v>
      </c>
      <c r="F246" s="110" t="s">
        <v>1334</v>
      </c>
      <c r="G246" s="110" t="s">
        <v>1058</v>
      </c>
      <c r="H246" s="112" t="s">
        <v>1051</v>
      </c>
      <c r="I246" s="112" t="s">
        <v>1210</v>
      </c>
      <c r="J246" s="98" t="s">
        <v>1052</v>
      </c>
      <c r="K246" s="98">
        <v>1</v>
      </c>
      <c r="L246" s="130">
        <v>43690</v>
      </c>
      <c r="M246" s="132">
        <v>43921</v>
      </c>
      <c r="N246" s="117">
        <f t="shared" si="54"/>
        <v>33</v>
      </c>
      <c r="O246" s="98" t="s">
        <v>1719</v>
      </c>
      <c r="P246" s="111">
        <v>1</v>
      </c>
      <c r="Q246" s="132"/>
      <c r="R246" s="100">
        <f>(Q246-M246)/30</f>
        <v>-1464.0333333333333</v>
      </c>
      <c r="S246" s="118">
        <f>IF(P246/K246&gt;1,100,+P246/K246*100)</f>
        <v>100</v>
      </c>
      <c r="T246" s="97">
        <f>+N246*S246/100</f>
        <v>33</v>
      </c>
      <c r="U246" s="97">
        <f>IF(M246&lt;=$AI$1,T246,0)</f>
        <v>33</v>
      </c>
      <c r="V246" s="97">
        <f>IF($AI$1&gt;=M246,N246,0)</f>
        <v>33</v>
      </c>
      <c r="W246" s="98" t="s">
        <v>1533</v>
      </c>
      <c r="X246" s="102" t="str">
        <f>IF(S246=100,"CUMPLIDA",IF(M246-$AI$1&lt;0,"VENCIDA",IF(M246-$AI$1&lt;=30,"PRÓXIMA A VENCER",IF(S246&gt;0,"CON AVANCE","EN TERMINO"))))</f>
        <v>CUMPLIDA</v>
      </c>
      <c r="Y246" s="102" t="str">
        <f>IF(A246&lt;&gt;"",IF(AE246=1,"VENCIDO",IF(AE246=2,"PRÓXIMO A VENCER",IF(AE246=3,"EN TERMINO",IF(AE246=4,"CON AVANCE",IF(AE246=5,"CUMPLIDO",))))),"")</f>
        <v>CUMPLIDO</v>
      </c>
      <c r="Z246" s="139" t="s">
        <v>1050</v>
      </c>
      <c r="AA246" s="89" t="str">
        <f t="shared" si="49"/>
        <v>H12AF18</v>
      </c>
      <c r="AB246" s="103">
        <f>IF(A246&lt;&gt;"",1,AB245+1)</f>
        <v>1</v>
      </c>
      <c r="AC246" s="103" t="str">
        <f t="shared" si="50"/>
        <v>H12AF18 - 1</v>
      </c>
      <c r="AD246" s="82">
        <f t="shared" si="42"/>
        <v>5</v>
      </c>
      <c r="AE246" s="82">
        <f t="shared" si="43"/>
        <v>5</v>
      </c>
      <c r="AF246" s="82" t="str">
        <f>IF(A246&lt;&gt;"",MID(F246,1,FIND(" ",F246,1)-1),AF245)</f>
        <v>H12AF18.</v>
      </c>
      <c r="AG246" s="82" t="str">
        <f t="shared" si="44"/>
        <v>H12AF18</v>
      </c>
      <c r="AH246" s="104"/>
      <c r="AI246" s="105"/>
      <c r="AJ246" s="106"/>
    </row>
    <row r="247" spans="1:36" s="10" customFormat="1" ht="350.1" customHeight="1" x14ac:dyDescent="0.2">
      <c r="A247" s="89" t="str">
        <f>IF(ISBLANK(D247),"",COUNTA($D$2:D247))</f>
        <v/>
      </c>
      <c r="B247" s="90">
        <f t="shared" si="45"/>
        <v>246</v>
      </c>
      <c r="C247" s="98">
        <v>23</v>
      </c>
      <c r="D247" s="98"/>
      <c r="E247" s="98">
        <v>1801001</v>
      </c>
      <c r="F247" s="110" t="s">
        <v>1335</v>
      </c>
      <c r="G247" s="110" t="s">
        <v>1058</v>
      </c>
      <c r="H247" s="112" t="s">
        <v>1051</v>
      </c>
      <c r="I247" s="112" t="s">
        <v>1054</v>
      </c>
      <c r="J247" s="112" t="s">
        <v>1055</v>
      </c>
      <c r="K247" s="98">
        <v>1</v>
      </c>
      <c r="L247" s="130">
        <v>43690</v>
      </c>
      <c r="M247" s="132">
        <v>43830</v>
      </c>
      <c r="N247" s="117">
        <f t="shared" si="54"/>
        <v>20</v>
      </c>
      <c r="O247" s="98" t="s">
        <v>1719</v>
      </c>
      <c r="P247" s="98">
        <v>1</v>
      </c>
      <c r="Q247" s="132">
        <v>44258</v>
      </c>
      <c r="R247" s="100">
        <f>(Q247-M247)/30</f>
        <v>14.266666666666667</v>
      </c>
      <c r="S247" s="118">
        <f>IF(P247/K247&gt;1,100,+P247/K247*100)</f>
        <v>100</v>
      </c>
      <c r="T247" s="97">
        <f>+N247*S247/100</f>
        <v>20</v>
      </c>
      <c r="U247" s="97">
        <f>IF(M247&lt;=$AI$1,T247,0)</f>
        <v>20</v>
      </c>
      <c r="V247" s="97">
        <f>IF($AI$1&gt;=M247,N247,0)</f>
        <v>20</v>
      </c>
      <c r="W247" s="98" t="s">
        <v>1533</v>
      </c>
      <c r="X247" s="102" t="str">
        <f>IF(S247=100,"CUMPLIDA",IF(M247-$AI$1&lt;0,"VENCIDA",IF(M247-$AI$1&lt;=30,"PRÓXIMA A VENCER",IF(S247&gt;0,"CON AVANCE","EN TERMINO"))))</f>
        <v>CUMPLIDA</v>
      </c>
      <c r="Y247" s="102" t="str">
        <f>IF(A247&lt;&gt;"",IF(AE247=1,"VENCIDO",IF(AE247=2,"PRÓXIMO A VENCER",IF(AE247=3,"EN TERMINO",IF(AE247=4,"CON AVANCE",IF(AE247=5,"CUMPLIDO",))))),"")</f>
        <v/>
      </c>
      <c r="Z247" s="139" t="s">
        <v>1050</v>
      </c>
      <c r="AA247" s="89" t="str">
        <f t="shared" si="49"/>
        <v>H12AF18</v>
      </c>
      <c r="AB247" s="103">
        <f>IF(A247&lt;&gt;"",1,AB246+1)</f>
        <v>2</v>
      </c>
      <c r="AC247" s="103" t="str">
        <f t="shared" si="50"/>
        <v>H12AF18 - 2</v>
      </c>
      <c r="AD247" s="82">
        <f t="shared" si="42"/>
        <v>5</v>
      </c>
      <c r="AE247" s="82">
        <f t="shared" si="43"/>
        <v>5</v>
      </c>
      <c r="AF247" s="82" t="str">
        <f>IF(A247&lt;&gt;"",MID(F247,1,FIND(" ",F247,1)-1),AF246)</f>
        <v>H12AF18.</v>
      </c>
      <c r="AG247" s="82" t="str">
        <f t="shared" si="44"/>
        <v>H12AF18</v>
      </c>
      <c r="AH247" s="104"/>
      <c r="AI247" s="105"/>
      <c r="AJ247" s="106"/>
    </row>
    <row r="248" spans="1:36" s="10" customFormat="1" ht="350.1" customHeight="1" x14ac:dyDescent="0.2">
      <c r="A248" s="89" t="str">
        <f>IF(ISBLANK(D248),"",COUNTA($D$2:D248))</f>
        <v/>
      </c>
      <c r="B248" s="90">
        <f t="shared" si="45"/>
        <v>247</v>
      </c>
      <c r="C248" s="98">
        <v>24</v>
      </c>
      <c r="D248" s="98"/>
      <c r="E248" s="98">
        <v>1801001</v>
      </c>
      <c r="F248" s="110" t="s">
        <v>1336</v>
      </c>
      <c r="G248" s="110" t="s">
        <v>1058</v>
      </c>
      <c r="H248" s="112" t="s">
        <v>1051</v>
      </c>
      <c r="I248" s="112" t="s">
        <v>1407</v>
      </c>
      <c r="J248" s="112" t="s">
        <v>1534</v>
      </c>
      <c r="K248" s="98">
        <v>1</v>
      </c>
      <c r="L248" s="130">
        <v>43690</v>
      </c>
      <c r="M248" s="132">
        <v>43830</v>
      </c>
      <c r="N248" s="117">
        <f t="shared" si="54"/>
        <v>20</v>
      </c>
      <c r="O248" s="98" t="s">
        <v>1719</v>
      </c>
      <c r="P248" s="98">
        <v>1</v>
      </c>
      <c r="Q248" s="132"/>
      <c r="R248" s="100">
        <f>(Q248-M248)/30</f>
        <v>-1461</v>
      </c>
      <c r="S248" s="118">
        <f>IF(P248/K248&gt;1,100,+P248/K248*100)</f>
        <v>100</v>
      </c>
      <c r="T248" s="97">
        <f>+N248*S248/100</f>
        <v>20</v>
      </c>
      <c r="U248" s="97">
        <f>IF(M248&lt;=$AI$1,T248,0)</f>
        <v>20</v>
      </c>
      <c r="V248" s="97">
        <f>IF($AI$1&gt;=M248,N248,0)</f>
        <v>20</v>
      </c>
      <c r="W248" s="98" t="s">
        <v>1533</v>
      </c>
      <c r="X248" s="102" t="str">
        <f>IF(S248=100,"CUMPLIDA",IF(M248-$AI$1&lt;0,"VENCIDA",IF(M248-$AI$1&lt;=30,"PRÓXIMA A VENCER",IF(S248&gt;0,"CON AVANCE","EN TERMINO"))))</f>
        <v>CUMPLIDA</v>
      </c>
      <c r="Y248" s="102" t="str">
        <f>IF(A248&lt;&gt;"",IF(AE248=1,"VENCIDO",IF(AE248=2,"PRÓXIMO A VENCER",IF(AE248=3,"EN TERMINO",IF(AE248=4,"CON AVANCE",IF(AE248=5,"CUMPLIDO",))))),"")</f>
        <v/>
      </c>
      <c r="Z248" s="139" t="s">
        <v>1050</v>
      </c>
      <c r="AA248" s="89" t="str">
        <f t="shared" si="49"/>
        <v>H12AF18</v>
      </c>
      <c r="AB248" s="103">
        <f>IF(A248&lt;&gt;"",1,AB247+1)</f>
        <v>3</v>
      </c>
      <c r="AC248" s="103" t="str">
        <f t="shared" si="50"/>
        <v>H12AF18 - 3</v>
      </c>
      <c r="AD248" s="82">
        <f t="shared" si="42"/>
        <v>5</v>
      </c>
      <c r="AE248" s="82">
        <f t="shared" si="43"/>
        <v>5</v>
      </c>
      <c r="AF248" s="82" t="str">
        <f>IF(A248&lt;&gt;"",MID(F248,1,FIND(" ",F248,1)-1),AF247)</f>
        <v>H12AF18.</v>
      </c>
      <c r="AG248" s="82" t="str">
        <f t="shared" si="44"/>
        <v>H12AF18</v>
      </c>
      <c r="AH248" s="104"/>
      <c r="AI248" s="105"/>
      <c r="AJ248" s="106"/>
    </row>
    <row r="249" spans="1:36" s="10" customFormat="1" ht="350.1" customHeight="1" x14ac:dyDescent="0.2">
      <c r="A249" s="89">
        <f>IF(ISBLANK(D249),"",COUNTA($D$2:D249))</f>
        <v>190</v>
      </c>
      <c r="B249" s="90">
        <f t="shared" si="45"/>
        <v>248</v>
      </c>
      <c r="C249" s="98">
        <v>41</v>
      </c>
      <c r="D249" s="98" t="s">
        <v>711</v>
      </c>
      <c r="E249" s="98">
        <v>1801001</v>
      </c>
      <c r="F249" s="112" t="s">
        <v>1337</v>
      </c>
      <c r="G249" s="112" t="s">
        <v>1059</v>
      </c>
      <c r="H249" s="112" t="s">
        <v>1060</v>
      </c>
      <c r="I249" s="112" t="s">
        <v>1211</v>
      </c>
      <c r="J249" s="98" t="s">
        <v>1053</v>
      </c>
      <c r="K249" s="98">
        <v>1</v>
      </c>
      <c r="L249" s="130">
        <v>43690</v>
      </c>
      <c r="M249" s="130">
        <v>43830</v>
      </c>
      <c r="N249" s="117">
        <f t="shared" si="54"/>
        <v>20</v>
      </c>
      <c r="O249" s="98" t="s">
        <v>332</v>
      </c>
      <c r="P249" s="98">
        <v>1</v>
      </c>
      <c r="Q249" s="130"/>
      <c r="R249" s="100">
        <f>(Q249-M249)/30</f>
        <v>-1461</v>
      </c>
      <c r="S249" s="118">
        <f>IF(P249/K249&gt;1,100,+P249/K249*100)</f>
        <v>100</v>
      </c>
      <c r="T249" s="97">
        <f>+N249*S249/100</f>
        <v>20</v>
      </c>
      <c r="U249" s="97">
        <f>IF(M249&lt;=$AI$1,T249,0)</f>
        <v>20</v>
      </c>
      <c r="V249" s="97">
        <f>IF($AI$1&gt;=M249,N249,0)</f>
        <v>20</v>
      </c>
      <c r="W249" s="98" t="s">
        <v>1533</v>
      </c>
      <c r="X249" s="102" t="str">
        <f>IF(S249=100,"CUMPLIDA",IF(M249-$AI$1&lt;0,"VENCIDA",IF(M249-$AI$1&lt;=30,"PRÓXIMA A VENCER",IF(S249&gt;0,"CON AVANCE","EN TERMINO"))))</f>
        <v>CUMPLIDA</v>
      </c>
      <c r="Y249" s="102" t="str">
        <f>IF(A249&lt;&gt;"",IF(AE249=1,"VENCIDO",IF(AE249=2,"PRÓXIMO A VENCER",IF(AE249=3,"EN TERMINO",IF(AE249=4,"CON AVANCE",IF(AE249=5,"CUMPLIDO",))))),"")</f>
        <v>CUMPLIDO</v>
      </c>
      <c r="Z249" s="139" t="s">
        <v>1050</v>
      </c>
      <c r="AA249" s="89" t="str">
        <f t="shared" si="49"/>
        <v>H23AF18</v>
      </c>
      <c r="AB249" s="103">
        <f>IF(A249&lt;&gt;"",1,AB248+1)</f>
        <v>1</v>
      </c>
      <c r="AC249" s="103" t="str">
        <f t="shared" si="50"/>
        <v>H23AF18 - 1</v>
      </c>
      <c r="AD249" s="82">
        <f t="shared" si="42"/>
        <v>5</v>
      </c>
      <c r="AE249" s="82">
        <f t="shared" si="43"/>
        <v>5</v>
      </c>
      <c r="AF249" s="82" t="str">
        <f>IF(A249&lt;&gt;"",MID(F249,1,FIND(" ",F249,1)-1),AF248)</f>
        <v>H23AF18.</v>
      </c>
      <c r="AG249" s="82" t="str">
        <f t="shared" si="44"/>
        <v>H23AF18</v>
      </c>
      <c r="AH249" s="104"/>
      <c r="AI249" s="105"/>
      <c r="AJ249" s="106"/>
    </row>
    <row r="250" spans="1:36" s="10" customFormat="1" ht="350.1" customHeight="1" x14ac:dyDescent="0.2">
      <c r="A250" s="89" t="str">
        <f>IF(ISBLANK(D250),"",COUNTA($D$2:D250))</f>
        <v/>
      </c>
      <c r="B250" s="90">
        <f t="shared" si="45"/>
        <v>249</v>
      </c>
      <c r="C250" s="98">
        <v>42</v>
      </c>
      <c r="D250" s="98"/>
      <c r="E250" s="98">
        <v>1801001</v>
      </c>
      <c r="F250" s="112" t="s">
        <v>1338</v>
      </c>
      <c r="G250" s="112" t="s">
        <v>1059</v>
      </c>
      <c r="H250" s="112" t="s">
        <v>781</v>
      </c>
      <c r="I250" s="112" t="s">
        <v>1061</v>
      </c>
      <c r="J250" s="112" t="s">
        <v>1561</v>
      </c>
      <c r="K250" s="98">
        <v>1</v>
      </c>
      <c r="L250" s="130">
        <v>43690</v>
      </c>
      <c r="M250" s="130">
        <v>43921</v>
      </c>
      <c r="N250" s="117">
        <f t="shared" si="54"/>
        <v>33</v>
      </c>
      <c r="O250" s="98" t="s">
        <v>332</v>
      </c>
      <c r="P250" s="98">
        <v>1</v>
      </c>
      <c r="Q250" s="130"/>
      <c r="R250" s="100">
        <f>(Q250-M250)/30</f>
        <v>-1464.0333333333333</v>
      </c>
      <c r="S250" s="118">
        <f>IF(P250/K250&gt;1,100,+P250/K250*100)</f>
        <v>100</v>
      </c>
      <c r="T250" s="97">
        <f>+N250*S250/100</f>
        <v>33</v>
      </c>
      <c r="U250" s="97">
        <f>IF(M250&lt;=$AI$1,T250,0)</f>
        <v>33</v>
      </c>
      <c r="V250" s="97">
        <f>IF($AI$1&gt;=M250,N250,0)</f>
        <v>33</v>
      </c>
      <c r="W250" s="98" t="s">
        <v>1533</v>
      </c>
      <c r="X250" s="102" t="str">
        <f>IF(S250=100,"CUMPLIDA",IF(M250-$AI$1&lt;0,"VENCIDA",IF(M250-$AI$1&lt;=30,"PRÓXIMA A VENCER",IF(S250&gt;0,"CON AVANCE","EN TERMINO"))))</f>
        <v>CUMPLIDA</v>
      </c>
      <c r="Y250" s="102" t="str">
        <f>IF(A250&lt;&gt;"",IF(AE250=1,"VENCIDO",IF(AE250=2,"PRÓXIMO A VENCER",IF(AE250=3,"EN TERMINO",IF(AE250=4,"CON AVANCE",IF(AE250=5,"CUMPLIDO",))))),"")</f>
        <v/>
      </c>
      <c r="Z250" s="139" t="s">
        <v>1050</v>
      </c>
      <c r="AA250" s="89" t="str">
        <f t="shared" si="49"/>
        <v>H23AF18</v>
      </c>
      <c r="AB250" s="103">
        <f>IF(A250&lt;&gt;"",1,AB249+1)</f>
        <v>2</v>
      </c>
      <c r="AC250" s="103" t="str">
        <f t="shared" si="50"/>
        <v>H23AF18 - 2</v>
      </c>
      <c r="AD250" s="82">
        <f t="shared" si="42"/>
        <v>5</v>
      </c>
      <c r="AE250" s="82">
        <f t="shared" si="43"/>
        <v>5</v>
      </c>
      <c r="AF250" s="82" t="str">
        <f>IF(A250&lt;&gt;"",MID(F250,1,FIND(" ",F250,1)-1),AF249)</f>
        <v>H23AF18.</v>
      </c>
      <c r="AG250" s="82" t="str">
        <f t="shared" si="44"/>
        <v>H23AF18</v>
      </c>
      <c r="AH250" s="104"/>
      <c r="AI250" s="105"/>
      <c r="AJ250" s="106"/>
    </row>
    <row r="251" spans="1:36" s="10" customFormat="1" ht="383.25" customHeight="1" x14ac:dyDescent="0.2">
      <c r="A251" s="89">
        <f>IF(ISBLANK(D251),"",COUNTA($D$2:D251))</f>
        <v>191</v>
      </c>
      <c r="B251" s="90">
        <f t="shared" si="45"/>
        <v>250</v>
      </c>
      <c r="C251" s="98"/>
      <c r="D251" s="98" t="s">
        <v>712</v>
      </c>
      <c r="E251" s="98" t="s">
        <v>1063</v>
      </c>
      <c r="F251" s="110" t="s">
        <v>1339</v>
      </c>
      <c r="G251" s="110" t="s">
        <v>1064</v>
      </c>
      <c r="H251" s="112" t="s">
        <v>1065</v>
      </c>
      <c r="I251" s="112" t="s">
        <v>1219</v>
      </c>
      <c r="J251" s="98" t="s">
        <v>1066</v>
      </c>
      <c r="K251" s="98">
        <v>29</v>
      </c>
      <c r="L251" s="130">
        <v>43690</v>
      </c>
      <c r="M251" s="130">
        <v>43861</v>
      </c>
      <c r="N251" s="117">
        <f t="shared" ref="N251:N284" si="55">(+M251-L251)/7</f>
        <v>24.428571428571427</v>
      </c>
      <c r="O251" s="98" t="s">
        <v>2423</v>
      </c>
      <c r="P251" s="111">
        <v>26</v>
      </c>
      <c r="Q251" s="132"/>
      <c r="R251" s="100">
        <f>(Q251-M251)/30</f>
        <v>-1462.0333333333333</v>
      </c>
      <c r="S251" s="118">
        <f>IF(P251/K251&gt;1,100,+P251/K251*100)</f>
        <v>89.65517241379311</v>
      </c>
      <c r="T251" s="97">
        <f>+N251*S251/100</f>
        <v>21.901477832512313</v>
      </c>
      <c r="U251" s="97">
        <f>IF(M251&lt;=$AI$1,T251,0)</f>
        <v>21.901477832512313</v>
      </c>
      <c r="V251" s="97">
        <f>IF($AI$1&gt;=M251,N251,0)</f>
        <v>24.428571428571427</v>
      </c>
      <c r="W251" s="98"/>
      <c r="X251" s="102" t="str">
        <f>IF(S251=100,"CUMPLIDA",IF(M251-$AI$1&lt;0,"VENCIDA",IF(M251-$AI$1&lt;=30,"PRÓXIMA A VENCER",IF(S251&gt;0,"CON AVANCE","EN TERMINO"))))</f>
        <v>VENCIDA</v>
      </c>
      <c r="Y251" s="102" t="str">
        <f>IF(A251&lt;&gt;"",IF(AE251=1,"VENCIDO",IF(AE251=2,"PRÓXIMO A VENCER",IF(AE251=3,"EN TERMINO",IF(AE251=4,"CON AVANCE",IF(AE251=5,"CUMPLIDO",))))),"")</f>
        <v>VENCIDO</v>
      </c>
      <c r="Z251" s="139" t="s">
        <v>1050</v>
      </c>
      <c r="AA251" s="89" t="str">
        <f t="shared" si="49"/>
        <v>H30AF18</v>
      </c>
      <c r="AB251" s="103">
        <f>IF(A251&lt;&gt;"",1,AB250+1)</f>
        <v>1</v>
      </c>
      <c r="AC251" s="103" t="str">
        <f t="shared" si="50"/>
        <v>H30AF18 - 1</v>
      </c>
      <c r="AD251" s="82">
        <f t="shared" si="42"/>
        <v>1</v>
      </c>
      <c r="AE251" s="82">
        <f t="shared" si="43"/>
        <v>1</v>
      </c>
      <c r="AF251" s="82" t="str">
        <f>IF(A251&lt;&gt;"",MID(F251,1,FIND(" ",F251,1)-1),AF250)</f>
        <v>H30AF18.</v>
      </c>
      <c r="AG251" s="82" t="str">
        <f t="shared" si="44"/>
        <v>H30AF18</v>
      </c>
      <c r="AH251" s="104"/>
      <c r="AI251" s="105"/>
      <c r="AJ251" s="106"/>
    </row>
    <row r="252" spans="1:36" s="10" customFormat="1" ht="350.1" customHeight="1" x14ac:dyDescent="0.2">
      <c r="A252" s="89">
        <f>IF(ISBLANK(D252),"",COUNTA($D$2:D252))</f>
        <v>192</v>
      </c>
      <c r="B252" s="90">
        <f t="shared" si="45"/>
        <v>251</v>
      </c>
      <c r="C252" s="98"/>
      <c r="D252" s="98" t="s">
        <v>1326</v>
      </c>
      <c r="E252" s="98" t="s">
        <v>1067</v>
      </c>
      <c r="F252" s="112" t="s">
        <v>1645</v>
      </c>
      <c r="G252" s="112" t="s">
        <v>1068</v>
      </c>
      <c r="H252" s="112" t="s">
        <v>1644</v>
      </c>
      <c r="I252" s="112" t="s">
        <v>1644</v>
      </c>
      <c r="J252" s="98" t="s">
        <v>1594</v>
      </c>
      <c r="K252" s="98">
        <v>1</v>
      </c>
      <c r="L252" s="130">
        <v>44407</v>
      </c>
      <c r="M252" s="130">
        <v>44561</v>
      </c>
      <c r="N252" s="117">
        <f t="shared" si="55"/>
        <v>22</v>
      </c>
      <c r="O252" s="98" t="s">
        <v>1700</v>
      </c>
      <c r="P252" s="98">
        <v>0</v>
      </c>
      <c r="Q252" s="130"/>
      <c r="R252" s="100">
        <f>(Q252-M252)/30</f>
        <v>-1485.3666666666666</v>
      </c>
      <c r="S252" s="118">
        <f>IF(P252/K252&gt;1,100,+P252/K252*100)</f>
        <v>0</v>
      </c>
      <c r="T252" s="97">
        <f>+N252*S252/100</f>
        <v>0</v>
      </c>
      <c r="U252" s="97">
        <f>IF(M252&lt;=$AI$1,T252,0)</f>
        <v>0</v>
      </c>
      <c r="V252" s="97">
        <f>IF($AI$1&gt;=M252,N252,0)</f>
        <v>22</v>
      </c>
      <c r="W252" s="98"/>
      <c r="X252" s="102" t="str">
        <f>IF(S252=100,"CUMPLIDA",IF(M252-$AI$1&lt;0,"VENCIDA",IF(M252-$AI$1&lt;=30,"PRÓXIMA A VENCER",IF(S252&gt;0,"CON AVANCE","EN TERMINO"))))</f>
        <v>VENCIDA</v>
      </c>
      <c r="Y252" s="102" t="str">
        <f>IF(A252&lt;&gt;"",IF(AE252=1,"VENCIDO",IF(AE252=2,"PRÓXIMO A VENCER",IF(AE252=3,"EN TERMINO",IF(AE252=4,"CON AVANCE",IF(AE252=5,"CUMPLIDO",))))),"")</f>
        <v>VENCIDO</v>
      </c>
      <c r="Z252" s="139" t="s">
        <v>1050</v>
      </c>
      <c r="AA252" s="89" t="str">
        <f t="shared" si="49"/>
        <v>H31AF18</v>
      </c>
      <c r="AB252" s="103">
        <f>IF(A252&lt;&gt;"",1,AB251+1)</f>
        <v>1</v>
      </c>
      <c r="AC252" s="103" t="str">
        <f t="shared" si="50"/>
        <v>H31AF18 - 1</v>
      </c>
      <c r="AD252" s="82">
        <f t="shared" si="42"/>
        <v>1</v>
      </c>
      <c r="AE252" s="82">
        <f t="shared" si="43"/>
        <v>1</v>
      </c>
      <c r="AF252" s="82" t="str">
        <f>IF(A252&lt;&gt;"",MID(F252,1,FIND(" ",F252,1)-1),AF251)</f>
        <v>H31AF18.</v>
      </c>
      <c r="AG252" s="82" t="str">
        <f t="shared" si="44"/>
        <v>H31AF18</v>
      </c>
      <c r="AH252" s="104"/>
      <c r="AI252" s="105"/>
      <c r="AJ252" s="106"/>
    </row>
    <row r="253" spans="1:36" s="10" customFormat="1" ht="350.1" customHeight="1" x14ac:dyDescent="0.2">
      <c r="A253" s="89">
        <f>IF(ISBLANK(D253),"",COUNTA($D$2:D253))</f>
        <v>193</v>
      </c>
      <c r="B253" s="90">
        <f t="shared" si="45"/>
        <v>252</v>
      </c>
      <c r="C253" s="98"/>
      <c r="D253" s="98" t="s">
        <v>711</v>
      </c>
      <c r="E253" s="98" t="s">
        <v>1067</v>
      </c>
      <c r="F253" s="110" t="s">
        <v>1675</v>
      </c>
      <c r="G253" s="110" t="s">
        <v>1069</v>
      </c>
      <c r="H253" s="110" t="s">
        <v>1070</v>
      </c>
      <c r="I253" s="110" t="s">
        <v>1071</v>
      </c>
      <c r="J253" s="110" t="s">
        <v>1072</v>
      </c>
      <c r="K253" s="141">
        <v>1</v>
      </c>
      <c r="L253" s="132">
        <v>43690</v>
      </c>
      <c r="M253" s="132">
        <v>44055</v>
      </c>
      <c r="N253" s="117">
        <f t="shared" si="55"/>
        <v>52.142857142857146</v>
      </c>
      <c r="O253" s="98" t="s">
        <v>1700</v>
      </c>
      <c r="P253" s="98">
        <v>100</v>
      </c>
      <c r="Q253" s="132">
        <v>44434</v>
      </c>
      <c r="R253" s="100">
        <f>(Q253-M253)/30</f>
        <v>12.633333333333333</v>
      </c>
      <c r="S253" s="118">
        <f>IF(P253/K253&gt;1,100,+P253/K253*100)</f>
        <v>100</v>
      </c>
      <c r="T253" s="97">
        <f>+N253*S253/100</f>
        <v>52.142857142857146</v>
      </c>
      <c r="U253" s="97">
        <f>IF(M253&lt;=$AI$1,T253,0)</f>
        <v>52.142857142857146</v>
      </c>
      <c r="V253" s="97">
        <f>IF($AI$1&gt;=M253,N253,0)</f>
        <v>52.142857142857146</v>
      </c>
      <c r="W253" s="98"/>
      <c r="X253" s="102" t="str">
        <f>IF(S253=100,"CUMPLIDA",IF(M253-$AI$1&lt;0,"VENCIDA",IF(M253-$AI$1&lt;=30,"PRÓXIMA A VENCER",IF(S253&gt;0,"CON AVANCE","EN TERMINO"))))</f>
        <v>CUMPLIDA</v>
      </c>
      <c r="Y253" s="102" t="str">
        <f>IF(A253&lt;&gt;"",IF(AE253=1,"VENCIDO",IF(AE253=2,"PRÓXIMO A VENCER",IF(AE253=3,"EN TERMINO",IF(AE253=4,"CON AVANCE",IF(AE253=5,"CUMPLIDO",))))),"")</f>
        <v>VENCIDO</v>
      </c>
      <c r="Z253" s="139" t="s">
        <v>1050</v>
      </c>
      <c r="AA253" s="89" t="str">
        <f t="shared" si="49"/>
        <v>H32AF18</v>
      </c>
      <c r="AB253" s="103">
        <f>IF(A253&lt;&gt;"",1,AB252+1)</f>
        <v>1</v>
      </c>
      <c r="AC253" s="103" t="str">
        <f t="shared" si="50"/>
        <v>H32AF18 - 1</v>
      </c>
      <c r="AD253" s="82">
        <f t="shared" si="42"/>
        <v>5</v>
      </c>
      <c r="AE253" s="82">
        <f t="shared" si="43"/>
        <v>1</v>
      </c>
      <c r="AF253" s="82" t="str">
        <f>IF(A253&lt;&gt;"",MID(F253,1,FIND(" ",F253,1)-1),AF252)</f>
        <v>H32AF18.</v>
      </c>
      <c r="AG253" s="82" t="str">
        <f t="shared" si="44"/>
        <v>H32AF18</v>
      </c>
      <c r="AH253" s="104"/>
      <c r="AI253" s="105"/>
      <c r="AJ253" s="106"/>
    </row>
    <row r="254" spans="1:36" s="10" customFormat="1" ht="350.1" customHeight="1" x14ac:dyDescent="0.2">
      <c r="A254" s="89" t="str">
        <f>IF(ISBLANK(D254),"",COUNTA($D$2:D254))</f>
        <v/>
      </c>
      <c r="B254" s="90">
        <f t="shared" si="45"/>
        <v>253</v>
      </c>
      <c r="C254" s="98"/>
      <c r="D254" s="98"/>
      <c r="E254" s="98" t="s">
        <v>1067</v>
      </c>
      <c r="F254" s="110" t="s">
        <v>1676</v>
      </c>
      <c r="G254" s="110" t="s">
        <v>1069</v>
      </c>
      <c r="H254" s="110" t="s">
        <v>1073</v>
      </c>
      <c r="I254" s="110" t="s">
        <v>1220</v>
      </c>
      <c r="J254" s="111" t="s">
        <v>1074</v>
      </c>
      <c r="K254" s="111">
        <v>2</v>
      </c>
      <c r="L254" s="132">
        <v>43690</v>
      </c>
      <c r="M254" s="132">
        <v>44055</v>
      </c>
      <c r="N254" s="117">
        <f t="shared" si="55"/>
        <v>52.142857142857146</v>
      </c>
      <c r="O254" s="98" t="s">
        <v>1700</v>
      </c>
      <c r="P254" s="98">
        <v>0</v>
      </c>
      <c r="Q254" s="132"/>
      <c r="R254" s="100">
        <f>(Q254-M254)/30</f>
        <v>-1468.5</v>
      </c>
      <c r="S254" s="118">
        <f>IF(P254/K254&gt;1,100,+P254/K254*100)</f>
        <v>0</v>
      </c>
      <c r="T254" s="97">
        <f>+N254*S254/100</f>
        <v>0</v>
      </c>
      <c r="U254" s="97">
        <f>IF(M254&lt;=$AI$1,T254,0)</f>
        <v>0</v>
      </c>
      <c r="V254" s="97">
        <f>IF($AI$1&gt;=M254,N254,0)</f>
        <v>52.142857142857146</v>
      </c>
      <c r="W254" s="98"/>
      <c r="X254" s="102" t="str">
        <f>IF(S254=100,"CUMPLIDA",IF(M254-$AI$1&lt;0,"VENCIDA",IF(M254-$AI$1&lt;=30,"PRÓXIMA A VENCER",IF(S254&gt;0,"CON AVANCE","EN TERMINO"))))</f>
        <v>VENCIDA</v>
      </c>
      <c r="Y254" s="102" t="str">
        <f>IF(A254&lt;&gt;"",IF(AE254=1,"VENCIDO",IF(AE254=2,"PRÓXIMO A VENCER",IF(AE254=3,"EN TERMINO",IF(AE254=4,"CON AVANCE",IF(AE254=5,"CUMPLIDO",))))),"")</f>
        <v/>
      </c>
      <c r="Z254" s="139" t="s">
        <v>1050</v>
      </c>
      <c r="AA254" s="89" t="str">
        <f t="shared" si="49"/>
        <v>H32AF18</v>
      </c>
      <c r="AB254" s="103">
        <f>IF(A254&lt;&gt;"",1,AB253+1)</f>
        <v>2</v>
      </c>
      <c r="AC254" s="103" t="str">
        <f t="shared" si="50"/>
        <v>H32AF18 - 2</v>
      </c>
      <c r="AD254" s="82">
        <f t="shared" si="42"/>
        <v>1</v>
      </c>
      <c r="AE254" s="82">
        <f t="shared" si="43"/>
        <v>1</v>
      </c>
      <c r="AF254" s="82" t="str">
        <f>IF(A254&lt;&gt;"",MID(F254,1,FIND(" ",F254,1)-1),AF253)</f>
        <v>H32AF18.</v>
      </c>
      <c r="AG254" s="82" t="str">
        <f t="shared" si="44"/>
        <v>H32AF18</v>
      </c>
      <c r="AH254" s="104"/>
      <c r="AI254" s="105"/>
      <c r="AJ254" s="106"/>
    </row>
    <row r="255" spans="1:36" s="10" customFormat="1" ht="350.1" customHeight="1" x14ac:dyDescent="0.2">
      <c r="A255" s="89">
        <f>IF(ISBLANK(D255),"",COUNTA($D$2:D255))</f>
        <v>194</v>
      </c>
      <c r="B255" s="90">
        <f t="shared" si="45"/>
        <v>254</v>
      </c>
      <c r="C255" s="98"/>
      <c r="D255" s="98" t="s">
        <v>803</v>
      </c>
      <c r="E255" s="98" t="s">
        <v>1075</v>
      </c>
      <c r="F255" s="110" t="s">
        <v>1340</v>
      </c>
      <c r="G255" s="110" t="s">
        <v>1076</v>
      </c>
      <c r="H255" s="110" t="s">
        <v>1077</v>
      </c>
      <c r="I255" s="110" t="s">
        <v>1078</v>
      </c>
      <c r="J255" s="110" t="s">
        <v>1079</v>
      </c>
      <c r="K255" s="111">
        <v>1</v>
      </c>
      <c r="L255" s="132">
        <v>43690</v>
      </c>
      <c r="M255" s="132">
        <v>43768</v>
      </c>
      <c r="N255" s="117">
        <f t="shared" si="55"/>
        <v>11.142857142857142</v>
      </c>
      <c r="O255" s="111" t="s">
        <v>1702</v>
      </c>
      <c r="P255" s="98">
        <v>1</v>
      </c>
      <c r="Q255" s="132">
        <v>44693</v>
      </c>
      <c r="R255" s="100">
        <f>(Q255-M255)/30</f>
        <v>30.833333333333332</v>
      </c>
      <c r="S255" s="118">
        <f>IF(P255/K255&gt;1,100,+P255/K255*100)</f>
        <v>100</v>
      </c>
      <c r="T255" s="97">
        <f>+N255*S255/100</f>
        <v>11.142857142857142</v>
      </c>
      <c r="U255" s="97">
        <f>IF(M255&lt;=$AI$1,T255,0)</f>
        <v>11.142857142857142</v>
      </c>
      <c r="V255" s="97">
        <f>IF($AI$1&gt;=M255,N255,0)</f>
        <v>11.142857142857142</v>
      </c>
      <c r="W255" s="98"/>
      <c r="X255" s="102" t="str">
        <f>IF(S255=100,"CUMPLIDA",IF(M255-$AI$1&lt;0,"VENCIDA",IF(M255-$AI$1&lt;=30,"PRÓXIMA A VENCER",IF(S255&gt;0,"CON AVANCE","EN TERMINO"))))</f>
        <v>CUMPLIDA</v>
      </c>
      <c r="Y255" s="102" t="str">
        <f>IF(A255&lt;&gt;"",IF(AE255=1,"VENCIDO",IF(AE255=2,"PRÓXIMO A VENCER",IF(AE255=3,"EN TERMINO",IF(AE255=4,"CON AVANCE",IF(AE255=5,"CUMPLIDO",))))),"")</f>
        <v>CUMPLIDO</v>
      </c>
      <c r="Z255" s="139" t="s">
        <v>1050</v>
      </c>
      <c r="AA255" s="89" t="str">
        <f t="shared" si="49"/>
        <v>H33AF18</v>
      </c>
      <c r="AB255" s="103">
        <f>IF(A255&lt;&gt;"",1,AB254+1)</f>
        <v>1</v>
      </c>
      <c r="AC255" s="103" t="str">
        <f t="shared" si="50"/>
        <v>H33AF18 - 1</v>
      </c>
      <c r="AD255" s="82">
        <f t="shared" si="42"/>
        <v>5</v>
      </c>
      <c r="AE255" s="82">
        <f t="shared" si="43"/>
        <v>5</v>
      </c>
      <c r="AF255" s="82" t="str">
        <f>IF(A255&lt;&gt;"",MID(F255,1,FIND(" ",F255,1)-1),AF254)</f>
        <v>H33AF18.</v>
      </c>
      <c r="AG255" s="82" t="str">
        <f t="shared" si="44"/>
        <v>H33AF18</v>
      </c>
      <c r="AH255" s="104"/>
      <c r="AI255" s="105"/>
      <c r="AJ255" s="106"/>
    </row>
    <row r="256" spans="1:36" s="10" customFormat="1" ht="350.1" customHeight="1" x14ac:dyDescent="0.2">
      <c r="A256" s="89">
        <f>IF(ISBLANK(D256),"",COUNTA($D$2:D256))</f>
        <v>195</v>
      </c>
      <c r="B256" s="90">
        <f t="shared" si="45"/>
        <v>255</v>
      </c>
      <c r="C256" s="98"/>
      <c r="D256" s="98" t="s">
        <v>712</v>
      </c>
      <c r="E256" s="98" t="s">
        <v>1075</v>
      </c>
      <c r="F256" s="110" t="s">
        <v>1341</v>
      </c>
      <c r="G256" s="110" t="s">
        <v>1080</v>
      </c>
      <c r="H256" s="142" t="s">
        <v>1081</v>
      </c>
      <c r="I256" s="143" t="s">
        <v>1539</v>
      </c>
      <c r="J256" s="144" t="s">
        <v>1538</v>
      </c>
      <c r="K256" s="145">
        <v>1</v>
      </c>
      <c r="L256" s="146">
        <v>43709</v>
      </c>
      <c r="M256" s="146">
        <v>43799</v>
      </c>
      <c r="N256" s="117">
        <f t="shared" si="55"/>
        <v>12.857142857142858</v>
      </c>
      <c r="O256" s="98" t="s">
        <v>1698</v>
      </c>
      <c r="P256" s="98">
        <v>0</v>
      </c>
      <c r="Q256" s="132"/>
      <c r="R256" s="100">
        <f>(Q256-M256)/30</f>
        <v>-1459.9666666666667</v>
      </c>
      <c r="S256" s="118">
        <f>IF(P256/K256&gt;1,100,+P256/K256*100)</f>
        <v>0</v>
      </c>
      <c r="T256" s="97">
        <f>+N256*S256/100</f>
        <v>0</v>
      </c>
      <c r="U256" s="97">
        <f>IF(M256&lt;=$AI$1,T256,0)</f>
        <v>0</v>
      </c>
      <c r="V256" s="97">
        <f>IF($AI$1&gt;=M256,N256,0)</f>
        <v>12.857142857142858</v>
      </c>
      <c r="W256" s="98"/>
      <c r="X256" s="102" t="str">
        <f>IF(S256=100,"CUMPLIDA",IF(M256-$AI$1&lt;0,"VENCIDA",IF(M256-$AI$1&lt;=30,"PRÓXIMA A VENCER",IF(S256&gt;0,"CON AVANCE","EN TERMINO"))))</f>
        <v>VENCIDA</v>
      </c>
      <c r="Y256" s="102" t="str">
        <f>IF(A256&lt;&gt;"",IF(AE256=1,"VENCIDO",IF(AE256=2,"PRÓXIMO A VENCER",IF(AE256=3,"EN TERMINO",IF(AE256=4,"CON AVANCE",IF(AE256=5,"CUMPLIDO",))))),"")</f>
        <v>VENCIDO</v>
      </c>
      <c r="Z256" s="139" t="s">
        <v>1050</v>
      </c>
      <c r="AA256" s="89" t="str">
        <f t="shared" si="49"/>
        <v>H35AF18</v>
      </c>
      <c r="AB256" s="103">
        <f>IF(A256&lt;&gt;"",1,AB255+1)</f>
        <v>1</v>
      </c>
      <c r="AC256" s="103" t="str">
        <f t="shared" si="50"/>
        <v>H35AF18 - 1</v>
      </c>
      <c r="AD256" s="82">
        <f t="shared" si="42"/>
        <v>1</v>
      </c>
      <c r="AE256" s="82">
        <f t="shared" si="43"/>
        <v>1</v>
      </c>
      <c r="AF256" s="82" t="str">
        <f>IF(A256&lt;&gt;"",MID(F256,1,FIND(" ",F256,1)-1),AF255)</f>
        <v>H35AF18.</v>
      </c>
      <c r="AG256" s="82" t="str">
        <f t="shared" si="44"/>
        <v>H35AF18</v>
      </c>
      <c r="AH256" s="104"/>
      <c r="AI256" s="105"/>
      <c r="AJ256" s="106"/>
    </row>
    <row r="257" spans="1:36" s="10" customFormat="1" ht="350.1" customHeight="1" x14ac:dyDescent="0.2">
      <c r="A257" s="89" t="str">
        <f>IF(ISBLANK(D257),"",COUNTA($D$2:D257))</f>
        <v/>
      </c>
      <c r="B257" s="90">
        <f t="shared" si="45"/>
        <v>256</v>
      </c>
      <c r="C257" s="98"/>
      <c r="D257" s="98"/>
      <c r="E257" s="98" t="s">
        <v>1075</v>
      </c>
      <c r="F257" s="110" t="s">
        <v>1342</v>
      </c>
      <c r="G257" s="110" t="s">
        <v>1080</v>
      </c>
      <c r="H257" s="142" t="s">
        <v>1082</v>
      </c>
      <c r="I257" s="142" t="s">
        <v>1083</v>
      </c>
      <c r="J257" s="142" t="s">
        <v>1540</v>
      </c>
      <c r="K257" s="145">
        <v>8</v>
      </c>
      <c r="L257" s="146">
        <v>43718</v>
      </c>
      <c r="M257" s="146">
        <v>44012</v>
      </c>
      <c r="N257" s="117">
        <f t="shared" si="55"/>
        <v>42</v>
      </c>
      <c r="O257" s="98" t="s">
        <v>1698</v>
      </c>
      <c r="P257" s="98">
        <v>0</v>
      </c>
      <c r="Q257" s="132"/>
      <c r="R257" s="100">
        <f>(Q257-M257)/30</f>
        <v>-1467.0666666666666</v>
      </c>
      <c r="S257" s="118">
        <f>IF(P257/K257&gt;1,100,+P257/K257*100)</f>
        <v>0</v>
      </c>
      <c r="T257" s="97">
        <f>+N257*S257/100</f>
        <v>0</v>
      </c>
      <c r="U257" s="97">
        <f>IF(M257&lt;=$AI$1,T257,0)</f>
        <v>0</v>
      </c>
      <c r="V257" s="97">
        <f>IF($AI$1&gt;=M257,N257,0)</f>
        <v>42</v>
      </c>
      <c r="W257" s="98"/>
      <c r="X257" s="102" t="str">
        <f>IF(S257=100,"CUMPLIDA",IF(M257-$AI$1&lt;0,"VENCIDA",IF(M257-$AI$1&lt;=30,"PRÓXIMA A VENCER",IF(S257&gt;0,"CON AVANCE","EN TERMINO"))))</f>
        <v>VENCIDA</v>
      </c>
      <c r="Y257" s="102" t="str">
        <f>IF(A257&lt;&gt;"",IF(AE257=1,"VENCIDO",IF(AE257=2,"PRÓXIMO A VENCER",IF(AE257=3,"EN TERMINO",IF(AE257=4,"CON AVANCE",IF(AE257=5,"CUMPLIDO",))))),"")</f>
        <v/>
      </c>
      <c r="Z257" s="139" t="s">
        <v>1050</v>
      </c>
      <c r="AA257" s="89" t="str">
        <f t="shared" si="49"/>
        <v>H35AF18</v>
      </c>
      <c r="AB257" s="103">
        <f>IF(A257&lt;&gt;"",1,AB256+1)</f>
        <v>2</v>
      </c>
      <c r="AC257" s="103" t="str">
        <f t="shared" si="50"/>
        <v>H35AF18 - 2</v>
      </c>
      <c r="AD257" s="82">
        <f t="shared" si="42"/>
        <v>1</v>
      </c>
      <c r="AE257" s="82">
        <f t="shared" si="43"/>
        <v>1</v>
      </c>
      <c r="AF257" s="82" t="str">
        <f>IF(A257&lt;&gt;"",MID(F257,1,FIND(" ",F257,1)-1),AF256)</f>
        <v>H35AF18.</v>
      </c>
      <c r="AG257" s="82" t="str">
        <f t="shared" si="44"/>
        <v>H35AF18</v>
      </c>
      <c r="AH257" s="104"/>
      <c r="AI257" s="105"/>
      <c r="AJ257" s="106"/>
    </row>
    <row r="258" spans="1:36" s="10" customFormat="1" ht="350.1" customHeight="1" x14ac:dyDescent="0.2">
      <c r="A258" s="89" t="str">
        <f>IF(ISBLANK(D258),"",COUNTA($D$2:D258))</f>
        <v/>
      </c>
      <c r="B258" s="90">
        <f t="shared" si="45"/>
        <v>257</v>
      </c>
      <c r="C258" s="98"/>
      <c r="D258" s="98"/>
      <c r="E258" s="98" t="s">
        <v>1075</v>
      </c>
      <c r="F258" s="110" t="s">
        <v>1343</v>
      </c>
      <c r="G258" s="110" t="s">
        <v>1080</v>
      </c>
      <c r="H258" s="142" t="s">
        <v>1084</v>
      </c>
      <c r="I258" s="143" t="s">
        <v>1085</v>
      </c>
      <c r="J258" s="143" t="s">
        <v>1221</v>
      </c>
      <c r="K258" s="145">
        <v>1</v>
      </c>
      <c r="L258" s="146">
        <v>43713</v>
      </c>
      <c r="M258" s="146">
        <v>43830</v>
      </c>
      <c r="N258" s="117">
        <f t="shared" si="55"/>
        <v>16.714285714285715</v>
      </c>
      <c r="O258" s="98" t="s">
        <v>1698</v>
      </c>
      <c r="P258" s="111">
        <v>1</v>
      </c>
      <c r="Q258" s="132"/>
      <c r="R258" s="100">
        <f>(Q258-M258)/30</f>
        <v>-1461</v>
      </c>
      <c r="S258" s="118">
        <f>IF(P258/K258&gt;1,100,+P258/K258*100)</f>
        <v>100</v>
      </c>
      <c r="T258" s="97">
        <f>+N258*S258/100</f>
        <v>16.714285714285715</v>
      </c>
      <c r="U258" s="97">
        <f>IF(M258&lt;=$AI$1,T258,0)</f>
        <v>16.714285714285715</v>
      </c>
      <c r="V258" s="97">
        <f>IF($AI$1&gt;=M258,N258,0)</f>
        <v>16.714285714285715</v>
      </c>
      <c r="W258" s="98"/>
      <c r="X258" s="102" t="str">
        <f>IF(S258=100,"CUMPLIDA",IF(M258-$AI$1&lt;0,"VENCIDA",IF(M258-$AI$1&lt;=30,"PRÓXIMA A VENCER",IF(S258&gt;0,"CON AVANCE","EN TERMINO"))))</f>
        <v>CUMPLIDA</v>
      </c>
      <c r="Y258" s="102" t="str">
        <f>IF(A258&lt;&gt;"",IF(AE258=1,"VENCIDO",IF(AE258=2,"PRÓXIMO A VENCER",IF(AE258=3,"EN TERMINO",IF(AE258=4,"CON AVANCE",IF(AE258=5,"CUMPLIDO",))))),"")</f>
        <v/>
      </c>
      <c r="Z258" s="139" t="s">
        <v>1050</v>
      </c>
      <c r="AA258" s="89" t="str">
        <f t="shared" si="49"/>
        <v>H35AF18</v>
      </c>
      <c r="AB258" s="103">
        <f>IF(A258&lt;&gt;"",1,AB257+1)</f>
        <v>3</v>
      </c>
      <c r="AC258" s="103" t="str">
        <f t="shared" si="50"/>
        <v>H35AF18 - 3</v>
      </c>
      <c r="AD258" s="82">
        <f t="shared" si="42"/>
        <v>5</v>
      </c>
      <c r="AE258" s="82">
        <f t="shared" si="43"/>
        <v>5</v>
      </c>
      <c r="AF258" s="82" t="str">
        <f>IF(A258&lt;&gt;"",MID(F258,1,FIND(" ",F258,1)-1),AF257)</f>
        <v>H35AF18.</v>
      </c>
      <c r="AG258" s="82" t="str">
        <f t="shared" si="44"/>
        <v>H35AF18</v>
      </c>
      <c r="AH258" s="104"/>
      <c r="AI258" s="105"/>
      <c r="AJ258" s="106"/>
    </row>
    <row r="259" spans="1:36" s="10" customFormat="1" ht="350.1" customHeight="1" x14ac:dyDescent="0.2">
      <c r="A259" s="89">
        <f>IF(ISBLANK(D259),"",COUNTA($D$2:D259))</f>
        <v>196</v>
      </c>
      <c r="B259" s="90">
        <f t="shared" si="45"/>
        <v>258</v>
      </c>
      <c r="C259" s="98"/>
      <c r="D259" s="98" t="s">
        <v>1327</v>
      </c>
      <c r="E259" s="98" t="s">
        <v>1075</v>
      </c>
      <c r="F259" s="110" t="s">
        <v>1344</v>
      </c>
      <c r="G259" s="110" t="s">
        <v>1086</v>
      </c>
      <c r="H259" s="110" t="s">
        <v>1077</v>
      </c>
      <c r="I259" s="110" t="s">
        <v>1078</v>
      </c>
      <c r="J259" s="110" t="s">
        <v>1079</v>
      </c>
      <c r="K259" s="111">
        <v>1</v>
      </c>
      <c r="L259" s="132">
        <v>43690</v>
      </c>
      <c r="M259" s="132">
        <v>43768</v>
      </c>
      <c r="N259" s="117">
        <f t="shared" si="55"/>
        <v>11.142857142857142</v>
      </c>
      <c r="O259" s="111" t="s">
        <v>1702</v>
      </c>
      <c r="P259" s="98">
        <v>1</v>
      </c>
      <c r="Q259" s="132">
        <v>44693</v>
      </c>
      <c r="R259" s="100">
        <f>(Q259-M259)/30</f>
        <v>30.833333333333332</v>
      </c>
      <c r="S259" s="118">
        <f>IF(P259/K259&gt;1,100,+P259/K259*100)</f>
        <v>100</v>
      </c>
      <c r="T259" s="97">
        <f>+N259*S259/100</f>
        <v>11.142857142857142</v>
      </c>
      <c r="U259" s="97">
        <f>IF(M259&lt;=$AI$1,T259,0)</f>
        <v>11.142857142857142</v>
      </c>
      <c r="V259" s="97">
        <f>IF($AI$1&gt;=M259,N259,0)</f>
        <v>11.142857142857142</v>
      </c>
      <c r="W259" s="98"/>
      <c r="X259" s="102" t="str">
        <f>IF(S259=100,"CUMPLIDA",IF(M259-$AI$1&lt;0,"VENCIDA",IF(M259-$AI$1&lt;=30,"PRÓXIMA A VENCER",IF(S259&gt;0,"CON AVANCE","EN TERMINO"))))</f>
        <v>CUMPLIDA</v>
      </c>
      <c r="Y259" s="102" t="str">
        <f>IF(A259&lt;&gt;"",IF(AE259=1,"VENCIDO",IF(AE259=2,"PRÓXIMO A VENCER",IF(AE259=3,"EN TERMINO",IF(AE259=4,"CON AVANCE",IF(AE259=5,"CUMPLIDO",))))),"")</f>
        <v>CUMPLIDO</v>
      </c>
      <c r="Z259" s="139" t="s">
        <v>1050</v>
      </c>
      <c r="AA259" s="89" t="str">
        <f t="shared" si="49"/>
        <v>H37AF18</v>
      </c>
      <c r="AB259" s="103">
        <f>IF(A259&lt;&gt;"",1,AB258+1)</f>
        <v>1</v>
      </c>
      <c r="AC259" s="103" t="str">
        <f t="shared" si="50"/>
        <v>H37AF18 - 1</v>
      </c>
      <c r="AD259" s="82">
        <f t="shared" ref="AD259:AD322" si="56">IF(X259="VENCIDA",1,IF(X259="PRÓXIMA A VENCER",2,IF(X259="EN TERMINO",3,IF(X259="CON AVANCE",4,IF(X259="CUMPLIDA",5,)))))</f>
        <v>5</v>
      </c>
      <c r="AE259" s="82">
        <f t="shared" ref="AE259:AE322" si="57">IF(AB260=AB259+1,MIN(AD259,AE260),AD259)</f>
        <v>5</v>
      </c>
      <c r="AF259" s="82" t="str">
        <f>IF(A259&lt;&gt;"",MID(F259,1,FIND(" ",F259,1)-1),AF258)</f>
        <v>H37AF18.</v>
      </c>
      <c r="AG259" s="82" t="str">
        <f t="shared" ref="AG259:AG322" si="58">IFERROR(MID(AF259,1,FIND(".",AF259,1)-1),AF259)</f>
        <v>H37AF18</v>
      </c>
      <c r="AH259" s="104"/>
      <c r="AI259" s="105"/>
      <c r="AJ259" s="106"/>
    </row>
    <row r="260" spans="1:36" s="10" customFormat="1" ht="350.1" customHeight="1" x14ac:dyDescent="0.2">
      <c r="A260" s="89">
        <f>IF(ISBLANK(D260),"",COUNTA($D$2:D260))</f>
        <v>197</v>
      </c>
      <c r="B260" s="90">
        <f t="shared" ref="B260:B323" si="59">ROW()-1</f>
        <v>259</v>
      </c>
      <c r="C260" s="98"/>
      <c r="D260" s="98" t="s">
        <v>1328</v>
      </c>
      <c r="E260" s="98" t="s">
        <v>1075</v>
      </c>
      <c r="F260" s="110" t="s">
        <v>1345</v>
      </c>
      <c r="G260" s="110" t="s">
        <v>1087</v>
      </c>
      <c r="H260" s="110" t="s">
        <v>1077</v>
      </c>
      <c r="I260" s="110" t="s">
        <v>1078</v>
      </c>
      <c r="J260" s="110" t="s">
        <v>1079</v>
      </c>
      <c r="K260" s="111">
        <v>1</v>
      </c>
      <c r="L260" s="132">
        <v>43690</v>
      </c>
      <c r="M260" s="132">
        <v>43768</v>
      </c>
      <c r="N260" s="117">
        <f t="shared" si="55"/>
        <v>11.142857142857142</v>
      </c>
      <c r="O260" s="111" t="s">
        <v>1702</v>
      </c>
      <c r="P260" s="98">
        <v>1</v>
      </c>
      <c r="Q260" s="132">
        <v>44693</v>
      </c>
      <c r="R260" s="100">
        <f>(Q260-M260)/30</f>
        <v>30.833333333333332</v>
      </c>
      <c r="S260" s="118">
        <f>IF(P260/K260&gt;1,100,+P260/K260*100)</f>
        <v>100</v>
      </c>
      <c r="T260" s="97">
        <f>+N260*S260/100</f>
        <v>11.142857142857142</v>
      </c>
      <c r="U260" s="97">
        <f>IF(M260&lt;=$AI$1,T260,0)</f>
        <v>11.142857142857142</v>
      </c>
      <c r="V260" s="97">
        <f>IF($AI$1&gt;=M260,N260,0)</f>
        <v>11.142857142857142</v>
      </c>
      <c r="W260" s="98"/>
      <c r="X260" s="102" t="str">
        <f>IF(S260=100,"CUMPLIDA",IF(M260-$AI$1&lt;0,"VENCIDA",IF(M260-$AI$1&lt;=30,"PRÓXIMA A VENCER",IF(S260&gt;0,"CON AVANCE","EN TERMINO"))))</f>
        <v>CUMPLIDA</v>
      </c>
      <c r="Y260" s="102" t="str">
        <f>IF(A260&lt;&gt;"",IF(AE260=1,"VENCIDO",IF(AE260=2,"PRÓXIMO A VENCER",IF(AE260=3,"EN TERMINO",IF(AE260=4,"CON AVANCE",IF(AE260=5,"CUMPLIDO",))))),"")</f>
        <v>CUMPLIDO</v>
      </c>
      <c r="Z260" s="139" t="s">
        <v>1050</v>
      </c>
      <c r="AA260" s="89" t="str">
        <f t="shared" si="49"/>
        <v>H38AF18</v>
      </c>
      <c r="AB260" s="103">
        <f>IF(A260&lt;&gt;"",1,AB259+1)</f>
        <v>1</v>
      </c>
      <c r="AC260" s="103" t="str">
        <f t="shared" si="50"/>
        <v>H38AF18 - 1</v>
      </c>
      <c r="AD260" s="82">
        <f t="shared" si="56"/>
        <v>5</v>
      </c>
      <c r="AE260" s="82">
        <f t="shared" si="57"/>
        <v>5</v>
      </c>
      <c r="AF260" s="82" t="str">
        <f>IF(A260&lt;&gt;"",MID(F260,1,FIND(" ",F260,1)-1),AF259)</f>
        <v>H38AF18.</v>
      </c>
      <c r="AG260" s="82" t="str">
        <f t="shared" si="58"/>
        <v>H38AF18</v>
      </c>
      <c r="AH260" s="104"/>
      <c r="AI260" s="105"/>
      <c r="AJ260" s="106"/>
    </row>
    <row r="261" spans="1:36" s="10" customFormat="1" ht="350.1" customHeight="1" x14ac:dyDescent="0.2">
      <c r="A261" s="89">
        <f>IF(ISBLANK(D261),"",COUNTA($D$2:D261))</f>
        <v>198</v>
      </c>
      <c r="B261" s="90">
        <f t="shared" si="59"/>
        <v>260</v>
      </c>
      <c r="C261" s="98"/>
      <c r="D261" s="98" t="s">
        <v>803</v>
      </c>
      <c r="E261" s="98" t="s">
        <v>1075</v>
      </c>
      <c r="F261" s="110" t="s">
        <v>1346</v>
      </c>
      <c r="G261" s="110" t="s">
        <v>1088</v>
      </c>
      <c r="H261" s="142" t="s">
        <v>1408</v>
      </c>
      <c r="I261" s="147" t="s">
        <v>1409</v>
      </c>
      <c r="J261" s="145" t="s">
        <v>1089</v>
      </c>
      <c r="K261" s="145">
        <v>1</v>
      </c>
      <c r="L261" s="146">
        <v>43690</v>
      </c>
      <c r="M261" s="146">
        <v>43830</v>
      </c>
      <c r="N261" s="117">
        <f t="shared" si="55"/>
        <v>20</v>
      </c>
      <c r="O261" s="111" t="s">
        <v>1707</v>
      </c>
      <c r="P261" s="98">
        <v>1</v>
      </c>
      <c r="Q261" s="132">
        <v>44186</v>
      </c>
      <c r="R261" s="100">
        <f>(Q261-M261)/30</f>
        <v>11.866666666666667</v>
      </c>
      <c r="S261" s="118">
        <f>IF(P261/K261&gt;1,100,+P261/K261*100)</f>
        <v>100</v>
      </c>
      <c r="T261" s="97">
        <f>+N261*S261/100</f>
        <v>20</v>
      </c>
      <c r="U261" s="97">
        <f>IF(M261&lt;=$AI$1,T261,0)</f>
        <v>20</v>
      </c>
      <c r="V261" s="97">
        <f>IF($AI$1&gt;=M261,N261,0)</f>
        <v>20</v>
      </c>
      <c r="W261" s="98"/>
      <c r="X261" s="102" t="str">
        <f>IF(S261=100,"CUMPLIDA",IF(M261-$AI$1&lt;0,"VENCIDA",IF(M261-$AI$1&lt;=30,"PRÓXIMA A VENCER",IF(S261&gt;0,"CON AVANCE","EN TERMINO"))))</f>
        <v>CUMPLIDA</v>
      </c>
      <c r="Y261" s="102" t="str">
        <f>IF(A261&lt;&gt;"",IF(AE261=1,"VENCIDO",IF(AE261=2,"PRÓXIMO A VENCER",IF(AE261=3,"EN TERMINO",IF(AE261=4,"CON AVANCE",IF(AE261=5,"CUMPLIDO",))))),"")</f>
        <v>VENCIDO</v>
      </c>
      <c r="Z261" s="139" t="s">
        <v>1050</v>
      </c>
      <c r="AA261" s="89" t="str">
        <f t="shared" si="49"/>
        <v>H39AF18</v>
      </c>
      <c r="AB261" s="103">
        <f>IF(A261&lt;&gt;"",1,AB260+1)</f>
        <v>1</v>
      </c>
      <c r="AC261" s="103" t="str">
        <f t="shared" si="50"/>
        <v>H39AF18 - 1</v>
      </c>
      <c r="AD261" s="82">
        <f t="shared" si="56"/>
        <v>5</v>
      </c>
      <c r="AE261" s="82">
        <f t="shared" si="57"/>
        <v>1</v>
      </c>
      <c r="AF261" s="82" t="str">
        <f>IF(A261&lt;&gt;"",MID(F261,1,FIND(" ",F261,1)-1),AF260)</f>
        <v>H39AF18.</v>
      </c>
      <c r="AG261" s="82" t="str">
        <f t="shared" si="58"/>
        <v>H39AF18</v>
      </c>
      <c r="AH261" s="104"/>
      <c r="AI261" s="105"/>
      <c r="AJ261" s="106"/>
    </row>
    <row r="262" spans="1:36" s="10" customFormat="1" ht="350.1" customHeight="1" x14ac:dyDescent="0.2">
      <c r="A262" s="89" t="str">
        <f>IF(ISBLANK(D262),"",COUNTA($D$2:D262))</f>
        <v/>
      </c>
      <c r="B262" s="90">
        <f t="shared" si="59"/>
        <v>261</v>
      </c>
      <c r="C262" s="98"/>
      <c r="D262" s="98"/>
      <c r="E262" s="98" t="s">
        <v>1075</v>
      </c>
      <c r="F262" s="110" t="s">
        <v>1347</v>
      </c>
      <c r="G262" s="110" t="s">
        <v>1088</v>
      </c>
      <c r="H262" s="142" t="s">
        <v>1410</v>
      </c>
      <c r="I262" s="148" t="s">
        <v>1411</v>
      </c>
      <c r="J262" s="144" t="s">
        <v>1222</v>
      </c>
      <c r="K262" s="144">
        <v>1</v>
      </c>
      <c r="L262" s="146">
        <v>43690</v>
      </c>
      <c r="M262" s="146">
        <v>43830</v>
      </c>
      <c r="N262" s="117">
        <f t="shared" si="55"/>
        <v>20</v>
      </c>
      <c r="O262" s="98" t="s">
        <v>1698</v>
      </c>
      <c r="P262" s="98">
        <v>0.2</v>
      </c>
      <c r="Q262" s="132"/>
      <c r="R262" s="100">
        <f>(Q262-M262)/30</f>
        <v>-1461</v>
      </c>
      <c r="S262" s="118">
        <f>IF(P262/K262&gt;1,100,+P262/K262*100)</f>
        <v>20</v>
      </c>
      <c r="T262" s="97">
        <f>+N262*S262/100</f>
        <v>4</v>
      </c>
      <c r="U262" s="97">
        <f>IF(M262&lt;=$AI$1,T262,0)</f>
        <v>4</v>
      </c>
      <c r="V262" s="97">
        <f>IF($AI$1&gt;=M262,N262,0)</f>
        <v>20</v>
      </c>
      <c r="W262" s="98"/>
      <c r="X262" s="102" t="str">
        <f>IF(S262=100,"CUMPLIDA",IF(M262-$AI$1&lt;0,"VENCIDA",IF(M262-$AI$1&lt;=30,"PRÓXIMA A VENCER",IF(S262&gt;0,"CON AVANCE","EN TERMINO"))))</f>
        <v>VENCIDA</v>
      </c>
      <c r="Y262" s="102" t="str">
        <f>IF(A262&lt;&gt;"",IF(AE262=1,"VENCIDO",IF(AE262=2,"PRÓXIMO A VENCER",IF(AE262=3,"EN TERMINO",IF(AE262=4,"CON AVANCE",IF(AE262=5,"CUMPLIDO",))))),"")</f>
        <v/>
      </c>
      <c r="Z262" s="139" t="s">
        <v>1050</v>
      </c>
      <c r="AA262" s="89" t="str">
        <f t="shared" si="49"/>
        <v>H39AF18</v>
      </c>
      <c r="AB262" s="103">
        <f>IF(A262&lt;&gt;"",1,AB261+1)</f>
        <v>2</v>
      </c>
      <c r="AC262" s="103" t="str">
        <f t="shared" si="50"/>
        <v>H39AF18 - 2</v>
      </c>
      <c r="AD262" s="82">
        <f t="shared" si="56"/>
        <v>1</v>
      </c>
      <c r="AE262" s="82">
        <f t="shared" si="57"/>
        <v>1</v>
      </c>
      <c r="AF262" s="82" t="str">
        <f>IF(A262&lt;&gt;"",MID(F262,1,FIND(" ",F262,1)-1),AF261)</f>
        <v>H39AF18.</v>
      </c>
      <c r="AG262" s="82" t="str">
        <f t="shared" si="58"/>
        <v>H39AF18</v>
      </c>
      <c r="AH262" s="104"/>
      <c r="AI262" s="105"/>
      <c r="AJ262" s="106"/>
    </row>
    <row r="263" spans="1:36" s="10" customFormat="1" ht="350.1" customHeight="1" x14ac:dyDescent="0.2">
      <c r="A263" s="89">
        <f>IF(ISBLANK(D263),"",COUNTA($D$2:D263))</f>
        <v>199</v>
      </c>
      <c r="B263" s="90">
        <f t="shared" si="59"/>
        <v>262</v>
      </c>
      <c r="C263" s="98"/>
      <c r="D263" s="98" t="s">
        <v>712</v>
      </c>
      <c r="E263" s="98" t="s">
        <v>1075</v>
      </c>
      <c r="F263" s="110" t="s">
        <v>1348</v>
      </c>
      <c r="G263" s="110" t="s">
        <v>1090</v>
      </c>
      <c r="H263" s="142" t="s">
        <v>1225</v>
      </c>
      <c r="I263" s="143" t="s">
        <v>1223</v>
      </c>
      <c r="J263" s="144" t="s">
        <v>1224</v>
      </c>
      <c r="K263" s="145">
        <v>1</v>
      </c>
      <c r="L263" s="146">
        <v>43718</v>
      </c>
      <c r="M263" s="146">
        <v>44012</v>
      </c>
      <c r="N263" s="117">
        <f t="shared" si="55"/>
        <v>42</v>
      </c>
      <c r="O263" s="98" t="s">
        <v>1698</v>
      </c>
      <c r="P263" s="98">
        <v>0</v>
      </c>
      <c r="Q263" s="132"/>
      <c r="R263" s="100">
        <f>(Q263-M263)/30</f>
        <v>-1467.0666666666666</v>
      </c>
      <c r="S263" s="118">
        <f>IF(P263/K263&gt;1,100,+P263/K263*100)</f>
        <v>0</v>
      </c>
      <c r="T263" s="97">
        <f>+N263*S263/100</f>
        <v>0</v>
      </c>
      <c r="U263" s="97">
        <f>IF(M263&lt;=$AI$1,T263,0)</f>
        <v>0</v>
      </c>
      <c r="V263" s="97">
        <f>IF($AI$1&gt;=M263,N263,0)</f>
        <v>42</v>
      </c>
      <c r="W263" s="98"/>
      <c r="X263" s="102" t="str">
        <f>IF(S263=100,"CUMPLIDA",IF(M263-$AI$1&lt;0,"VENCIDA",IF(M263-$AI$1&lt;=30,"PRÓXIMA A VENCER",IF(S263&gt;0,"CON AVANCE","EN TERMINO"))))</f>
        <v>VENCIDA</v>
      </c>
      <c r="Y263" s="102" t="str">
        <f>IF(A263&lt;&gt;"",IF(AE263=1,"VENCIDO",IF(AE263=2,"PRÓXIMO A VENCER",IF(AE263=3,"EN TERMINO",IF(AE263=4,"CON AVANCE",IF(AE263=5,"CUMPLIDO",))))),"")</f>
        <v>VENCIDO</v>
      </c>
      <c r="Z263" s="139" t="s">
        <v>1050</v>
      </c>
      <c r="AA263" s="89" t="str">
        <f t="shared" si="49"/>
        <v>H45AF18</v>
      </c>
      <c r="AB263" s="103">
        <f>IF(A263&lt;&gt;"",1,AB262+1)</f>
        <v>1</v>
      </c>
      <c r="AC263" s="103" t="str">
        <f t="shared" si="50"/>
        <v>H45AF18 - 1</v>
      </c>
      <c r="AD263" s="82">
        <f t="shared" si="56"/>
        <v>1</v>
      </c>
      <c r="AE263" s="82">
        <f t="shared" si="57"/>
        <v>1</v>
      </c>
      <c r="AF263" s="82" t="str">
        <f>IF(A263&lt;&gt;"",MID(F263,1,FIND(" ",F263,1)-1),AF262)</f>
        <v>H45AF18.</v>
      </c>
      <c r="AG263" s="82" t="str">
        <f t="shared" si="58"/>
        <v>H45AF18</v>
      </c>
      <c r="AH263" s="104"/>
      <c r="AI263" s="105"/>
      <c r="AJ263" s="106"/>
    </row>
    <row r="264" spans="1:36" s="10" customFormat="1" ht="350.1" customHeight="1" x14ac:dyDescent="0.2">
      <c r="A264" s="89" t="str">
        <f>IF(ISBLANK(D264),"",COUNTA($D$2:D264))</f>
        <v/>
      </c>
      <c r="B264" s="90">
        <f t="shared" si="59"/>
        <v>263</v>
      </c>
      <c r="C264" s="98"/>
      <c r="D264" s="98"/>
      <c r="E264" s="98" t="s">
        <v>1075</v>
      </c>
      <c r="F264" s="110" t="s">
        <v>1349</v>
      </c>
      <c r="G264" s="110" t="s">
        <v>1090</v>
      </c>
      <c r="H264" s="142" t="s">
        <v>1114</v>
      </c>
      <c r="I264" s="143" t="s">
        <v>1226</v>
      </c>
      <c r="J264" s="143" t="s">
        <v>1227</v>
      </c>
      <c r="K264" s="145">
        <v>1</v>
      </c>
      <c r="L264" s="146">
        <v>43690</v>
      </c>
      <c r="M264" s="146">
        <v>43830</v>
      </c>
      <c r="N264" s="117">
        <f t="shared" si="55"/>
        <v>20</v>
      </c>
      <c r="O264" s="98" t="s">
        <v>1698</v>
      </c>
      <c r="P264" s="98">
        <v>0</v>
      </c>
      <c r="Q264" s="132"/>
      <c r="R264" s="100">
        <f>(Q264-M264)/30</f>
        <v>-1461</v>
      </c>
      <c r="S264" s="118">
        <f>IF(P264/K264&gt;1,100,+P264/K264*100)</f>
        <v>0</v>
      </c>
      <c r="T264" s="97">
        <f>+N264*S264/100</f>
        <v>0</v>
      </c>
      <c r="U264" s="97">
        <f>IF(M264&lt;=$AI$1,T264,0)</f>
        <v>0</v>
      </c>
      <c r="V264" s="97">
        <f>IF($AI$1&gt;=M264,N264,0)</f>
        <v>20</v>
      </c>
      <c r="W264" s="98"/>
      <c r="X264" s="102" t="str">
        <f>IF(S264=100,"CUMPLIDA",IF(M264-$AI$1&lt;0,"VENCIDA",IF(M264-$AI$1&lt;=30,"PRÓXIMA A VENCER",IF(S264&gt;0,"CON AVANCE","EN TERMINO"))))</f>
        <v>VENCIDA</v>
      </c>
      <c r="Y264" s="102" t="str">
        <f>IF(A264&lt;&gt;"",IF(AE264=1,"VENCIDO",IF(AE264=2,"PRÓXIMO A VENCER",IF(AE264=3,"EN TERMINO",IF(AE264=4,"CON AVANCE",IF(AE264=5,"CUMPLIDO",))))),"")</f>
        <v/>
      </c>
      <c r="Z264" s="139" t="s">
        <v>1050</v>
      </c>
      <c r="AA264" s="89" t="str">
        <f t="shared" si="49"/>
        <v>H45AF18</v>
      </c>
      <c r="AB264" s="103">
        <f>IF(A264&lt;&gt;"",1,AB263+1)</f>
        <v>2</v>
      </c>
      <c r="AC264" s="103" t="str">
        <f t="shared" si="50"/>
        <v>H45AF18 - 2</v>
      </c>
      <c r="AD264" s="82">
        <f t="shared" si="56"/>
        <v>1</v>
      </c>
      <c r="AE264" s="82">
        <f t="shared" si="57"/>
        <v>1</v>
      </c>
      <c r="AF264" s="82" t="str">
        <f>IF(A264&lt;&gt;"",MID(F264,1,FIND(" ",F264,1)-1),AF263)</f>
        <v>H45AF18.</v>
      </c>
      <c r="AG264" s="82" t="str">
        <f t="shared" si="58"/>
        <v>H45AF18</v>
      </c>
      <c r="AH264" s="104"/>
      <c r="AI264" s="105"/>
      <c r="AJ264" s="106"/>
    </row>
    <row r="265" spans="1:36" s="10" customFormat="1" ht="350.1" customHeight="1" x14ac:dyDescent="0.2">
      <c r="A265" s="89" t="str">
        <f>IF(ISBLANK(D265),"",COUNTA($D$2:D265))</f>
        <v/>
      </c>
      <c r="B265" s="90">
        <f t="shared" si="59"/>
        <v>264</v>
      </c>
      <c r="C265" s="98"/>
      <c r="D265" s="98"/>
      <c r="E265" s="98" t="s">
        <v>1075</v>
      </c>
      <c r="F265" s="110" t="s">
        <v>1350</v>
      </c>
      <c r="G265" s="110" t="s">
        <v>1090</v>
      </c>
      <c r="H265" s="142" t="s">
        <v>1228</v>
      </c>
      <c r="I265" s="142" t="s">
        <v>1229</v>
      </c>
      <c r="J265" s="145" t="s">
        <v>1091</v>
      </c>
      <c r="K265" s="149" t="s">
        <v>1092</v>
      </c>
      <c r="L265" s="146">
        <v>43690</v>
      </c>
      <c r="M265" s="146">
        <v>43830</v>
      </c>
      <c r="N265" s="117">
        <f t="shared" si="55"/>
        <v>20</v>
      </c>
      <c r="O265" s="98" t="s">
        <v>1698</v>
      </c>
      <c r="P265" s="98">
        <v>0</v>
      </c>
      <c r="Q265" s="132"/>
      <c r="R265" s="100">
        <f>(Q265-M265)/30</f>
        <v>-1461</v>
      </c>
      <c r="S265" s="118">
        <f>IF(P265/K265&gt;1,100,+P265/K265*100)</f>
        <v>0</v>
      </c>
      <c r="T265" s="97">
        <f>+N265*S265/100</f>
        <v>0</v>
      </c>
      <c r="U265" s="97">
        <f>IF(M265&lt;=$AI$1,T265,0)</f>
        <v>0</v>
      </c>
      <c r="V265" s="97">
        <f>IF($AI$1&gt;=M265,N265,0)</f>
        <v>20</v>
      </c>
      <c r="W265" s="98"/>
      <c r="X265" s="102" t="str">
        <f>IF(S265=100,"CUMPLIDA",IF(M265-$AI$1&lt;0,"VENCIDA",IF(M265-$AI$1&lt;=30,"PRÓXIMA A VENCER",IF(S265&gt;0,"CON AVANCE","EN TERMINO"))))</f>
        <v>VENCIDA</v>
      </c>
      <c r="Y265" s="102" t="str">
        <f>IF(A265&lt;&gt;"",IF(AE265=1,"VENCIDO",IF(AE265=2,"PRÓXIMO A VENCER",IF(AE265=3,"EN TERMINO",IF(AE265=4,"CON AVANCE",IF(AE265=5,"CUMPLIDO",))))),"")</f>
        <v/>
      </c>
      <c r="Z265" s="139" t="s">
        <v>1050</v>
      </c>
      <c r="AA265" s="89" t="str">
        <f t="shared" si="49"/>
        <v>H45AF18</v>
      </c>
      <c r="AB265" s="103">
        <f>IF(A265&lt;&gt;"",1,AB264+1)</f>
        <v>3</v>
      </c>
      <c r="AC265" s="103" t="str">
        <f t="shared" si="50"/>
        <v>H45AF18 - 3</v>
      </c>
      <c r="AD265" s="82">
        <f t="shared" si="56"/>
        <v>1</v>
      </c>
      <c r="AE265" s="82">
        <f t="shared" si="57"/>
        <v>1</v>
      </c>
      <c r="AF265" s="82" t="str">
        <f>IF(A265&lt;&gt;"",MID(F265,1,FIND(" ",F265,1)-1),AF264)</f>
        <v>H45AF18.</v>
      </c>
      <c r="AG265" s="82" t="str">
        <f t="shared" si="58"/>
        <v>H45AF18</v>
      </c>
      <c r="AH265" s="104"/>
      <c r="AI265" s="105"/>
      <c r="AJ265" s="106"/>
    </row>
    <row r="266" spans="1:36" s="10" customFormat="1" ht="350.1" customHeight="1" x14ac:dyDescent="0.2">
      <c r="A266" s="89">
        <f>IF(ISBLANK(D266),"",COUNTA($D$2:D266))</f>
        <v>200</v>
      </c>
      <c r="B266" s="90">
        <f t="shared" si="59"/>
        <v>265</v>
      </c>
      <c r="C266" s="98"/>
      <c r="D266" s="98" t="s">
        <v>712</v>
      </c>
      <c r="E266" s="98" t="s">
        <v>1075</v>
      </c>
      <c r="F266" s="110" t="s">
        <v>1351</v>
      </c>
      <c r="G266" s="110" t="s">
        <v>1371</v>
      </c>
      <c r="H266" s="142" t="s">
        <v>1374</v>
      </c>
      <c r="I266" s="142" t="s">
        <v>1372</v>
      </c>
      <c r="J266" s="142" t="s">
        <v>1373</v>
      </c>
      <c r="K266" s="145">
        <v>8</v>
      </c>
      <c r="L266" s="146">
        <v>43718</v>
      </c>
      <c r="M266" s="146">
        <v>44012</v>
      </c>
      <c r="N266" s="117">
        <f t="shared" si="55"/>
        <v>42</v>
      </c>
      <c r="O266" s="98" t="s">
        <v>1698</v>
      </c>
      <c r="P266" s="98">
        <v>0</v>
      </c>
      <c r="Q266" s="132"/>
      <c r="R266" s="100">
        <f>(Q266-M266)/30</f>
        <v>-1467.0666666666666</v>
      </c>
      <c r="S266" s="118">
        <f>IF(P266/K266&gt;1,100,+P266/K266*100)</f>
        <v>0</v>
      </c>
      <c r="T266" s="97">
        <f>+N266*S266/100</f>
        <v>0</v>
      </c>
      <c r="U266" s="97">
        <f>IF(M266&lt;=$AI$1,T266,0)</f>
        <v>0</v>
      </c>
      <c r="V266" s="97">
        <f>IF($AI$1&gt;=M266,N266,0)</f>
        <v>42</v>
      </c>
      <c r="W266" s="98"/>
      <c r="X266" s="102" t="str">
        <f>IF(S266=100,"CUMPLIDA",IF(M266-$AI$1&lt;0,"VENCIDA",IF(M266-$AI$1&lt;=30,"PRÓXIMA A VENCER",IF(S266&gt;0,"CON AVANCE","EN TERMINO"))))</f>
        <v>VENCIDA</v>
      </c>
      <c r="Y266" s="102" t="str">
        <f>IF(A266&lt;&gt;"",IF(AE266=1,"VENCIDO",IF(AE266=2,"PRÓXIMO A VENCER",IF(AE266=3,"EN TERMINO",IF(AE266=4,"CON AVANCE",IF(AE266=5,"CUMPLIDO",))))),"")</f>
        <v>VENCIDO</v>
      </c>
      <c r="Z266" s="139" t="s">
        <v>1050</v>
      </c>
      <c r="AA266" s="89" t="str">
        <f t="shared" si="49"/>
        <v>H46AF18</v>
      </c>
      <c r="AB266" s="103">
        <f>IF(A266&lt;&gt;"",1,AB265+1)</f>
        <v>1</v>
      </c>
      <c r="AC266" s="103" t="str">
        <f t="shared" si="50"/>
        <v>H46AF18 - 1</v>
      </c>
      <c r="AD266" s="82">
        <f t="shared" si="56"/>
        <v>1</v>
      </c>
      <c r="AE266" s="82">
        <f t="shared" si="57"/>
        <v>1</v>
      </c>
      <c r="AF266" s="82" t="str">
        <f>IF(A266&lt;&gt;"",MID(F266,1,FIND(" ",F266,1)-1),AF265)</f>
        <v>H46AF18.</v>
      </c>
      <c r="AG266" s="82" t="str">
        <f t="shared" si="58"/>
        <v>H46AF18</v>
      </c>
      <c r="AH266" s="104"/>
      <c r="AI266" s="105"/>
      <c r="AJ266" s="106"/>
    </row>
    <row r="267" spans="1:36" s="10" customFormat="1" ht="350.1" customHeight="1" x14ac:dyDescent="0.2">
      <c r="A267" s="89">
        <f>IF(ISBLANK(D267),"",COUNTA($D$2:D267))</f>
        <v>201</v>
      </c>
      <c r="B267" s="90">
        <f t="shared" si="59"/>
        <v>266</v>
      </c>
      <c r="C267" s="98"/>
      <c r="D267" s="98" t="s">
        <v>711</v>
      </c>
      <c r="E267" s="98" t="s">
        <v>1075</v>
      </c>
      <c r="F267" s="110" t="s">
        <v>1352</v>
      </c>
      <c r="G267" s="110" t="s">
        <v>1093</v>
      </c>
      <c r="H267" s="142" t="s">
        <v>1231</v>
      </c>
      <c r="I267" s="142" t="s">
        <v>1541</v>
      </c>
      <c r="J267" s="145" t="s">
        <v>1230</v>
      </c>
      <c r="K267" s="149" t="s">
        <v>1092</v>
      </c>
      <c r="L267" s="146">
        <v>43690</v>
      </c>
      <c r="M267" s="146">
        <v>43830</v>
      </c>
      <c r="N267" s="117">
        <f t="shared" si="55"/>
        <v>20</v>
      </c>
      <c r="O267" s="98" t="s">
        <v>1698</v>
      </c>
      <c r="P267" s="98">
        <v>0</v>
      </c>
      <c r="Q267" s="132"/>
      <c r="R267" s="100">
        <f>(Q267-M267)/30</f>
        <v>-1461</v>
      </c>
      <c r="S267" s="118">
        <f>IF(P267/K267&gt;1,100,+P267/K267*100)</f>
        <v>0</v>
      </c>
      <c r="T267" s="97">
        <f>+N267*S267/100</f>
        <v>0</v>
      </c>
      <c r="U267" s="97">
        <f>IF(M267&lt;=$AI$1,T267,0)</f>
        <v>0</v>
      </c>
      <c r="V267" s="97">
        <f>IF($AI$1&gt;=M267,N267,0)</f>
        <v>20</v>
      </c>
      <c r="W267" s="98"/>
      <c r="X267" s="102" t="str">
        <f>IF(S267=100,"CUMPLIDA",IF(M267-$AI$1&lt;0,"VENCIDA",IF(M267-$AI$1&lt;=30,"PRÓXIMA A VENCER",IF(S267&gt;0,"CON AVANCE","EN TERMINO"))))</f>
        <v>VENCIDA</v>
      </c>
      <c r="Y267" s="102" t="str">
        <f>IF(A267&lt;&gt;"",IF(AE267=1,"VENCIDO",IF(AE267=2,"PRÓXIMO A VENCER",IF(AE267=3,"EN TERMINO",IF(AE267=4,"CON AVANCE",IF(AE267=5,"CUMPLIDO",))))),"")</f>
        <v>VENCIDO</v>
      </c>
      <c r="Z267" s="139" t="s">
        <v>1050</v>
      </c>
      <c r="AA267" s="89" t="str">
        <f t="shared" si="49"/>
        <v>H48AF18</v>
      </c>
      <c r="AB267" s="103">
        <f>IF(A267&lt;&gt;"",1,AB266+1)</f>
        <v>1</v>
      </c>
      <c r="AC267" s="103" t="str">
        <f t="shared" si="50"/>
        <v>H48AF18 - 1</v>
      </c>
      <c r="AD267" s="82">
        <f t="shared" si="56"/>
        <v>1</v>
      </c>
      <c r="AE267" s="82">
        <f t="shared" si="57"/>
        <v>1</v>
      </c>
      <c r="AF267" s="82" t="str">
        <f>IF(A267&lt;&gt;"",MID(F267,1,FIND(" ",F267,1)-1),AF266)</f>
        <v>H48AF18.</v>
      </c>
      <c r="AG267" s="82" t="str">
        <f t="shared" si="58"/>
        <v>H48AF18</v>
      </c>
      <c r="AH267" s="104"/>
      <c r="AI267" s="105"/>
      <c r="AJ267" s="106"/>
    </row>
    <row r="268" spans="1:36" s="10" customFormat="1" ht="350.1" customHeight="1" x14ac:dyDescent="0.2">
      <c r="A268" s="89" t="str">
        <f>IF(ISBLANK(D268),"",COUNTA($D$2:D268))</f>
        <v/>
      </c>
      <c r="B268" s="90">
        <f t="shared" si="59"/>
        <v>267</v>
      </c>
      <c r="C268" s="98"/>
      <c r="D268" s="98"/>
      <c r="E268" s="98" t="s">
        <v>1075</v>
      </c>
      <c r="F268" s="110" t="s">
        <v>1353</v>
      </c>
      <c r="G268" s="110" t="s">
        <v>1093</v>
      </c>
      <c r="H268" s="142" t="s">
        <v>1094</v>
      </c>
      <c r="I268" s="142" t="s">
        <v>1095</v>
      </c>
      <c r="J268" s="145" t="s">
        <v>10</v>
      </c>
      <c r="K268" s="149" t="s">
        <v>1092</v>
      </c>
      <c r="L268" s="146">
        <v>43690</v>
      </c>
      <c r="M268" s="146">
        <v>43830</v>
      </c>
      <c r="N268" s="117">
        <f t="shared" si="55"/>
        <v>20</v>
      </c>
      <c r="O268" s="98" t="s">
        <v>1698</v>
      </c>
      <c r="P268" s="98">
        <v>0</v>
      </c>
      <c r="Q268" s="132"/>
      <c r="R268" s="100">
        <f>(Q268-M268)/30</f>
        <v>-1461</v>
      </c>
      <c r="S268" s="118">
        <f>IF(P268/K268&gt;1,100,+P268/K268*100)</f>
        <v>0</v>
      </c>
      <c r="T268" s="97">
        <f>+N268*S268/100</f>
        <v>0</v>
      </c>
      <c r="U268" s="97">
        <f>IF(M268&lt;=$AI$1,T268,0)</f>
        <v>0</v>
      </c>
      <c r="V268" s="97">
        <f>IF($AI$1&gt;=M268,N268,0)</f>
        <v>20</v>
      </c>
      <c r="W268" s="98"/>
      <c r="X268" s="102" t="str">
        <f>IF(S268=100,"CUMPLIDA",IF(M268-$AI$1&lt;0,"VENCIDA",IF(M268-$AI$1&lt;=30,"PRÓXIMA A VENCER",IF(S268&gt;0,"CON AVANCE","EN TERMINO"))))</f>
        <v>VENCIDA</v>
      </c>
      <c r="Y268" s="102" t="str">
        <f>IF(A268&lt;&gt;"",IF(AE268=1,"VENCIDO",IF(AE268=2,"PRÓXIMO A VENCER",IF(AE268=3,"EN TERMINO",IF(AE268=4,"CON AVANCE",IF(AE268=5,"CUMPLIDO",))))),"")</f>
        <v/>
      </c>
      <c r="Z268" s="139" t="s">
        <v>1050</v>
      </c>
      <c r="AA268" s="89" t="str">
        <f t="shared" si="49"/>
        <v>H48AF18</v>
      </c>
      <c r="AB268" s="103">
        <f>IF(A268&lt;&gt;"",1,AB267+1)</f>
        <v>2</v>
      </c>
      <c r="AC268" s="103" t="str">
        <f t="shared" si="50"/>
        <v>H48AF18 - 2</v>
      </c>
      <c r="AD268" s="82">
        <f t="shared" si="56"/>
        <v>1</v>
      </c>
      <c r="AE268" s="82">
        <f t="shared" si="57"/>
        <v>1</v>
      </c>
      <c r="AF268" s="82" t="str">
        <f>IF(A268&lt;&gt;"",MID(F268,1,FIND(" ",F268,1)-1),AF267)</f>
        <v>H48AF18.</v>
      </c>
      <c r="AG268" s="82" t="str">
        <f t="shared" si="58"/>
        <v>H48AF18</v>
      </c>
      <c r="AH268" s="104"/>
      <c r="AI268" s="105"/>
      <c r="AJ268" s="106"/>
    </row>
    <row r="269" spans="1:36" s="10" customFormat="1" ht="350.1" customHeight="1" x14ac:dyDescent="0.2">
      <c r="A269" s="89">
        <f>IF(ISBLANK(D269),"",COUNTA($D$2:D269))</f>
        <v>202</v>
      </c>
      <c r="B269" s="90">
        <f t="shared" si="59"/>
        <v>268</v>
      </c>
      <c r="C269" s="98"/>
      <c r="D269" s="98" t="s">
        <v>802</v>
      </c>
      <c r="E269" s="98" t="s">
        <v>1075</v>
      </c>
      <c r="F269" s="110" t="s">
        <v>1354</v>
      </c>
      <c r="G269" s="110" t="s">
        <v>1096</v>
      </c>
      <c r="H269" s="110" t="s">
        <v>1233</v>
      </c>
      <c r="I269" s="110" t="s">
        <v>1097</v>
      </c>
      <c r="J269" s="110" t="s">
        <v>1232</v>
      </c>
      <c r="K269" s="111">
        <v>2</v>
      </c>
      <c r="L269" s="132">
        <v>43690</v>
      </c>
      <c r="M269" s="132">
        <v>44055</v>
      </c>
      <c r="N269" s="117">
        <f t="shared" si="55"/>
        <v>52.142857142857146</v>
      </c>
      <c r="O269" s="111" t="s">
        <v>1728</v>
      </c>
      <c r="P269" s="98">
        <v>2</v>
      </c>
      <c r="Q269" s="132">
        <v>44834</v>
      </c>
      <c r="R269" s="100">
        <f>(Q269-M269)/30</f>
        <v>25.966666666666665</v>
      </c>
      <c r="S269" s="118">
        <f>IF(P269/K269&gt;1,100,+P269/K269*100)</f>
        <v>100</v>
      </c>
      <c r="T269" s="97">
        <f>+N269*S269/100</f>
        <v>52.142857142857146</v>
      </c>
      <c r="U269" s="97">
        <f>IF(M269&lt;=$AI$1,T269,0)</f>
        <v>52.142857142857146</v>
      </c>
      <c r="V269" s="97">
        <f>IF($AI$1&gt;=M269,N269,0)</f>
        <v>52.142857142857146</v>
      </c>
      <c r="W269" s="98"/>
      <c r="X269" s="102" t="str">
        <f>IF(S269=100,"CUMPLIDA",IF(M269-$AI$1&lt;0,"VENCIDA",IF(M269-$AI$1&lt;=30,"PRÓXIMA A VENCER",IF(S269&gt;0,"CON AVANCE","EN TERMINO"))))</f>
        <v>CUMPLIDA</v>
      </c>
      <c r="Y269" s="102" t="str">
        <f>IF(A269&lt;&gt;"",IF(AE269=1,"VENCIDO",IF(AE269=2,"PRÓXIMO A VENCER",IF(AE269=3,"EN TERMINO",IF(AE269=4,"CON AVANCE",IF(AE269=5,"CUMPLIDO",))))),"")</f>
        <v>CUMPLIDO</v>
      </c>
      <c r="Z269" s="139" t="s">
        <v>1050</v>
      </c>
      <c r="AA269" s="89" t="str">
        <f t="shared" si="49"/>
        <v>H50AF18</v>
      </c>
      <c r="AB269" s="103">
        <f>IF(A269&lt;&gt;"",1,AB268+1)</f>
        <v>1</v>
      </c>
      <c r="AC269" s="103" t="str">
        <f t="shared" si="50"/>
        <v>H50AF18 - 1</v>
      </c>
      <c r="AD269" s="82">
        <f t="shared" si="56"/>
        <v>5</v>
      </c>
      <c r="AE269" s="82">
        <f t="shared" si="57"/>
        <v>5</v>
      </c>
      <c r="AF269" s="82" t="str">
        <f>IF(A269&lt;&gt;"",MID(F269,1,FIND(" ",F269,1)-1),AF268)</f>
        <v>H50AF18.</v>
      </c>
      <c r="AG269" s="82" t="str">
        <f t="shared" si="58"/>
        <v>H50AF18</v>
      </c>
      <c r="AH269" s="104"/>
      <c r="AI269" s="105"/>
      <c r="AJ269" s="106"/>
    </row>
    <row r="270" spans="1:36" s="10" customFormat="1" ht="350.1" customHeight="1" x14ac:dyDescent="0.2">
      <c r="A270" s="89" t="str">
        <f>IF(ISBLANK(D270),"",COUNTA($D$2:D270))</f>
        <v/>
      </c>
      <c r="B270" s="90">
        <f t="shared" si="59"/>
        <v>269</v>
      </c>
      <c r="C270" s="98"/>
      <c r="D270" s="98"/>
      <c r="E270" s="98" t="s">
        <v>1075</v>
      </c>
      <c r="F270" s="110" t="s">
        <v>1355</v>
      </c>
      <c r="G270" s="110" t="s">
        <v>1096</v>
      </c>
      <c r="H270" s="110" t="s">
        <v>1098</v>
      </c>
      <c r="I270" s="110" t="s">
        <v>1099</v>
      </c>
      <c r="J270" s="111" t="s">
        <v>1100</v>
      </c>
      <c r="K270" s="111">
        <v>40</v>
      </c>
      <c r="L270" s="132">
        <v>43690</v>
      </c>
      <c r="M270" s="132">
        <v>44012</v>
      </c>
      <c r="N270" s="117">
        <f t="shared" si="55"/>
        <v>46</v>
      </c>
      <c r="O270" s="111" t="s">
        <v>1728</v>
      </c>
      <c r="P270" s="111">
        <v>40</v>
      </c>
      <c r="Q270" s="132">
        <v>44162</v>
      </c>
      <c r="R270" s="100">
        <f>(Q270-M270)/30</f>
        <v>5</v>
      </c>
      <c r="S270" s="150">
        <f>IF(P270/K270&gt;1,100,+P270/K270*100)</f>
        <v>100</v>
      </c>
      <c r="T270" s="97">
        <f>+N270*S270/100</f>
        <v>46</v>
      </c>
      <c r="U270" s="97">
        <f>IF(M270&lt;=$AI$1,T270,0)</f>
        <v>46</v>
      </c>
      <c r="V270" s="97">
        <f>IF($AI$1&gt;=M270,N270,0)</f>
        <v>46</v>
      </c>
      <c r="W270" s="98"/>
      <c r="X270" s="102" t="str">
        <f>IF(S270=100,"CUMPLIDA",IF(M270-$AI$1&lt;0,"VENCIDA",IF(M270-$AI$1&lt;=30,"PRÓXIMA A VENCER",IF(S270&gt;0,"CON AVANCE","EN TERMINO"))))</f>
        <v>CUMPLIDA</v>
      </c>
      <c r="Y270" s="102" t="str">
        <f>IF(A270&lt;&gt;"",IF(AE270=1,"VENCIDO",IF(AE270=2,"PRÓXIMO A VENCER",IF(AE270=3,"EN TERMINO",IF(AE270=4,"CON AVANCE",IF(AE270=5,"CUMPLIDO",))))),"")</f>
        <v/>
      </c>
      <c r="Z270" s="139" t="s">
        <v>1050</v>
      </c>
      <c r="AA270" s="89" t="str">
        <f t="shared" si="49"/>
        <v>H50AF18</v>
      </c>
      <c r="AB270" s="103">
        <f>IF(A270&lt;&gt;"",1,AB269+1)</f>
        <v>2</v>
      </c>
      <c r="AC270" s="103" t="str">
        <f t="shared" si="50"/>
        <v>H50AF18 - 2</v>
      </c>
      <c r="AD270" s="82">
        <f t="shared" si="56"/>
        <v>5</v>
      </c>
      <c r="AE270" s="82">
        <f t="shared" si="57"/>
        <v>5</v>
      </c>
      <c r="AF270" s="82" t="str">
        <f>IF(A270&lt;&gt;"",MID(F270,1,FIND(" ",F270,1)-1),AF269)</f>
        <v>H50AF18.</v>
      </c>
      <c r="AG270" s="82" t="str">
        <f t="shared" si="58"/>
        <v>H50AF18</v>
      </c>
      <c r="AH270" s="104"/>
      <c r="AI270" s="105"/>
      <c r="AJ270" s="106"/>
    </row>
    <row r="271" spans="1:36" s="10" customFormat="1" ht="350.1" customHeight="1" x14ac:dyDescent="0.2">
      <c r="A271" s="89">
        <f>IF(ISBLANK(D271),"",COUNTA($D$2:D271))</f>
        <v>203</v>
      </c>
      <c r="B271" s="90">
        <f t="shared" si="59"/>
        <v>270</v>
      </c>
      <c r="C271" s="98"/>
      <c r="D271" s="98" t="s">
        <v>1062</v>
      </c>
      <c r="E271" s="98" t="s">
        <v>1075</v>
      </c>
      <c r="F271" s="110" t="s">
        <v>1356</v>
      </c>
      <c r="G271" s="110" t="s">
        <v>1101</v>
      </c>
      <c r="H271" s="110" t="s">
        <v>1233</v>
      </c>
      <c r="I271" s="110" t="s">
        <v>1097</v>
      </c>
      <c r="J271" s="110" t="s">
        <v>1232</v>
      </c>
      <c r="K271" s="111">
        <v>2</v>
      </c>
      <c r="L271" s="132">
        <v>43690</v>
      </c>
      <c r="M271" s="132">
        <v>44055</v>
      </c>
      <c r="N271" s="117">
        <f t="shared" si="55"/>
        <v>52.142857142857146</v>
      </c>
      <c r="O271" s="111" t="s">
        <v>1728</v>
      </c>
      <c r="P271" s="98">
        <v>2</v>
      </c>
      <c r="Q271" s="132">
        <v>44834</v>
      </c>
      <c r="R271" s="100">
        <f>(Q271-M271)/30</f>
        <v>25.966666666666665</v>
      </c>
      <c r="S271" s="118">
        <f>IF(P271/K271&gt;1,100,+P271/K271*100)</f>
        <v>100</v>
      </c>
      <c r="T271" s="97">
        <f>+N271*S271/100</f>
        <v>52.142857142857146</v>
      </c>
      <c r="U271" s="97">
        <f>IF(M271&lt;=$AI$1,T271,0)</f>
        <v>52.142857142857146</v>
      </c>
      <c r="V271" s="97">
        <f>IF($AI$1&gt;=M271,N271,0)</f>
        <v>52.142857142857146</v>
      </c>
      <c r="W271" s="98"/>
      <c r="X271" s="102" t="str">
        <f>IF(S271=100,"CUMPLIDA",IF(M271-$AI$1&lt;0,"VENCIDA",IF(M271-$AI$1&lt;=30,"PRÓXIMA A VENCER",IF(S271&gt;0,"CON AVANCE","EN TERMINO"))))</f>
        <v>CUMPLIDA</v>
      </c>
      <c r="Y271" s="102" t="str">
        <f>IF(A271&lt;&gt;"",IF(AE271=1,"VENCIDO",IF(AE271=2,"PRÓXIMO A VENCER",IF(AE271=3,"EN TERMINO",IF(AE271=4,"CON AVANCE",IF(AE271=5,"CUMPLIDO",))))),"")</f>
        <v>CUMPLIDO</v>
      </c>
      <c r="Z271" s="139" t="s">
        <v>1050</v>
      </c>
      <c r="AA271" s="89" t="str">
        <f t="shared" si="49"/>
        <v>H51AF18</v>
      </c>
      <c r="AB271" s="103">
        <f>IF(A271&lt;&gt;"",1,AB270+1)</f>
        <v>1</v>
      </c>
      <c r="AC271" s="103" t="str">
        <f t="shared" si="50"/>
        <v>H51AF18 - 1</v>
      </c>
      <c r="AD271" s="82">
        <f t="shared" si="56"/>
        <v>5</v>
      </c>
      <c r="AE271" s="82">
        <f t="shared" si="57"/>
        <v>5</v>
      </c>
      <c r="AF271" s="82" t="str">
        <f>IF(A271&lt;&gt;"",MID(F271,1,FIND(" ",F271,1)-1),AF270)</f>
        <v>H51AF18.</v>
      </c>
      <c r="AG271" s="82" t="str">
        <f t="shared" si="58"/>
        <v>H51AF18</v>
      </c>
      <c r="AH271" s="104"/>
      <c r="AI271" s="105"/>
      <c r="AJ271" s="106"/>
    </row>
    <row r="272" spans="1:36" s="10" customFormat="1" ht="350.1" customHeight="1" x14ac:dyDescent="0.2">
      <c r="A272" s="89">
        <f>IF(ISBLANK(D272),"",COUNTA($D$2:D272))</f>
        <v>204</v>
      </c>
      <c r="B272" s="90">
        <f t="shared" si="59"/>
        <v>271</v>
      </c>
      <c r="C272" s="98"/>
      <c r="D272" s="98" t="s">
        <v>712</v>
      </c>
      <c r="E272" s="98" t="s">
        <v>1075</v>
      </c>
      <c r="F272" s="110" t="s">
        <v>1357</v>
      </c>
      <c r="G272" s="110" t="s">
        <v>1102</v>
      </c>
      <c r="H272" s="110" t="s">
        <v>1103</v>
      </c>
      <c r="I272" s="110" t="s">
        <v>1104</v>
      </c>
      <c r="J272" s="110" t="s">
        <v>1105</v>
      </c>
      <c r="K272" s="111">
        <v>1</v>
      </c>
      <c r="L272" s="132">
        <v>43690</v>
      </c>
      <c r="M272" s="132">
        <v>44012</v>
      </c>
      <c r="N272" s="117">
        <f t="shared" si="55"/>
        <v>46</v>
      </c>
      <c r="O272" s="111" t="s">
        <v>1728</v>
      </c>
      <c r="P272" s="98">
        <v>1</v>
      </c>
      <c r="Q272" s="132">
        <v>44693</v>
      </c>
      <c r="R272" s="100">
        <f>(Q272-M272)/30</f>
        <v>22.7</v>
      </c>
      <c r="S272" s="118">
        <f>IF(P272/K272&gt;1,100,+P272/K272*100)</f>
        <v>100</v>
      </c>
      <c r="T272" s="97">
        <f>+N272*S272/100</f>
        <v>46</v>
      </c>
      <c r="U272" s="97">
        <f>IF(M272&lt;=$AI$1,T272,0)</f>
        <v>46</v>
      </c>
      <c r="V272" s="97">
        <f>IF($AI$1&gt;=M272,N272,0)</f>
        <v>46</v>
      </c>
      <c r="W272" s="98"/>
      <c r="X272" s="102" t="str">
        <f>IF(S272=100,"CUMPLIDA",IF(M272-$AI$1&lt;0,"VENCIDA",IF(M272-$AI$1&lt;=30,"PRÓXIMA A VENCER",IF(S272&gt;0,"CON AVANCE","EN TERMINO"))))</f>
        <v>CUMPLIDA</v>
      </c>
      <c r="Y272" s="102" t="str">
        <f>IF(A272&lt;&gt;"",IF(AE272=1,"VENCIDO",IF(AE272=2,"PRÓXIMO A VENCER",IF(AE272=3,"EN TERMINO",IF(AE272=4,"CON AVANCE",IF(AE272=5,"CUMPLIDO",))))),"")</f>
        <v>CUMPLIDO</v>
      </c>
      <c r="Z272" s="139" t="s">
        <v>1050</v>
      </c>
      <c r="AA272" s="89" t="str">
        <f t="shared" si="49"/>
        <v>H52AF18</v>
      </c>
      <c r="AB272" s="103">
        <f>IF(A272&lt;&gt;"",1,AB271+1)</f>
        <v>1</v>
      </c>
      <c r="AC272" s="103" t="str">
        <f t="shared" si="50"/>
        <v>H52AF18 - 1</v>
      </c>
      <c r="AD272" s="82">
        <f t="shared" si="56"/>
        <v>5</v>
      </c>
      <c r="AE272" s="82">
        <f t="shared" si="57"/>
        <v>5</v>
      </c>
      <c r="AF272" s="82" t="str">
        <f>IF(A272&lt;&gt;"",MID(F272,1,FIND(" ",F272,1)-1),AF271)</f>
        <v>H52AF18.</v>
      </c>
      <c r="AG272" s="82" t="str">
        <f t="shared" si="58"/>
        <v>H52AF18</v>
      </c>
      <c r="AH272" s="104"/>
      <c r="AI272" s="105"/>
      <c r="AJ272" s="106"/>
    </row>
    <row r="273" spans="1:36" s="10" customFormat="1" ht="350.1" customHeight="1" x14ac:dyDescent="0.2">
      <c r="A273" s="89">
        <f>IF(ISBLANK(D273),"",COUNTA($D$2:D273))</f>
        <v>205</v>
      </c>
      <c r="B273" s="90">
        <f t="shared" si="59"/>
        <v>272</v>
      </c>
      <c r="C273" s="98"/>
      <c r="D273" s="98" t="s">
        <v>711</v>
      </c>
      <c r="E273" s="98" t="s">
        <v>1075</v>
      </c>
      <c r="F273" s="112" t="s">
        <v>1358</v>
      </c>
      <c r="G273" s="112" t="s">
        <v>1106</v>
      </c>
      <c r="H273" s="151" t="s">
        <v>1107</v>
      </c>
      <c r="I273" s="112" t="s">
        <v>1542</v>
      </c>
      <c r="J273" s="112" t="s">
        <v>1543</v>
      </c>
      <c r="K273" s="98">
        <v>1</v>
      </c>
      <c r="L273" s="130">
        <v>43690</v>
      </c>
      <c r="M273" s="130">
        <v>43830</v>
      </c>
      <c r="N273" s="117">
        <f t="shared" si="55"/>
        <v>20</v>
      </c>
      <c r="O273" s="98" t="s">
        <v>1703</v>
      </c>
      <c r="P273" s="98">
        <v>0</v>
      </c>
      <c r="Q273" s="132"/>
      <c r="R273" s="100">
        <f>(Q273-M273)/30</f>
        <v>-1461</v>
      </c>
      <c r="S273" s="118">
        <f>IF(P273/K273&gt;1,100,+P273/K273*100)</f>
        <v>0</v>
      </c>
      <c r="T273" s="97">
        <f>+N273*S273/100</f>
        <v>0</v>
      </c>
      <c r="U273" s="97">
        <f>IF(M273&lt;=$AI$1,T273,0)</f>
        <v>0</v>
      </c>
      <c r="V273" s="97">
        <f>IF($AI$1&gt;=M273,N273,0)</f>
        <v>20</v>
      </c>
      <c r="W273" s="98"/>
      <c r="X273" s="102" t="str">
        <f>IF(S273=100,"CUMPLIDA",IF(M273-$AI$1&lt;0,"VENCIDA",IF(M273-$AI$1&lt;=30,"PRÓXIMA A VENCER",IF(S273&gt;0,"CON AVANCE","EN TERMINO"))))</f>
        <v>VENCIDA</v>
      </c>
      <c r="Y273" s="102" t="str">
        <f>IF(A273&lt;&gt;"",IF(AE273=1,"VENCIDO",IF(AE273=2,"PRÓXIMO A VENCER",IF(AE273=3,"EN TERMINO",IF(AE273=4,"CON AVANCE",IF(AE273=5,"CUMPLIDO",))))),"")</f>
        <v>VENCIDO</v>
      </c>
      <c r="Z273" s="139" t="s">
        <v>1050</v>
      </c>
      <c r="AA273" s="89" t="str">
        <f t="shared" si="49"/>
        <v>H53AF18</v>
      </c>
      <c r="AB273" s="103">
        <f>IF(A273&lt;&gt;"",1,AB272+1)</f>
        <v>1</v>
      </c>
      <c r="AC273" s="103" t="str">
        <f t="shared" si="50"/>
        <v>H53AF18 - 1</v>
      </c>
      <c r="AD273" s="82">
        <f t="shared" si="56"/>
        <v>1</v>
      </c>
      <c r="AE273" s="82">
        <f t="shared" si="57"/>
        <v>1</v>
      </c>
      <c r="AF273" s="82" t="str">
        <f>IF(A273&lt;&gt;"",MID(F273,1,FIND(" ",F273,1)-1),AF272)</f>
        <v>H53AF18.</v>
      </c>
      <c r="AG273" s="82" t="str">
        <f t="shared" si="58"/>
        <v>H53AF18</v>
      </c>
      <c r="AH273" s="104"/>
      <c r="AI273" s="105"/>
      <c r="AJ273" s="106"/>
    </row>
    <row r="274" spans="1:36" s="10" customFormat="1" ht="350.1" customHeight="1" x14ac:dyDescent="0.2">
      <c r="A274" s="89">
        <f>IF(ISBLANK(D274),"",COUNTA($D$2:D274))</f>
        <v>206</v>
      </c>
      <c r="B274" s="90">
        <f t="shared" si="59"/>
        <v>273</v>
      </c>
      <c r="C274" s="98"/>
      <c r="D274" s="98" t="s">
        <v>711</v>
      </c>
      <c r="E274" s="98" t="s">
        <v>1075</v>
      </c>
      <c r="F274" s="112" t="s">
        <v>1359</v>
      </c>
      <c r="G274" s="112" t="s">
        <v>1108</v>
      </c>
      <c r="H274" s="142" t="s">
        <v>1977</v>
      </c>
      <c r="I274" s="142" t="s">
        <v>1544</v>
      </c>
      <c r="J274" s="142" t="s">
        <v>1545</v>
      </c>
      <c r="K274" s="145">
        <v>1</v>
      </c>
      <c r="L274" s="146">
        <v>43690</v>
      </c>
      <c r="M274" s="146">
        <v>43830</v>
      </c>
      <c r="N274" s="117">
        <f t="shared" si="55"/>
        <v>20</v>
      </c>
      <c r="O274" s="98" t="s">
        <v>1698</v>
      </c>
      <c r="P274" s="111">
        <v>0.7</v>
      </c>
      <c r="Q274" s="132"/>
      <c r="R274" s="100">
        <f>(Q274-M274)/30</f>
        <v>-1461</v>
      </c>
      <c r="S274" s="118">
        <f>IF(P274/K274&gt;1,100,+P274/K274*100)</f>
        <v>70</v>
      </c>
      <c r="T274" s="97">
        <f>+N274*S274/100</f>
        <v>14</v>
      </c>
      <c r="U274" s="97">
        <f>IF(M274&lt;=$AI$1,T274,0)</f>
        <v>14</v>
      </c>
      <c r="V274" s="97">
        <f>IF($AI$1&gt;=M274,N274,0)</f>
        <v>20</v>
      </c>
      <c r="W274" s="98" t="s">
        <v>1533</v>
      </c>
      <c r="X274" s="102" t="str">
        <f>IF(S274=100,"CUMPLIDA",IF(M274-$AI$1&lt;0,"VENCIDA",IF(M274-$AI$1&lt;=30,"PRÓXIMA A VENCER",IF(S274&gt;0,"CON AVANCE","EN TERMINO"))))</f>
        <v>VENCIDA</v>
      </c>
      <c r="Y274" s="102" t="str">
        <f>IF(A274&lt;&gt;"",IF(AE274=1,"VENCIDO",IF(AE274=2,"PRÓXIMO A VENCER",IF(AE274=3,"EN TERMINO",IF(AE274=4,"CON AVANCE",IF(AE274=5,"CUMPLIDO",))))),"")</f>
        <v>VENCIDO</v>
      </c>
      <c r="Z274" s="139" t="s">
        <v>1050</v>
      </c>
      <c r="AA274" s="89" t="str">
        <f t="shared" si="49"/>
        <v xml:space="preserve">
H54AF18</v>
      </c>
      <c r="AB274" s="103">
        <f>IF(A274&lt;&gt;"",1,AB273+1)</f>
        <v>1</v>
      </c>
      <c r="AC274" s="103" t="str">
        <f t="shared" si="50"/>
        <v xml:space="preserve">
H54AF18 - 1</v>
      </c>
      <c r="AD274" s="82">
        <f t="shared" si="56"/>
        <v>1</v>
      </c>
      <c r="AE274" s="82">
        <f t="shared" si="57"/>
        <v>1</v>
      </c>
      <c r="AF274" s="82" t="str">
        <f>IF(A274&lt;&gt;"",MID(F274,1,FIND(" ",F274,1)-1),AF273)</f>
        <v xml:space="preserve">
H54AF18.</v>
      </c>
      <c r="AG274" s="82" t="str">
        <f t="shared" si="58"/>
        <v xml:space="preserve">
H54AF18</v>
      </c>
      <c r="AH274" s="104"/>
      <c r="AI274" s="105"/>
      <c r="AJ274" s="106"/>
    </row>
    <row r="275" spans="1:36" s="10" customFormat="1" ht="350.1" customHeight="1" x14ac:dyDescent="0.2">
      <c r="A275" s="89">
        <f>IF(ISBLANK(D275),"",COUNTA($D$2:D275))</f>
        <v>207</v>
      </c>
      <c r="B275" s="90">
        <f t="shared" si="59"/>
        <v>274</v>
      </c>
      <c r="C275" s="98"/>
      <c r="D275" s="98" t="s">
        <v>1329</v>
      </c>
      <c r="E275" s="98" t="s">
        <v>1075</v>
      </c>
      <c r="F275" s="112" t="s">
        <v>1360</v>
      </c>
      <c r="G275" s="112" t="s">
        <v>1109</v>
      </c>
      <c r="H275" s="142" t="s">
        <v>1976</v>
      </c>
      <c r="I275" s="142" t="s">
        <v>1115</v>
      </c>
      <c r="J275" s="142" t="s">
        <v>1546</v>
      </c>
      <c r="K275" s="145">
        <v>1</v>
      </c>
      <c r="L275" s="146">
        <v>43690</v>
      </c>
      <c r="M275" s="146">
        <v>43830</v>
      </c>
      <c r="N275" s="117">
        <f t="shared" si="55"/>
        <v>20</v>
      </c>
      <c r="O275" s="98" t="s">
        <v>1698</v>
      </c>
      <c r="P275" s="98">
        <v>0.3</v>
      </c>
      <c r="Q275" s="132"/>
      <c r="R275" s="100">
        <f>(Q275-M275)/30</f>
        <v>-1461</v>
      </c>
      <c r="S275" s="118">
        <f>IF(P275/K275&gt;1,100,+P275/K275*100)</f>
        <v>30</v>
      </c>
      <c r="T275" s="97">
        <f>+N275*S275/100</f>
        <v>6</v>
      </c>
      <c r="U275" s="97">
        <f>IF(M275&lt;=$AI$1,T275,0)</f>
        <v>6</v>
      </c>
      <c r="V275" s="97">
        <f>IF($AI$1&gt;=M275,N275,0)</f>
        <v>20</v>
      </c>
      <c r="W275" s="98" t="s">
        <v>1533</v>
      </c>
      <c r="X275" s="102" t="str">
        <f>IF(S275=100,"CUMPLIDA",IF(M275-$AI$1&lt;0,"VENCIDA",IF(M275-$AI$1&lt;=30,"PRÓXIMA A VENCER",IF(S275&gt;0,"CON AVANCE","EN TERMINO"))))</f>
        <v>VENCIDA</v>
      </c>
      <c r="Y275" s="102" t="str">
        <f>IF(A275&lt;&gt;"",IF(AE275=1,"VENCIDO",IF(AE275=2,"PRÓXIMO A VENCER",IF(AE275=3,"EN TERMINO",IF(AE275=4,"CON AVANCE",IF(AE275=5,"CUMPLIDO",))))),"")</f>
        <v>VENCIDO</v>
      </c>
      <c r="Z275" s="139" t="s">
        <v>1050</v>
      </c>
      <c r="AA275" s="89" t="str">
        <f t="shared" si="49"/>
        <v>H55AF18</v>
      </c>
      <c r="AB275" s="103">
        <f>IF(A275&lt;&gt;"",1,AB274+1)</f>
        <v>1</v>
      </c>
      <c r="AC275" s="103" t="str">
        <f t="shared" si="50"/>
        <v>H55AF18 - 1</v>
      </c>
      <c r="AD275" s="82">
        <f t="shared" si="56"/>
        <v>1</v>
      </c>
      <c r="AE275" s="82">
        <f t="shared" si="57"/>
        <v>1</v>
      </c>
      <c r="AF275" s="82" t="str">
        <f>IF(A275&lt;&gt;"",MID(F275,1,FIND(" ",F275,1)-1),AF274)</f>
        <v>H55AF18.</v>
      </c>
      <c r="AG275" s="82" t="str">
        <f t="shared" si="58"/>
        <v>H55AF18</v>
      </c>
      <c r="AH275" s="104"/>
      <c r="AI275" s="105"/>
      <c r="AJ275" s="106"/>
    </row>
    <row r="276" spans="1:36" s="10" customFormat="1" ht="350.1" customHeight="1" x14ac:dyDescent="0.2">
      <c r="A276" s="89">
        <f>IF(ISBLANK(D276),"",COUNTA($D$2:D276))</f>
        <v>208</v>
      </c>
      <c r="B276" s="90">
        <f t="shared" si="59"/>
        <v>275</v>
      </c>
      <c r="C276" s="98"/>
      <c r="D276" s="98" t="s">
        <v>712</v>
      </c>
      <c r="E276" s="98" t="s">
        <v>1075</v>
      </c>
      <c r="F276" s="110" t="s">
        <v>1361</v>
      </c>
      <c r="G276" s="110" t="s">
        <v>1110</v>
      </c>
      <c r="H276" s="110" t="s">
        <v>1111</v>
      </c>
      <c r="I276" s="110" t="s">
        <v>1112</v>
      </c>
      <c r="J276" s="110" t="s">
        <v>1113</v>
      </c>
      <c r="K276" s="111">
        <v>1</v>
      </c>
      <c r="L276" s="132">
        <v>43690</v>
      </c>
      <c r="M276" s="132">
        <v>43753</v>
      </c>
      <c r="N276" s="117">
        <f t="shared" si="55"/>
        <v>9</v>
      </c>
      <c r="O276" s="111" t="s">
        <v>440</v>
      </c>
      <c r="P276" s="111">
        <v>0.5</v>
      </c>
      <c r="Q276" s="132"/>
      <c r="R276" s="100">
        <f>(Q276-M276)/30</f>
        <v>-1458.4333333333334</v>
      </c>
      <c r="S276" s="118">
        <f>IF(P276/K276&gt;1,100,+P276/K276*100)</f>
        <v>50</v>
      </c>
      <c r="T276" s="97">
        <f>+N276*S276/100</f>
        <v>4.5</v>
      </c>
      <c r="U276" s="97">
        <f>IF(M276&lt;=$AI$1,T276,0)</f>
        <v>4.5</v>
      </c>
      <c r="V276" s="97">
        <f>IF($AI$1&gt;=M276,N276,0)</f>
        <v>9</v>
      </c>
      <c r="W276" s="98"/>
      <c r="X276" s="102" t="str">
        <f>IF(S276=100,"CUMPLIDA",IF(M276-$AI$1&lt;0,"VENCIDA",IF(M276-$AI$1&lt;=30,"PRÓXIMA A VENCER",IF(S276&gt;0,"CON AVANCE","EN TERMINO"))))</f>
        <v>VENCIDA</v>
      </c>
      <c r="Y276" s="102" t="str">
        <f>IF(A276&lt;&gt;"",IF(AE276=1,"VENCIDO",IF(AE276=2,"PRÓXIMO A VENCER",IF(AE276=3,"EN TERMINO",IF(AE276=4,"CON AVANCE",IF(AE276=5,"CUMPLIDO",))))),"")</f>
        <v>VENCIDO</v>
      </c>
      <c r="Z276" s="139" t="s">
        <v>1050</v>
      </c>
      <c r="AA276" s="89" t="str">
        <f t="shared" si="49"/>
        <v>H57AF18</v>
      </c>
      <c r="AB276" s="103">
        <f>IF(A276&lt;&gt;"",1,AB275+1)</f>
        <v>1</v>
      </c>
      <c r="AC276" s="103" t="str">
        <f t="shared" si="50"/>
        <v>H57AF18 - 1</v>
      </c>
      <c r="AD276" s="82">
        <f t="shared" si="56"/>
        <v>1</v>
      </c>
      <c r="AE276" s="82">
        <f t="shared" si="57"/>
        <v>1</v>
      </c>
      <c r="AF276" s="82" t="str">
        <f>IF(A276&lt;&gt;"",MID(F276,1,FIND(" ",F276,1)-1),AF275)</f>
        <v>H57AF18.</v>
      </c>
      <c r="AG276" s="82" t="str">
        <f t="shared" si="58"/>
        <v>H57AF18</v>
      </c>
      <c r="AH276" s="104"/>
      <c r="AI276" s="105"/>
      <c r="AJ276" s="106"/>
    </row>
    <row r="277" spans="1:36" s="10" customFormat="1" ht="350.1" customHeight="1" x14ac:dyDescent="0.2">
      <c r="A277" s="89">
        <f>IF(ISBLANK(D277),"",COUNTA($D$2:D277))</f>
        <v>209</v>
      </c>
      <c r="B277" s="90">
        <f t="shared" si="59"/>
        <v>276</v>
      </c>
      <c r="C277" s="98"/>
      <c r="D277" s="98" t="s">
        <v>1022</v>
      </c>
      <c r="E277" s="98" t="s">
        <v>969</v>
      </c>
      <c r="F277" s="110" t="s">
        <v>1040</v>
      </c>
      <c r="G277" s="110" t="s">
        <v>1024</v>
      </c>
      <c r="H277" s="112" t="s">
        <v>1025</v>
      </c>
      <c r="I277" s="112" t="s">
        <v>1026</v>
      </c>
      <c r="J277" s="98" t="s">
        <v>924</v>
      </c>
      <c r="K277" s="98">
        <v>1</v>
      </c>
      <c r="L277" s="130">
        <v>43480</v>
      </c>
      <c r="M277" s="130">
        <v>43524</v>
      </c>
      <c r="N277" s="117">
        <f t="shared" si="55"/>
        <v>6.2857142857142856</v>
      </c>
      <c r="O277" s="98" t="s">
        <v>440</v>
      </c>
      <c r="P277" s="98">
        <v>0.4</v>
      </c>
      <c r="Q277" s="132"/>
      <c r="R277" s="100">
        <f>(Q277-M277)/30</f>
        <v>-1450.8</v>
      </c>
      <c r="S277" s="118">
        <f>IF(P277/K277&gt;1,100,+P277/K277*100)</f>
        <v>40</v>
      </c>
      <c r="T277" s="97">
        <f>+N277*S277/100</f>
        <v>2.5142857142857142</v>
      </c>
      <c r="U277" s="97">
        <f>IF(M277&lt;=$AI$1,T277,0)</f>
        <v>2.5142857142857142</v>
      </c>
      <c r="V277" s="97">
        <f>IF($AI$1&gt;=M277,N277,0)</f>
        <v>6.2857142857142856</v>
      </c>
      <c r="W277" s="98"/>
      <c r="X277" s="102" t="str">
        <f>IF(S277=100,"CUMPLIDA",IF(M277-$AI$1&lt;0,"VENCIDA",IF(M277-$AI$1&lt;=30,"PRÓXIMA A VENCER",IF(S277&gt;0,"CON AVANCE","EN TERMINO"))))</f>
        <v>VENCIDA</v>
      </c>
      <c r="Y277" s="102" t="str">
        <f>IF(A277&lt;&gt;"",IF(AE277=1,"VENCIDO",IF(AE277=2,"PRÓXIMO A VENCER",IF(AE277=3,"EN TERMINO",IF(AE277=4,"CON AVANCE",IF(AE277=5,"CUMPLIDO",))))),"")</f>
        <v>VENCIDO</v>
      </c>
      <c r="Z277" s="139" t="s">
        <v>1039</v>
      </c>
      <c r="AA277" s="89" t="str">
        <f t="shared" si="49"/>
        <v>H1APCSMF18</v>
      </c>
      <c r="AB277" s="103">
        <f>IF(A277&lt;&gt;"",1,AB276+1)</f>
        <v>1</v>
      </c>
      <c r="AC277" s="103" t="str">
        <f t="shared" si="50"/>
        <v>H1APCSMF18 - 1</v>
      </c>
      <c r="AD277" s="82">
        <f t="shared" si="56"/>
        <v>1</v>
      </c>
      <c r="AE277" s="82">
        <f t="shared" si="57"/>
        <v>1</v>
      </c>
      <c r="AF277" s="82" t="str">
        <f>IF(A277&lt;&gt;"",MID(F277,1,FIND(" ",F277,1)-1),AF276)</f>
        <v>H1APCSMF18.</v>
      </c>
      <c r="AG277" s="82" t="str">
        <f t="shared" si="58"/>
        <v>H1APCSMF18</v>
      </c>
      <c r="AH277" s="104"/>
      <c r="AI277" s="105"/>
      <c r="AJ277" s="106"/>
    </row>
    <row r="278" spans="1:36" s="10" customFormat="1" ht="350.1" customHeight="1" x14ac:dyDescent="0.2">
      <c r="A278" s="89">
        <f>IF(ISBLANK(D278),"",COUNTA($D$2:D278))</f>
        <v>210</v>
      </c>
      <c r="B278" s="90">
        <f t="shared" si="59"/>
        <v>277</v>
      </c>
      <c r="C278" s="98"/>
      <c r="D278" s="98" t="s">
        <v>1023</v>
      </c>
      <c r="E278" s="98" t="s">
        <v>969</v>
      </c>
      <c r="F278" s="110" t="s">
        <v>1041</v>
      </c>
      <c r="G278" s="110" t="s">
        <v>1027</v>
      </c>
      <c r="H278" s="112" t="s">
        <v>1028</v>
      </c>
      <c r="I278" s="112" t="s">
        <v>919</v>
      </c>
      <c r="J278" s="98" t="s">
        <v>924</v>
      </c>
      <c r="K278" s="98">
        <v>1</v>
      </c>
      <c r="L278" s="130">
        <v>43480</v>
      </c>
      <c r="M278" s="130">
        <v>43524</v>
      </c>
      <c r="N278" s="117">
        <f t="shared" si="55"/>
        <v>6.2857142857142856</v>
      </c>
      <c r="O278" s="98" t="s">
        <v>440</v>
      </c>
      <c r="P278" s="98">
        <v>0.4</v>
      </c>
      <c r="Q278" s="132"/>
      <c r="R278" s="100">
        <f>(Q278-M278)/30</f>
        <v>-1450.8</v>
      </c>
      <c r="S278" s="118">
        <f>IF(P278/K278&gt;1,100,+P278/K278*100)</f>
        <v>40</v>
      </c>
      <c r="T278" s="97">
        <f>+N278*S278/100</f>
        <v>2.5142857142857142</v>
      </c>
      <c r="U278" s="97">
        <f>IF(M278&lt;=$AI$1,T278,0)</f>
        <v>2.5142857142857142</v>
      </c>
      <c r="V278" s="97">
        <f>IF($AI$1&gt;=M278,N278,0)</f>
        <v>6.2857142857142856</v>
      </c>
      <c r="W278" s="98"/>
      <c r="X278" s="102" t="str">
        <f>IF(S278=100,"CUMPLIDA",IF(M278-$AI$1&lt;0,"VENCIDA",IF(M278-$AI$1&lt;=30,"PRÓXIMA A VENCER",IF(S278&gt;0,"CON AVANCE","EN TERMINO"))))</f>
        <v>VENCIDA</v>
      </c>
      <c r="Y278" s="102" t="str">
        <f>IF(A278&lt;&gt;"",IF(AE278=1,"VENCIDO",IF(AE278=2,"PRÓXIMO A VENCER",IF(AE278=3,"EN TERMINO",IF(AE278=4,"CON AVANCE",IF(AE278=5,"CUMPLIDO",))))),"")</f>
        <v>VENCIDO</v>
      </c>
      <c r="Z278" s="139" t="s">
        <v>1039</v>
      </c>
      <c r="AA278" s="89" t="str">
        <f t="shared" si="49"/>
        <v>H2APCSMF18</v>
      </c>
      <c r="AB278" s="103">
        <f>IF(A278&lt;&gt;"",1,AB277+1)</f>
        <v>1</v>
      </c>
      <c r="AC278" s="103" t="str">
        <f t="shared" si="50"/>
        <v>H2APCSMF18 - 1</v>
      </c>
      <c r="AD278" s="82">
        <f t="shared" si="56"/>
        <v>1</v>
      </c>
      <c r="AE278" s="82">
        <f t="shared" si="57"/>
        <v>1</v>
      </c>
      <c r="AF278" s="82" t="str">
        <f>IF(A278&lt;&gt;"",MID(F278,1,FIND(" ",F278,1)-1),AF277)</f>
        <v>H2APCSMF18.</v>
      </c>
      <c r="AG278" s="82" t="str">
        <f t="shared" si="58"/>
        <v>H2APCSMF18</v>
      </c>
      <c r="AH278" s="104"/>
      <c r="AI278" s="105"/>
      <c r="AJ278" s="106"/>
    </row>
    <row r="279" spans="1:36" s="10" customFormat="1" ht="350.1" customHeight="1" x14ac:dyDescent="0.2">
      <c r="A279" s="89">
        <f>IF(ISBLANK(D279),"",COUNTA($D$2:D279))</f>
        <v>211</v>
      </c>
      <c r="B279" s="90">
        <f t="shared" si="59"/>
        <v>278</v>
      </c>
      <c r="C279" s="98"/>
      <c r="D279" s="98" t="s">
        <v>712</v>
      </c>
      <c r="E279" s="98" t="s">
        <v>1036</v>
      </c>
      <c r="F279" s="110" t="s">
        <v>1042</v>
      </c>
      <c r="G279" s="110" t="s">
        <v>1029</v>
      </c>
      <c r="H279" s="112" t="s">
        <v>1030</v>
      </c>
      <c r="I279" s="112" t="s">
        <v>1031</v>
      </c>
      <c r="J279" s="98" t="s">
        <v>1032</v>
      </c>
      <c r="K279" s="98">
        <v>1</v>
      </c>
      <c r="L279" s="130">
        <v>43480</v>
      </c>
      <c r="M279" s="130">
        <v>43524</v>
      </c>
      <c r="N279" s="117">
        <f t="shared" si="55"/>
        <v>6.2857142857142856</v>
      </c>
      <c r="O279" s="98" t="s">
        <v>440</v>
      </c>
      <c r="P279" s="98">
        <v>0.9</v>
      </c>
      <c r="Q279" s="132"/>
      <c r="R279" s="100">
        <f>(Q279-M279)/30</f>
        <v>-1450.8</v>
      </c>
      <c r="S279" s="118">
        <f>IF(P279/K279&gt;1,100,+P279/K279*100)</f>
        <v>90</v>
      </c>
      <c r="T279" s="97">
        <f>+N279*S279/100</f>
        <v>5.6571428571428566</v>
      </c>
      <c r="U279" s="97">
        <f>IF(M279&lt;=$AI$1,T279,0)</f>
        <v>5.6571428571428566</v>
      </c>
      <c r="V279" s="97">
        <f>IF($AI$1&gt;=M279,N279,0)</f>
        <v>6.2857142857142856</v>
      </c>
      <c r="W279" s="98"/>
      <c r="X279" s="102" t="str">
        <f>IF(S279=100,"CUMPLIDA",IF(M279-$AI$1&lt;0,"VENCIDA",IF(M279-$AI$1&lt;=30,"PRÓXIMA A VENCER",IF(S279&gt;0,"CON AVANCE","EN TERMINO"))))</f>
        <v>VENCIDA</v>
      </c>
      <c r="Y279" s="102" t="str">
        <f>IF(A279&lt;&gt;"",IF(AE279=1,"VENCIDO",IF(AE279=2,"PRÓXIMO A VENCER",IF(AE279=3,"EN TERMINO",IF(AE279=4,"CON AVANCE",IF(AE279=5,"CUMPLIDO",))))),"")</f>
        <v>VENCIDO</v>
      </c>
      <c r="Z279" s="139" t="s">
        <v>1039</v>
      </c>
      <c r="AA279" s="89" t="str">
        <f t="shared" si="49"/>
        <v>H5APCSMF18</v>
      </c>
      <c r="AB279" s="103">
        <f>IF(A279&lt;&gt;"",1,AB278+1)</f>
        <v>1</v>
      </c>
      <c r="AC279" s="103" t="str">
        <f t="shared" si="50"/>
        <v>H5APCSMF18 - 1</v>
      </c>
      <c r="AD279" s="82">
        <f t="shared" si="56"/>
        <v>1</v>
      </c>
      <c r="AE279" s="82">
        <f t="shared" si="57"/>
        <v>1</v>
      </c>
      <c r="AF279" s="82" t="str">
        <f>IF(A279&lt;&gt;"",MID(F279,1,FIND(" ",F279,1)-1),AF278)</f>
        <v>H5APCSMF18.</v>
      </c>
      <c r="AG279" s="82" t="str">
        <f t="shared" si="58"/>
        <v>H5APCSMF18</v>
      </c>
      <c r="AH279" s="104"/>
      <c r="AI279" s="105"/>
      <c r="AJ279" s="106"/>
    </row>
    <row r="280" spans="1:36" s="10" customFormat="1" ht="350.1" customHeight="1" x14ac:dyDescent="0.2">
      <c r="A280" s="89">
        <f>IF(ISBLANK(D280),"",COUNTA($D$2:D280))</f>
        <v>212</v>
      </c>
      <c r="B280" s="90">
        <f t="shared" si="59"/>
        <v>279</v>
      </c>
      <c r="C280" s="98"/>
      <c r="D280" s="98" t="s">
        <v>1022</v>
      </c>
      <c r="E280" s="98" t="s">
        <v>969</v>
      </c>
      <c r="F280" s="110" t="s">
        <v>1043</v>
      </c>
      <c r="G280" s="110" t="s">
        <v>1033</v>
      </c>
      <c r="H280" s="112" t="s">
        <v>1034</v>
      </c>
      <c r="I280" s="112" t="s">
        <v>1035</v>
      </c>
      <c r="J280" s="98" t="s">
        <v>924</v>
      </c>
      <c r="K280" s="98">
        <v>1</v>
      </c>
      <c r="L280" s="130">
        <v>43480</v>
      </c>
      <c r="M280" s="130">
        <v>43524</v>
      </c>
      <c r="N280" s="117">
        <f t="shared" si="55"/>
        <v>6.2857142857142856</v>
      </c>
      <c r="O280" s="98" t="s">
        <v>440</v>
      </c>
      <c r="P280" s="98">
        <v>0.4</v>
      </c>
      <c r="Q280" s="132"/>
      <c r="R280" s="100">
        <f>(Q280-M280)/30</f>
        <v>-1450.8</v>
      </c>
      <c r="S280" s="118">
        <f>IF(P280/K280&gt;1,100,+P280/K280*100)</f>
        <v>40</v>
      </c>
      <c r="T280" s="97">
        <f>+N280*S280/100</f>
        <v>2.5142857142857142</v>
      </c>
      <c r="U280" s="97">
        <f>IF(M280&lt;=$AI$1,T280,0)</f>
        <v>2.5142857142857142</v>
      </c>
      <c r="V280" s="97">
        <f>IF($AI$1&gt;=M280,N280,0)</f>
        <v>6.2857142857142856</v>
      </c>
      <c r="W280" s="98"/>
      <c r="X280" s="102" t="str">
        <f>IF(S280=100,"CUMPLIDA",IF(M280-$AI$1&lt;0,"VENCIDA",IF(M280-$AI$1&lt;=30,"PRÓXIMA A VENCER",IF(S280&gt;0,"CON AVANCE","EN TERMINO"))))</f>
        <v>VENCIDA</v>
      </c>
      <c r="Y280" s="102" t="str">
        <f>IF(A280&lt;&gt;"",IF(AE280=1,"VENCIDO",IF(AE280=2,"PRÓXIMO A VENCER",IF(AE280=3,"EN TERMINO",IF(AE280=4,"CON AVANCE",IF(AE280=5,"CUMPLIDO",))))),"")</f>
        <v>VENCIDO</v>
      </c>
      <c r="Z280" s="139" t="s">
        <v>1039</v>
      </c>
      <c r="AA280" s="89" t="str">
        <f t="shared" si="49"/>
        <v>H6APCSMF18</v>
      </c>
      <c r="AB280" s="103">
        <f>IF(A280&lt;&gt;"",1,AB279+1)</f>
        <v>1</v>
      </c>
      <c r="AC280" s="103" t="str">
        <f t="shared" si="50"/>
        <v>H6APCSMF18 - 1</v>
      </c>
      <c r="AD280" s="82">
        <f t="shared" si="56"/>
        <v>1</v>
      </c>
      <c r="AE280" s="82">
        <f t="shared" si="57"/>
        <v>1</v>
      </c>
      <c r="AF280" s="82" t="str">
        <f>IF(A280&lt;&gt;"",MID(F280,1,FIND(" ",F280,1)-1),AF279)</f>
        <v>H6APCSMF18.</v>
      </c>
      <c r="AG280" s="82" t="str">
        <f t="shared" si="58"/>
        <v>H6APCSMF18</v>
      </c>
      <c r="AH280" s="104"/>
      <c r="AI280" s="105"/>
      <c r="AJ280" s="106"/>
    </row>
    <row r="281" spans="1:36" s="10" customFormat="1" ht="350.1" customHeight="1" x14ac:dyDescent="0.2">
      <c r="A281" s="89">
        <f>IF(ISBLANK(D281),"",COUNTA($D$2:D281))</f>
        <v>213</v>
      </c>
      <c r="B281" s="90">
        <f t="shared" si="59"/>
        <v>280</v>
      </c>
      <c r="C281" s="98"/>
      <c r="D281" s="98" t="s">
        <v>803</v>
      </c>
      <c r="E281" s="98" t="s">
        <v>966</v>
      </c>
      <c r="F281" s="110" t="s">
        <v>868</v>
      </c>
      <c r="G281" s="110" t="s">
        <v>869</v>
      </c>
      <c r="H281" s="112" t="s">
        <v>930</v>
      </c>
      <c r="I281" s="112" t="s">
        <v>918</v>
      </c>
      <c r="J281" s="98" t="s">
        <v>931</v>
      </c>
      <c r="K281" s="98">
        <v>1</v>
      </c>
      <c r="L281" s="130">
        <v>43467</v>
      </c>
      <c r="M281" s="130">
        <v>43524</v>
      </c>
      <c r="N281" s="117">
        <f t="shared" si="55"/>
        <v>8.1428571428571423</v>
      </c>
      <c r="O281" s="98" t="s">
        <v>1704</v>
      </c>
      <c r="P281" s="98">
        <v>0</v>
      </c>
      <c r="Q281" s="130"/>
      <c r="R281" s="100">
        <f>(Q281-M281)/30</f>
        <v>-1450.8</v>
      </c>
      <c r="S281" s="118">
        <f>IF(P281/K281&gt;1,100,+P281/K281*100)</f>
        <v>0</v>
      </c>
      <c r="T281" s="97">
        <f>+N281*S281/100</f>
        <v>0</v>
      </c>
      <c r="U281" s="97">
        <f>IF(M281&lt;=$AI$1,T281,0)</f>
        <v>0</v>
      </c>
      <c r="V281" s="97">
        <f>IF($AI$1&gt;=M281,N281,0)</f>
        <v>8.1428571428571423</v>
      </c>
      <c r="W281" s="98"/>
      <c r="X281" s="102" t="str">
        <f>IF(S281=100,"CUMPLIDA",IF(M281-$AI$1&lt;0,"VENCIDA",IF(M281-$AI$1&lt;=30,"PRÓXIMA A VENCER",IF(S281&gt;0,"CON AVANCE","EN TERMINO"))))</f>
        <v>VENCIDA</v>
      </c>
      <c r="Y281" s="102" t="str">
        <f>IF(A281&lt;&gt;"",IF(AE281=1,"VENCIDO",IF(AE281=2,"PRÓXIMO A VENCER",IF(AE281=3,"EN TERMINO",IF(AE281=4,"CON AVANCE",IF(AE281=5,"CUMPLIDO",))))),"")</f>
        <v>VENCIDO</v>
      </c>
      <c r="Z281" s="152" t="s">
        <v>929</v>
      </c>
      <c r="AA281" s="89" t="str">
        <f t="shared" si="49"/>
        <v>H1ACSRT17</v>
      </c>
      <c r="AB281" s="103">
        <f>IF(A281&lt;&gt;"",1,AB280+1)</f>
        <v>1</v>
      </c>
      <c r="AC281" s="103" t="str">
        <f t="shared" si="50"/>
        <v>H1ACSRT17 - 1</v>
      </c>
      <c r="AD281" s="82">
        <f t="shared" si="56"/>
        <v>1</v>
      </c>
      <c r="AE281" s="82">
        <f t="shared" si="57"/>
        <v>1</v>
      </c>
      <c r="AF281" s="82" t="str">
        <f>IF(A281&lt;&gt;"",MID(F281,1,FIND(" ",F281,1)-1),AF280)</f>
        <v>H1ACSRT17.</v>
      </c>
      <c r="AG281" s="82" t="str">
        <f t="shared" si="58"/>
        <v>H1ACSRT17</v>
      </c>
      <c r="AH281" s="104"/>
      <c r="AI281" s="105"/>
      <c r="AJ281" s="106"/>
    </row>
    <row r="282" spans="1:36" s="10" customFormat="1" ht="350.1" customHeight="1" x14ac:dyDescent="0.2">
      <c r="A282" s="89">
        <f>IF(ISBLANK(D282),"",COUNTA($D$2:D282))</f>
        <v>214</v>
      </c>
      <c r="B282" s="90">
        <f t="shared" si="59"/>
        <v>281</v>
      </c>
      <c r="C282" s="98"/>
      <c r="D282" s="98" t="s">
        <v>711</v>
      </c>
      <c r="E282" s="98" t="s">
        <v>968</v>
      </c>
      <c r="F282" s="110" t="s">
        <v>1019</v>
      </c>
      <c r="G282" s="110" t="s">
        <v>967</v>
      </c>
      <c r="H282" s="112" t="s">
        <v>932</v>
      </c>
      <c r="I282" s="112" t="s">
        <v>933</v>
      </c>
      <c r="J282" s="98" t="s">
        <v>934</v>
      </c>
      <c r="K282" s="98">
        <v>1</v>
      </c>
      <c r="L282" s="130">
        <v>43467</v>
      </c>
      <c r="M282" s="130">
        <v>43524</v>
      </c>
      <c r="N282" s="117">
        <f t="shared" si="55"/>
        <v>8.1428571428571423</v>
      </c>
      <c r="O282" s="98" t="s">
        <v>1704</v>
      </c>
      <c r="P282" s="98">
        <v>0</v>
      </c>
      <c r="Q282" s="130"/>
      <c r="R282" s="100">
        <f>(Q282-M282)/30</f>
        <v>-1450.8</v>
      </c>
      <c r="S282" s="118">
        <f>IF(P282/K282&gt;1,100,+P282/K282*100)</f>
        <v>0</v>
      </c>
      <c r="T282" s="97">
        <f>+N282*S282/100</f>
        <v>0</v>
      </c>
      <c r="U282" s="97">
        <f>IF(M282&lt;=$AI$1,T282,0)</f>
        <v>0</v>
      </c>
      <c r="V282" s="97">
        <f>IF($AI$1&gt;=M282,N282,0)</f>
        <v>8.1428571428571423</v>
      </c>
      <c r="W282" s="98"/>
      <c r="X282" s="102" t="str">
        <f>IF(S282=100,"CUMPLIDA",IF(M282-$AI$1&lt;0,"VENCIDA",IF(M282-$AI$1&lt;=30,"PRÓXIMA A VENCER",IF(S282&gt;0,"CON AVANCE","EN TERMINO"))))</f>
        <v>VENCIDA</v>
      </c>
      <c r="Y282" s="102" t="str">
        <f>IF(A282&lt;&gt;"",IF(AE282=1,"VENCIDO",IF(AE282=2,"PRÓXIMO A VENCER",IF(AE282=3,"EN TERMINO",IF(AE282=4,"CON AVANCE",IF(AE282=5,"CUMPLIDO",))))),"")</f>
        <v>VENCIDO</v>
      </c>
      <c r="Z282" s="152" t="s">
        <v>929</v>
      </c>
      <c r="AA282" s="89" t="str">
        <f t="shared" si="49"/>
        <v>H2ACSRT17</v>
      </c>
      <c r="AB282" s="103">
        <f>IF(A282&lt;&gt;"",1,AB281+1)</f>
        <v>1</v>
      </c>
      <c r="AC282" s="103" t="str">
        <f t="shared" si="50"/>
        <v>H2ACSRT17 - 1</v>
      </c>
      <c r="AD282" s="82">
        <f t="shared" si="56"/>
        <v>1</v>
      </c>
      <c r="AE282" s="82">
        <f t="shared" si="57"/>
        <v>1</v>
      </c>
      <c r="AF282" s="82" t="str">
        <f>IF(A282&lt;&gt;"",MID(F282,1,FIND(" ",F282,1)-1),AF281)</f>
        <v>H2ACSRT17.</v>
      </c>
      <c r="AG282" s="82" t="str">
        <f t="shared" si="58"/>
        <v>H2ACSRT17</v>
      </c>
      <c r="AH282" s="104"/>
      <c r="AI282" s="105"/>
      <c r="AJ282" s="106"/>
    </row>
    <row r="283" spans="1:36" s="10" customFormat="1" ht="350.1" customHeight="1" x14ac:dyDescent="0.2">
      <c r="A283" s="89">
        <f>IF(ISBLANK(D283),"",COUNTA($D$2:D283))</f>
        <v>215</v>
      </c>
      <c r="B283" s="90">
        <f t="shared" si="59"/>
        <v>282</v>
      </c>
      <c r="C283" s="98"/>
      <c r="D283" s="98" t="s">
        <v>711</v>
      </c>
      <c r="E283" s="98" t="s">
        <v>969</v>
      </c>
      <c r="F283" s="110" t="s">
        <v>870</v>
      </c>
      <c r="G283" s="110" t="s">
        <v>871</v>
      </c>
      <c r="H283" s="112" t="s">
        <v>932</v>
      </c>
      <c r="I283" s="112" t="s">
        <v>935</v>
      </c>
      <c r="J283" s="98" t="s">
        <v>934</v>
      </c>
      <c r="K283" s="98">
        <v>1</v>
      </c>
      <c r="L283" s="130">
        <v>43467</v>
      </c>
      <c r="M283" s="130">
        <v>43524</v>
      </c>
      <c r="N283" s="117">
        <f t="shared" si="55"/>
        <v>8.1428571428571423</v>
      </c>
      <c r="O283" s="98" t="s">
        <v>1704</v>
      </c>
      <c r="P283" s="98">
        <v>0</v>
      </c>
      <c r="Q283" s="130"/>
      <c r="R283" s="100">
        <f>(Q283-M283)/30</f>
        <v>-1450.8</v>
      </c>
      <c r="S283" s="118">
        <f>IF(P283/K283&gt;1,100,+P283/K283*100)</f>
        <v>0</v>
      </c>
      <c r="T283" s="97">
        <f>+N283*S283/100</f>
        <v>0</v>
      </c>
      <c r="U283" s="97">
        <f>IF(M283&lt;=$AI$1,T283,0)</f>
        <v>0</v>
      </c>
      <c r="V283" s="97">
        <f>IF($AI$1&gt;=M283,N283,0)</f>
        <v>8.1428571428571423</v>
      </c>
      <c r="W283" s="98"/>
      <c r="X283" s="102" t="str">
        <f>IF(S283=100,"CUMPLIDA",IF(M283-$AI$1&lt;0,"VENCIDA",IF(M283-$AI$1&lt;=30,"PRÓXIMA A VENCER",IF(S283&gt;0,"CON AVANCE","EN TERMINO"))))</f>
        <v>VENCIDA</v>
      </c>
      <c r="Y283" s="102" t="str">
        <f>IF(A283&lt;&gt;"",IF(AE283=1,"VENCIDO",IF(AE283=2,"PRÓXIMO A VENCER",IF(AE283=3,"EN TERMINO",IF(AE283=4,"CON AVANCE",IF(AE283=5,"CUMPLIDO",))))),"")</f>
        <v>VENCIDO</v>
      </c>
      <c r="Z283" s="152" t="s">
        <v>929</v>
      </c>
      <c r="AA283" s="89" t="str">
        <f t="shared" si="49"/>
        <v>H3ACSRT17</v>
      </c>
      <c r="AB283" s="103">
        <f>IF(A283&lt;&gt;"",1,AB282+1)</f>
        <v>1</v>
      </c>
      <c r="AC283" s="103" t="str">
        <f t="shared" si="50"/>
        <v>H3ACSRT17 - 1</v>
      </c>
      <c r="AD283" s="82">
        <f t="shared" si="56"/>
        <v>1</v>
      </c>
      <c r="AE283" s="82">
        <f t="shared" si="57"/>
        <v>1</v>
      </c>
      <c r="AF283" s="82" t="str">
        <f>IF(A283&lt;&gt;"",MID(F283,1,FIND(" ",F283,1)-1),AF282)</f>
        <v>H3ACSRT17.</v>
      </c>
      <c r="AG283" s="82" t="str">
        <f t="shared" si="58"/>
        <v>H3ACSRT17</v>
      </c>
      <c r="AH283" s="104"/>
      <c r="AI283" s="105"/>
      <c r="AJ283" s="106"/>
    </row>
    <row r="284" spans="1:36" s="10" customFormat="1" ht="350.1" customHeight="1" x14ac:dyDescent="0.2">
      <c r="A284" s="89">
        <f>IF(ISBLANK(D284),"",COUNTA($D$2:D284))</f>
        <v>216</v>
      </c>
      <c r="B284" s="90">
        <f t="shared" si="59"/>
        <v>283</v>
      </c>
      <c r="C284" s="98"/>
      <c r="D284" s="98" t="s">
        <v>711</v>
      </c>
      <c r="E284" s="98" t="s">
        <v>970</v>
      </c>
      <c r="F284" s="110" t="s">
        <v>872</v>
      </c>
      <c r="G284" s="110" t="s">
        <v>949</v>
      </c>
      <c r="H284" s="112" t="s">
        <v>936</v>
      </c>
      <c r="I284" s="112" t="s">
        <v>937</v>
      </c>
      <c r="J284" s="98" t="s">
        <v>931</v>
      </c>
      <c r="K284" s="98">
        <v>1</v>
      </c>
      <c r="L284" s="130">
        <v>43467</v>
      </c>
      <c r="M284" s="130">
        <v>43524</v>
      </c>
      <c r="N284" s="117">
        <f t="shared" si="55"/>
        <v>8.1428571428571423</v>
      </c>
      <c r="O284" s="98" t="s">
        <v>1704</v>
      </c>
      <c r="P284" s="98">
        <v>0</v>
      </c>
      <c r="Q284" s="130"/>
      <c r="R284" s="100">
        <f>(Q284-M284)/30</f>
        <v>-1450.8</v>
      </c>
      <c r="S284" s="118">
        <f>IF(P284/K284&gt;1,100,+P284/K284*100)</f>
        <v>0</v>
      </c>
      <c r="T284" s="97">
        <f>+N284*S284/100</f>
        <v>0</v>
      </c>
      <c r="U284" s="97">
        <f>IF(M284&lt;=$AI$1,T284,0)</f>
        <v>0</v>
      </c>
      <c r="V284" s="97">
        <f>IF($AI$1&gt;=M284,N284,0)</f>
        <v>8.1428571428571423</v>
      </c>
      <c r="W284" s="98"/>
      <c r="X284" s="102" t="str">
        <f>IF(S284=100,"CUMPLIDA",IF(M284-$AI$1&lt;0,"VENCIDA",IF(M284-$AI$1&lt;=30,"PRÓXIMA A VENCER",IF(S284&gt;0,"CON AVANCE","EN TERMINO"))))</f>
        <v>VENCIDA</v>
      </c>
      <c r="Y284" s="102" t="str">
        <f>IF(A284&lt;&gt;"",IF(AE284=1,"VENCIDO",IF(AE284=2,"PRÓXIMO A VENCER",IF(AE284=3,"EN TERMINO",IF(AE284=4,"CON AVANCE",IF(AE284=5,"CUMPLIDO",))))),"")</f>
        <v>VENCIDO</v>
      </c>
      <c r="Z284" s="152" t="s">
        <v>929</v>
      </c>
      <c r="AA284" s="89" t="str">
        <f t="shared" ref="AA284:AA347" si="60">AG284</f>
        <v>H4ACSRT17</v>
      </c>
      <c r="AB284" s="103">
        <f>IF(A284&lt;&gt;"",1,AB283+1)</f>
        <v>1</v>
      </c>
      <c r="AC284" s="103" t="str">
        <f t="shared" ref="AC284:AC347" si="61">CONCATENATE(AA284," - ",AB284)</f>
        <v>H4ACSRT17 - 1</v>
      </c>
      <c r="AD284" s="82">
        <f t="shared" si="56"/>
        <v>1</v>
      </c>
      <c r="AE284" s="82">
        <f t="shared" si="57"/>
        <v>1</v>
      </c>
      <c r="AF284" s="82" t="str">
        <f>IF(A284&lt;&gt;"",MID(F284,1,FIND(" ",F284,1)-1),AF283)</f>
        <v>H4ACSRT17.</v>
      </c>
      <c r="AG284" s="82" t="str">
        <f t="shared" si="58"/>
        <v>H4ACSRT17</v>
      </c>
      <c r="AH284" s="104"/>
      <c r="AI284" s="105"/>
      <c r="AJ284" s="106"/>
    </row>
    <row r="285" spans="1:36" s="10" customFormat="1" ht="350.1" customHeight="1" x14ac:dyDescent="0.2">
      <c r="A285" s="89">
        <f>IF(ISBLANK(D285),"",COUNTA($D$2:D285))</f>
        <v>217</v>
      </c>
      <c r="B285" s="90">
        <f t="shared" si="59"/>
        <v>284</v>
      </c>
      <c r="C285" s="98"/>
      <c r="D285" s="98" t="s">
        <v>712</v>
      </c>
      <c r="E285" s="98" t="s">
        <v>972</v>
      </c>
      <c r="F285" s="110" t="s">
        <v>971</v>
      </c>
      <c r="G285" s="110" t="s">
        <v>873</v>
      </c>
      <c r="H285" s="112" t="s">
        <v>953</v>
      </c>
      <c r="I285" s="112" t="s">
        <v>959</v>
      </c>
      <c r="J285" s="98" t="s">
        <v>960</v>
      </c>
      <c r="K285" s="98">
        <v>1</v>
      </c>
      <c r="L285" s="130">
        <v>43467</v>
      </c>
      <c r="M285" s="130">
        <v>43524</v>
      </c>
      <c r="N285" s="117">
        <f t="shared" ref="N285:N308" si="62">(+M285-L285)/7</f>
        <v>8.1428571428571423</v>
      </c>
      <c r="O285" s="98" t="s">
        <v>1704</v>
      </c>
      <c r="P285" s="98">
        <v>0</v>
      </c>
      <c r="Q285" s="130"/>
      <c r="R285" s="100">
        <f>(Q285-M285)/30</f>
        <v>-1450.8</v>
      </c>
      <c r="S285" s="118">
        <f>IF(P285/K285&gt;1,100,+P285/K285*100)</f>
        <v>0</v>
      </c>
      <c r="T285" s="97">
        <f>+N285*S285/100</f>
        <v>0</v>
      </c>
      <c r="U285" s="97">
        <f>IF(M285&lt;=$AI$1,T285,0)</f>
        <v>0</v>
      </c>
      <c r="V285" s="97">
        <f>IF($AI$1&gt;=M285,N285,0)</f>
        <v>8.1428571428571423</v>
      </c>
      <c r="W285" s="98"/>
      <c r="X285" s="102" t="str">
        <f>IF(S285=100,"CUMPLIDA",IF(M285-$AI$1&lt;0,"VENCIDA",IF(M285-$AI$1&lt;=30,"PRÓXIMA A VENCER",IF(S285&gt;0,"CON AVANCE","EN TERMINO"))))</f>
        <v>VENCIDA</v>
      </c>
      <c r="Y285" s="102" t="str">
        <f>IF(A285&lt;&gt;"",IF(AE285=1,"VENCIDO",IF(AE285=2,"PRÓXIMO A VENCER",IF(AE285=3,"EN TERMINO",IF(AE285=4,"CON AVANCE",IF(AE285=5,"CUMPLIDO",))))),"")</f>
        <v>VENCIDO</v>
      </c>
      <c r="Z285" s="152" t="s">
        <v>929</v>
      </c>
      <c r="AA285" s="89" t="str">
        <f t="shared" si="60"/>
        <v>H5ACSRT17</v>
      </c>
      <c r="AB285" s="103">
        <f>IF(A285&lt;&gt;"",1,AB284+1)</f>
        <v>1</v>
      </c>
      <c r="AC285" s="103" t="str">
        <f t="shared" si="61"/>
        <v>H5ACSRT17 - 1</v>
      </c>
      <c r="AD285" s="82">
        <f t="shared" si="56"/>
        <v>1</v>
      </c>
      <c r="AE285" s="82">
        <f t="shared" si="57"/>
        <v>1</v>
      </c>
      <c r="AF285" s="82" t="str">
        <f>IF(A285&lt;&gt;"",MID(F285,1,FIND(" ",F285,1)-1),AF284)</f>
        <v>H5ACSRT17.</v>
      </c>
      <c r="AG285" s="82" t="str">
        <f t="shared" si="58"/>
        <v>H5ACSRT17</v>
      </c>
      <c r="AH285" s="104"/>
      <c r="AI285" s="105"/>
      <c r="AJ285" s="106"/>
    </row>
    <row r="286" spans="1:36" s="10" customFormat="1" ht="350.1" customHeight="1" x14ac:dyDescent="0.2">
      <c r="A286" s="89">
        <f>IF(ISBLANK(D286),"",COUNTA($D$2:D286))</f>
        <v>218</v>
      </c>
      <c r="B286" s="90">
        <f t="shared" si="59"/>
        <v>285</v>
      </c>
      <c r="C286" s="98"/>
      <c r="D286" s="98" t="s">
        <v>711</v>
      </c>
      <c r="E286" s="98" t="s">
        <v>974</v>
      </c>
      <c r="F286" s="110" t="s">
        <v>973</v>
      </c>
      <c r="G286" s="110" t="s">
        <v>874</v>
      </c>
      <c r="H286" s="112" t="s">
        <v>930</v>
      </c>
      <c r="I286" s="112" t="s">
        <v>938</v>
      </c>
      <c r="J286" s="98" t="s">
        <v>931</v>
      </c>
      <c r="K286" s="98">
        <v>1</v>
      </c>
      <c r="L286" s="130">
        <v>43467</v>
      </c>
      <c r="M286" s="130">
        <v>43524</v>
      </c>
      <c r="N286" s="117">
        <f t="shared" si="62"/>
        <v>8.1428571428571423</v>
      </c>
      <c r="O286" s="98" t="s">
        <v>1704</v>
      </c>
      <c r="P286" s="98">
        <v>0</v>
      </c>
      <c r="Q286" s="130"/>
      <c r="R286" s="100">
        <f>(Q286-M286)/30</f>
        <v>-1450.8</v>
      </c>
      <c r="S286" s="118">
        <f>IF(P286/K286&gt;1,100,+P286/K286*100)</f>
        <v>0</v>
      </c>
      <c r="T286" s="97">
        <f>+N286*S286/100</f>
        <v>0</v>
      </c>
      <c r="U286" s="97">
        <f>IF(M286&lt;=$AI$1,T286,0)</f>
        <v>0</v>
      </c>
      <c r="V286" s="97">
        <f>IF($AI$1&gt;=M286,N286,0)</f>
        <v>8.1428571428571423</v>
      </c>
      <c r="W286" s="98"/>
      <c r="X286" s="102" t="str">
        <f>IF(S286=100,"CUMPLIDA",IF(M286-$AI$1&lt;0,"VENCIDA",IF(M286-$AI$1&lt;=30,"PRÓXIMA A VENCER",IF(S286&gt;0,"CON AVANCE","EN TERMINO"))))</f>
        <v>VENCIDA</v>
      </c>
      <c r="Y286" s="102" t="str">
        <f>IF(A286&lt;&gt;"",IF(AE286=1,"VENCIDO",IF(AE286=2,"PRÓXIMO A VENCER",IF(AE286=3,"EN TERMINO",IF(AE286=4,"CON AVANCE",IF(AE286=5,"CUMPLIDO",))))),"")</f>
        <v>VENCIDO</v>
      </c>
      <c r="Z286" s="152" t="s">
        <v>929</v>
      </c>
      <c r="AA286" s="89" t="str">
        <f t="shared" si="60"/>
        <v>H6ACSRT17</v>
      </c>
      <c r="AB286" s="103">
        <f>IF(A286&lt;&gt;"",1,AB285+1)</f>
        <v>1</v>
      </c>
      <c r="AC286" s="103" t="str">
        <f t="shared" si="61"/>
        <v>H6ACSRT17 - 1</v>
      </c>
      <c r="AD286" s="82">
        <f t="shared" si="56"/>
        <v>1</v>
      </c>
      <c r="AE286" s="82">
        <f t="shared" si="57"/>
        <v>1</v>
      </c>
      <c r="AF286" s="82" t="str">
        <f>IF(A286&lt;&gt;"",MID(F286,1,FIND(" ",F286,1)-1),AF285)</f>
        <v>H6ACSRT17.</v>
      </c>
      <c r="AG286" s="82" t="str">
        <f t="shared" si="58"/>
        <v>H6ACSRT17</v>
      </c>
      <c r="AH286" s="104"/>
      <c r="AI286" s="105"/>
      <c r="AJ286" s="106"/>
    </row>
    <row r="287" spans="1:36" s="10" customFormat="1" ht="350.1" customHeight="1" x14ac:dyDescent="0.2">
      <c r="A287" s="89">
        <f>IF(ISBLANK(D287),"",COUNTA($D$2:D287))</f>
        <v>219</v>
      </c>
      <c r="B287" s="90">
        <f t="shared" si="59"/>
        <v>286</v>
      </c>
      <c r="C287" s="98"/>
      <c r="D287" s="98" t="s">
        <v>711</v>
      </c>
      <c r="E287" s="98" t="s">
        <v>977</v>
      </c>
      <c r="F287" s="110" t="s">
        <v>976</v>
      </c>
      <c r="G287" s="110" t="s">
        <v>875</v>
      </c>
      <c r="H287" s="112" t="s">
        <v>932</v>
      </c>
      <c r="I287" s="112" t="s">
        <v>935</v>
      </c>
      <c r="J287" s="98" t="s">
        <v>934</v>
      </c>
      <c r="K287" s="98">
        <v>1</v>
      </c>
      <c r="L287" s="130">
        <v>43467</v>
      </c>
      <c r="M287" s="130">
        <v>43524</v>
      </c>
      <c r="N287" s="117">
        <f t="shared" si="62"/>
        <v>8.1428571428571423</v>
      </c>
      <c r="O287" s="98" t="s">
        <v>1704</v>
      </c>
      <c r="P287" s="98">
        <v>0</v>
      </c>
      <c r="Q287" s="130"/>
      <c r="R287" s="100">
        <f>(Q287-M287)/30</f>
        <v>-1450.8</v>
      </c>
      <c r="S287" s="118">
        <f>IF(P287/K287&gt;1,100,+P287/K287*100)</f>
        <v>0</v>
      </c>
      <c r="T287" s="97">
        <f>+N287*S287/100</f>
        <v>0</v>
      </c>
      <c r="U287" s="97">
        <f>IF(M287&lt;=$AI$1,T287,0)</f>
        <v>0</v>
      </c>
      <c r="V287" s="97">
        <f>IF($AI$1&gt;=M287,N287,0)</f>
        <v>8.1428571428571423</v>
      </c>
      <c r="W287" s="98"/>
      <c r="X287" s="102" t="str">
        <f>IF(S287=100,"CUMPLIDA",IF(M287-$AI$1&lt;0,"VENCIDA",IF(M287-$AI$1&lt;=30,"PRÓXIMA A VENCER",IF(S287&gt;0,"CON AVANCE","EN TERMINO"))))</f>
        <v>VENCIDA</v>
      </c>
      <c r="Y287" s="102" t="str">
        <f>IF(A287&lt;&gt;"",IF(AE287=1,"VENCIDO",IF(AE287=2,"PRÓXIMO A VENCER",IF(AE287=3,"EN TERMINO",IF(AE287=4,"CON AVANCE",IF(AE287=5,"CUMPLIDO",))))),"")</f>
        <v>VENCIDO</v>
      </c>
      <c r="Z287" s="152" t="s">
        <v>929</v>
      </c>
      <c r="AA287" s="89" t="str">
        <f t="shared" si="60"/>
        <v>H8ACSRT17</v>
      </c>
      <c r="AB287" s="103">
        <f>IF(A287&lt;&gt;"",1,AB286+1)</f>
        <v>1</v>
      </c>
      <c r="AC287" s="103" t="str">
        <f t="shared" si="61"/>
        <v>H8ACSRT17 - 1</v>
      </c>
      <c r="AD287" s="82">
        <f t="shared" si="56"/>
        <v>1</v>
      </c>
      <c r="AE287" s="82">
        <f t="shared" si="57"/>
        <v>1</v>
      </c>
      <c r="AF287" s="82" t="str">
        <f>IF(A287&lt;&gt;"",MID(F287,1,FIND(" ",F287,1)-1),AF286)</f>
        <v>H8ACSRT17.</v>
      </c>
      <c r="AG287" s="82" t="str">
        <f t="shared" si="58"/>
        <v>H8ACSRT17</v>
      </c>
      <c r="AH287" s="104"/>
      <c r="AI287" s="105"/>
      <c r="AJ287" s="106"/>
    </row>
    <row r="288" spans="1:36" s="10" customFormat="1" ht="350.1" customHeight="1" x14ac:dyDescent="0.2">
      <c r="A288" s="89">
        <f>IF(ISBLANK(D288),"",COUNTA($D$2:D288))</f>
        <v>220</v>
      </c>
      <c r="B288" s="90">
        <f t="shared" si="59"/>
        <v>287</v>
      </c>
      <c r="C288" s="98"/>
      <c r="D288" s="98" t="s">
        <v>711</v>
      </c>
      <c r="E288" s="98" t="s">
        <v>978</v>
      </c>
      <c r="F288" s="110" t="s">
        <v>975</v>
      </c>
      <c r="G288" s="110" t="s">
        <v>876</v>
      </c>
      <c r="H288" s="112" t="s">
        <v>915</v>
      </c>
      <c r="I288" s="112" t="s">
        <v>919</v>
      </c>
      <c r="J288" s="98" t="s">
        <v>931</v>
      </c>
      <c r="K288" s="98">
        <v>1</v>
      </c>
      <c r="L288" s="130">
        <v>43467</v>
      </c>
      <c r="M288" s="130">
        <v>43524</v>
      </c>
      <c r="N288" s="117">
        <f t="shared" si="62"/>
        <v>8.1428571428571423</v>
      </c>
      <c r="O288" s="98" t="s">
        <v>1704</v>
      </c>
      <c r="P288" s="98">
        <v>0</v>
      </c>
      <c r="Q288" s="130"/>
      <c r="R288" s="100">
        <f>(Q288-M288)/30</f>
        <v>-1450.8</v>
      </c>
      <c r="S288" s="118">
        <f>IF(P288/K288&gt;1,100,+P288/K288*100)</f>
        <v>0</v>
      </c>
      <c r="T288" s="97">
        <f>+N288*S288/100</f>
        <v>0</v>
      </c>
      <c r="U288" s="97">
        <f>IF(M288&lt;=$AI$1,T288,0)</f>
        <v>0</v>
      </c>
      <c r="V288" s="97">
        <f>IF($AI$1&gt;=M288,N288,0)</f>
        <v>8.1428571428571423</v>
      </c>
      <c r="W288" s="98"/>
      <c r="X288" s="102" t="str">
        <f>IF(S288=100,"CUMPLIDA",IF(M288-$AI$1&lt;0,"VENCIDA",IF(M288-$AI$1&lt;=30,"PRÓXIMA A VENCER",IF(S288&gt;0,"CON AVANCE","EN TERMINO"))))</f>
        <v>VENCIDA</v>
      </c>
      <c r="Y288" s="102" t="str">
        <f>IF(A288&lt;&gt;"",IF(AE288=1,"VENCIDO",IF(AE288=2,"PRÓXIMO A VENCER",IF(AE288=3,"EN TERMINO",IF(AE288=4,"CON AVANCE",IF(AE288=5,"CUMPLIDO",))))),"")</f>
        <v>VENCIDO</v>
      </c>
      <c r="Z288" s="152" t="s">
        <v>929</v>
      </c>
      <c r="AA288" s="89" t="str">
        <f t="shared" si="60"/>
        <v>H9ACSRT17</v>
      </c>
      <c r="AB288" s="103">
        <f>IF(A288&lt;&gt;"",1,AB287+1)</f>
        <v>1</v>
      </c>
      <c r="AC288" s="103" t="str">
        <f t="shared" si="61"/>
        <v>H9ACSRT17 - 1</v>
      </c>
      <c r="AD288" s="82">
        <f t="shared" si="56"/>
        <v>1</v>
      </c>
      <c r="AE288" s="82">
        <f t="shared" si="57"/>
        <v>1</v>
      </c>
      <c r="AF288" s="82" t="str">
        <f>IF(A288&lt;&gt;"",MID(F288,1,FIND(" ",F288,1)-1),AF287)</f>
        <v>H9ACSRT17.</v>
      </c>
      <c r="AG288" s="82" t="str">
        <f t="shared" si="58"/>
        <v>H9ACSRT17</v>
      </c>
      <c r="AH288" s="104"/>
      <c r="AI288" s="105"/>
      <c r="AJ288" s="106"/>
    </row>
    <row r="289" spans="1:36" s="10" customFormat="1" ht="350.1" customHeight="1" x14ac:dyDescent="0.2">
      <c r="A289" s="89">
        <f>IF(ISBLANK(D289),"",COUNTA($D$2:D289))</f>
        <v>221</v>
      </c>
      <c r="B289" s="90">
        <f t="shared" si="59"/>
        <v>288</v>
      </c>
      <c r="C289" s="98"/>
      <c r="D289" s="98" t="s">
        <v>711</v>
      </c>
      <c r="E289" s="98" t="s">
        <v>969</v>
      </c>
      <c r="F289" s="110" t="s">
        <v>877</v>
      </c>
      <c r="G289" s="110" t="s">
        <v>878</v>
      </c>
      <c r="H289" s="112" t="s">
        <v>939</v>
      </c>
      <c r="I289" s="112" t="s">
        <v>920</v>
      </c>
      <c r="J289" s="98" t="s">
        <v>940</v>
      </c>
      <c r="K289" s="98">
        <v>1</v>
      </c>
      <c r="L289" s="130">
        <v>43467</v>
      </c>
      <c r="M289" s="130">
        <v>43524</v>
      </c>
      <c r="N289" s="117">
        <f t="shared" si="62"/>
        <v>8.1428571428571423</v>
      </c>
      <c r="O289" s="98" t="s">
        <v>1704</v>
      </c>
      <c r="P289" s="98">
        <v>0</v>
      </c>
      <c r="Q289" s="130"/>
      <c r="R289" s="100">
        <f>(Q289-M289)/30</f>
        <v>-1450.8</v>
      </c>
      <c r="S289" s="118">
        <f>IF(P289/K289&gt;1,100,+P289/K289*100)</f>
        <v>0</v>
      </c>
      <c r="T289" s="97">
        <f>+N289*S289/100</f>
        <v>0</v>
      </c>
      <c r="U289" s="97">
        <f>IF(M289&lt;=$AI$1,T289,0)</f>
        <v>0</v>
      </c>
      <c r="V289" s="97">
        <f>IF($AI$1&gt;=M289,N289,0)</f>
        <v>8.1428571428571423</v>
      </c>
      <c r="W289" s="98"/>
      <c r="X289" s="102" t="str">
        <f>IF(S289=100,"CUMPLIDA",IF(M289-$AI$1&lt;0,"VENCIDA",IF(M289-$AI$1&lt;=30,"PRÓXIMA A VENCER",IF(S289&gt;0,"CON AVANCE","EN TERMINO"))))</f>
        <v>VENCIDA</v>
      </c>
      <c r="Y289" s="102" t="str">
        <f>IF(A289&lt;&gt;"",IF(AE289=1,"VENCIDO",IF(AE289=2,"PRÓXIMO A VENCER",IF(AE289=3,"EN TERMINO",IF(AE289=4,"CON AVANCE",IF(AE289=5,"CUMPLIDO",))))),"")</f>
        <v>VENCIDO</v>
      </c>
      <c r="Z289" s="152" t="s">
        <v>929</v>
      </c>
      <c r="AA289" s="89" t="str">
        <f t="shared" si="60"/>
        <v>H10ACSRT17</v>
      </c>
      <c r="AB289" s="103">
        <f>IF(A289&lt;&gt;"",1,AB288+1)</f>
        <v>1</v>
      </c>
      <c r="AC289" s="103" t="str">
        <f t="shared" si="61"/>
        <v>H10ACSRT17 - 1</v>
      </c>
      <c r="AD289" s="82">
        <f t="shared" si="56"/>
        <v>1</v>
      </c>
      <c r="AE289" s="82">
        <f t="shared" si="57"/>
        <v>1</v>
      </c>
      <c r="AF289" s="82" t="str">
        <f>IF(A289&lt;&gt;"",MID(F289,1,FIND(" ",F289,1)-1),AF288)</f>
        <v>H10ACSRT17.</v>
      </c>
      <c r="AG289" s="82" t="str">
        <f t="shared" si="58"/>
        <v>H10ACSRT17</v>
      </c>
      <c r="AH289" s="104"/>
      <c r="AI289" s="105"/>
      <c r="AJ289" s="106"/>
    </row>
    <row r="290" spans="1:36" s="10" customFormat="1" ht="350.1" customHeight="1" x14ac:dyDescent="0.2">
      <c r="A290" s="89">
        <f>IF(ISBLANK(D290),"",COUNTA($D$2:D290))</f>
        <v>222</v>
      </c>
      <c r="B290" s="90">
        <f t="shared" si="59"/>
        <v>289</v>
      </c>
      <c r="C290" s="98"/>
      <c r="D290" s="98" t="s">
        <v>712</v>
      </c>
      <c r="E290" s="98" t="s">
        <v>979</v>
      </c>
      <c r="F290" s="110" t="s">
        <v>879</v>
      </c>
      <c r="G290" s="110" t="s">
        <v>880</v>
      </c>
      <c r="H290" s="112" t="s">
        <v>954</v>
      </c>
      <c r="I290" s="112" t="s">
        <v>961</v>
      </c>
      <c r="J290" s="98" t="s">
        <v>924</v>
      </c>
      <c r="K290" s="98">
        <v>2</v>
      </c>
      <c r="L290" s="130">
        <v>43467</v>
      </c>
      <c r="M290" s="130">
        <v>43524</v>
      </c>
      <c r="N290" s="117">
        <f t="shared" si="62"/>
        <v>8.1428571428571423</v>
      </c>
      <c r="O290" s="98" t="s">
        <v>1704</v>
      </c>
      <c r="P290" s="98">
        <v>0</v>
      </c>
      <c r="Q290" s="130"/>
      <c r="R290" s="100">
        <f>(Q290-M290)/30</f>
        <v>-1450.8</v>
      </c>
      <c r="S290" s="118">
        <f>IF(P290/K290&gt;1,100,+P290/K290*100)</f>
        <v>0</v>
      </c>
      <c r="T290" s="97">
        <f>+N290*S290/100</f>
        <v>0</v>
      </c>
      <c r="U290" s="97">
        <f>IF(M290&lt;=$AI$1,T290,0)</f>
        <v>0</v>
      </c>
      <c r="V290" s="97">
        <f>IF($AI$1&gt;=M290,N290,0)</f>
        <v>8.1428571428571423</v>
      </c>
      <c r="W290" s="98"/>
      <c r="X290" s="102" t="str">
        <f>IF(S290=100,"CUMPLIDA",IF(M290-$AI$1&lt;0,"VENCIDA",IF(M290-$AI$1&lt;=30,"PRÓXIMA A VENCER",IF(S290&gt;0,"CON AVANCE","EN TERMINO"))))</f>
        <v>VENCIDA</v>
      </c>
      <c r="Y290" s="102" t="str">
        <f>IF(A290&lt;&gt;"",IF(AE290=1,"VENCIDO",IF(AE290=2,"PRÓXIMO A VENCER",IF(AE290=3,"EN TERMINO",IF(AE290=4,"CON AVANCE",IF(AE290=5,"CUMPLIDO",))))),"")</f>
        <v>VENCIDO</v>
      </c>
      <c r="Z290" s="152" t="s">
        <v>929</v>
      </c>
      <c r="AA290" s="89" t="str">
        <f t="shared" si="60"/>
        <v>H11ACSRT17</v>
      </c>
      <c r="AB290" s="103">
        <f>IF(A290&lt;&gt;"",1,AB289+1)</f>
        <v>1</v>
      </c>
      <c r="AC290" s="103" t="str">
        <f t="shared" si="61"/>
        <v>H11ACSRT17 - 1</v>
      </c>
      <c r="AD290" s="82">
        <f t="shared" si="56"/>
        <v>1</v>
      </c>
      <c r="AE290" s="82">
        <f t="shared" si="57"/>
        <v>1</v>
      </c>
      <c r="AF290" s="82" t="str">
        <f>IF(A290&lt;&gt;"",MID(F290,1,FIND(" ",F290,1)-1),AF289)</f>
        <v>H11ACSRT17.</v>
      </c>
      <c r="AG290" s="82" t="str">
        <f t="shared" si="58"/>
        <v>H11ACSRT17</v>
      </c>
      <c r="AH290" s="104"/>
      <c r="AI290" s="105"/>
      <c r="AJ290" s="106"/>
    </row>
    <row r="291" spans="1:36" s="10" customFormat="1" ht="350.1" customHeight="1" x14ac:dyDescent="0.2">
      <c r="A291" s="89">
        <f>IF(ISBLANK(D291),"",COUNTA($D$2:D291))</f>
        <v>223</v>
      </c>
      <c r="B291" s="90">
        <f t="shared" si="59"/>
        <v>290</v>
      </c>
      <c r="C291" s="98"/>
      <c r="D291" s="98" t="s">
        <v>711</v>
      </c>
      <c r="E291" s="98" t="s">
        <v>980</v>
      </c>
      <c r="F291" s="110" t="s">
        <v>881</v>
      </c>
      <c r="G291" s="110" t="s">
        <v>882</v>
      </c>
      <c r="H291" s="112" t="s">
        <v>955</v>
      </c>
      <c r="I291" s="112" t="s">
        <v>961</v>
      </c>
      <c r="J291" s="98" t="s">
        <v>924</v>
      </c>
      <c r="K291" s="98">
        <v>2</v>
      </c>
      <c r="L291" s="130">
        <v>43467</v>
      </c>
      <c r="M291" s="130">
        <v>43524</v>
      </c>
      <c r="N291" s="117">
        <f t="shared" si="62"/>
        <v>8.1428571428571423</v>
      </c>
      <c r="O291" s="98" t="s">
        <v>1704</v>
      </c>
      <c r="P291" s="98">
        <v>0</v>
      </c>
      <c r="Q291" s="130"/>
      <c r="R291" s="100">
        <f>(Q291-M291)/30</f>
        <v>-1450.8</v>
      </c>
      <c r="S291" s="118">
        <f>IF(P291/K291&gt;1,100,+P291/K291*100)</f>
        <v>0</v>
      </c>
      <c r="T291" s="97">
        <f>+N291*S291/100</f>
        <v>0</v>
      </c>
      <c r="U291" s="97">
        <f>IF(M291&lt;=$AI$1,T291,0)</f>
        <v>0</v>
      </c>
      <c r="V291" s="97">
        <f>IF($AI$1&gt;=M291,N291,0)</f>
        <v>8.1428571428571423</v>
      </c>
      <c r="W291" s="98"/>
      <c r="X291" s="102" t="str">
        <f>IF(S291=100,"CUMPLIDA",IF(M291-$AI$1&lt;0,"VENCIDA",IF(M291-$AI$1&lt;=30,"PRÓXIMA A VENCER",IF(S291&gt;0,"CON AVANCE","EN TERMINO"))))</f>
        <v>VENCIDA</v>
      </c>
      <c r="Y291" s="102" t="str">
        <f>IF(A291&lt;&gt;"",IF(AE291=1,"VENCIDO",IF(AE291=2,"PRÓXIMO A VENCER",IF(AE291=3,"EN TERMINO",IF(AE291=4,"CON AVANCE",IF(AE291=5,"CUMPLIDO",))))),"")</f>
        <v>VENCIDO</v>
      </c>
      <c r="Z291" s="152" t="s">
        <v>929</v>
      </c>
      <c r="AA291" s="89" t="str">
        <f t="shared" si="60"/>
        <v>H12ACSRT17</v>
      </c>
      <c r="AB291" s="103">
        <f>IF(A291&lt;&gt;"",1,AB290+1)</f>
        <v>1</v>
      </c>
      <c r="AC291" s="103" t="str">
        <f t="shared" si="61"/>
        <v>H12ACSRT17 - 1</v>
      </c>
      <c r="AD291" s="82">
        <f t="shared" si="56"/>
        <v>1</v>
      </c>
      <c r="AE291" s="82">
        <f t="shared" si="57"/>
        <v>1</v>
      </c>
      <c r="AF291" s="82" t="str">
        <f>IF(A291&lt;&gt;"",MID(F291,1,FIND(" ",F291,1)-1),AF290)</f>
        <v>H12ACSRT17.</v>
      </c>
      <c r="AG291" s="82" t="str">
        <f t="shared" si="58"/>
        <v>H12ACSRT17</v>
      </c>
      <c r="AH291" s="104"/>
      <c r="AI291" s="105"/>
      <c r="AJ291" s="106"/>
    </row>
    <row r="292" spans="1:36" s="10" customFormat="1" ht="350.1" customHeight="1" x14ac:dyDescent="0.2">
      <c r="A292" s="89">
        <f>IF(ISBLANK(D292),"",COUNTA($D$2:D292))</f>
        <v>224</v>
      </c>
      <c r="B292" s="90">
        <f t="shared" si="59"/>
        <v>291</v>
      </c>
      <c r="C292" s="98"/>
      <c r="D292" s="98" t="s">
        <v>712</v>
      </c>
      <c r="E292" s="98" t="s">
        <v>980</v>
      </c>
      <c r="F292" s="110" t="s">
        <v>883</v>
      </c>
      <c r="G292" s="110" t="s">
        <v>884</v>
      </c>
      <c r="H292" s="112" t="s">
        <v>941</v>
      </c>
      <c r="I292" s="112" t="s">
        <v>921</v>
      </c>
      <c r="J292" s="98" t="s">
        <v>924</v>
      </c>
      <c r="K292" s="98">
        <v>1</v>
      </c>
      <c r="L292" s="130">
        <v>43467</v>
      </c>
      <c r="M292" s="130">
        <v>43524</v>
      </c>
      <c r="N292" s="117">
        <f t="shared" si="62"/>
        <v>8.1428571428571423</v>
      </c>
      <c r="O292" s="98" t="s">
        <v>1704</v>
      </c>
      <c r="P292" s="98">
        <v>0</v>
      </c>
      <c r="Q292" s="130"/>
      <c r="R292" s="100">
        <f>(Q292-M292)/30</f>
        <v>-1450.8</v>
      </c>
      <c r="S292" s="118">
        <f>IF(P292/K292&gt;1,100,+P292/K292*100)</f>
        <v>0</v>
      </c>
      <c r="T292" s="97">
        <f>+N292*S292/100</f>
        <v>0</v>
      </c>
      <c r="U292" s="97">
        <f>IF(M292&lt;=$AI$1,T292,0)</f>
        <v>0</v>
      </c>
      <c r="V292" s="97">
        <f>IF($AI$1&gt;=M292,N292,0)</f>
        <v>8.1428571428571423</v>
      </c>
      <c r="W292" s="98"/>
      <c r="X292" s="102" t="str">
        <f>IF(S292=100,"CUMPLIDA",IF(M292-$AI$1&lt;0,"VENCIDA",IF(M292-$AI$1&lt;=30,"PRÓXIMA A VENCER",IF(S292&gt;0,"CON AVANCE","EN TERMINO"))))</f>
        <v>VENCIDA</v>
      </c>
      <c r="Y292" s="102" t="str">
        <f>IF(A292&lt;&gt;"",IF(AE292=1,"VENCIDO",IF(AE292=2,"PRÓXIMO A VENCER",IF(AE292=3,"EN TERMINO",IF(AE292=4,"CON AVANCE",IF(AE292=5,"CUMPLIDO",))))),"")</f>
        <v>VENCIDO</v>
      </c>
      <c r="Z292" s="152" t="s">
        <v>929</v>
      </c>
      <c r="AA292" s="89" t="str">
        <f t="shared" si="60"/>
        <v>H13ACSRT17</v>
      </c>
      <c r="AB292" s="103">
        <f>IF(A292&lt;&gt;"",1,AB291+1)</f>
        <v>1</v>
      </c>
      <c r="AC292" s="103" t="str">
        <f t="shared" si="61"/>
        <v>H13ACSRT17 - 1</v>
      </c>
      <c r="AD292" s="82">
        <f t="shared" si="56"/>
        <v>1</v>
      </c>
      <c r="AE292" s="82">
        <f t="shared" si="57"/>
        <v>1</v>
      </c>
      <c r="AF292" s="82" t="str">
        <f>IF(A292&lt;&gt;"",MID(F292,1,FIND(" ",F292,1)-1),AF291)</f>
        <v>H13ACSRT17.</v>
      </c>
      <c r="AG292" s="82" t="str">
        <f t="shared" si="58"/>
        <v>H13ACSRT17</v>
      </c>
      <c r="AH292" s="104"/>
      <c r="AI292" s="105"/>
      <c r="AJ292" s="106"/>
    </row>
    <row r="293" spans="1:36" s="10" customFormat="1" ht="350.1" customHeight="1" x14ac:dyDescent="0.2">
      <c r="A293" s="89">
        <f>IF(ISBLANK(D293),"",COUNTA($D$2:D293))</f>
        <v>225</v>
      </c>
      <c r="B293" s="90">
        <f t="shared" si="59"/>
        <v>292</v>
      </c>
      <c r="C293" s="98"/>
      <c r="D293" s="98" t="s">
        <v>711</v>
      </c>
      <c r="E293" s="98" t="s">
        <v>981</v>
      </c>
      <c r="F293" s="110" t="s">
        <v>885</v>
      </c>
      <c r="G293" s="110" t="s">
        <v>991</v>
      </c>
      <c r="H293" s="112" t="s">
        <v>942</v>
      </c>
      <c r="I293" s="112" t="s">
        <v>933</v>
      </c>
      <c r="J293" s="98" t="s">
        <v>934</v>
      </c>
      <c r="K293" s="98">
        <v>1</v>
      </c>
      <c r="L293" s="130">
        <v>43467</v>
      </c>
      <c r="M293" s="130">
        <v>43524</v>
      </c>
      <c r="N293" s="117">
        <f t="shared" si="62"/>
        <v>8.1428571428571423</v>
      </c>
      <c r="O293" s="98" t="s">
        <v>1704</v>
      </c>
      <c r="P293" s="98">
        <v>0</v>
      </c>
      <c r="Q293" s="130"/>
      <c r="R293" s="100">
        <f>(Q293-M293)/30</f>
        <v>-1450.8</v>
      </c>
      <c r="S293" s="118">
        <f>IF(P293/K293&gt;1,100,+P293/K293*100)</f>
        <v>0</v>
      </c>
      <c r="T293" s="97">
        <f>+N293*S293/100</f>
        <v>0</v>
      </c>
      <c r="U293" s="97">
        <f>IF(M293&lt;=$AI$1,T293,0)</f>
        <v>0</v>
      </c>
      <c r="V293" s="97">
        <f>IF($AI$1&gt;=M293,N293,0)</f>
        <v>8.1428571428571423</v>
      </c>
      <c r="W293" s="98"/>
      <c r="X293" s="102" t="str">
        <f>IF(S293=100,"CUMPLIDA",IF(M293-$AI$1&lt;0,"VENCIDA",IF(M293-$AI$1&lt;=30,"PRÓXIMA A VENCER",IF(S293&gt;0,"CON AVANCE","EN TERMINO"))))</f>
        <v>VENCIDA</v>
      </c>
      <c r="Y293" s="102" t="str">
        <f>IF(A293&lt;&gt;"",IF(AE293=1,"VENCIDO",IF(AE293=2,"PRÓXIMO A VENCER",IF(AE293=3,"EN TERMINO",IF(AE293=4,"CON AVANCE",IF(AE293=5,"CUMPLIDO",))))),"")</f>
        <v>VENCIDO</v>
      </c>
      <c r="Z293" s="152" t="s">
        <v>929</v>
      </c>
      <c r="AA293" s="89" t="str">
        <f t="shared" si="60"/>
        <v>H14ACSRT17</v>
      </c>
      <c r="AB293" s="103">
        <f>IF(A293&lt;&gt;"",1,AB292+1)</f>
        <v>1</v>
      </c>
      <c r="AC293" s="103" t="str">
        <f t="shared" si="61"/>
        <v>H14ACSRT17 - 1</v>
      </c>
      <c r="AD293" s="82">
        <f t="shared" si="56"/>
        <v>1</v>
      </c>
      <c r="AE293" s="82">
        <f t="shared" si="57"/>
        <v>1</v>
      </c>
      <c r="AF293" s="82" t="str">
        <f>IF(A293&lt;&gt;"",MID(F293,1,FIND(" ",F293,1)-1),AF292)</f>
        <v>H14ACSRT17.</v>
      </c>
      <c r="AG293" s="82" t="str">
        <f t="shared" si="58"/>
        <v>H14ACSRT17</v>
      </c>
      <c r="AH293" s="104"/>
      <c r="AI293" s="105"/>
      <c r="AJ293" s="106"/>
    </row>
    <row r="294" spans="1:36" s="10" customFormat="1" ht="350.1" customHeight="1" x14ac:dyDescent="0.2">
      <c r="A294" s="89">
        <f>IF(ISBLANK(D294),"",COUNTA($D$2:D294))</f>
        <v>226</v>
      </c>
      <c r="B294" s="90">
        <f t="shared" si="59"/>
        <v>293</v>
      </c>
      <c r="C294" s="98"/>
      <c r="D294" s="98" t="s">
        <v>712</v>
      </c>
      <c r="E294" s="98" t="s">
        <v>969</v>
      </c>
      <c r="F294" s="110" t="s">
        <v>886</v>
      </c>
      <c r="G294" s="110" t="s">
        <v>887</v>
      </c>
      <c r="H294" s="112" t="s">
        <v>942</v>
      </c>
      <c r="I294" s="112" t="s">
        <v>933</v>
      </c>
      <c r="J294" s="98" t="s">
        <v>934</v>
      </c>
      <c r="K294" s="98">
        <v>1</v>
      </c>
      <c r="L294" s="130">
        <v>43467</v>
      </c>
      <c r="M294" s="130">
        <v>43524</v>
      </c>
      <c r="N294" s="117">
        <f t="shared" si="62"/>
        <v>8.1428571428571423</v>
      </c>
      <c r="O294" s="98" t="s">
        <v>1704</v>
      </c>
      <c r="P294" s="98">
        <v>0</v>
      </c>
      <c r="Q294" s="130"/>
      <c r="R294" s="100">
        <f>(Q294-M294)/30</f>
        <v>-1450.8</v>
      </c>
      <c r="S294" s="118">
        <f>IF(P294/K294&gt;1,100,+P294/K294*100)</f>
        <v>0</v>
      </c>
      <c r="T294" s="97">
        <f>+N294*S294/100</f>
        <v>0</v>
      </c>
      <c r="U294" s="97">
        <f>IF(M294&lt;=$AI$1,T294,0)</f>
        <v>0</v>
      </c>
      <c r="V294" s="97">
        <f>IF($AI$1&gt;=M294,N294,0)</f>
        <v>8.1428571428571423</v>
      </c>
      <c r="W294" s="98"/>
      <c r="X294" s="102" t="str">
        <f>IF(S294=100,"CUMPLIDA",IF(M294-$AI$1&lt;0,"VENCIDA",IF(M294-$AI$1&lt;=30,"PRÓXIMA A VENCER",IF(S294&gt;0,"CON AVANCE","EN TERMINO"))))</f>
        <v>VENCIDA</v>
      </c>
      <c r="Y294" s="102" t="str">
        <f>IF(A294&lt;&gt;"",IF(AE294=1,"VENCIDO",IF(AE294=2,"PRÓXIMO A VENCER",IF(AE294=3,"EN TERMINO",IF(AE294=4,"CON AVANCE",IF(AE294=5,"CUMPLIDO",))))),"")</f>
        <v>VENCIDO</v>
      </c>
      <c r="Z294" s="152" t="s">
        <v>929</v>
      </c>
      <c r="AA294" s="89" t="str">
        <f t="shared" si="60"/>
        <v>H15ACSRT17</v>
      </c>
      <c r="AB294" s="103">
        <f>IF(A294&lt;&gt;"",1,AB293+1)</f>
        <v>1</v>
      </c>
      <c r="AC294" s="103" t="str">
        <f t="shared" si="61"/>
        <v>H15ACSRT17 - 1</v>
      </c>
      <c r="AD294" s="82">
        <f t="shared" si="56"/>
        <v>1</v>
      </c>
      <c r="AE294" s="82">
        <f t="shared" si="57"/>
        <v>1</v>
      </c>
      <c r="AF294" s="82" t="str">
        <f>IF(A294&lt;&gt;"",MID(F294,1,FIND(" ",F294,1)-1),AF293)</f>
        <v>H15ACSRT17.</v>
      </c>
      <c r="AG294" s="82" t="str">
        <f t="shared" si="58"/>
        <v>H15ACSRT17</v>
      </c>
      <c r="AH294" s="104"/>
      <c r="AI294" s="105"/>
      <c r="AJ294" s="106"/>
    </row>
    <row r="295" spans="1:36" s="10" customFormat="1" ht="350.1" customHeight="1" x14ac:dyDescent="0.2">
      <c r="A295" s="89">
        <f>IF(ISBLANK(D295),"",COUNTA($D$2:D295))</f>
        <v>227</v>
      </c>
      <c r="B295" s="90">
        <f t="shared" si="59"/>
        <v>294</v>
      </c>
      <c r="C295" s="98"/>
      <c r="D295" s="98" t="s">
        <v>712</v>
      </c>
      <c r="E295" s="98" t="s">
        <v>982</v>
      </c>
      <c r="F295" s="112" t="s">
        <v>888</v>
      </c>
      <c r="G295" s="112" t="s">
        <v>889</v>
      </c>
      <c r="H295" s="112" t="s">
        <v>943</v>
      </c>
      <c r="I295" s="112" t="s">
        <v>944</v>
      </c>
      <c r="J295" s="98" t="s">
        <v>934</v>
      </c>
      <c r="K295" s="98">
        <v>1</v>
      </c>
      <c r="L295" s="130">
        <v>43467</v>
      </c>
      <c r="M295" s="130">
        <v>43524</v>
      </c>
      <c r="N295" s="117">
        <f t="shared" si="62"/>
        <v>8.1428571428571423</v>
      </c>
      <c r="O295" s="98" t="s">
        <v>1704</v>
      </c>
      <c r="P295" s="98">
        <v>0</v>
      </c>
      <c r="Q295" s="130"/>
      <c r="R295" s="100">
        <f>(Q295-M295)/30</f>
        <v>-1450.8</v>
      </c>
      <c r="S295" s="118">
        <f>IF(P295/K295&gt;1,100,+P295/K295*100)</f>
        <v>0</v>
      </c>
      <c r="T295" s="97">
        <f>+N295*S295/100</f>
        <v>0</v>
      </c>
      <c r="U295" s="97">
        <f>IF(M295&lt;=$AI$1,T295,0)</f>
        <v>0</v>
      </c>
      <c r="V295" s="97">
        <f>IF($AI$1&gt;=M295,N295,0)</f>
        <v>8.1428571428571423</v>
      </c>
      <c r="W295" s="98" t="s">
        <v>1533</v>
      </c>
      <c r="X295" s="102" t="str">
        <f>IF(S295=100,"CUMPLIDA",IF(M295-$AI$1&lt;0,"VENCIDA",IF(M295-$AI$1&lt;=30,"PRÓXIMA A VENCER",IF(S295&gt;0,"CON AVANCE","EN TERMINO"))))</f>
        <v>VENCIDA</v>
      </c>
      <c r="Y295" s="102" t="str">
        <f>IF(A295&lt;&gt;"",IF(AE295=1,"VENCIDO",IF(AE295=2,"PRÓXIMO A VENCER",IF(AE295=3,"EN TERMINO",IF(AE295=4,"CON AVANCE",IF(AE295=5,"CUMPLIDO",))))),"")</f>
        <v>VENCIDO</v>
      </c>
      <c r="Z295" s="152" t="s">
        <v>929</v>
      </c>
      <c r="AA295" s="89" t="str">
        <f t="shared" si="60"/>
        <v>H17ACSRT17</v>
      </c>
      <c r="AB295" s="103">
        <f>IF(A295&lt;&gt;"",1,AB294+1)</f>
        <v>1</v>
      </c>
      <c r="AC295" s="103" t="str">
        <f t="shared" si="61"/>
        <v>H17ACSRT17 - 1</v>
      </c>
      <c r="AD295" s="82">
        <f t="shared" si="56"/>
        <v>1</v>
      </c>
      <c r="AE295" s="82">
        <f t="shared" si="57"/>
        <v>1</v>
      </c>
      <c r="AF295" s="82" t="str">
        <f>IF(A295&lt;&gt;"",MID(F295,1,FIND(" ",F295,1)-1),AF294)</f>
        <v>H17ACSRT17.</v>
      </c>
      <c r="AG295" s="82" t="str">
        <f t="shared" si="58"/>
        <v>H17ACSRT17</v>
      </c>
      <c r="AH295" s="104"/>
      <c r="AI295" s="105"/>
      <c r="AJ295" s="106"/>
    </row>
    <row r="296" spans="1:36" s="10" customFormat="1" ht="350.1" customHeight="1" x14ac:dyDescent="0.2">
      <c r="A296" s="89">
        <f>IF(ISBLANK(D296),"",COUNTA($D$2:D296))</f>
        <v>228</v>
      </c>
      <c r="B296" s="90">
        <f t="shared" si="59"/>
        <v>295</v>
      </c>
      <c r="C296" s="98"/>
      <c r="D296" s="98" t="s">
        <v>711</v>
      </c>
      <c r="E296" s="98" t="s">
        <v>983</v>
      </c>
      <c r="F296" s="110" t="s">
        <v>890</v>
      </c>
      <c r="G296" s="110" t="s">
        <v>891</v>
      </c>
      <c r="H296" s="112" t="s">
        <v>930</v>
      </c>
      <c r="I296" s="112" t="s">
        <v>945</v>
      </c>
      <c r="J296" s="98" t="s">
        <v>934</v>
      </c>
      <c r="K296" s="98">
        <v>1</v>
      </c>
      <c r="L296" s="130">
        <v>43467</v>
      </c>
      <c r="M296" s="130">
        <v>43524</v>
      </c>
      <c r="N296" s="117">
        <f t="shared" si="62"/>
        <v>8.1428571428571423</v>
      </c>
      <c r="O296" s="98" t="s">
        <v>1704</v>
      </c>
      <c r="P296" s="98">
        <v>0</v>
      </c>
      <c r="Q296" s="130"/>
      <c r="R296" s="100">
        <f>(Q296-M296)/30</f>
        <v>-1450.8</v>
      </c>
      <c r="S296" s="118">
        <f>IF(P296/K296&gt;1,100,+P296/K296*100)</f>
        <v>0</v>
      </c>
      <c r="T296" s="97">
        <f>+N296*S296/100</f>
        <v>0</v>
      </c>
      <c r="U296" s="97">
        <f>IF(M296&lt;=$AI$1,T296,0)</f>
        <v>0</v>
      </c>
      <c r="V296" s="97">
        <f>IF($AI$1&gt;=M296,N296,0)</f>
        <v>8.1428571428571423</v>
      </c>
      <c r="W296" s="98"/>
      <c r="X296" s="102" t="str">
        <f>IF(S296=100,"CUMPLIDA",IF(M296-$AI$1&lt;0,"VENCIDA",IF(M296-$AI$1&lt;=30,"PRÓXIMA A VENCER",IF(S296&gt;0,"CON AVANCE","EN TERMINO"))))</f>
        <v>VENCIDA</v>
      </c>
      <c r="Y296" s="102" t="str">
        <f>IF(A296&lt;&gt;"",IF(AE296=1,"VENCIDO",IF(AE296=2,"PRÓXIMO A VENCER",IF(AE296=3,"EN TERMINO",IF(AE296=4,"CON AVANCE",IF(AE296=5,"CUMPLIDO",))))),"")</f>
        <v>VENCIDO</v>
      </c>
      <c r="Z296" s="152" t="s">
        <v>929</v>
      </c>
      <c r="AA296" s="89" t="str">
        <f t="shared" si="60"/>
        <v>H19ACSRT17</v>
      </c>
      <c r="AB296" s="103">
        <f>IF(A296&lt;&gt;"",1,AB295+1)</f>
        <v>1</v>
      </c>
      <c r="AC296" s="103" t="str">
        <f t="shared" si="61"/>
        <v>H19ACSRT17 - 1</v>
      </c>
      <c r="AD296" s="82">
        <f t="shared" si="56"/>
        <v>1</v>
      </c>
      <c r="AE296" s="82">
        <f t="shared" si="57"/>
        <v>1</v>
      </c>
      <c r="AF296" s="82" t="str">
        <f>IF(A296&lt;&gt;"",MID(F296,1,FIND(" ",F296,1)-1),AF295)</f>
        <v>H19ACSRT17.</v>
      </c>
      <c r="AG296" s="82" t="str">
        <f t="shared" si="58"/>
        <v>H19ACSRT17</v>
      </c>
      <c r="AH296" s="104"/>
      <c r="AI296" s="105"/>
      <c r="AJ296" s="106"/>
    </row>
    <row r="297" spans="1:36" s="10" customFormat="1" ht="350.1" customHeight="1" x14ac:dyDescent="0.2">
      <c r="A297" s="89">
        <f>IF(ISBLANK(D297),"",COUNTA($D$2:D297))</f>
        <v>229</v>
      </c>
      <c r="B297" s="90">
        <f t="shared" si="59"/>
        <v>296</v>
      </c>
      <c r="C297" s="98"/>
      <c r="D297" s="98" t="s">
        <v>711</v>
      </c>
      <c r="E297" s="98" t="s">
        <v>981</v>
      </c>
      <c r="F297" s="110" t="s">
        <v>892</v>
      </c>
      <c r="G297" s="110" t="s">
        <v>893</v>
      </c>
      <c r="H297" s="112" t="s">
        <v>955</v>
      </c>
      <c r="I297" s="112" t="s">
        <v>961</v>
      </c>
      <c r="J297" s="98" t="s">
        <v>924</v>
      </c>
      <c r="K297" s="98">
        <v>2</v>
      </c>
      <c r="L297" s="130">
        <v>43467</v>
      </c>
      <c r="M297" s="130">
        <v>43524</v>
      </c>
      <c r="N297" s="117">
        <f t="shared" si="62"/>
        <v>8.1428571428571423</v>
      </c>
      <c r="O297" s="98" t="s">
        <v>1704</v>
      </c>
      <c r="P297" s="98">
        <v>0</v>
      </c>
      <c r="Q297" s="130"/>
      <c r="R297" s="100">
        <f>(Q297-M297)/30</f>
        <v>-1450.8</v>
      </c>
      <c r="S297" s="118">
        <f>IF(P297/K297&gt;1,100,+P297/K297*100)</f>
        <v>0</v>
      </c>
      <c r="T297" s="97">
        <f>+N297*S297/100</f>
        <v>0</v>
      </c>
      <c r="U297" s="97">
        <f>IF(M297&lt;=$AI$1,T297,0)</f>
        <v>0</v>
      </c>
      <c r="V297" s="97">
        <f>IF($AI$1&gt;=M297,N297,0)</f>
        <v>8.1428571428571423</v>
      </c>
      <c r="W297" s="98" t="s">
        <v>1533</v>
      </c>
      <c r="X297" s="102" t="str">
        <f>IF(S297=100,"CUMPLIDA",IF(M297-$AI$1&lt;0,"VENCIDA",IF(M297-$AI$1&lt;=30,"PRÓXIMA A VENCER",IF(S297&gt;0,"CON AVANCE","EN TERMINO"))))</f>
        <v>VENCIDA</v>
      </c>
      <c r="Y297" s="102" t="str">
        <f>IF(A297&lt;&gt;"",IF(AE297=1,"VENCIDO",IF(AE297=2,"PRÓXIMO A VENCER",IF(AE297=3,"EN TERMINO",IF(AE297=4,"CON AVANCE",IF(AE297=5,"CUMPLIDO",))))),"")</f>
        <v>VENCIDO</v>
      </c>
      <c r="Z297" s="152" t="s">
        <v>929</v>
      </c>
      <c r="AA297" s="89" t="str">
        <f t="shared" si="60"/>
        <v>H20ACSRT17</v>
      </c>
      <c r="AB297" s="103">
        <f>IF(A297&lt;&gt;"",1,AB296+1)</f>
        <v>1</v>
      </c>
      <c r="AC297" s="103" t="str">
        <f t="shared" si="61"/>
        <v>H20ACSRT17 - 1</v>
      </c>
      <c r="AD297" s="82">
        <f t="shared" si="56"/>
        <v>1</v>
      </c>
      <c r="AE297" s="82">
        <f t="shared" si="57"/>
        <v>1</v>
      </c>
      <c r="AF297" s="82" t="str">
        <f>IF(A297&lt;&gt;"",MID(F297,1,FIND(" ",F297,1)-1),AF296)</f>
        <v>H20ACSRT17.</v>
      </c>
      <c r="AG297" s="82" t="str">
        <f t="shared" si="58"/>
        <v>H20ACSRT17</v>
      </c>
      <c r="AH297" s="104"/>
      <c r="AI297" s="105"/>
      <c r="AJ297" s="106"/>
    </row>
    <row r="298" spans="1:36" s="10" customFormat="1" ht="350.1" customHeight="1" x14ac:dyDescent="0.2">
      <c r="A298" s="89">
        <f>IF(ISBLANK(D298),"",COUNTA($D$2:D298))</f>
        <v>230</v>
      </c>
      <c r="B298" s="90">
        <f t="shared" si="59"/>
        <v>297</v>
      </c>
      <c r="C298" s="98"/>
      <c r="D298" s="98" t="s">
        <v>711</v>
      </c>
      <c r="E298" s="98" t="s">
        <v>984</v>
      </c>
      <c r="F298" s="110" t="s">
        <v>894</v>
      </c>
      <c r="G298" s="110" t="s">
        <v>895</v>
      </c>
      <c r="H298" s="112" t="s">
        <v>946</v>
      </c>
      <c r="I298" s="112" t="s">
        <v>947</v>
      </c>
      <c r="J298" s="98" t="s">
        <v>925</v>
      </c>
      <c r="K298" s="98">
        <v>12</v>
      </c>
      <c r="L298" s="130">
        <v>43467</v>
      </c>
      <c r="M298" s="130">
        <v>43827</v>
      </c>
      <c r="N298" s="117">
        <f t="shared" si="62"/>
        <v>51.428571428571431</v>
      </c>
      <c r="O298" s="98" t="s">
        <v>1704</v>
      </c>
      <c r="P298" s="98">
        <v>0</v>
      </c>
      <c r="Q298" s="130"/>
      <c r="R298" s="100">
        <f>(Q298-M298)/30</f>
        <v>-1460.9</v>
      </c>
      <c r="S298" s="118">
        <f>IF(P298/K298&gt;1,100,+P298/K298*100)</f>
        <v>0</v>
      </c>
      <c r="T298" s="97">
        <f>+N298*S298/100</f>
        <v>0</v>
      </c>
      <c r="U298" s="97">
        <f>IF(M298&lt;=$AI$1,T298,0)</f>
        <v>0</v>
      </c>
      <c r="V298" s="97">
        <f>IF($AI$1&gt;=M298,N298,0)</f>
        <v>51.428571428571431</v>
      </c>
      <c r="W298" s="98"/>
      <c r="X298" s="102" t="str">
        <f>IF(S298=100,"CUMPLIDA",IF(M298-$AI$1&lt;0,"VENCIDA",IF(M298-$AI$1&lt;=30,"PRÓXIMA A VENCER",IF(S298&gt;0,"CON AVANCE","EN TERMINO"))))</f>
        <v>VENCIDA</v>
      </c>
      <c r="Y298" s="102" t="str">
        <f>IF(A298&lt;&gt;"",IF(AE298=1,"VENCIDO",IF(AE298=2,"PRÓXIMO A VENCER",IF(AE298=3,"EN TERMINO",IF(AE298=4,"CON AVANCE",IF(AE298=5,"CUMPLIDO",))))),"")</f>
        <v>VENCIDO</v>
      </c>
      <c r="Z298" s="152" t="s">
        <v>929</v>
      </c>
      <c r="AA298" s="89" t="str">
        <f t="shared" si="60"/>
        <v>H21ACSRT17</v>
      </c>
      <c r="AB298" s="103">
        <f>IF(A298&lt;&gt;"",1,AB297+1)</f>
        <v>1</v>
      </c>
      <c r="AC298" s="103" t="str">
        <f t="shared" si="61"/>
        <v>H21ACSRT17 - 1</v>
      </c>
      <c r="AD298" s="82">
        <f t="shared" si="56"/>
        <v>1</v>
      </c>
      <c r="AE298" s="82">
        <f t="shared" si="57"/>
        <v>1</v>
      </c>
      <c r="AF298" s="82" t="str">
        <f>IF(A298&lt;&gt;"",MID(F298,1,FIND(" ",F298,1)-1),AF297)</f>
        <v>H21ACSRT17.</v>
      </c>
      <c r="AG298" s="82" t="str">
        <f t="shared" si="58"/>
        <v>H21ACSRT17</v>
      </c>
      <c r="AH298" s="104"/>
      <c r="AI298" s="105"/>
      <c r="AJ298" s="106"/>
    </row>
    <row r="299" spans="1:36" s="10" customFormat="1" ht="350.1" customHeight="1" x14ac:dyDescent="0.2">
      <c r="A299" s="89">
        <f>IF(ISBLANK(D299),"",COUNTA($D$2:D299))</f>
        <v>231</v>
      </c>
      <c r="B299" s="90">
        <f t="shared" si="59"/>
        <v>298</v>
      </c>
      <c r="C299" s="98"/>
      <c r="D299" s="98" t="s">
        <v>711</v>
      </c>
      <c r="E299" s="98" t="s">
        <v>985</v>
      </c>
      <c r="F299" s="110" t="s">
        <v>896</v>
      </c>
      <c r="G299" s="110" t="s">
        <v>897</v>
      </c>
      <c r="H299" s="112" t="s">
        <v>917</v>
      </c>
      <c r="I299" s="112" t="s">
        <v>950</v>
      </c>
      <c r="J299" s="98" t="s">
        <v>925</v>
      </c>
      <c r="K299" s="98">
        <v>12</v>
      </c>
      <c r="L299" s="130">
        <v>43467</v>
      </c>
      <c r="M299" s="130">
        <v>43827</v>
      </c>
      <c r="N299" s="117">
        <f t="shared" si="62"/>
        <v>51.428571428571431</v>
      </c>
      <c r="O299" s="98" t="s">
        <v>1700</v>
      </c>
      <c r="P299" s="98">
        <v>12</v>
      </c>
      <c r="Q299" s="130">
        <v>44379</v>
      </c>
      <c r="R299" s="100">
        <f>(Q299-M299)/30</f>
        <v>18.399999999999999</v>
      </c>
      <c r="S299" s="150">
        <f>IF(P299/K299&gt;1,100,+P299/K299*100)</f>
        <v>100</v>
      </c>
      <c r="T299" s="97">
        <f>+N299*S299/100</f>
        <v>51.428571428571431</v>
      </c>
      <c r="U299" s="97">
        <f>IF(M299&lt;=$AI$1,T299,0)</f>
        <v>51.428571428571431</v>
      </c>
      <c r="V299" s="97">
        <f>IF($AI$1&gt;=M299,N299,0)</f>
        <v>51.428571428571431</v>
      </c>
      <c r="W299" s="98"/>
      <c r="X299" s="102" t="str">
        <f>IF(S299=100,"CUMPLIDA",IF(M299-$AI$1&lt;0,"VENCIDA",IF(M299-$AI$1&lt;=30,"PRÓXIMA A VENCER",IF(S299&gt;0,"CON AVANCE","EN TERMINO"))))</f>
        <v>CUMPLIDA</v>
      </c>
      <c r="Y299" s="102" t="str">
        <f>IF(A299&lt;&gt;"",IF(AE299=1,"VENCIDO",IF(AE299=2,"PRÓXIMO A VENCER",IF(AE299=3,"EN TERMINO",IF(AE299=4,"CON AVANCE",IF(AE299=5,"CUMPLIDO",))))),"")</f>
        <v>CUMPLIDO</v>
      </c>
      <c r="Z299" s="152" t="s">
        <v>929</v>
      </c>
      <c r="AA299" s="89" t="str">
        <f t="shared" si="60"/>
        <v>H22ACSRT17</v>
      </c>
      <c r="AB299" s="103">
        <f>IF(A299&lt;&gt;"",1,AB298+1)</f>
        <v>1</v>
      </c>
      <c r="AC299" s="103" t="str">
        <f t="shared" si="61"/>
        <v>H22ACSRT17 - 1</v>
      </c>
      <c r="AD299" s="82">
        <f t="shared" si="56"/>
        <v>5</v>
      </c>
      <c r="AE299" s="82">
        <f t="shared" si="57"/>
        <v>5</v>
      </c>
      <c r="AF299" s="82" t="str">
        <f>IF(A299&lt;&gt;"",MID(F299,1,FIND(" ",F299,1)-1),AF298)</f>
        <v>H22ACSRT17.</v>
      </c>
      <c r="AG299" s="82" t="str">
        <f t="shared" si="58"/>
        <v>H22ACSRT17</v>
      </c>
      <c r="AH299" s="104"/>
      <c r="AI299" s="105"/>
      <c r="AJ299" s="106"/>
    </row>
    <row r="300" spans="1:36" s="10" customFormat="1" ht="350.1" customHeight="1" x14ac:dyDescent="0.2">
      <c r="A300" s="89">
        <f>IF(ISBLANK(D300),"",COUNTA($D$2:D300))</f>
        <v>232</v>
      </c>
      <c r="B300" s="90">
        <f t="shared" si="59"/>
        <v>299</v>
      </c>
      <c r="C300" s="98"/>
      <c r="D300" s="98" t="s">
        <v>712</v>
      </c>
      <c r="E300" s="98" t="s">
        <v>986</v>
      </c>
      <c r="F300" s="110" t="s">
        <v>898</v>
      </c>
      <c r="G300" s="110" t="s">
        <v>899</v>
      </c>
      <c r="H300" s="112" t="s">
        <v>951</v>
      </c>
      <c r="I300" s="112" t="s">
        <v>962</v>
      </c>
      <c r="J300" s="98" t="s">
        <v>926</v>
      </c>
      <c r="K300" s="153">
        <v>1</v>
      </c>
      <c r="L300" s="130">
        <v>43527</v>
      </c>
      <c r="M300" s="130">
        <v>43830</v>
      </c>
      <c r="N300" s="117">
        <f t="shared" si="62"/>
        <v>43.285714285714285</v>
      </c>
      <c r="O300" s="98" t="s">
        <v>1704</v>
      </c>
      <c r="P300" s="98">
        <v>0</v>
      </c>
      <c r="Q300" s="130"/>
      <c r="R300" s="100">
        <f>(Q300-M300)/30</f>
        <v>-1461</v>
      </c>
      <c r="S300" s="118">
        <f>IF(P300/K300&gt;1,100,+P300/K300*100)</f>
        <v>0</v>
      </c>
      <c r="T300" s="97">
        <f>+N300*S300/100</f>
        <v>0</v>
      </c>
      <c r="U300" s="97">
        <f>IF(M300&lt;=$AI$1,T300,0)</f>
        <v>0</v>
      </c>
      <c r="V300" s="97">
        <f>IF($AI$1&gt;=M300,N300,0)</f>
        <v>43.285714285714285</v>
      </c>
      <c r="W300" s="98"/>
      <c r="X300" s="102" t="str">
        <f>IF(S300=100,"CUMPLIDA",IF(M300-$AI$1&lt;0,"VENCIDA",IF(M300-$AI$1&lt;=30,"PRÓXIMA A VENCER",IF(S300&gt;0,"CON AVANCE","EN TERMINO"))))</f>
        <v>VENCIDA</v>
      </c>
      <c r="Y300" s="102" t="str">
        <f>IF(A300&lt;&gt;"",IF(AE300=1,"VENCIDO",IF(AE300=2,"PRÓXIMO A VENCER",IF(AE300=3,"EN TERMINO",IF(AE300=4,"CON AVANCE",IF(AE300=5,"CUMPLIDO",))))),"")</f>
        <v>VENCIDO</v>
      </c>
      <c r="Z300" s="152" t="s">
        <v>929</v>
      </c>
      <c r="AA300" s="89" t="str">
        <f t="shared" si="60"/>
        <v>H23ACSRT17</v>
      </c>
      <c r="AB300" s="103">
        <f>IF(A300&lt;&gt;"",1,AB299+1)</f>
        <v>1</v>
      </c>
      <c r="AC300" s="103" t="str">
        <f t="shared" si="61"/>
        <v>H23ACSRT17 - 1</v>
      </c>
      <c r="AD300" s="82">
        <f t="shared" si="56"/>
        <v>1</v>
      </c>
      <c r="AE300" s="82">
        <f t="shared" si="57"/>
        <v>1</v>
      </c>
      <c r="AF300" s="82" t="str">
        <f>IF(A300&lt;&gt;"",MID(F300,1,FIND(" ",F300,1)-1),AF299)</f>
        <v>H23ACSRT17.</v>
      </c>
      <c r="AG300" s="82" t="str">
        <f t="shared" si="58"/>
        <v>H23ACSRT17</v>
      </c>
      <c r="AH300" s="104"/>
      <c r="AI300" s="105"/>
      <c r="AJ300" s="106"/>
    </row>
    <row r="301" spans="1:36" s="10" customFormat="1" ht="350.1" customHeight="1" x14ac:dyDescent="0.2">
      <c r="A301" s="89">
        <f>IF(ISBLANK(D301),"",COUNTA($D$2:D301))</f>
        <v>233</v>
      </c>
      <c r="B301" s="90">
        <f t="shared" si="59"/>
        <v>300</v>
      </c>
      <c r="C301" s="98"/>
      <c r="D301" s="98" t="s">
        <v>711</v>
      </c>
      <c r="E301" s="98" t="s">
        <v>987</v>
      </c>
      <c r="F301" s="110" t="s">
        <v>900</v>
      </c>
      <c r="G301" s="110" t="s">
        <v>901</v>
      </c>
      <c r="H301" s="112" t="s">
        <v>952</v>
      </c>
      <c r="I301" s="112" t="s">
        <v>963</v>
      </c>
      <c r="J301" s="98" t="s">
        <v>927</v>
      </c>
      <c r="K301" s="98">
        <v>1</v>
      </c>
      <c r="L301" s="130">
        <v>43467</v>
      </c>
      <c r="M301" s="130">
        <v>43524</v>
      </c>
      <c r="N301" s="117">
        <f t="shared" si="62"/>
        <v>8.1428571428571423</v>
      </c>
      <c r="O301" s="98" t="s">
        <v>1704</v>
      </c>
      <c r="P301" s="98">
        <v>0</v>
      </c>
      <c r="Q301" s="130"/>
      <c r="R301" s="100">
        <f>(Q301-M301)/30</f>
        <v>-1450.8</v>
      </c>
      <c r="S301" s="118">
        <f>IF(P301/K301&gt;1,100,+P301/K301*100)</f>
        <v>0</v>
      </c>
      <c r="T301" s="97">
        <f>+N301*S301/100</f>
        <v>0</v>
      </c>
      <c r="U301" s="97">
        <f>IF(M301&lt;=$AI$1,T301,0)</f>
        <v>0</v>
      </c>
      <c r="V301" s="97">
        <f>IF($AI$1&gt;=M301,N301,0)</f>
        <v>8.1428571428571423</v>
      </c>
      <c r="W301" s="98"/>
      <c r="X301" s="102" t="str">
        <f>IF(S301=100,"CUMPLIDA",IF(M301-$AI$1&lt;0,"VENCIDA",IF(M301-$AI$1&lt;=30,"PRÓXIMA A VENCER",IF(S301&gt;0,"CON AVANCE","EN TERMINO"))))</f>
        <v>VENCIDA</v>
      </c>
      <c r="Y301" s="102" t="str">
        <f>IF(A301&lt;&gt;"",IF(AE301=1,"VENCIDO",IF(AE301=2,"PRÓXIMO A VENCER",IF(AE301=3,"EN TERMINO",IF(AE301=4,"CON AVANCE",IF(AE301=5,"CUMPLIDO",))))),"")</f>
        <v>VENCIDO</v>
      </c>
      <c r="Z301" s="152" t="s">
        <v>929</v>
      </c>
      <c r="AA301" s="89" t="str">
        <f t="shared" si="60"/>
        <v>H24ACSRT17</v>
      </c>
      <c r="AB301" s="103">
        <f>IF(A301&lt;&gt;"",1,AB300+1)</f>
        <v>1</v>
      </c>
      <c r="AC301" s="103" t="str">
        <f t="shared" si="61"/>
        <v>H24ACSRT17 - 1</v>
      </c>
      <c r="AD301" s="82">
        <f t="shared" si="56"/>
        <v>1</v>
      </c>
      <c r="AE301" s="82">
        <f t="shared" si="57"/>
        <v>1</v>
      </c>
      <c r="AF301" s="82" t="str">
        <f>IF(A301&lt;&gt;"",MID(F301,1,FIND(" ",F301,1)-1),AF300)</f>
        <v>H24ACSRT17.</v>
      </c>
      <c r="AG301" s="82" t="str">
        <f t="shared" si="58"/>
        <v>H24ACSRT17</v>
      </c>
      <c r="AH301" s="104"/>
      <c r="AI301" s="105"/>
      <c r="AJ301" s="106"/>
    </row>
    <row r="302" spans="1:36" s="10" customFormat="1" ht="350.1" customHeight="1" x14ac:dyDescent="0.2">
      <c r="A302" s="89">
        <f>IF(ISBLANK(D302),"",COUNTA($D$2:D302))</f>
        <v>234</v>
      </c>
      <c r="B302" s="90">
        <f t="shared" si="59"/>
        <v>301</v>
      </c>
      <c r="C302" s="98"/>
      <c r="D302" s="98" t="s">
        <v>711</v>
      </c>
      <c r="E302" s="98" t="s">
        <v>988</v>
      </c>
      <c r="F302" s="110" t="s">
        <v>902</v>
      </c>
      <c r="G302" s="110" t="s">
        <v>903</v>
      </c>
      <c r="H302" s="112" t="s">
        <v>1562</v>
      </c>
      <c r="I302" s="112" t="s">
        <v>964</v>
      </c>
      <c r="J302" s="98" t="s">
        <v>928</v>
      </c>
      <c r="K302" s="98">
        <v>1</v>
      </c>
      <c r="L302" s="130">
        <v>43467</v>
      </c>
      <c r="M302" s="130">
        <v>43830</v>
      </c>
      <c r="N302" s="117">
        <f t="shared" si="62"/>
        <v>51.857142857142854</v>
      </c>
      <c r="O302" s="98" t="s">
        <v>1704</v>
      </c>
      <c r="P302" s="98">
        <v>0</v>
      </c>
      <c r="Q302" s="130"/>
      <c r="R302" s="100">
        <f>(Q302-M302)/30</f>
        <v>-1461</v>
      </c>
      <c r="S302" s="118">
        <f>IF(P302/K302&gt;1,100,+P302/K302*100)</f>
        <v>0</v>
      </c>
      <c r="T302" s="97">
        <f>+N302*S302/100</f>
        <v>0</v>
      </c>
      <c r="U302" s="97">
        <f>IF(M302&lt;=$AI$1,T302,0)</f>
        <v>0</v>
      </c>
      <c r="V302" s="97">
        <f>IF($AI$1&gt;=M302,N302,0)</f>
        <v>51.857142857142854</v>
      </c>
      <c r="W302" s="98" t="s">
        <v>1533</v>
      </c>
      <c r="X302" s="102" t="str">
        <f>IF(S302=100,"CUMPLIDA",IF(M302-$AI$1&lt;0,"VENCIDA",IF(M302-$AI$1&lt;=30,"PRÓXIMA A VENCER",IF(S302&gt;0,"CON AVANCE","EN TERMINO"))))</f>
        <v>VENCIDA</v>
      </c>
      <c r="Y302" s="102" t="str">
        <f>IF(A302&lt;&gt;"",IF(AE302=1,"VENCIDO",IF(AE302=2,"PRÓXIMO A VENCER",IF(AE302=3,"EN TERMINO",IF(AE302=4,"CON AVANCE",IF(AE302=5,"CUMPLIDO",))))),"")</f>
        <v>VENCIDO</v>
      </c>
      <c r="Z302" s="152" t="s">
        <v>929</v>
      </c>
      <c r="AA302" s="89" t="str">
        <f t="shared" si="60"/>
        <v>H25ACSRT17</v>
      </c>
      <c r="AB302" s="103">
        <f>IF(A302&lt;&gt;"",1,AB301+1)</f>
        <v>1</v>
      </c>
      <c r="AC302" s="103" t="str">
        <f t="shared" si="61"/>
        <v>H25ACSRT17 - 1</v>
      </c>
      <c r="AD302" s="82">
        <f t="shared" si="56"/>
        <v>1</v>
      </c>
      <c r="AE302" s="82">
        <f t="shared" si="57"/>
        <v>1</v>
      </c>
      <c r="AF302" s="82" t="str">
        <f>IF(A302&lt;&gt;"",MID(F302,1,FIND(" ",F302,1)-1),AF301)</f>
        <v>H25ACSRT17.</v>
      </c>
      <c r="AG302" s="82" t="str">
        <f t="shared" si="58"/>
        <v>H25ACSRT17</v>
      </c>
      <c r="AH302" s="104"/>
      <c r="AI302" s="105"/>
      <c r="AJ302" s="106"/>
    </row>
    <row r="303" spans="1:36" s="10" customFormat="1" ht="350.1" customHeight="1" x14ac:dyDescent="0.2">
      <c r="A303" s="89">
        <f>IF(ISBLANK(D303),"",COUNTA($D$2:D303))</f>
        <v>235</v>
      </c>
      <c r="B303" s="90">
        <f t="shared" si="59"/>
        <v>302</v>
      </c>
      <c r="C303" s="98"/>
      <c r="D303" s="98" t="s">
        <v>712</v>
      </c>
      <c r="E303" s="98" t="s">
        <v>989</v>
      </c>
      <c r="F303" s="110" t="s">
        <v>904</v>
      </c>
      <c r="G303" s="110" t="s">
        <v>905</v>
      </c>
      <c r="H303" s="112" t="s">
        <v>956</v>
      </c>
      <c r="I303" s="112" t="s">
        <v>922</v>
      </c>
      <c r="J303" s="98" t="s">
        <v>924</v>
      </c>
      <c r="K303" s="98">
        <v>2</v>
      </c>
      <c r="L303" s="130">
        <v>43467</v>
      </c>
      <c r="M303" s="130">
        <v>43524</v>
      </c>
      <c r="N303" s="117">
        <f t="shared" si="62"/>
        <v>8.1428571428571423</v>
      </c>
      <c r="O303" s="98" t="s">
        <v>1704</v>
      </c>
      <c r="P303" s="98">
        <v>0</v>
      </c>
      <c r="Q303" s="130"/>
      <c r="R303" s="100">
        <f>(Q303-M303)/30</f>
        <v>-1450.8</v>
      </c>
      <c r="S303" s="118">
        <f>IF(P303/K303&gt;1,100,+P303/K303*100)</f>
        <v>0</v>
      </c>
      <c r="T303" s="97">
        <f>+N303*S303/100</f>
        <v>0</v>
      </c>
      <c r="U303" s="97">
        <f>IF(M303&lt;=$AI$1,T303,0)</f>
        <v>0</v>
      </c>
      <c r="V303" s="97">
        <f>IF($AI$1&gt;=M303,N303,0)</f>
        <v>8.1428571428571423</v>
      </c>
      <c r="W303" s="98"/>
      <c r="X303" s="102" t="str">
        <f>IF(S303=100,"CUMPLIDA",IF(M303-$AI$1&lt;0,"VENCIDA",IF(M303-$AI$1&lt;=30,"PRÓXIMA A VENCER",IF(S303&gt;0,"CON AVANCE","EN TERMINO"))))</f>
        <v>VENCIDA</v>
      </c>
      <c r="Y303" s="102" t="str">
        <f>IF(A303&lt;&gt;"",IF(AE303=1,"VENCIDO",IF(AE303=2,"PRÓXIMO A VENCER",IF(AE303=3,"EN TERMINO",IF(AE303=4,"CON AVANCE",IF(AE303=5,"CUMPLIDO",))))),"")</f>
        <v>VENCIDO</v>
      </c>
      <c r="Z303" s="152" t="s">
        <v>929</v>
      </c>
      <c r="AA303" s="89" t="str">
        <f t="shared" si="60"/>
        <v>H26ACSRT17</v>
      </c>
      <c r="AB303" s="103">
        <f>IF(A303&lt;&gt;"",1,AB302+1)</f>
        <v>1</v>
      </c>
      <c r="AC303" s="103" t="str">
        <f t="shared" si="61"/>
        <v>H26ACSRT17 - 1</v>
      </c>
      <c r="AD303" s="82">
        <f t="shared" si="56"/>
        <v>1</v>
      </c>
      <c r="AE303" s="82">
        <f t="shared" si="57"/>
        <v>1</v>
      </c>
      <c r="AF303" s="82" t="str">
        <f>IF(A303&lt;&gt;"",MID(F303,1,FIND(" ",F303,1)-1),AF302)</f>
        <v>H26ACSRT17.</v>
      </c>
      <c r="AG303" s="82" t="str">
        <f t="shared" si="58"/>
        <v>H26ACSRT17</v>
      </c>
      <c r="AH303" s="104"/>
      <c r="AI303" s="105"/>
      <c r="AJ303" s="106"/>
    </row>
    <row r="304" spans="1:36" s="10" customFormat="1" ht="350.1" customHeight="1" x14ac:dyDescent="0.2">
      <c r="A304" s="89">
        <f>IF(ISBLANK(D304),"",COUNTA($D$2:D304))</f>
        <v>236</v>
      </c>
      <c r="B304" s="90">
        <f t="shared" si="59"/>
        <v>303</v>
      </c>
      <c r="C304" s="98"/>
      <c r="D304" s="98" t="s">
        <v>712</v>
      </c>
      <c r="E304" s="98" t="s">
        <v>986</v>
      </c>
      <c r="F304" s="110" t="s">
        <v>906</v>
      </c>
      <c r="G304" s="110" t="s">
        <v>907</v>
      </c>
      <c r="H304" s="112" t="s">
        <v>957</v>
      </c>
      <c r="I304" s="112" t="s">
        <v>965</v>
      </c>
      <c r="J304" s="98" t="s">
        <v>924</v>
      </c>
      <c r="K304" s="98">
        <v>2</v>
      </c>
      <c r="L304" s="130">
        <v>43467</v>
      </c>
      <c r="M304" s="130">
        <v>43524</v>
      </c>
      <c r="N304" s="117">
        <f t="shared" si="62"/>
        <v>8.1428571428571423</v>
      </c>
      <c r="O304" s="98" t="s">
        <v>1704</v>
      </c>
      <c r="P304" s="98">
        <v>0</v>
      </c>
      <c r="Q304" s="130"/>
      <c r="R304" s="100">
        <f>(Q304-M304)/30</f>
        <v>-1450.8</v>
      </c>
      <c r="S304" s="118">
        <f>IF(P304/K304&gt;1,100,+P304/K304*100)</f>
        <v>0</v>
      </c>
      <c r="T304" s="97">
        <f>+N304*S304/100</f>
        <v>0</v>
      </c>
      <c r="U304" s="97">
        <f>IF(M304&lt;=$AI$1,T304,0)</f>
        <v>0</v>
      </c>
      <c r="V304" s="97">
        <f>IF($AI$1&gt;=M304,N304,0)</f>
        <v>8.1428571428571423</v>
      </c>
      <c r="W304" s="98"/>
      <c r="X304" s="102" t="str">
        <f>IF(S304=100,"CUMPLIDA",IF(M304-$AI$1&lt;0,"VENCIDA",IF(M304-$AI$1&lt;=30,"PRÓXIMA A VENCER",IF(S304&gt;0,"CON AVANCE","EN TERMINO"))))</f>
        <v>VENCIDA</v>
      </c>
      <c r="Y304" s="102" t="str">
        <f>IF(A304&lt;&gt;"",IF(AE304=1,"VENCIDO",IF(AE304=2,"PRÓXIMO A VENCER",IF(AE304=3,"EN TERMINO",IF(AE304=4,"CON AVANCE",IF(AE304=5,"CUMPLIDO",))))),"")</f>
        <v>VENCIDO</v>
      </c>
      <c r="Z304" s="152" t="s">
        <v>929</v>
      </c>
      <c r="AA304" s="89" t="str">
        <f t="shared" si="60"/>
        <v>H27ACSRT17</v>
      </c>
      <c r="AB304" s="103">
        <f>IF(A304&lt;&gt;"",1,AB303+1)</f>
        <v>1</v>
      </c>
      <c r="AC304" s="103" t="str">
        <f t="shared" si="61"/>
        <v>H27ACSRT17 - 1</v>
      </c>
      <c r="AD304" s="82">
        <f t="shared" si="56"/>
        <v>1</v>
      </c>
      <c r="AE304" s="82">
        <f t="shared" si="57"/>
        <v>1</v>
      </c>
      <c r="AF304" s="82" t="str">
        <f>IF(A304&lt;&gt;"",MID(F304,1,FIND(" ",F304,1)-1),AF303)</f>
        <v>H27ACSRT17.</v>
      </c>
      <c r="AG304" s="82" t="str">
        <f t="shared" si="58"/>
        <v>H27ACSRT17</v>
      </c>
      <c r="AH304" s="104"/>
      <c r="AI304" s="105"/>
      <c r="AJ304" s="106"/>
    </row>
    <row r="305" spans="1:36" s="10" customFormat="1" ht="350.1" customHeight="1" x14ac:dyDescent="0.2">
      <c r="A305" s="89">
        <f>IF(ISBLANK(D305),"",COUNTA($D$2:D305))</f>
        <v>237</v>
      </c>
      <c r="B305" s="90">
        <f t="shared" si="59"/>
        <v>304</v>
      </c>
      <c r="C305" s="98"/>
      <c r="D305" s="98" t="s">
        <v>711</v>
      </c>
      <c r="E305" s="98" t="s">
        <v>990</v>
      </c>
      <c r="F305" s="110" t="s">
        <v>908</v>
      </c>
      <c r="G305" s="110" t="s">
        <v>958</v>
      </c>
      <c r="H305" s="112" t="s">
        <v>917</v>
      </c>
      <c r="I305" s="112" t="s">
        <v>950</v>
      </c>
      <c r="J305" s="98" t="s">
        <v>925</v>
      </c>
      <c r="K305" s="98">
        <v>12</v>
      </c>
      <c r="L305" s="130">
        <v>43467</v>
      </c>
      <c r="M305" s="130">
        <v>43827</v>
      </c>
      <c r="N305" s="117">
        <f t="shared" si="62"/>
        <v>51.428571428571431</v>
      </c>
      <c r="O305" s="98" t="s">
        <v>1700</v>
      </c>
      <c r="P305" s="98">
        <v>12</v>
      </c>
      <c r="Q305" s="130">
        <v>44379</v>
      </c>
      <c r="R305" s="100">
        <f>(Q305-M305)/30</f>
        <v>18.399999999999999</v>
      </c>
      <c r="S305" s="118">
        <f>IF(P305/K305&gt;1,100,+P305/K305*100)</f>
        <v>100</v>
      </c>
      <c r="T305" s="97">
        <f>+N305*S305/100</f>
        <v>51.428571428571431</v>
      </c>
      <c r="U305" s="97">
        <f>IF(M305&lt;=$AI$1,T305,0)</f>
        <v>51.428571428571431</v>
      </c>
      <c r="V305" s="97">
        <f>IF($AI$1&gt;=M305,N305,0)</f>
        <v>51.428571428571431</v>
      </c>
      <c r="W305" s="98"/>
      <c r="X305" s="102" t="str">
        <f>IF(S305=100,"CUMPLIDA",IF(M305-$AI$1&lt;0,"VENCIDA",IF(M305-$AI$1&lt;=30,"PRÓXIMA A VENCER",IF(S305&gt;0,"CON AVANCE","EN TERMINO"))))</f>
        <v>CUMPLIDA</v>
      </c>
      <c r="Y305" s="102" t="str">
        <f>IF(A305&lt;&gt;"",IF(AE305=1,"VENCIDO",IF(AE305=2,"PRÓXIMO A VENCER",IF(AE305=3,"EN TERMINO",IF(AE305=4,"CON AVANCE",IF(AE305=5,"CUMPLIDO",))))),"")</f>
        <v>CUMPLIDO</v>
      </c>
      <c r="Z305" s="152" t="s">
        <v>929</v>
      </c>
      <c r="AA305" s="89" t="str">
        <f t="shared" si="60"/>
        <v>H28ACSRT17</v>
      </c>
      <c r="AB305" s="103">
        <f>IF(A305&lt;&gt;"",1,AB304+1)</f>
        <v>1</v>
      </c>
      <c r="AC305" s="103" t="str">
        <f t="shared" si="61"/>
        <v>H28ACSRT17 - 1</v>
      </c>
      <c r="AD305" s="82">
        <f t="shared" si="56"/>
        <v>5</v>
      </c>
      <c r="AE305" s="82">
        <f t="shared" si="57"/>
        <v>5</v>
      </c>
      <c r="AF305" s="82" t="str">
        <f>IF(A305&lt;&gt;"",MID(F305,1,FIND(" ",F305,1)-1),AF304)</f>
        <v>H28ACSRT17.</v>
      </c>
      <c r="AG305" s="82" t="str">
        <f t="shared" si="58"/>
        <v>H28ACSRT17</v>
      </c>
      <c r="AH305" s="104"/>
      <c r="AI305" s="105"/>
      <c r="AJ305" s="106"/>
    </row>
    <row r="306" spans="1:36" s="10" customFormat="1" ht="350.1" customHeight="1" x14ac:dyDescent="0.2">
      <c r="A306" s="89">
        <f>IF(ISBLANK(D306),"",COUNTA($D$2:D306))</f>
        <v>238</v>
      </c>
      <c r="B306" s="90">
        <f t="shared" si="59"/>
        <v>305</v>
      </c>
      <c r="C306" s="98"/>
      <c r="D306" s="98" t="s">
        <v>711</v>
      </c>
      <c r="E306" s="98" t="s">
        <v>969</v>
      </c>
      <c r="F306" s="110" t="s">
        <v>909</v>
      </c>
      <c r="G306" s="110" t="s">
        <v>910</v>
      </c>
      <c r="H306" s="112" t="s">
        <v>916</v>
      </c>
      <c r="I306" s="112" t="s">
        <v>923</v>
      </c>
      <c r="J306" s="98" t="s">
        <v>934</v>
      </c>
      <c r="K306" s="98">
        <v>1</v>
      </c>
      <c r="L306" s="130">
        <v>43467</v>
      </c>
      <c r="M306" s="130">
        <v>43524</v>
      </c>
      <c r="N306" s="117">
        <f t="shared" si="62"/>
        <v>8.1428571428571423</v>
      </c>
      <c r="O306" s="98" t="s">
        <v>1704</v>
      </c>
      <c r="P306" s="98">
        <v>0</v>
      </c>
      <c r="Q306" s="130"/>
      <c r="R306" s="100">
        <f>(Q306-M306)/30</f>
        <v>-1450.8</v>
      </c>
      <c r="S306" s="118">
        <f>IF(P306/K306&gt;1,100,+P306/K306*100)</f>
        <v>0</v>
      </c>
      <c r="T306" s="97">
        <f>+N306*S306/100</f>
        <v>0</v>
      </c>
      <c r="U306" s="97">
        <f>IF(M306&lt;=$AI$1,T306,0)</f>
        <v>0</v>
      </c>
      <c r="V306" s="97">
        <f>IF($AI$1&gt;=M306,N306,0)</f>
        <v>8.1428571428571423</v>
      </c>
      <c r="W306" s="98"/>
      <c r="X306" s="102" t="str">
        <f>IF(S306=100,"CUMPLIDA",IF(M306-$AI$1&lt;0,"VENCIDA",IF(M306-$AI$1&lt;=30,"PRÓXIMA A VENCER",IF(S306&gt;0,"CON AVANCE","EN TERMINO"))))</f>
        <v>VENCIDA</v>
      </c>
      <c r="Y306" s="102" t="str">
        <f>IF(A306&lt;&gt;"",IF(AE306=1,"VENCIDO",IF(AE306=2,"PRÓXIMO A VENCER",IF(AE306=3,"EN TERMINO",IF(AE306=4,"CON AVANCE",IF(AE306=5,"CUMPLIDO",))))),"")</f>
        <v>VENCIDO</v>
      </c>
      <c r="Z306" s="152" t="s">
        <v>929</v>
      </c>
      <c r="AA306" s="89" t="str">
        <f t="shared" si="60"/>
        <v>H29ACSRT17</v>
      </c>
      <c r="AB306" s="103">
        <f>IF(A306&lt;&gt;"",1,AB305+1)</f>
        <v>1</v>
      </c>
      <c r="AC306" s="103" t="str">
        <f t="shared" si="61"/>
        <v>H29ACSRT17 - 1</v>
      </c>
      <c r="AD306" s="82">
        <f t="shared" si="56"/>
        <v>1</v>
      </c>
      <c r="AE306" s="82">
        <f t="shared" si="57"/>
        <v>1</v>
      </c>
      <c r="AF306" s="82" t="str">
        <f>IF(A306&lt;&gt;"",MID(F306,1,FIND(" ",F306,1)-1),AF305)</f>
        <v>H29ACSRT17.</v>
      </c>
      <c r="AG306" s="82" t="str">
        <f t="shared" si="58"/>
        <v>H29ACSRT17</v>
      </c>
      <c r="AH306" s="104"/>
      <c r="AI306" s="105"/>
      <c r="AJ306" s="106"/>
    </row>
    <row r="307" spans="1:36" s="10" customFormat="1" ht="350.1" customHeight="1" x14ac:dyDescent="0.2">
      <c r="A307" s="89">
        <f>IF(ISBLANK(D307),"",COUNTA($D$2:D307))</f>
        <v>239</v>
      </c>
      <c r="B307" s="90">
        <f t="shared" si="59"/>
        <v>306</v>
      </c>
      <c r="C307" s="98"/>
      <c r="D307" s="98" t="s">
        <v>712</v>
      </c>
      <c r="E307" s="98" t="s">
        <v>982</v>
      </c>
      <c r="F307" s="110" t="s">
        <v>911</v>
      </c>
      <c r="G307" s="110" t="s">
        <v>912</v>
      </c>
      <c r="H307" s="112" t="s">
        <v>917</v>
      </c>
      <c r="I307" s="112" t="s">
        <v>950</v>
      </c>
      <c r="J307" s="98" t="s">
        <v>925</v>
      </c>
      <c r="K307" s="98">
        <v>12</v>
      </c>
      <c r="L307" s="130">
        <v>43467</v>
      </c>
      <c r="M307" s="130">
        <v>43827</v>
      </c>
      <c r="N307" s="117">
        <f t="shared" si="62"/>
        <v>51.428571428571431</v>
      </c>
      <c r="O307" s="98" t="s">
        <v>1700</v>
      </c>
      <c r="P307" s="98">
        <v>12</v>
      </c>
      <c r="Q307" s="130"/>
      <c r="R307" s="100">
        <f>(Q307-M307)/30</f>
        <v>-1460.9</v>
      </c>
      <c r="S307" s="118">
        <f>IF(P307/K307&gt;1,100,+P307/K307*100)</f>
        <v>100</v>
      </c>
      <c r="T307" s="97">
        <f>+N307*S307/100</f>
        <v>51.428571428571431</v>
      </c>
      <c r="U307" s="97">
        <f>IF(M307&lt;=$AI$1,T307,0)</f>
        <v>51.428571428571431</v>
      </c>
      <c r="V307" s="97">
        <f>IF($AI$1&gt;=M307,N307,0)</f>
        <v>51.428571428571431</v>
      </c>
      <c r="W307" s="98"/>
      <c r="X307" s="102" t="str">
        <f>IF(S307=100,"CUMPLIDA",IF(M307-$AI$1&lt;0,"VENCIDA",IF(M307-$AI$1&lt;=30,"PRÓXIMA A VENCER",IF(S307&gt;0,"CON AVANCE","EN TERMINO"))))</f>
        <v>CUMPLIDA</v>
      </c>
      <c r="Y307" s="102" t="str">
        <f>IF(A307&lt;&gt;"",IF(AE307=1,"VENCIDO",IF(AE307=2,"PRÓXIMO A VENCER",IF(AE307=3,"EN TERMINO",IF(AE307=4,"CON AVANCE",IF(AE307=5,"CUMPLIDO",))))),"")</f>
        <v>CUMPLIDO</v>
      </c>
      <c r="Z307" s="152" t="s">
        <v>929</v>
      </c>
      <c r="AA307" s="89" t="str">
        <f t="shared" si="60"/>
        <v>H30ACSRT17</v>
      </c>
      <c r="AB307" s="103">
        <f>IF(A307&lt;&gt;"",1,AB306+1)</f>
        <v>1</v>
      </c>
      <c r="AC307" s="103" t="str">
        <f t="shared" si="61"/>
        <v>H30ACSRT17 - 1</v>
      </c>
      <c r="AD307" s="82">
        <f t="shared" si="56"/>
        <v>5</v>
      </c>
      <c r="AE307" s="82">
        <f t="shared" si="57"/>
        <v>5</v>
      </c>
      <c r="AF307" s="82" t="str">
        <f>IF(A307&lt;&gt;"",MID(F307,1,FIND(" ",F307,1)-1),AF306)</f>
        <v>H30ACSRT17.</v>
      </c>
      <c r="AG307" s="82" t="str">
        <f t="shared" si="58"/>
        <v>H30ACSRT17</v>
      </c>
      <c r="AH307" s="104"/>
      <c r="AI307" s="105"/>
      <c r="AJ307" s="106"/>
    </row>
    <row r="308" spans="1:36" s="10" customFormat="1" ht="350.1" customHeight="1" x14ac:dyDescent="0.2">
      <c r="A308" s="89">
        <f>IF(ISBLANK(D308),"",COUNTA($D$2:D308))</f>
        <v>240</v>
      </c>
      <c r="B308" s="90">
        <f t="shared" si="59"/>
        <v>307</v>
      </c>
      <c r="C308" s="98"/>
      <c r="D308" s="98" t="s">
        <v>712</v>
      </c>
      <c r="E308" s="98" t="s">
        <v>981</v>
      </c>
      <c r="F308" s="110" t="s">
        <v>913</v>
      </c>
      <c r="G308" s="110" t="s">
        <v>914</v>
      </c>
      <c r="H308" s="112" t="s">
        <v>942</v>
      </c>
      <c r="I308" s="112" t="s">
        <v>948</v>
      </c>
      <c r="J308" s="98" t="s">
        <v>934</v>
      </c>
      <c r="K308" s="98">
        <v>1</v>
      </c>
      <c r="L308" s="130">
        <v>43467</v>
      </c>
      <c r="M308" s="130">
        <v>43524</v>
      </c>
      <c r="N308" s="117">
        <f t="shared" si="62"/>
        <v>8.1428571428571423</v>
      </c>
      <c r="O308" s="98" t="s">
        <v>1704</v>
      </c>
      <c r="P308" s="98">
        <v>0</v>
      </c>
      <c r="Q308" s="130"/>
      <c r="R308" s="100">
        <f>(Q308-M308)/30</f>
        <v>-1450.8</v>
      </c>
      <c r="S308" s="118">
        <f>IF(P308/K308&gt;1,100,+P308/K308*100)</f>
        <v>0</v>
      </c>
      <c r="T308" s="97">
        <f>+N308*S308/100</f>
        <v>0</v>
      </c>
      <c r="U308" s="97">
        <f>IF(M308&lt;=$AI$1,T308,0)</f>
        <v>0</v>
      </c>
      <c r="V308" s="97">
        <f>IF($AI$1&gt;=M308,N308,0)</f>
        <v>8.1428571428571423</v>
      </c>
      <c r="W308" s="98"/>
      <c r="X308" s="102" t="str">
        <f>IF(S308=100,"CUMPLIDA",IF(M308-$AI$1&lt;0,"VENCIDA",IF(M308-$AI$1&lt;=30,"PRÓXIMA A VENCER",IF(S308&gt;0,"CON AVANCE","EN TERMINO"))))</f>
        <v>VENCIDA</v>
      </c>
      <c r="Y308" s="102" t="str">
        <f>IF(A308&lt;&gt;"",IF(AE308=1,"VENCIDO",IF(AE308=2,"PRÓXIMO A VENCER",IF(AE308=3,"EN TERMINO",IF(AE308=4,"CON AVANCE",IF(AE308=5,"CUMPLIDO",))))),"")</f>
        <v>VENCIDO</v>
      </c>
      <c r="Z308" s="152" t="s">
        <v>929</v>
      </c>
      <c r="AA308" s="89" t="str">
        <f t="shared" si="60"/>
        <v>H31ACSRT17</v>
      </c>
      <c r="AB308" s="103">
        <f>IF(A308&lt;&gt;"",1,AB307+1)</f>
        <v>1</v>
      </c>
      <c r="AC308" s="103" t="str">
        <f t="shared" si="61"/>
        <v>H31ACSRT17 - 1</v>
      </c>
      <c r="AD308" s="82">
        <f t="shared" si="56"/>
        <v>1</v>
      </c>
      <c r="AE308" s="82">
        <f t="shared" si="57"/>
        <v>1</v>
      </c>
      <c r="AF308" s="82" t="str">
        <f>IF(A308&lt;&gt;"",MID(F308,1,FIND(" ",F308,1)-1),AF307)</f>
        <v>H31ACSRT17.</v>
      </c>
      <c r="AG308" s="82" t="str">
        <f t="shared" si="58"/>
        <v>H31ACSRT17</v>
      </c>
      <c r="AH308" s="104"/>
      <c r="AI308" s="105"/>
      <c r="AJ308" s="106"/>
    </row>
    <row r="309" spans="1:36" s="10" customFormat="1" ht="350.1" customHeight="1" x14ac:dyDescent="0.2">
      <c r="A309" s="89">
        <f>IF(ISBLANK(D309),"",COUNTA($D$2:D309))</f>
        <v>241</v>
      </c>
      <c r="B309" s="90">
        <f t="shared" si="59"/>
        <v>308</v>
      </c>
      <c r="C309" s="98"/>
      <c r="D309" s="98" t="s">
        <v>802</v>
      </c>
      <c r="E309" s="98" t="s">
        <v>15</v>
      </c>
      <c r="F309" s="110" t="s">
        <v>1044</v>
      </c>
      <c r="G309" s="110" t="s">
        <v>856</v>
      </c>
      <c r="H309" s="110" t="s">
        <v>1155</v>
      </c>
      <c r="I309" s="110" t="s">
        <v>1154</v>
      </c>
      <c r="J309" s="111" t="s">
        <v>1199</v>
      </c>
      <c r="K309" s="111">
        <v>1</v>
      </c>
      <c r="L309" s="132">
        <v>43858</v>
      </c>
      <c r="M309" s="132">
        <v>44165</v>
      </c>
      <c r="N309" s="117">
        <f t="shared" ref="N309:N313" si="63">(+M309-L309)/7</f>
        <v>43.857142857142854</v>
      </c>
      <c r="O309" s="98" t="s">
        <v>2203</v>
      </c>
      <c r="P309" s="98">
        <v>0</v>
      </c>
      <c r="Q309" s="132"/>
      <c r="R309" s="100">
        <f>(Q309-M309)/30</f>
        <v>-1472.1666666666667</v>
      </c>
      <c r="S309" s="118">
        <f>IF(P309/K309&gt;1,100,+P309/K309*100)</f>
        <v>0</v>
      </c>
      <c r="T309" s="97">
        <f>+N309*S309/100</f>
        <v>0</v>
      </c>
      <c r="U309" s="97">
        <f>IF(M309&lt;=$AI$1,T309,0)</f>
        <v>0</v>
      </c>
      <c r="V309" s="97">
        <f>IF($AI$1&gt;=M309,N309,0)</f>
        <v>43.857142857142854</v>
      </c>
      <c r="W309" s="98"/>
      <c r="X309" s="102" t="str">
        <f>IF(S309=100,"CUMPLIDA",IF(M309-$AI$1&lt;0,"VENCIDA",IF(M309-$AI$1&lt;=30,"PRÓXIMA A VENCER",IF(S309&gt;0,"CON AVANCE","EN TERMINO"))))</f>
        <v>VENCIDA</v>
      </c>
      <c r="Y309" s="102" t="str">
        <f>IF(A309&lt;&gt;"",IF(AE309=1,"VENCIDO",IF(AE309=2,"PRÓXIMO A VENCER",IF(AE309=3,"EN TERMINO",IF(AE309=4,"CON AVANCE",IF(AE309=5,"CUMPLIDO",))))),"")</f>
        <v>VENCIDO</v>
      </c>
      <c r="Z309" s="152" t="s">
        <v>857</v>
      </c>
      <c r="AA309" s="89" t="str">
        <f t="shared" si="60"/>
        <v>H2DP17</v>
      </c>
      <c r="AB309" s="103">
        <f>IF(A309&lt;&gt;"",1,AB308+1)</f>
        <v>1</v>
      </c>
      <c r="AC309" s="103" t="str">
        <f t="shared" si="61"/>
        <v>H2DP17 - 1</v>
      </c>
      <c r="AD309" s="82">
        <f t="shared" si="56"/>
        <v>1</v>
      </c>
      <c r="AE309" s="82">
        <f t="shared" si="57"/>
        <v>1</v>
      </c>
      <c r="AF309" s="82" t="str">
        <f>IF(A309&lt;&gt;"",MID(F309,1,FIND(" ",F309,1)-1),AF308)</f>
        <v>H2DP17.</v>
      </c>
      <c r="AG309" s="82" t="str">
        <f t="shared" si="58"/>
        <v>H2DP17</v>
      </c>
      <c r="AH309" s="104"/>
      <c r="AI309" s="105"/>
      <c r="AJ309" s="106"/>
    </row>
    <row r="310" spans="1:36" s="10" customFormat="1" ht="350.1" customHeight="1" x14ac:dyDescent="0.2">
      <c r="A310" s="89">
        <f>IF(ISBLANK(D310),"",COUNTA($D$2:D310))</f>
        <v>242</v>
      </c>
      <c r="B310" s="90">
        <f t="shared" si="59"/>
        <v>309</v>
      </c>
      <c r="C310" s="98"/>
      <c r="D310" s="98" t="s">
        <v>802</v>
      </c>
      <c r="E310" s="98" t="s">
        <v>15</v>
      </c>
      <c r="F310" s="110" t="s">
        <v>1046</v>
      </c>
      <c r="G310" s="110" t="s">
        <v>856</v>
      </c>
      <c r="H310" s="110" t="s">
        <v>859</v>
      </c>
      <c r="I310" s="110" t="s">
        <v>860</v>
      </c>
      <c r="J310" s="111" t="s">
        <v>858</v>
      </c>
      <c r="K310" s="111">
        <v>4</v>
      </c>
      <c r="L310" s="132">
        <v>43361</v>
      </c>
      <c r="M310" s="132">
        <v>43434</v>
      </c>
      <c r="N310" s="117">
        <f t="shared" si="63"/>
        <v>10.428571428571429</v>
      </c>
      <c r="O310" s="98" t="s">
        <v>2203</v>
      </c>
      <c r="P310" s="111">
        <v>4</v>
      </c>
      <c r="Q310" s="132"/>
      <c r="R310" s="100">
        <f>(Q310-M310)/30</f>
        <v>-1447.8</v>
      </c>
      <c r="S310" s="118">
        <f>IF(P310/K310&gt;1,100,+P310/K310*100)</f>
        <v>100</v>
      </c>
      <c r="T310" s="97">
        <f>+N310*S310/100</f>
        <v>10.428571428571429</v>
      </c>
      <c r="U310" s="97">
        <f>IF(M310&lt;=$AI$1,T310,0)</f>
        <v>10.428571428571429</v>
      </c>
      <c r="V310" s="97">
        <f>IF($AI$1&gt;=M310,N310,0)</f>
        <v>10.428571428571429</v>
      </c>
      <c r="W310" s="98"/>
      <c r="X310" s="102" t="str">
        <f>IF(S310=100,"CUMPLIDA",IF(M310-$AI$1&lt;0,"VENCIDA",IF(M310-$AI$1&lt;=30,"PRÓXIMA A VENCER",IF(S310&gt;0,"CON AVANCE","EN TERMINO"))))</f>
        <v>CUMPLIDA</v>
      </c>
      <c r="Y310" s="102" t="str">
        <f>IF(A310&lt;&gt;"",IF(AE310=1,"VENCIDO",IF(AE310=2,"PRÓXIMO A VENCER",IF(AE310=3,"EN TERMINO",IF(AE310=4,"CON AVANCE",IF(AE310=5,"CUMPLIDO",))))),"")</f>
        <v>VENCIDO</v>
      </c>
      <c r="Z310" s="152" t="s">
        <v>857</v>
      </c>
      <c r="AA310" s="89" t="str">
        <f t="shared" si="60"/>
        <v>H3DP17</v>
      </c>
      <c r="AB310" s="103">
        <f>IF(A310&lt;&gt;"",1,AB309+1)</f>
        <v>1</v>
      </c>
      <c r="AC310" s="103" t="str">
        <f t="shared" si="61"/>
        <v>H3DP17 - 1</v>
      </c>
      <c r="AD310" s="82">
        <f t="shared" si="56"/>
        <v>5</v>
      </c>
      <c r="AE310" s="82">
        <f t="shared" si="57"/>
        <v>1</v>
      </c>
      <c r="AF310" s="82" t="str">
        <f>IF(A310&lt;&gt;"",MID(F310,1,FIND(" ",F310,1)-1),AF309)</f>
        <v>H3DP17.</v>
      </c>
      <c r="AG310" s="82" t="str">
        <f t="shared" si="58"/>
        <v>H3DP17</v>
      </c>
      <c r="AH310" s="104"/>
      <c r="AI310" s="105"/>
      <c r="AJ310" s="106"/>
    </row>
    <row r="311" spans="1:36" s="10" customFormat="1" ht="350.1" customHeight="1" x14ac:dyDescent="0.2">
      <c r="A311" s="89" t="str">
        <f>IF(ISBLANK(D311),"",COUNTA($D$2:D311))</f>
        <v/>
      </c>
      <c r="B311" s="90">
        <f t="shared" si="59"/>
        <v>310</v>
      </c>
      <c r="C311" s="98"/>
      <c r="D311" s="98"/>
      <c r="E311" s="98" t="s">
        <v>15</v>
      </c>
      <c r="F311" s="110" t="s">
        <v>1045</v>
      </c>
      <c r="G311" s="110" t="s">
        <v>856</v>
      </c>
      <c r="H311" s="110" t="s">
        <v>863</v>
      </c>
      <c r="I311" s="110" t="s">
        <v>861</v>
      </c>
      <c r="J311" s="111" t="s">
        <v>862</v>
      </c>
      <c r="K311" s="111">
        <v>2</v>
      </c>
      <c r="L311" s="132">
        <v>43361</v>
      </c>
      <c r="M311" s="132">
        <v>43434</v>
      </c>
      <c r="N311" s="117">
        <f t="shared" si="63"/>
        <v>10.428571428571429</v>
      </c>
      <c r="O311" s="98" t="s">
        <v>2203</v>
      </c>
      <c r="P311" s="98">
        <v>0</v>
      </c>
      <c r="Q311" s="132"/>
      <c r="R311" s="100">
        <f>(Q311-M311)/30</f>
        <v>-1447.8</v>
      </c>
      <c r="S311" s="118">
        <f>IF(P311/K311&gt;1,100,+P311/K311*100)</f>
        <v>0</v>
      </c>
      <c r="T311" s="97">
        <f>+N311*S311/100</f>
        <v>0</v>
      </c>
      <c r="U311" s="97">
        <f>IF(M311&lt;=$AI$1,T311,0)</f>
        <v>0</v>
      </c>
      <c r="V311" s="97">
        <f>IF($AI$1&gt;=M311,N311,0)</f>
        <v>10.428571428571429</v>
      </c>
      <c r="W311" s="98"/>
      <c r="X311" s="102" t="str">
        <f>IF(S311=100,"CUMPLIDA",IF(M311-$AI$1&lt;0,"VENCIDA",IF(M311-$AI$1&lt;=30,"PRÓXIMA A VENCER",IF(S311&gt;0,"CON AVANCE","EN TERMINO"))))</f>
        <v>VENCIDA</v>
      </c>
      <c r="Y311" s="102" t="str">
        <f>IF(A311&lt;&gt;"",IF(AE311=1,"VENCIDO",IF(AE311=2,"PRÓXIMO A VENCER",IF(AE311=3,"EN TERMINO",IF(AE311=4,"CON AVANCE",IF(AE311=5,"CUMPLIDO",))))),"")</f>
        <v/>
      </c>
      <c r="Z311" s="152" t="s">
        <v>857</v>
      </c>
      <c r="AA311" s="89" t="str">
        <f t="shared" si="60"/>
        <v>H3DP17</v>
      </c>
      <c r="AB311" s="103">
        <f>IF(A311&lt;&gt;"",1,AB310+1)</f>
        <v>2</v>
      </c>
      <c r="AC311" s="103" t="str">
        <f t="shared" si="61"/>
        <v>H3DP17 - 2</v>
      </c>
      <c r="AD311" s="82">
        <f t="shared" si="56"/>
        <v>1</v>
      </c>
      <c r="AE311" s="82">
        <f t="shared" si="57"/>
        <v>1</v>
      </c>
      <c r="AF311" s="82" t="str">
        <f>IF(A311&lt;&gt;"",MID(F311,1,FIND(" ",F311,1)-1),AF310)</f>
        <v>H3DP17.</v>
      </c>
      <c r="AG311" s="82" t="str">
        <f t="shared" si="58"/>
        <v>H3DP17</v>
      </c>
      <c r="AH311" s="104"/>
      <c r="AI311" s="105"/>
      <c r="AJ311" s="106"/>
    </row>
    <row r="312" spans="1:36" s="10" customFormat="1" ht="350.1" customHeight="1" x14ac:dyDescent="0.2">
      <c r="A312" s="89">
        <f>IF(ISBLANK(D312),"",COUNTA($D$2:D312))</f>
        <v>243</v>
      </c>
      <c r="B312" s="90">
        <f t="shared" si="59"/>
        <v>311</v>
      </c>
      <c r="C312" s="98"/>
      <c r="D312" s="98" t="s">
        <v>802</v>
      </c>
      <c r="E312" s="98" t="s">
        <v>15</v>
      </c>
      <c r="F312" s="110" t="s">
        <v>1047</v>
      </c>
      <c r="G312" s="110" t="s">
        <v>856</v>
      </c>
      <c r="H312" s="110" t="s">
        <v>1155</v>
      </c>
      <c r="I312" s="110" t="s">
        <v>1154</v>
      </c>
      <c r="J312" s="111" t="s">
        <v>1199</v>
      </c>
      <c r="K312" s="111">
        <v>1</v>
      </c>
      <c r="L312" s="132">
        <v>43858</v>
      </c>
      <c r="M312" s="132">
        <v>44165</v>
      </c>
      <c r="N312" s="117">
        <f t="shared" si="63"/>
        <v>43.857142857142854</v>
      </c>
      <c r="O312" s="98" t="s">
        <v>2203</v>
      </c>
      <c r="P312" s="98">
        <v>0</v>
      </c>
      <c r="Q312" s="132"/>
      <c r="R312" s="100">
        <f>(Q312-M312)/30</f>
        <v>-1472.1666666666667</v>
      </c>
      <c r="S312" s="118">
        <f>IF(P312/K312&gt;1,100,+P312/K312*100)</f>
        <v>0</v>
      </c>
      <c r="T312" s="97">
        <f>+N312*S312/100</f>
        <v>0</v>
      </c>
      <c r="U312" s="97">
        <f>IF(M312&lt;=$AI$1,T312,0)</f>
        <v>0</v>
      </c>
      <c r="V312" s="97">
        <f>IF($AI$1&gt;=M312,N312,0)</f>
        <v>43.857142857142854</v>
      </c>
      <c r="W312" s="98"/>
      <c r="X312" s="102" t="str">
        <f>IF(S312=100,"CUMPLIDA",IF(M312-$AI$1&lt;0,"VENCIDA",IF(M312-$AI$1&lt;=30,"PRÓXIMA A VENCER",IF(S312&gt;0,"CON AVANCE","EN TERMINO"))))</f>
        <v>VENCIDA</v>
      </c>
      <c r="Y312" s="102" t="str">
        <f>IF(A312&lt;&gt;"",IF(AE312=1,"VENCIDO",IF(AE312=2,"PRÓXIMO A VENCER",IF(AE312=3,"EN TERMINO",IF(AE312=4,"CON AVANCE",IF(AE312=5,"CUMPLIDO",))))),"")</f>
        <v>VENCIDO</v>
      </c>
      <c r="Z312" s="152" t="s">
        <v>857</v>
      </c>
      <c r="AA312" s="89" t="str">
        <f t="shared" si="60"/>
        <v>H4DP17</v>
      </c>
      <c r="AB312" s="103">
        <f>IF(A312&lt;&gt;"",1,AB311+1)</f>
        <v>1</v>
      </c>
      <c r="AC312" s="103" t="str">
        <f t="shared" si="61"/>
        <v>H4DP17 - 1</v>
      </c>
      <c r="AD312" s="82">
        <f t="shared" si="56"/>
        <v>1</v>
      </c>
      <c r="AE312" s="82">
        <f t="shared" si="57"/>
        <v>1</v>
      </c>
      <c r="AF312" s="82" t="str">
        <f>IF(A312&lt;&gt;"",MID(F312,1,FIND(" ",F312,1)-1),AF311)</f>
        <v>H4DP17.</v>
      </c>
      <c r="AG312" s="82" t="str">
        <f t="shared" si="58"/>
        <v>H4DP17</v>
      </c>
      <c r="AH312" s="104"/>
      <c r="AI312" s="105"/>
      <c r="AJ312" s="106"/>
    </row>
    <row r="313" spans="1:36" s="10" customFormat="1" ht="350.1" customHeight="1" x14ac:dyDescent="0.2">
      <c r="A313" s="89">
        <f>IF(ISBLANK(D313),"",COUNTA($D$2:D313))</f>
        <v>244</v>
      </c>
      <c r="B313" s="90">
        <f t="shared" si="59"/>
        <v>312</v>
      </c>
      <c r="C313" s="98"/>
      <c r="D313" s="98" t="s">
        <v>802</v>
      </c>
      <c r="E313" s="98" t="s">
        <v>15</v>
      </c>
      <c r="F313" s="110" t="s">
        <v>1048</v>
      </c>
      <c r="G313" s="110" t="s">
        <v>856</v>
      </c>
      <c r="H313" s="110" t="s">
        <v>1156</v>
      </c>
      <c r="I313" s="110" t="s">
        <v>1154</v>
      </c>
      <c r="J313" s="111" t="s">
        <v>1199</v>
      </c>
      <c r="K313" s="111">
        <v>1</v>
      </c>
      <c r="L313" s="132">
        <v>43858</v>
      </c>
      <c r="M313" s="132">
        <v>44165</v>
      </c>
      <c r="N313" s="117">
        <f t="shared" si="63"/>
        <v>43.857142857142854</v>
      </c>
      <c r="O313" s="98" t="s">
        <v>2203</v>
      </c>
      <c r="P313" s="98">
        <v>0</v>
      </c>
      <c r="Q313" s="132"/>
      <c r="R313" s="100">
        <f>(Q313-M313)/30</f>
        <v>-1472.1666666666667</v>
      </c>
      <c r="S313" s="118">
        <f>IF(P313/K313&gt;1,100,+P313/K313*100)</f>
        <v>0</v>
      </c>
      <c r="T313" s="97">
        <f>+N313*S313/100</f>
        <v>0</v>
      </c>
      <c r="U313" s="97">
        <f>IF(M313&lt;=$AI$1,T313,0)</f>
        <v>0</v>
      </c>
      <c r="V313" s="97">
        <f>IF($AI$1&gt;=M313,N313,0)</f>
        <v>43.857142857142854</v>
      </c>
      <c r="W313" s="98"/>
      <c r="X313" s="102" t="str">
        <f>IF(S313=100,"CUMPLIDA",IF(M313-$AI$1&lt;0,"VENCIDA",IF(M313-$AI$1&lt;=30,"PRÓXIMA A VENCER",IF(S313&gt;0,"CON AVANCE","EN TERMINO"))))</f>
        <v>VENCIDA</v>
      </c>
      <c r="Y313" s="102" t="str">
        <f>IF(A313&lt;&gt;"",IF(AE313=1,"VENCIDO",IF(AE313=2,"PRÓXIMO A VENCER",IF(AE313=3,"EN TERMINO",IF(AE313=4,"CON AVANCE",IF(AE313=5,"CUMPLIDO",))))),"")</f>
        <v>VENCIDO</v>
      </c>
      <c r="Z313" s="152" t="s">
        <v>857</v>
      </c>
      <c r="AA313" s="89" t="str">
        <f t="shared" si="60"/>
        <v>H7DP17</v>
      </c>
      <c r="AB313" s="103">
        <f>IF(A313&lt;&gt;"",1,AB312+1)</f>
        <v>1</v>
      </c>
      <c r="AC313" s="103" t="str">
        <f t="shared" si="61"/>
        <v>H7DP17 - 1</v>
      </c>
      <c r="AD313" s="82">
        <f t="shared" si="56"/>
        <v>1</v>
      </c>
      <c r="AE313" s="82">
        <f t="shared" si="57"/>
        <v>1</v>
      </c>
      <c r="AF313" s="82" t="str">
        <f>IF(A313&lt;&gt;"",MID(F313,1,FIND(" ",F313,1)-1),AF312)</f>
        <v>H7DP17.</v>
      </c>
      <c r="AG313" s="82" t="str">
        <f t="shared" si="58"/>
        <v>H7DP17</v>
      </c>
      <c r="AH313" s="104"/>
      <c r="AI313" s="105"/>
      <c r="AJ313" s="106"/>
    </row>
    <row r="314" spans="1:36" s="10" customFormat="1" ht="350.1" customHeight="1" x14ac:dyDescent="0.2">
      <c r="A314" s="89">
        <f>IF(ISBLANK(D314),"",COUNTA($D$2:D314))</f>
        <v>245</v>
      </c>
      <c r="B314" s="90">
        <f t="shared" si="59"/>
        <v>313</v>
      </c>
      <c r="C314" s="98"/>
      <c r="D314" s="98" t="s">
        <v>804</v>
      </c>
      <c r="E314" s="98" t="s">
        <v>80</v>
      </c>
      <c r="F314" s="112" t="s">
        <v>1140</v>
      </c>
      <c r="G314" s="112" t="s">
        <v>774</v>
      </c>
      <c r="H314" s="112" t="s">
        <v>1151</v>
      </c>
      <c r="I314" s="112" t="s">
        <v>1141</v>
      </c>
      <c r="J314" s="98" t="s">
        <v>1142</v>
      </c>
      <c r="K314" s="98">
        <v>4</v>
      </c>
      <c r="L314" s="130">
        <v>43859</v>
      </c>
      <c r="M314" s="130">
        <v>44224</v>
      </c>
      <c r="N314" s="117">
        <f t="shared" ref="N314:N348" si="64">(+M314-L314)/7</f>
        <v>52.142857142857146</v>
      </c>
      <c r="O314" s="98" t="s">
        <v>318</v>
      </c>
      <c r="P314" s="98">
        <v>4</v>
      </c>
      <c r="Q314" s="132">
        <v>44803</v>
      </c>
      <c r="R314" s="100">
        <f>(Q314-M314)/30</f>
        <v>19.3</v>
      </c>
      <c r="S314" s="118">
        <f>IF(P314/K314&gt;1,100,+P314/K314*100)</f>
        <v>100</v>
      </c>
      <c r="T314" s="97">
        <f>+N314*S314/100</f>
        <v>52.142857142857146</v>
      </c>
      <c r="U314" s="97">
        <f>IF(M314&lt;=$AI$1,T314,0)</f>
        <v>52.142857142857146</v>
      </c>
      <c r="V314" s="97">
        <f>IF($AI$1&gt;=M314,N314,0)</f>
        <v>52.142857142857146</v>
      </c>
      <c r="W314" s="98" t="s">
        <v>1533</v>
      </c>
      <c r="X314" s="102" t="str">
        <f>IF(S314=100,"CUMPLIDA",IF(M314-$AI$1&lt;0,"VENCIDA",IF(M314-$AI$1&lt;=30,"PRÓXIMA A VENCER",IF(S314&gt;0,"CON AVANCE","EN TERMINO"))))</f>
        <v>CUMPLIDA</v>
      </c>
      <c r="Y314" s="102" t="str">
        <f>IF(A314&lt;&gt;"",IF(AE314=1,"VENCIDO",IF(AE314=2,"PRÓXIMO A VENCER",IF(AE314=3,"EN TERMINO",IF(AE314=4,"CON AVANCE",IF(AE314=5,"CUMPLIDO",))))),"")</f>
        <v>CUMPLIDO</v>
      </c>
      <c r="Z314" s="152" t="s">
        <v>806</v>
      </c>
      <c r="AA314" s="89" t="str">
        <f t="shared" si="60"/>
        <v>H3AF17</v>
      </c>
      <c r="AB314" s="103">
        <f>IF(A314&lt;&gt;"",1,AB313+1)</f>
        <v>1</v>
      </c>
      <c r="AC314" s="103" t="str">
        <f t="shared" si="61"/>
        <v>H3AF17 - 1</v>
      </c>
      <c r="AD314" s="82">
        <f t="shared" si="56"/>
        <v>5</v>
      </c>
      <c r="AE314" s="82">
        <f t="shared" si="57"/>
        <v>5</v>
      </c>
      <c r="AF314" s="82" t="str">
        <f>IF(A314&lt;&gt;"",MID(F314,1,FIND(" ",F314,1)-1),AF313)</f>
        <v>H3AF17.</v>
      </c>
      <c r="AG314" s="82" t="str">
        <f t="shared" si="58"/>
        <v>H3AF17</v>
      </c>
      <c r="AH314" s="104"/>
      <c r="AI314" s="105"/>
      <c r="AJ314" s="106"/>
    </row>
    <row r="315" spans="1:36" s="10" customFormat="1" ht="350.1" customHeight="1" x14ac:dyDescent="0.2">
      <c r="A315" s="89">
        <f>IF(ISBLANK(D315),"",COUNTA($D$2:D315))</f>
        <v>246</v>
      </c>
      <c r="B315" s="90">
        <f t="shared" si="59"/>
        <v>314</v>
      </c>
      <c r="C315" s="98"/>
      <c r="D315" s="98" t="s">
        <v>804</v>
      </c>
      <c r="E315" s="98" t="s">
        <v>80</v>
      </c>
      <c r="F315" s="112" t="s">
        <v>775</v>
      </c>
      <c r="G315" s="112" t="s">
        <v>776</v>
      </c>
      <c r="H315" s="112" t="s">
        <v>777</v>
      </c>
      <c r="I315" s="112" t="s">
        <v>992</v>
      </c>
      <c r="J315" s="98" t="s">
        <v>778</v>
      </c>
      <c r="K315" s="98">
        <v>3</v>
      </c>
      <c r="L315" s="130">
        <v>43313</v>
      </c>
      <c r="M315" s="130">
        <v>43497</v>
      </c>
      <c r="N315" s="117">
        <f t="shared" si="64"/>
        <v>26.285714285714285</v>
      </c>
      <c r="O315" s="98" t="s">
        <v>1720</v>
      </c>
      <c r="P315" s="98">
        <v>3</v>
      </c>
      <c r="Q315" s="132"/>
      <c r="R315" s="100">
        <f>(Q315-M315)/30</f>
        <v>-1449.9</v>
      </c>
      <c r="S315" s="118">
        <f>IF(P315/K315&gt;1,100,+P315/K315*100)</f>
        <v>100</v>
      </c>
      <c r="T315" s="97">
        <f>+N315*S315/100</f>
        <v>26.285714285714285</v>
      </c>
      <c r="U315" s="97">
        <f>IF(M315&lt;=$AI$1,T315,0)</f>
        <v>26.285714285714285</v>
      </c>
      <c r="V315" s="97">
        <f>IF($AI$1&gt;=M315,N315,0)</f>
        <v>26.285714285714285</v>
      </c>
      <c r="W315" s="98" t="s">
        <v>1533</v>
      </c>
      <c r="X315" s="102" t="str">
        <f>IF(S315=100,"CUMPLIDA",IF(M315-$AI$1&lt;0,"VENCIDA",IF(M315-$AI$1&lt;=30,"PRÓXIMA A VENCER",IF(S315&gt;0,"CON AVANCE","EN TERMINO"))))</f>
        <v>CUMPLIDA</v>
      </c>
      <c r="Y315" s="102" t="str">
        <f>IF(A315&lt;&gt;"",IF(AE315=1,"VENCIDO",IF(AE315=2,"PRÓXIMO A VENCER",IF(AE315=3,"EN TERMINO",IF(AE315=4,"CON AVANCE",IF(AE315=5,"CUMPLIDO",))))),"")</f>
        <v>CUMPLIDO</v>
      </c>
      <c r="Z315" s="152" t="s">
        <v>806</v>
      </c>
      <c r="AA315" s="89" t="str">
        <f t="shared" si="60"/>
        <v>H7AF17</v>
      </c>
      <c r="AB315" s="103">
        <f>IF(A315&lt;&gt;"",1,AB314+1)</f>
        <v>1</v>
      </c>
      <c r="AC315" s="103" t="str">
        <f t="shared" si="61"/>
        <v>H7AF17 - 1</v>
      </c>
      <c r="AD315" s="82">
        <f t="shared" si="56"/>
        <v>5</v>
      </c>
      <c r="AE315" s="82">
        <f t="shared" si="57"/>
        <v>5</v>
      </c>
      <c r="AF315" s="82" t="str">
        <f>IF(A315&lt;&gt;"",MID(F315,1,FIND(" ",F315,1)-1),AF314)</f>
        <v>H7AF17.</v>
      </c>
      <c r="AG315" s="82" t="str">
        <f t="shared" si="58"/>
        <v>H7AF17</v>
      </c>
      <c r="AH315" s="104"/>
      <c r="AI315" s="105"/>
      <c r="AJ315" s="106"/>
    </row>
    <row r="316" spans="1:36" s="10" customFormat="1" ht="350.1" customHeight="1" x14ac:dyDescent="0.2">
      <c r="A316" s="89">
        <f>IF(ISBLANK(D316),"",COUNTA($D$2:D316))</f>
        <v>247</v>
      </c>
      <c r="B316" s="90">
        <f t="shared" si="59"/>
        <v>315</v>
      </c>
      <c r="C316" s="98"/>
      <c r="D316" s="98" t="s">
        <v>712</v>
      </c>
      <c r="E316" s="98" t="s">
        <v>92</v>
      </c>
      <c r="F316" s="112" t="s">
        <v>779</v>
      </c>
      <c r="G316" s="112" t="s">
        <v>780</v>
      </c>
      <c r="H316" s="112" t="s">
        <v>781</v>
      </c>
      <c r="I316" s="112" t="s">
        <v>993</v>
      </c>
      <c r="J316" s="98" t="s">
        <v>782</v>
      </c>
      <c r="K316" s="98">
        <v>1</v>
      </c>
      <c r="L316" s="130">
        <v>43405</v>
      </c>
      <c r="M316" s="130">
        <v>43554</v>
      </c>
      <c r="N316" s="117">
        <f t="shared" si="64"/>
        <v>21.285714285714285</v>
      </c>
      <c r="O316" s="98" t="s">
        <v>332</v>
      </c>
      <c r="P316" s="98">
        <v>1</v>
      </c>
      <c r="Q316" s="130"/>
      <c r="R316" s="100">
        <f>(Q316-M316)/30</f>
        <v>-1451.8</v>
      </c>
      <c r="S316" s="118">
        <f>IF(P316/K316&gt;1,100,+P316/K316*100)</f>
        <v>100</v>
      </c>
      <c r="T316" s="97">
        <f>+N316*S316/100</f>
        <v>21.285714285714285</v>
      </c>
      <c r="U316" s="97">
        <f>IF(M316&lt;=$AI$1,T316,0)</f>
        <v>21.285714285714285</v>
      </c>
      <c r="V316" s="97">
        <f>IF($AI$1&gt;=M316,N316,0)</f>
        <v>21.285714285714285</v>
      </c>
      <c r="W316" s="98" t="s">
        <v>1533</v>
      </c>
      <c r="X316" s="102" t="str">
        <f>IF(S316=100,"CUMPLIDA",IF(M316-$AI$1&lt;0,"VENCIDA",IF(M316-$AI$1&lt;=30,"PRÓXIMA A VENCER",IF(S316&gt;0,"CON AVANCE","EN TERMINO"))))</f>
        <v>CUMPLIDA</v>
      </c>
      <c r="Y316" s="102" t="str">
        <f>IF(A316&lt;&gt;"",IF(AE316=1,"VENCIDO",IF(AE316=2,"PRÓXIMO A VENCER",IF(AE316=3,"EN TERMINO",IF(AE316=4,"CON AVANCE",IF(AE316=5,"CUMPLIDO",))))),"")</f>
        <v>CUMPLIDO</v>
      </c>
      <c r="Z316" s="152" t="s">
        <v>806</v>
      </c>
      <c r="AA316" s="89" t="str">
        <f t="shared" si="60"/>
        <v>H18AF17</v>
      </c>
      <c r="AB316" s="103">
        <f>IF(A316&lt;&gt;"",1,AB315+1)</f>
        <v>1</v>
      </c>
      <c r="AC316" s="103" t="str">
        <f t="shared" si="61"/>
        <v>H18AF17 - 1</v>
      </c>
      <c r="AD316" s="82">
        <f t="shared" si="56"/>
        <v>5</v>
      </c>
      <c r="AE316" s="82">
        <f t="shared" si="57"/>
        <v>5</v>
      </c>
      <c r="AF316" s="82" t="str">
        <f>IF(A316&lt;&gt;"",MID(F316,1,FIND(" ",F316,1)-1),AF315)</f>
        <v>H18AF17.</v>
      </c>
      <c r="AG316" s="82" t="str">
        <f t="shared" si="58"/>
        <v>H18AF17</v>
      </c>
      <c r="AH316" s="104"/>
      <c r="AI316" s="105"/>
      <c r="AJ316" s="106"/>
    </row>
    <row r="317" spans="1:36" s="10" customFormat="1" ht="350.1" customHeight="1" x14ac:dyDescent="0.2">
      <c r="A317" s="89">
        <f>IF(ISBLANK(D317),"",COUNTA($D$2:D317))</f>
        <v>248</v>
      </c>
      <c r="B317" s="90">
        <f t="shared" si="59"/>
        <v>316</v>
      </c>
      <c r="C317" s="98"/>
      <c r="D317" s="98" t="s">
        <v>804</v>
      </c>
      <c r="E317" s="103" t="s">
        <v>31</v>
      </c>
      <c r="F317" s="112" t="s">
        <v>1172</v>
      </c>
      <c r="G317" s="112" t="s">
        <v>783</v>
      </c>
      <c r="H317" s="112" t="s">
        <v>1159</v>
      </c>
      <c r="I317" s="112" t="s">
        <v>1160</v>
      </c>
      <c r="J317" s="98" t="s">
        <v>1174</v>
      </c>
      <c r="K317" s="98">
        <v>8</v>
      </c>
      <c r="L317" s="130">
        <v>43831</v>
      </c>
      <c r="M317" s="130">
        <v>43921</v>
      </c>
      <c r="N317" s="117">
        <f t="shared" si="64"/>
        <v>12.857142857142858</v>
      </c>
      <c r="O317" s="98" t="s">
        <v>1707</v>
      </c>
      <c r="P317" s="98">
        <v>8</v>
      </c>
      <c r="Q317" s="132"/>
      <c r="R317" s="100">
        <f>(Q317-M317)/30</f>
        <v>-1464.0333333333333</v>
      </c>
      <c r="S317" s="118">
        <f>IF(P317/K317&gt;1,100,+P317/K317*100)</f>
        <v>100</v>
      </c>
      <c r="T317" s="97">
        <f>+N317*S317/100</f>
        <v>12.857142857142858</v>
      </c>
      <c r="U317" s="97">
        <f>IF(M317&lt;=$AI$1,T317,0)</f>
        <v>12.857142857142858</v>
      </c>
      <c r="V317" s="97">
        <f>IF($AI$1&gt;=M317,N317,0)</f>
        <v>12.857142857142858</v>
      </c>
      <c r="W317" s="98" t="s">
        <v>1533</v>
      </c>
      <c r="X317" s="102" t="str">
        <f>IF(S317=100,"CUMPLIDA",IF(M317-$AI$1&lt;0,"VENCIDA",IF(M317-$AI$1&lt;=30,"PRÓXIMA A VENCER",IF(S317&gt;0,"CON AVANCE","EN TERMINO"))))</f>
        <v>CUMPLIDA</v>
      </c>
      <c r="Y317" s="102" t="str">
        <f>IF(A317&lt;&gt;"",IF(AE317=1,"VENCIDO",IF(AE317=2,"PRÓXIMO A VENCER",IF(AE317=3,"EN TERMINO",IF(AE317=4,"CON AVANCE",IF(AE317=5,"CUMPLIDO",))))),"")</f>
        <v>CUMPLIDO</v>
      </c>
      <c r="Z317" s="152" t="s">
        <v>806</v>
      </c>
      <c r="AA317" s="89" t="str">
        <f t="shared" si="60"/>
        <v>H24AF17</v>
      </c>
      <c r="AB317" s="103">
        <f>IF(A317&lt;&gt;"",1,AB316+1)</f>
        <v>1</v>
      </c>
      <c r="AC317" s="103" t="str">
        <f t="shared" si="61"/>
        <v>H24AF17 - 1</v>
      </c>
      <c r="AD317" s="82">
        <f t="shared" si="56"/>
        <v>5</v>
      </c>
      <c r="AE317" s="82">
        <f t="shared" si="57"/>
        <v>5</v>
      </c>
      <c r="AF317" s="82" t="str">
        <f>IF(A317&lt;&gt;"",MID(F317,1,FIND(" ",F317,1)-1),AF316)</f>
        <v>H24AF17.</v>
      </c>
      <c r="AG317" s="82" t="str">
        <f t="shared" si="58"/>
        <v>H24AF17</v>
      </c>
      <c r="AH317" s="104"/>
      <c r="AI317" s="105"/>
      <c r="AJ317" s="106"/>
    </row>
    <row r="318" spans="1:36" s="10" customFormat="1" ht="350.1" customHeight="1" x14ac:dyDescent="0.2">
      <c r="A318" s="89" t="str">
        <f>IF(ISBLANK(D318),"",COUNTA($D$2:D318))</f>
        <v/>
      </c>
      <c r="B318" s="90">
        <f t="shared" si="59"/>
        <v>317</v>
      </c>
      <c r="C318" s="98"/>
      <c r="D318" s="98"/>
      <c r="E318" s="103" t="s">
        <v>31</v>
      </c>
      <c r="F318" s="112" t="s">
        <v>1173</v>
      </c>
      <c r="G318" s="112" t="s">
        <v>783</v>
      </c>
      <c r="H318" s="112" t="s">
        <v>1159</v>
      </c>
      <c r="I318" s="112" t="s">
        <v>1163</v>
      </c>
      <c r="J318" s="98" t="s">
        <v>1175</v>
      </c>
      <c r="K318" s="98">
        <v>4</v>
      </c>
      <c r="L318" s="130">
        <v>43831</v>
      </c>
      <c r="M318" s="130">
        <v>44196</v>
      </c>
      <c r="N318" s="117">
        <f t="shared" ref="N318" si="65">(+M318-L318)/7</f>
        <v>52.142857142857146</v>
      </c>
      <c r="O318" s="98" t="s">
        <v>1707</v>
      </c>
      <c r="P318" s="98">
        <v>4</v>
      </c>
      <c r="Q318" s="132">
        <v>44320</v>
      </c>
      <c r="R318" s="100">
        <f>(Q318-M318)/30</f>
        <v>4.1333333333333337</v>
      </c>
      <c r="S318" s="118">
        <f>IF(P318/K318&gt;1,100,+P318/K318*100)</f>
        <v>100</v>
      </c>
      <c r="T318" s="97">
        <f>+N318*S318/100</f>
        <v>52.142857142857146</v>
      </c>
      <c r="U318" s="97">
        <f>IF(M318&lt;=$AI$1,T318,0)</f>
        <v>52.142857142857146</v>
      </c>
      <c r="V318" s="97">
        <f>IF($AI$1&gt;=M318,N318,0)</f>
        <v>52.142857142857146</v>
      </c>
      <c r="W318" s="98" t="s">
        <v>1533</v>
      </c>
      <c r="X318" s="102" t="str">
        <f>IF(S318=100,"CUMPLIDA",IF(M318-$AI$1&lt;0,"VENCIDA",IF(M318-$AI$1&lt;=30,"PRÓXIMA A VENCER",IF(S318&gt;0,"CON AVANCE","EN TERMINO"))))</f>
        <v>CUMPLIDA</v>
      </c>
      <c r="Y318" s="102" t="str">
        <f>IF(A318&lt;&gt;"",IF(AE318=1,"VENCIDO",IF(AE318=2,"PRÓXIMO A VENCER",IF(AE318=3,"EN TERMINO",IF(AE318=4,"CON AVANCE",IF(AE318=5,"CUMPLIDO",))))),"")</f>
        <v/>
      </c>
      <c r="Z318" s="152" t="s">
        <v>806</v>
      </c>
      <c r="AA318" s="89" t="str">
        <f t="shared" si="60"/>
        <v>H24AF17</v>
      </c>
      <c r="AB318" s="103">
        <f>IF(A318&lt;&gt;"",1,AB317+1)</f>
        <v>2</v>
      </c>
      <c r="AC318" s="103" t="str">
        <f t="shared" si="61"/>
        <v>H24AF17 - 2</v>
      </c>
      <c r="AD318" s="82">
        <f t="shared" si="56"/>
        <v>5</v>
      </c>
      <c r="AE318" s="82">
        <f t="shared" si="57"/>
        <v>5</v>
      </c>
      <c r="AF318" s="82" t="str">
        <f>IF(A318&lt;&gt;"",MID(F318,1,FIND(" ",F318,1)-1),AF317)</f>
        <v>H24AF17.</v>
      </c>
      <c r="AG318" s="82" t="str">
        <f t="shared" si="58"/>
        <v>H24AF17</v>
      </c>
      <c r="AH318" s="104"/>
      <c r="AI318" s="105"/>
      <c r="AJ318" s="106"/>
    </row>
    <row r="319" spans="1:36" s="10" customFormat="1" ht="350.1" customHeight="1" x14ac:dyDescent="0.2">
      <c r="A319" s="89">
        <f>IF(ISBLANK(D319),"",COUNTA($D$2:D319))</f>
        <v>249</v>
      </c>
      <c r="B319" s="90">
        <f t="shared" si="59"/>
        <v>318</v>
      </c>
      <c r="C319" s="98"/>
      <c r="D319" s="98" t="s">
        <v>804</v>
      </c>
      <c r="E319" s="103" t="s">
        <v>31</v>
      </c>
      <c r="F319" s="112" t="s">
        <v>784</v>
      </c>
      <c r="G319" s="112" t="s">
        <v>783</v>
      </c>
      <c r="H319" s="112" t="s">
        <v>1159</v>
      </c>
      <c r="I319" s="112" t="s">
        <v>1160</v>
      </c>
      <c r="J319" s="98" t="s">
        <v>1174</v>
      </c>
      <c r="K319" s="98">
        <v>8</v>
      </c>
      <c r="L319" s="130">
        <v>43831</v>
      </c>
      <c r="M319" s="130">
        <v>43921</v>
      </c>
      <c r="N319" s="117">
        <f t="shared" si="64"/>
        <v>12.857142857142858</v>
      </c>
      <c r="O319" s="98" t="s">
        <v>1707</v>
      </c>
      <c r="P319" s="98">
        <v>8</v>
      </c>
      <c r="Q319" s="132"/>
      <c r="R319" s="100">
        <f>(Q319-M319)/30</f>
        <v>-1464.0333333333333</v>
      </c>
      <c r="S319" s="118">
        <f>IF(P319/K319&gt;1,100,+P319/K319*100)</f>
        <v>100</v>
      </c>
      <c r="T319" s="97">
        <f>+N319*S319/100</f>
        <v>12.857142857142858</v>
      </c>
      <c r="U319" s="97">
        <f>IF(M319&lt;=$AI$1,T319,0)</f>
        <v>12.857142857142858</v>
      </c>
      <c r="V319" s="97">
        <f>IF($AI$1&gt;=M319,N319,0)</f>
        <v>12.857142857142858</v>
      </c>
      <c r="W319" s="98" t="s">
        <v>1533</v>
      </c>
      <c r="X319" s="102" t="str">
        <f>IF(S319=100,"CUMPLIDA",IF(M319-$AI$1&lt;0,"VENCIDA",IF(M319-$AI$1&lt;=30,"PRÓXIMA A VENCER",IF(S319&gt;0,"CON AVANCE","EN TERMINO"))))</f>
        <v>CUMPLIDA</v>
      </c>
      <c r="Y319" s="102" t="str">
        <f>IF(A319&lt;&gt;"",IF(AE319=1,"VENCIDO",IF(AE319=2,"PRÓXIMO A VENCER",IF(AE319=3,"EN TERMINO",IF(AE319=4,"CON AVANCE",IF(AE319=5,"CUMPLIDO",))))),"")</f>
        <v>CUMPLIDO</v>
      </c>
      <c r="Z319" s="152" t="s">
        <v>806</v>
      </c>
      <c r="AA319" s="89" t="str">
        <f t="shared" si="60"/>
        <v>H25AF17</v>
      </c>
      <c r="AB319" s="103">
        <f>IF(A319&lt;&gt;"",1,AB318+1)</f>
        <v>1</v>
      </c>
      <c r="AC319" s="103" t="str">
        <f t="shared" si="61"/>
        <v>H25AF17 - 1</v>
      </c>
      <c r="AD319" s="82">
        <f t="shared" si="56"/>
        <v>5</v>
      </c>
      <c r="AE319" s="82">
        <f t="shared" si="57"/>
        <v>5</v>
      </c>
      <c r="AF319" s="82" t="str">
        <f>IF(A319&lt;&gt;"",MID(F319,1,FIND(" ",F319,1)-1),AF318)</f>
        <v>H25AF17.</v>
      </c>
      <c r="AG319" s="82" t="str">
        <f t="shared" si="58"/>
        <v>H25AF17</v>
      </c>
      <c r="AH319" s="104"/>
      <c r="AI319" s="105"/>
      <c r="AJ319" s="106"/>
    </row>
    <row r="320" spans="1:36" s="10" customFormat="1" ht="350.1" customHeight="1" x14ac:dyDescent="0.2">
      <c r="A320" s="89" t="str">
        <f>IF(ISBLANK(D320),"",COUNTA($D$2:D320))</f>
        <v/>
      </c>
      <c r="B320" s="90">
        <f t="shared" si="59"/>
        <v>319</v>
      </c>
      <c r="C320" s="98"/>
      <c r="D320" s="98"/>
      <c r="E320" s="103" t="s">
        <v>31</v>
      </c>
      <c r="F320" s="112" t="s">
        <v>785</v>
      </c>
      <c r="G320" s="112" t="s">
        <v>783</v>
      </c>
      <c r="H320" s="112" t="s">
        <v>1159</v>
      </c>
      <c r="I320" s="112" t="s">
        <v>1163</v>
      </c>
      <c r="J320" s="98" t="s">
        <v>1175</v>
      </c>
      <c r="K320" s="98">
        <v>4</v>
      </c>
      <c r="L320" s="130">
        <v>43831</v>
      </c>
      <c r="M320" s="130">
        <v>44196</v>
      </c>
      <c r="N320" s="117">
        <f t="shared" si="64"/>
        <v>52.142857142857146</v>
      </c>
      <c r="O320" s="98" t="s">
        <v>1707</v>
      </c>
      <c r="P320" s="98">
        <v>4</v>
      </c>
      <c r="Q320" s="132">
        <v>44320</v>
      </c>
      <c r="R320" s="100">
        <f>(Q320-M320)/30</f>
        <v>4.1333333333333337</v>
      </c>
      <c r="S320" s="118">
        <f>IF(P320/K320&gt;1,100,+P320/K320*100)</f>
        <v>100</v>
      </c>
      <c r="T320" s="97">
        <f>+N320*S320/100</f>
        <v>52.142857142857146</v>
      </c>
      <c r="U320" s="97">
        <f>IF(M320&lt;=$AI$1,T320,0)</f>
        <v>52.142857142857146</v>
      </c>
      <c r="V320" s="97">
        <f>IF($AI$1&gt;=M320,N320,0)</f>
        <v>52.142857142857146</v>
      </c>
      <c r="W320" s="98" t="s">
        <v>1533</v>
      </c>
      <c r="X320" s="102" t="str">
        <f>IF(S320=100,"CUMPLIDA",IF(M320-$AI$1&lt;0,"VENCIDA",IF(M320-$AI$1&lt;=30,"PRÓXIMA A VENCER",IF(S320&gt;0,"CON AVANCE","EN TERMINO"))))</f>
        <v>CUMPLIDA</v>
      </c>
      <c r="Y320" s="102" t="str">
        <f>IF(A320&lt;&gt;"",IF(AE320=1,"VENCIDO",IF(AE320=2,"PRÓXIMO A VENCER",IF(AE320=3,"EN TERMINO",IF(AE320=4,"CON AVANCE",IF(AE320=5,"CUMPLIDO",))))),"")</f>
        <v/>
      </c>
      <c r="Z320" s="152" t="s">
        <v>806</v>
      </c>
      <c r="AA320" s="89" t="str">
        <f t="shared" si="60"/>
        <v>H25AF17</v>
      </c>
      <c r="AB320" s="103">
        <f>IF(A320&lt;&gt;"",1,AB319+1)</f>
        <v>2</v>
      </c>
      <c r="AC320" s="103" t="str">
        <f t="shared" si="61"/>
        <v>H25AF17 - 2</v>
      </c>
      <c r="AD320" s="82">
        <f t="shared" si="56"/>
        <v>5</v>
      </c>
      <c r="AE320" s="82">
        <f t="shared" si="57"/>
        <v>5</v>
      </c>
      <c r="AF320" s="82" t="str">
        <f>IF(A320&lt;&gt;"",MID(F320,1,FIND(" ",F320,1)-1),AF319)</f>
        <v>H25AF17.</v>
      </c>
      <c r="AG320" s="82" t="str">
        <f t="shared" si="58"/>
        <v>H25AF17</v>
      </c>
      <c r="AH320" s="104"/>
      <c r="AI320" s="105"/>
      <c r="AJ320" s="106"/>
    </row>
    <row r="321" spans="1:36" s="10" customFormat="1" ht="350.1" customHeight="1" x14ac:dyDescent="0.2">
      <c r="A321" s="89">
        <f>IF(ISBLANK(D321),"",COUNTA($D$2:D321))</f>
        <v>250</v>
      </c>
      <c r="B321" s="90">
        <f t="shared" si="59"/>
        <v>320</v>
      </c>
      <c r="C321" s="98"/>
      <c r="D321" s="98" t="s">
        <v>804</v>
      </c>
      <c r="E321" s="103" t="s">
        <v>31</v>
      </c>
      <c r="F321" s="112" t="s">
        <v>1176</v>
      </c>
      <c r="G321" s="112" t="s">
        <v>783</v>
      </c>
      <c r="H321" s="112" t="s">
        <v>1159</v>
      </c>
      <c r="I321" s="112" t="s">
        <v>1160</v>
      </c>
      <c r="J321" s="98" t="s">
        <v>1174</v>
      </c>
      <c r="K321" s="98">
        <v>8</v>
      </c>
      <c r="L321" s="130">
        <v>43831</v>
      </c>
      <c r="M321" s="130">
        <v>43921</v>
      </c>
      <c r="N321" s="117">
        <f t="shared" si="64"/>
        <v>12.857142857142858</v>
      </c>
      <c r="O321" s="98" t="s">
        <v>1707</v>
      </c>
      <c r="P321" s="98">
        <v>8</v>
      </c>
      <c r="Q321" s="132"/>
      <c r="R321" s="100">
        <f>(Q321-M321)/30</f>
        <v>-1464.0333333333333</v>
      </c>
      <c r="S321" s="118">
        <f>IF(P321/K321&gt;1,100,+P321/K321*100)</f>
        <v>100</v>
      </c>
      <c r="T321" s="97">
        <f>+N321*S321/100</f>
        <v>12.857142857142858</v>
      </c>
      <c r="U321" s="97">
        <f>IF(M321&lt;=$AI$1,T321,0)</f>
        <v>12.857142857142858</v>
      </c>
      <c r="V321" s="97">
        <f>IF($AI$1&gt;=M321,N321,0)</f>
        <v>12.857142857142858</v>
      </c>
      <c r="W321" s="98" t="s">
        <v>1533</v>
      </c>
      <c r="X321" s="102" t="str">
        <f>IF(S321=100,"CUMPLIDA",IF(M321-$AI$1&lt;0,"VENCIDA",IF(M321-$AI$1&lt;=30,"PRÓXIMA A VENCER",IF(S321&gt;0,"CON AVANCE","EN TERMINO"))))</f>
        <v>CUMPLIDA</v>
      </c>
      <c r="Y321" s="102" t="str">
        <f>IF(A321&lt;&gt;"",IF(AE321=1,"VENCIDO",IF(AE321=2,"PRÓXIMO A VENCER",IF(AE321=3,"EN TERMINO",IF(AE321=4,"CON AVANCE",IF(AE321=5,"CUMPLIDO",))))),"")</f>
        <v>CUMPLIDO</v>
      </c>
      <c r="Z321" s="152" t="s">
        <v>806</v>
      </c>
      <c r="AA321" s="89" t="str">
        <f t="shared" si="60"/>
        <v>H26AF17</v>
      </c>
      <c r="AB321" s="103">
        <f>IF(A321&lt;&gt;"",1,AB320+1)</f>
        <v>1</v>
      </c>
      <c r="AC321" s="103" t="str">
        <f t="shared" si="61"/>
        <v>H26AF17 - 1</v>
      </c>
      <c r="AD321" s="82">
        <f t="shared" si="56"/>
        <v>5</v>
      </c>
      <c r="AE321" s="82">
        <f t="shared" si="57"/>
        <v>5</v>
      </c>
      <c r="AF321" s="82" t="str">
        <f>IF(A321&lt;&gt;"",MID(F321,1,FIND(" ",F321,1)-1),AF320)</f>
        <v>H26AF17.</v>
      </c>
      <c r="AG321" s="82" t="str">
        <f t="shared" si="58"/>
        <v>H26AF17</v>
      </c>
      <c r="AH321" s="104"/>
      <c r="AI321" s="105"/>
      <c r="AJ321" s="106"/>
    </row>
    <row r="322" spans="1:36" s="10" customFormat="1" ht="350.1" customHeight="1" x14ac:dyDescent="0.2">
      <c r="A322" s="89" t="str">
        <f>IF(ISBLANK(D322),"",COUNTA($D$2:D322))</f>
        <v/>
      </c>
      <c r="B322" s="90">
        <f t="shared" si="59"/>
        <v>321</v>
      </c>
      <c r="C322" s="98"/>
      <c r="D322" s="98"/>
      <c r="E322" s="103" t="s">
        <v>31</v>
      </c>
      <c r="F322" s="112" t="s">
        <v>1177</v>
      </c>
      <c r="G322" s="112" t="s">
        <v>783</v>
      </c>
      <c r="H322" s="112" t="s">
        <v>1159</v>
      </c>
      <c r="I322" s="112" t="s">
        <v>1163</v>
      </c>
      <c r="J322" s="98" t="s">
        <v>1175</v>
      </c>
      <c r="K322" s="98">
        <v>4</v>
      </c>
      <c r="L322" s="130">
        <v>43831</v>
      </c>
      <c r="M322" s="130">
        <v>44196</v>
      </c>
      <c r="N322" s="117">
        <f t="shared" ref="N322" si="66">(+M322-L322)/7</f>
        <v>52.142857142857146</v>
      </c>
      <c r="O322" s="98" t="s">
        <v>1707</v>
      </c>
      <c r="P322" s="98">
        <v>4</v>
      </c>
      <c r="Q322" s="132">
        <v>44320</v>
      </c>
      <c r="R322" s="100">
        <f>(Q322-M322)/30</f>
        <v>4.1333333333333337</v>
      </c>
      <c r="S322" s="118">
        <f>IF(P322/K322&gt;1,100,+P322/K322*100)</f>
        <v>100</v>
      </c>
      <c r="T322" s="97">
        <f>+N322*S322/100</f>
        <v>52.142857142857146</v>
      </c>
      <c r="U322" s="97">
        <f>IF(M322&lt;=$AI$1,T322,0)</f>
        <v>52.142857142857146</v>
      </c>
      <c r="V322" s="97">
        <f>IF($AI$1&gt;=M322,N322,0)</f>
        <v>52.142857142857146</v>
      </c>
      <c r="W322" s="98" t="s">
        <v>1533</v>
      </c>
      <c r="X322" s="102" t="str">
        <f>IF(S322=100,"CUMPLIDA",IF(M322-$AI$1&lt;0,"VENCIDA",IF(M322-$AI$1&lt;=30,"PRÓXIMA A VENCER",IF(S322&gt;0,"CON AVANCE","EN TERMINO"))))</f>
        <v>CUMPLIDA</v>
      </c>
      <c r="Y322" s="102" t="str">
        <f>IF(A322&lt;&gt;"",IF(AE322=1,"VENCIDO",IF(AE322=2,"PRÓXIMO A VENCER",IF(AE322=3,"EN TERMINO",IF(AE322=4,"CON AVANCE",IF(AE322=5,"CUMPLIDO",))))),"")</f>
        <v/>
      </c>
      <c r="Z322" s="152" t="s">
        <v>806</v>
      </c>
      <c r="AA322" s="89" t="str">
        <f t="shared" si="60"/>
        <v>H26AF17</v>
      </c>
      <c r="AB322" s="103">
        <f>IF(A322&lt;&gt;"",1,AB321+1)</f>
        <v>2</v>
      </c>
      <c r="AC322" s="103" t="str">
        <f t="shared" si="61"/>
        <v>H26AF17 - 2</v>
      </c>
      <c r="AD322" s="82">
        <f t="shared" si="56"/>
        <v>5</v>
      </c>
      <c r="AE322" s="82">
        <f t="shared" si="57"/>
        <v>5</v>
      </c>
      <c r="AF322" s="82" t="str">
        <f>IF(A322&lt;&gt;"",MID(F322,1,FIND(" ",F322,1)-1),AF321)</f>
        <v>H26AF17.</v>
      </c>
      <c r="AG322" s="82" t="str">
        <f t="shared" si="58"/>
        <v>H26AF17</v>
      </c>
      <c r="AH322" s="104"/>
      <c r="AI322" s="105"/>
      <c r="AJ322" s="106"/>
    </row>
    <row r="323" spans="1:36" s="10" customFormat="1" ht="350.1" customHeight="1" x14ac:dyDescent="0.2">
      <c r="A323" s="89">
        <f>IF(ISBLANK(D323),"",COUNTA($D$2:D323))</f>
        <v>251</v>
      </c>
      <c r="B323" s="90">
        <f t="shared" si="59"/>
        <v>322</v>
      </c>
      <c r="C323" s="98"/>
      <c r="D323" s="98" t="s">
        <v>804</v>
      </c>
      <c r="E323" s="103" t="s">
        <v>31</v>
      </c>
      <c r="F323" s="112" t="s">
        <v>786</v>
      </c>
      <c r="G323" s="112" t="s">
        <v>783</v>
      </c>
      <c r="H323" s="112" t="s">
        <v>1159</v>
      </c>
      <c r="I323" s="112" t="s">
        <v>1160</v>
      </c>
      <c r="J323" s="98" t="s">
        <v>1174</v>
      </c>
      <c r="K323" s="98">
        <v>8</v>
      </c>
      <c r="L323" s="130">
        <v>43831</v>
      </c>
      <c r="M323" s="130">
        <v>43921</v>
      </c>
      <c r="N323" s="117">
        <f t="shared" si="64"/>
        <v>12.857142857142858</v>
      </c>
      <c r="O323" s="98" t="s">
        <v>1707</v>
      </c>
      <c r="P323" s="98">
        <v>8</v>
      </c>
      <c r="Q323" s="132"/>
      <c r="R323" s="100">
        <f>(Q323-M323)/30</f>
        <v>-1464.0333333333333</v>
      </c>
      <c r="S323" s="118">
        <f>IF(P323/K323&gt;1,100,+P323/K323*100)</f>
        <v>100</v>
      </c>
      <c r="T323" s="97">
        <f>+N323*S323/100</f>
        <v>12.857142857142858</v>
      </c>
      <c r="U323" s="97">
        <f>IF(M323&lt;=$AI$1,T323,0)</f>
        <v>12.857142857142858</v>
      </c>
      <c r="V323" s="97">
        <f>IF($AI$1&gt;=M323,N323,0)</f>
        <v>12.857142857142858</v>
      </c>
      <c r="W323" s="98" t="s">
        <v>1533</v>
      </c>
      <c r="X323" s="102" t="str">
        <f>IF(S323=100,"CUMPLIDA",IF(M323-$AI$1&lt;0,"VENCIDA",IF(M323-$AI$1&lt;=30,"PRÓXIMA A VENCER",IF(S323&gt;0,"CON AVANCE","EN TERMINO"))))</f>
        <v>CUMPLIDA</v>
      </c>
      <c r="Y323" s="102" t="str">
        <f>IF(A323&lt;&gt;"",IF(AE323=1,"VENCIDO",IF(AE323=2,"PRÓXIMO A VENCER",IF(AE323=3,"EN TERMINO",IF(AE323=4,"CON AVANCE",IF(AE323=5,"CUMPLIDO",))))),"")</f>
        <v>CUMPLIDO</v>
      </c>
      <c r="Z323" s="152" t="s">
        <v>806</v>
      </c>
      <c r="AA323" s="89" t="str">
        <f t="shared" si="60"/>
        <v>H27AF17</v>
      </c>
      <c r="AB323" s="103">
        <f>IF(A323&lt;&gt;"",1,AB322+1)</f>
        <v>1</v>
      </c>
      <c r="AC323" s="103" t="str">
        <f t="shared" si="61"/>
        <v>H27AF17 - 1</v>
      </c>
      <c r="AD323" s="82">
        <f t="shared" ref="AD323:AD386" si="67">IF(X323="VENCIDA",1,IF(X323="PRÓXIMA A VENCER",2,IF(X323="EN TERMINO",3,IF(X323="CON AVANCE",4,IF(X323="CUMPLIDA",5,)))))</f>
        <v>5</v>
      </c>
      <c r="AE323" s="82">
        <f t="shared" ref="AE323:AE386" si="68">IF(AB324=AB323+1,MIN(AD323,AE324),AD323)</f>
        <v>5</v>
      </c>
      <c r="AF323" s="82" t="str">
        <f>IF(A323&lt;&gt;"",MID(F323,1,FIND(" ",F323,1)-1),AF322)</f>
        <v>H27AF17.</v>
      </c>
      <c r="AG323" s="82" t="str">
        <f t="shared" ref="AG323:AG386" si="69">IFERROR(MID(AF323,1,FIND(".",AF323,1)-1),AF323)</f>
        <v>H27AF17</v>
      </c>
      <c r="AH323" s="104"/>
      <c r="AI323" s="105"/>
      <c r="AJ323" s="106"/>
    </row>
    <row r="324" spans="1:36" s="10" customFormat="1" ht="350.1" customHeight="1" x14ac:dyDescent="0.2">
      <c r="A324" s="89" t="str">
        <f>IF(ISBLANK(D324),"",COUNTA($D$2:D324))</f>
        <v/>
      </c>
      <c r="B324" s="90">
        <f t="shared" ref="B324:B387" si="70">ROW()-1</f>
        <v>323</v>
      </c>
      <c r="C324" s="98"/>
      <c r="D324" s="98"/>
      <c r="E324" s="103" t="s">
        <v>31</v>
      </c>
      <c r="F324" s="112" t="s">
        <v>787</v>
      </c>
      <c r="G324" s="112" t="s">
        <v>783</v>
      </c>
      <c r="H324" s="112" t="s">
        <v>1159</v>
      </c>
      <c r="I324" s="112" t="s">
        <v>1163</v>
      </c>
      <c r="J324" s="98" t="s">
        <v>1175</v>
      </c>
      <c r="K324" s="98">
        <v>4</v>
      </c>
      <c r="L324" s="130">
        <v>43831</v>
      </c>
      <c r="M324" s="130">
        <v>44196</v>
      </c>
      <c r="N324" s="117">
        <f t="shared" si="64"/>
        <v>52.142857142857146</v>
      </c>
      <c r="O324" s="98" t="s">
        <v>1707</v>
      </c>
      <c r="P324" s="98">
        <v>4</v>
      </c>
      <c r="Q324" s="132">
        <v>44320</v>
      </c>
      <c r="R324" s="100">
        <f>(Q324-M324)/30</f>
        <v>4.1333333333333337</v>
      </c>
      <c r="S324" s="118">
        <f>IF(P324/K324&gt;1,100,+P324/K324*100)</f>
        <v>100</v>
      </c>
      <c r="T324" s="97">
        <f>+N324*S324/100</f>
        <v>52.142857142857146</v>
      </c>
      <c r="U324" s="97">
        <f>IF(M324&lt;=$AI$1,T324,0)</f>
        <v>52.142857142857146</v>
      </c>
      <c r="V324" s="97">
        <f>IF($AI$1&gt;=M324,N324,0)</f>
        <v>52.142857142857146</v>
      </c>
      <c r="W324" s="98" t="s">
        <v>1533</v>
      </c>
      <c r="X324" s="102" t="str">
        <f>IF(S324=100,"CUMPLIDA",IF(M324-$AI$1&lt;0,"VENCIDA",IF(M324-$AI$1&lt;=30,"PRÓXIMA A VENCER",IF(S324&gt;0,"CON AVANCE","EN TERMINO"))))</f>
        <v>CUMPLIDA</v>
      </c>
      <c r="Y324" s="102" t="str">
        <f>IF(A324&lt;&gt;"",IF(AE324=1,"VENCIDO",IF(AE324=2,"PRÓXIMO A VENCER",IF(AE324=3,"EN TERMINO",IF(AE324=4,"CON AVANCE",IF(AE324=5,"CUMPLIDO",))))),"")</f>
        <v/>
      </c>
      <c r="Z324" s="152" t="s">
        <v>806</v>
      </c>
      <c r="AA324" s="89" t="str">
        <f t="shared" si="60"/>
        <v>H27AF17</v>
      </c>
      <c r="AB324" s="103">
        <f>IF(A324&lt;&gt;"",1,AB323+1)</f>
        <v>2</v>
      </c>
      <c r="AC324" s="103" t="str">
        <f t="shared" si="61"/>
        <v>H27AF17 - 2</v>
      </c>
      <c r="AD324" s="82">
        <f t="shared" si="67"/>
        <v>5</v>
      </c>
      <c r="AE324" s="82">
        <f t="shared" si="68"/>
        <v>5</v>
      </c>
      <c r="AF324" s="82" t="str">
        <f>IF(A324&lt;&gt;"",MID(F324,1,FIND(" ",F324,1)-1),AF323)</f>
        <v>H27AF17.</v>
      </c>
      <c r="AG324" s="82" t="str">
        <f t="shared" si="69"/>
        <v>H27AF17</v>
      </c>
      <c r="AH324" s="104"/>
      <c r="AI324" s="105"/>
      <c r="AJ324" s="106"/>
    </row>
    <row r="325" spans="1:36" s="10" customFormat="1" ht="350.1" customHeight="1" x14ac:dyDescent="0.2">
      <c r="A325" s="89">
        <f>IF(ISBLANK(D325),"",COUNTA($D$2:D325))</f>
        <v>252</v>
      </c>
      <c r="B325" s="90">
        <f t="shared" si="70"/>
        <v>324</v>
      </c>
      <c r="C325" s="98"/>
      <c r="D325" s="98" t="s">
        <v>804</v>
      </c>
      <c r="E325" s="103" t="s">
        <v>31</v>
      </c>
      <c r="F325" s="112" t="s">
        <v>788</v>
      </c>
      <c r="G325" s="112" t="s">
        <v>783</v>
      </c>
      <c r="H325" s="112" t="s">
        <v>1159</v>
      </c>
      <c r="I325" s="112" t="s">
        <v>1160</v>
      </c>
      <c r="J325" s="98" t="s">
        <v>1174</v>
      </c>
      <c r="K325" s="98">
        <v>8</v>
      </c>
      <c r="L325" s="130">
        <v>43831</v>
      </c>
      <c r="M325" s="130">
        <v>43921</v>
      </c>
      <c r="N325" s="117">
        <f t="shared" si="64"/>
        <v>12.857142857142858</v>
      </c>
      <c r="O325" s="98" t="s">
        <v>1707</v>
      </c>
      <c r="P325" s="98">
        <v>8</v>
      </c>
      <c r="Q325" s="132"/>
      <c r="R325" s="100">
        <f>(Q325-M325)/30</f>
        <v>-1464.0333333333333</v>
      </c>
      <c r="S325" s="118">
        <f>IF(P325/K325&gt;1,100,+P325/K325*100)</f>
        <v>100</v>
      </c>
      <c r="T325" s="97">
        <f>+N325*S325/100</f>
        <v>12.857142857142858</v>
      </c>
      <c r="U325" s="97">
        <f>IF(M325&lt;=$AI$1,T325,0)</f>
        <v>12.857142857142858</v>
      </c>
      <c r="V325" s="97">
        <f>IF($AI$1&gt;=M325,N325,0)</f>
        <v>12.857142857142858</v>
      </c>
      <c r="W325" s="98" t="s">
        <v>1533</v>
      </c>
      <c r="X325" s="102" t="str">
        <f>IF(S325=100,"CUMPLIDA",IF(M325-$AI$1&lt;0,"VENCIDA",IF(M325-$AI$1&lt;=30,"PRÓXIMA A VENCER",IF(S325&gt;0,"CON AVANCE","EN TERMINO"))))</f>
        <v>CUMPLIDA</v>
      </c>
      <c r="Y325" s="102" t="str">
        <f>IF(A325&lt;&gt;"",IF(AE325=1,"VENCIDO",IF(AE325=2,"PRÓXIMO A VENCER",IF(AE325=3,"EN TERMINO",IF(AE325=4,"CON AVANCE",IF(AE325=5,"CUMPLIDO",))))),"")</f>
        <v>CUMPLIDO</v>
      </c>
      <c r="Z325" s="152" t="s">
        <v>806</v>
      </c>
      <c r="AA325" s="89" t="str">
        <f t="shared" si="60"/>
        <v>H28AF17</v>
      </c>
      <c r="AB325" s="103">
        <f>IF(A325&lt;&gt;"",1,AB324+1)</f>
        <v>1</v>
      </c>
      <c r="AC325" s="103" t="str">
        <f t="shared" si="61"/>
        <v>H28AF17 - 1</v>
      </c>
      <c r="AD325" s="82">
        <f t="shared" si="67"/>
        <v>5</v>
      </c>
      <c r="AE325" s="82">
        <f t="shared" si="68"/>
        <v>5</v>
      </c>
      <c r="AF325" s="82" t="str">
        <f>IF(A325&lt;&gt;"",MID(F325,1,FIND(" ",F325,1)-1),AF324)</f>
        <v>H28AF17.</v>
      </c>
      <c r="AG325" s="82" t="str">
        <f t="shared" si="69"/>
        <v>H28AF17</v>
      </c>
      <c r="AH325" s="104"/>
      <c r="AI325" s="105"/>
      <c r="AJ325" s="106"/>
    </row>
    <row r="326" spans="1:36" s="10" customFormat="1" ht="350.1" customHeight="1" x14ac:dyDescent="0.2">
      <c r="A326" s="89" t="str">
        <f>IF(ISBLANK(D326),"",COUNTA($D$2:D326))</f>
        <v/>
      </c>
      <c r="B326" s="90">
        <f t="shared" si="70"/>
        <v>325</v>
      </c>
      <c r="C326" s="98"/>
      <c r="D326" s="98"/>
      <c r="E326" s="103" t="s">
        <v>31</v>
      </c>
      <c r="F326" s="112" t="s">
        <v>789</v>
      </c>
      <c r="G326" s="112" t="s">
        <v>783</v>
      </c>
      <c r="H326" s="112" t="s">
        <v>1159</v>
      </c>
      <c r="I326" s="112" t="s">
        <v>1163</v>
      </c>
      <c r="J326" s="98" t="s">
        <v>1175</v>
      </c>
      <c r="K326" s="98">
        <v>4</v>
      </c>
      <c r="L326" s="130">
        <v>43831</v>
      </c>
      <c r="M326" s="130">
        <v>44196</v>
      </c>
      <c r="N326" s="117">
        <f t="shared" si="64"/>
        <v>52.142857142857146</v>
      </c>
      <c r="O326" s="98" t="s">
        <v>1707</v>
      </c>
      <c r="P326" s="98">
        <v>4</v>
      </c>
      <c r="Q326" s="132">
        <v>44320</v>
      </c>
      <c r="R326" s="100">
        <f>(Q326-M326)/30</f>
        <v>4.1333333333333337</v>
      </c>
      <c r="S326" s="118">
        <f>IF(P326/K326&gt;1,100,+P326/K326*100)</f>
        <v>100</v>
      </c>
      <c r="T326" s="97">
        <f>+N326*S326/100</f>
        <v>52.142857142857146</v>
      </c>
      <c r="U326" s="97">
        <f>IF(M326&lt;=$AI$1,T326,0)</f>
        <v>52.142857142857146</v>
      </c>
      <c r="V326" s="97">
        <f>IF($AI$1&gt;=M326,N326,0)</f>
        <v>52.142857142857146</v>
      </c>
      <c r="W326" s="98" t="s">
        <v>1533</v>
      </c>
      <c r="X326" s="102" t="str">
        <f>IF(S326=100,"CUMPLIDA",IF(M326-$AI$1&lt;0,"VENCIDA",IF(M326-$AI$1&lt;=30,"PRÓXIMA A VENCER",IF(S326&gt;0,"CON AVANCE","EN TERMINO"))))</f>
        <v>CUMPLIDA</v>
      </c>
      <c r="Y326" s="102" t="str">
        <f>IF(A326&lt;&gt;"",IF(AE326=1,"VENCIDO",IF(AE326=2,"PRÓXIMO A VENCER",IF(AE326=3,"EN TERMINO",IF(AE326=4,"CON AVANCE",IF(AE326=5,"CUMPLIDO",))))),"")</f>
        <v/>
      </c>
      <c r="Z326" s="152" t="s">
        <v>806</v>
      </c>
      <c r="AA326" s="89" t="str">
        <f t="shared" si="60"/>
        <v>H28AF17</v>
      </c>
      <c r="AB326" s="103">
        <f>IF(A326&lt;&gt;"",1,AB325+1)</f>
        <v>2</v>
      </c>
      <c r="AC326" s="103" t="str">
        <f t="shared" si="61"/>
        <v>H28AF17 - 2</v>
      </c>
      <c r="AD326" s="82">
        <f t="shared" si="67"/>
        <v>5</v>
      </c>
      <c r="AE326" s="82">
        <f t="shared" si="68"/>
        <v>5</v>
      </c>
      <c r="AF326" s="82" t="str">
        <f>IF(A326&lt;&gt;"",MID(F326,1,FIND(" ",F326,1)-1),AF325)</f>
        <v>H28AF17.</v>
      </c>
      <c r="AG326" s="82" t="str">
        <f t="shared" si="69"/>
        <v>H28AF17</v>
      </c>
      <c r="AH326" s="104"/>
      <c r="AI326" s="105"/>
      <c r="AJ326" s="106"/>
    </row>
    <row r="327" spans="1:36" s="10" customFormat="1" ht="350.1" customHeight="1" x14ac:dyDescent="0.2">
      <c r="A327" s="89">
        <f>IF(ISBLANK(D327),"",COUNTA($D$2:D327))</f>
        <v>253</v>
      </c>
      <c r="B327" s="90">
        <f t="shared" si="70"/>
        <v>326</v>
      </c>
      <c r="C327" s="98"/>
      <c r="D327" s="98" t="s">
        <v>804</v>
      </c>
      <c r="E327" s="103" t="s">
        <v>31</v>
      </c>
      <c r="F327" s="112" t="s">
        <v>1178</v>
      </c>
      <c r="G327" s="112" t="s">
        <v>783</v>
      </c>
      <c r="H327" s="112" t="s">
        <v>1159</v>
      </c>
      <c r="I327" s="112" t="s">
        <v>1160</v>
      </c>
      <c r="J327" s="98" t="s">
        <v>1174</v>
      </c>
      <c r="K327" s="98">
        <v>8</v>
      </c>
      <c r="L327" s="130">
        <v>43831</v>
      </c>
      <c r="M327" s="130">
        <v>43921</v>
      </c>
      <c r="N327" s="117">
        <f t="shared" si="64"/>
        <v>12.857142857142858</v>
      </c>
      <c r="O327" s="98" t="s">
        <v>1707</v>
      </c>
      <c r="P327" s="98">
        <v>8</v>
      </c>
      <c r="Q327" s="132"/>
      <c r="R327" s="100">
        <f>(Q327-M327)/30</f>
        <v>-1464.0333333333333</v>
      </c>
      <c r="S327" s="118">
        <f>IF(P327/K327&gt;1,100,+P327/K327*100)</f>
        <v>100</v>
      </c>
      <c r="T327" s="97">
        <f>+N327*S327/100</f>
        <v>12.857142857142858</v>
      </c>
      <c r="U327" s="97">
        <f>IF(M327&lt;=$AI$1,T327,0)</f>
        <v>12.857142857142858</v>
      </c>
      <c r="V327" s="97">
        <f>IF($AI$1&gt;=M327,N327,0)</f>
        <v>12.857142857142858</v>
      </c>
      <c r="W327" s="98" t="s">
        <v>1533</v>
      </c>
      <c r="X327" s="102" t="str">
        <f>IF(S327=100,"CUMPLIDA",IF(M327-$AI$1&lt;0,"VENCIDA",IF(M327-$AI$1&lt;=30,"PRÓXIMA A VENCER",IF(S327&gt;0,"CON AVANCE","EN TERMINO"))))</f>
        <v>CUMPLIDA</v>
      </c>
      <c r="Y327" s="102" t="str">
        <f>IF(A327&lt;&gt;"",IF(AE327=1,"VENCIDO",IF(AE327=2,"PRÓXIMO A VENCER",IF(AE327=3,"EN TERMINO",IF(AE327=4,"CON AVANCE",IF(AE327=5,"CUMPLIDO",))))),"")</f>
        <v>CUMPLIDO</v>
      </c>
      <c r="Z327" s="152" t="s">
        <v>806</v>
      </c>
      <c r="AA327" s="89" t="str">
        <f t="shared" si="60"/>
        <v>H29AF17</v>
      </c>
      <c r="AB327" s="103">
        <f>IF(A327&lt;&gt;"",1,AB326+1)</f>
        <v>1</v>
      </c>
      <c r="AC327" s="103" t="str">
        <f t="shared" si="61"/>
        <v>H29AF17 - 1</v>
      </c>
      <c r="AD327" s="82">
        <f t="shared" si="67"/>
        <v>5</v>
      </c>
      <c r="AE327" s="82">
        <f t="shared" si="68"/>
        <v>5</v>
      </c>
      <c r="AF327" s="82" t="str">
        <f>IF(A327&lt;&gt;"",MID(F327,1,FIND(" ",F327,1)-1),AF326)</f>
        <v>H29AF17.</v>
      </c>
      <c r="AG327" s="82" t="str">
        <f t="shared" si="69"/>
        <v>H29AF17</v>
      </c>
      <c r="AH327" s="104"/>
      <c r="AI327" s="105"/>
      <c r="AJ327" s="106"/>
    </row>
    <row r="328" spans="1:36" s="10" customFormat="1" ht="350.1" customHeight="1" x14ac:dyDescent="0.2">
      <c r="A328" s="89" t="str">
        <f>IF(ISBLANK(D328),"",COUNTA($D$2:D328))</f>
        <v/>
      </c>
      <c r="B328" s="90">
        <f t="shared" si="70"/>
        <v>327</v>
      </c>
      <c r="C328" s="98"/>
      <c r="D328" s="98"/>
      <c r="E328" s="103" t="s">
        <v>31</v>
      </c>
      <c r="F328" s="112" t="s">
        <v>1179</v>
      </c>
      <c r="G328" s="112" t="s">
        <v>783</v>
      </c>
      <c r="H328" s="112" t="s">
        <v>1159</v>
      </c>
      <c r="I328" s="112" t="s">
        <v>1163</v>
      </c>
      <c r="J328" s="98" t="s">
        <v>1175</v>
      </c>
      <c r="K328" s="98">
        <v>4</v>
      </c>
      <c r="L328" s="130">
        <v>43831</v>
      </c>
      <c r="M328" s="130">
        <v>44196</v>
      </c>
      <c r="N328" s="117">
        <f t="shared" ref="N328" si="71">(+M328-L328)/7</f>
        <v>52.142857142857146</v>
      </c>
      <c r="O328" s="98" t="s">
        <v>1707</v>
      </c>
      <c r="P328" s="98">
        <v>4</v>
      </c>
      <c r="Q328" s="132">
        <v>44320</v>
      </c>
      <c r="R328" s="100">
        <f>(Q328-M328)/30</f>
        <v>4.1333333333333337</v>
      </c>
      <c r="S328" s="118">
        <f>IF(P328/K328&gt;1,100,+P328/K328*100)</f>
        <v>100</v>
      </c>
      <c r="T328" s="97">
        <f>+N328*S328/100</f>
        <v>52.142857142857146</v>
      </c>
      <c r="U328" s="97">
        <f>IF(M328&lt;=$AI$1,T328,0)</f>
        <v>52.142857142857146</v>
      </c>
      <c r="V328" s="97">
        <f>IF($AI$1&gt;=M328,N328,0)</f>
        <v>52.142857142857146</v>
      </c>
      <c r="W328" s="98" t="s">
        <v>1533</v>
      </c>
      <c r="X328" s="102" t="str">
        <f>IF(S328=100,"CUMPLIDA",IF(M328-$AI$1&lt;0,"VENCIDA",IF(M328-$AI$1&lt;=30,"PRÓXIMA A VENCER",IF(S328&gt;0,"CON AVANCE","EN TERMINO"))))</f>
        <v>CUMPLIDA</v>
      </c>
      <c r="Y328" s="102" t="str">
        <f>IF(A328&lt;&gt;"",IF(AE328=1,"VENCIDO",IF(AE328=2,"PRÓXIMO A VENCER",IF(AE328=3,"EN TERMINO",IF(AE328=4,"CON AVANCE",IF(AE328=5,"CUMPLIDO",))))),"")</f>
        <v/>
      </c>
      <c r="Z328" s="152" t="s">
        <v>806</v>
      </c>
      <c r="AA328" s="89" t="str">
        <f t="shared" si="60"/>
        <v>H29AF17</v>
      </c>
      <c r="AB328" s="103">
        <f>IF(A328&lt;&gt;"",1,AB327+1)</f>
        <v>2</v>
      </c>
      <c r="AC328" s="103" t="str">
        <f t="shared" si="61"/>
        <v>H29AF17 - 2</v>
      </c>
      <c r="AD328" s="82">
        <f t="shared" si="67"/>
        <v>5</v>
      </c>
      <c r="AE328" s="82">
        <f t="shared" si="68"/>
        <v>5</v>
      </c>
      <c r="AF328" s="82" t="str">
        <f>IF(A328&lt;&gt;"",MID(F328,1,FIND(" ",F328,1)-1),AF327)</f>
        <v>H29AF17.</v>
      </c>
      <c r="AG328" s="82" t="str">
        <f t="shared" si="69"/>
        <v>H29AF17</v>
      </c>
      <c r="AH328" s="104"/>
      <c r="AI328" s="105"/>
      <c r="AJ328" s="106"/>
    </row>
    <row r="329" spans="1:36" s="10" customFormat="1" ht="350.1" customHeight="1" x14ac:dyDescent="0.2">
      <c r="A329" s="89">
        <f>IF(ISBLANK(D329),"",COUNTA($D$2:D329))</f>
        <v>254</v>
      </c>
      <c r="B329" s="90">
        <f t="shared" si="70"/>
        <v>328</v>
      </c>
      <c r="C329" s="98"/>
      <c r="D329" s="98" t="s">
        <v>804</v>
      </c>
      <c r="E329" s="103" t="s">
        <v>31</v>
      </c>
      <c r="F329" s="112" t="s">
        <v>1180</v>
      </c>
      <c r="G329" s="112" t="s">
        <v>783</v>
      </c>
      <c r="H329" s="112" t="s">
        <v>1159</v>
      </c>
      <c r="I329" s="112" t="s">
        <v>1160</v>
      </c>
      <c r="J329" s="98" t="s">
        <v>1174</v>
      </c>
      <c r="K329" s="98">
        <v>8</v>
      </c>
      <c r="L329" s="130">
        <v>43831</v>
      </c>
      <c r="M329" s="130">
        <v>43921</v>
      </c>
      <c r="N329" s="117">
        <f t="shared" si="64"/>
        <v>12.857142857142858</v>
      </c>
      <c r="O329" s="98" t="s">
        <v>1707</v>
      </c>
      <c r="P329" s="98">
        <v>8</v>
      </c>
      <c r="Q329" s="132"/>
      <c r="R329" s="100">
        <f>(Q329-M329)/30</f>
        <v>-1464.0333333333333</v>
      </c>
      <c r="S329" s="118">
        <f>IF(P329/K329&gt;1,100,+P329/K329*100)</f>
        <v>100</v>
      </c>
      <c r="T329" s="97">
        <f>+N329*S329/100</f>
        <v>12.857142857142858</v>
      </c>
      <c r="U329" s="97">
        <f>IF(M329&lt;=$AI$1,T329,0)</f>
        <v>12.857142857142858</v>
      </c>
      <c r="V329" s="97">
        <f>IF($AI$1&gt;=M329,N329,0)</f>
        <v>12.857142857142858</v>
      </c>
      <c r="W329" s="98" t="s">
        <v>1533</v>
      </c>
      <c r="X329" s="102" t="str">
        <f>IF(S329=100,"CUMPLIDA",IF(M329-$AI$1&lt;0,"VENCIDA",IF(M329-$AI$1&lt;=30,"PRÓXIMA A VENCER",IF(S329&gt;0,"CON AVANCE","EN TERMINO"))))</f>
        <v>CUMPLIDA</v>
      </c>
      <c r="Y329" s="102" t="str">
        <f>IF(A329&lt;&gt;"",IF(AE329=1,"VENCIDO",IF(AE329=2,"PRÓXIMO A VENCER",IF(AE329=3,"EN TERMINO",IF(AE329=4,"CON AVANCE",IF(AE329=5,"CUMPLIDO",))))),"")</f>
        <v>CUMPLIDO</v>
      </c>
      <c r="Z329" s="152" t="s">
        <v>806</v>
      </c>
      <c r="AA329" s="89" t="str">
        <f t="shared" si="60"/>
        <v>H30AF17</v>
      </c>
      <c r="AB329" s="103">
        <f>IF(A329&lt;&gt;"",1,AB328+1)</f>
        <v>1</v>
      </c>
      <c r="AC329" s="103" t="str">
        <f t="shared" si="61"/>
        <v>H30AF17 - 1</v>
      </c>
      <c r="AD329" s="82">
        <f t="shared" si="67"/>
        <v>5</v>
      </c>
      <c r="AE329" s="82">
        <f t="shared" si="68"/>
        <v>5</v>
      </c>
      <c r="AF329" s="82" t="str">
        <f>IF(A329&lt;&gt;"",MID(F329,1,FIND(" ",F329,1)-1),AF328)</f>
        <v>H30AF17.</v>
      </c>
      <c r="AG329" s="82" t="str">
        <f t="shared" si="69"/>
        <v>H30AF17</v>
      </c>
      <c r="AH329" s="104"/>
      <c r="AI329" s="105"/>
      <c r="AJ329" s="106"/>
    </row>
    <row r="330" spans="1:36" s="10" customFormat="1" ht="350.1" customHeight="1" x14ac:dyDescent="0.2">
      <c r="A330" s="89" t="str">
        <f>IF(ISBLANK(D330),"",COUNTA($D$2:D330))</f>
        <v/>
      </c>
      <c r="B330" s="90">
        <f t="shared" si="70"/>
        <v>329</v>
      </c>
      <c r="C330" s="98"/>
      <c r="D330" s="98"/>
      <c r="E330" s="103" t="s">
        <v>31</v>
      </c>
      <c r="F330" s="112" t="s">
        <v>1181</v>
      </c>
      <c r="G330" s="112" t="s">
        <v>783</v>
      </c>
      <c r="H330" s="112" t="s">
        <v>1159</v>
      </c>
      <c r="I330" s="112" t="s">
        <v>1163</v>
      </c>
      <c r="J330" s="98" t="s">
        <v>1175</v>
      </c>
      <c r="K330" s="98">
        <v>4</v>
      </c>
      <c r="L330" s="130">
        <v>43831</v>
      </c>
      <c r="M330" s="130">
        <v>44196</v>
      </c>
      <c r="N330" s="117">
        <f t="shared" ref="N330" si="72">(+M330-L330)/7</f>
        <v>52.142857142857146</v>
      </c>
      <c r="O330" s="98" t="s">
        <v>1707</v>
      </c>
      <c r="P330" s="98">
        <v>4</v>
      </c>
      <c r="Q330" s="132">
        <v>44320</v>
      </c>
      <c r="R330" s="100">
        <f>(Q330-M330)/30</f>
        <v>4.1333333333333337</v>
      </c>
      <c r="S330" s="118">
        <f>IF(P330/K330&gt;1,100,+P330/K330*100)</f>
        <v>100</v>
      </c>
      <c r="T330" s="97">
        <f>+N330*S330/100</f>
        <v>52.142857142857146</v>
      </c>
      <c r="U330" s="97">
        <f>IF(M330&lt;=$AI$1,T330,0)</f>
        <v>52.142857142857146</v>
      </c>
      <c r="V330" s="97">
        <f>IF($AI$1&gt;=M330,N330,0)</f>
        <v>52.142857142857146</v>
      </c>
      <c r="W330" s="98" t="s">
        <v>1533</v>
      </c>
      <c r="X330" s="102" t="str">
        <f>IF(S330=100,"CUMPLIDA",IF(M330-$AI$1&lt;0,"VENCIDA",IF(M330-$AI$1&lt;=30,"PRÓXIMA A VENCER",IF(S330&gt;0,"CON AVANCE","EN TERMINO"))))</f>
        <v>CUMPLIDA</v>
      </c>
      <c r="Y330" s="102" t="str">
        <f>IF(A330&lt;&gt;"",IF(AE330=1,"VENCIDO",IF(AE330=2,"PRÓXIMO A VENCER",IF(AE330=3,"EN TERMINO",IF(AE330=4,"CON AVANCE",IF(AE330=5,"CUMPLIDO",))))),"")</f>
        <v/>
      </c>
      <c r="Z330" s="152" t="s">
        <v>806</v>
      </c>
      <c r="AA330" s="89" t="str">
        <f t="shared" si="60"/>
        <v>H30AF17</v>
      </c>
      <c r="AB330" s="103">
        <f>IF(A330&lt;&gt;"",1,AB329+1)</f>
        <v>2</v>
      </c>
      <c r="AC330" s="103" t="str">
        <f t="shared" si="61"/>
        <v>H30AF17 - 2</v>
      </c>
      <c r="AD330" s="82">
        <f t="shared" si="67"/>
        <v>5</v>
      </c>
      <c r="AE330" s="82">
        <f t="shared" si="68"/>
        <v>5</v>
      </c>
      <c r="AF330" s="82" t="str">
        <f>IF(A330&lt;&gt;"",MID(F330,1,FIND(" ",F330,1)-1),AF329)</f>
        <v>H30AF17.</v>
      </c>
      <c r="AG330" s="82" t="str">
        <f t="shared" si="69"/>
        <v>H30AF17</v>
      </c>
      <c r="AH330" s="104"/>
      <c r="AI330" s="105"/>
      <c r="AJ330" s="106"/>
    </row>
    <row r="331" spans="1:36" s="10" customFormat="1" ht="350.1" customHeight="1" x14ac:dyDescent="0.2">
      <c r="A331" s="89">
        <f>IF(ISBLANK(D331),"",COUNTA($D$2:D331))</f>
        <v>255</v>
      </c>
      <c r="B331" s="90">
        <f t="shared" si="70"/>
        <v>330</v>
      </c>
      <c r="C331" s="98"/>
      <c r="D331" s="98" t="s">
        <v>804</v>
      </c>
      <c r="E331" s="103" t="s">
        <v>31</v>
      </c>
      <c r="F331" s="112" t="s">
        <v>1182</v>
      </c>
      <c r="G331" s="112" t="s">
        <v>783</v>
      </c>
      <c r="H331" s="112" t="s">
        <v>1159</v>
      </c>
      <c r="I331" s="112" t="s">
        <v>1160</v>
      </c>
      <c r="J331" s="98" t="s">
        <v>1174</v>
      </c>
      <c r="K331" s="98">
        <v>8</v>
      </c>
      <c r="L331" s="130">
        <v>43831</v>
      </c>
      <c r="M331" s="130">
        <v>43921</v>
      </c>
      <c r="N331" s="117">
        <f t="shared" si="64"/>
        <v>12.857142857142858</v>
      </c>
      <c r="O331" s="98" t="s">
        <v>1707</v>
      </c>
      <c r="P331" s="98">
        <v>8</v>
      </c>
      <c r="Q331" s="132"/>
      <c r="R331" s="100">
        <f>(Q331-M331)/30</f>
        <v>-1464.0333333333333</v>
      </c>
      <c r="S331" s="118">
        <f>IF(P331/K331&gt;1,100,+P331/K331*100)</f>
        <v>100</v>
      </c>
      <c r="T331" s="97">
        <f>+N331*S331/100</f>
        <v>12.857142857142858</v>
      </c>
      <c r="U331" s="97">
        <f>IF(M331&lt;=$AI$1,T331,0)</f>
        <v>12.857142857142858</v>
      </c>
      <c r="V331" s="97">
        <f>IF($AI$1&gt;=M331,N331,0)</f>
        <v>12.857142857142858</v>
      </c>
      <c r="W331" s="98" t="s">
        <v>1533</v>
      </c>
      <c r="X331" s="102" t="str">
        <f>IF(S331=100,"CUMPLIDA",IF(M331-$AI$1&lt;0,"VENCIDA",IF(M331-$AI$1&lt;=30,"PRÓXIMA A VENCER",IF(S331&gt;0,"CON AVANCE","EN TERMINO"))))</f>
        <v>CUMPLIDA</v>
      </c>
      <c r="Y331" s="102" t="str">
        <f>IF(A331&lt;&gt;"",IF(AE331=1,"VENCIDO",IF(AE331=2,"PRÓXIMO A VENCER",IF(AE331=3,"EN TERMINO",IF(AE331=4,"CON AVANCE",IF(AE331=5,"CUMPLIDO",))))),"")</f>
        <v>CUMPLIDO</v>
      </c>
      <c r="Z331" s="152" t="s">
        <v>806</v>
      </c>
      <c r="AA331" s="89" t="str">
        <f t="shared" si="60"/>
        <v>H31AF17</v>
      </c>
      <c r="AB331" s="103">
        <f>IF(A331&lt;&gt;"",1,AB330+1)</f>
        <v>1</v>
      </c>
      <c r="AC331" s="103" t="str">
        <f t="shared" si="61"/>
        <v>H31AF17 - 1</v>
      </c>
      <c r="AD331" s="82">
        <f t="shared" si="67"/>
        <v>5</v>
      </c>
      <c r="AE331" s="82">
        <f t="shared" si="68"/>
        <v>5</v>
      </c>
      <c r="AF331" s="82" t="str">
        <f>IF(A331&lt;&gt;"",MID(F331,1,FIND(" ",F331,1)-1),AF330)</f>
        <v>H31AF17.</v>
      </c>
      <c r="AG331" s="82" t="str">
        <f t="shared" si="69"/>
        <v>H31AF17</v>
      </c>
      <c r="AH331" s="104"/>
      <c r="AI331" s="105"/>
      <c r="AJ331" s="106"/>
    </row>
    <row r="332" spans="1:36" s="10" customFormat="1" ht="350.1" customHeight="1" x14ac:dyDescent="0.2">
      <c r="A332" s="89" t="str">
        <f>IF(ISBLANK(D332),"",COUNTA($D$2:D332))</f>
        <v/>
      </c>
      <c r="B332" s="90">
        <f t="shared" si="70"/>
        <v>331</v>
      </c>
      <c r="C332" s="98"/>
      <c r="D332" s="98"/>
      <c r="E332" s="103" t="s">
        <v>31</v>
      </c>
      <c r="F332" s="112" t="s">
        <v>1183</v>
      </c>
      <c r="G332" s="112" t="s">
        <v>783</v>
      </c>
      <c r="H332" s="112" t="s">
        <v>1159</v>
      </c>
      <c r="I332" s="112" t="s">
        <v>1163</v>
      </c>
      <c r="J332" s="98" t="s">
        <v>1175</v>
      </c>
      <c r="K332" s="98">
        <v>4</v>
      </c>
      <c r="L332" s="130">
        <v>43831</v>
      </c>
      <c r="M332" s="130">
        <v>44196</v>
      </c>
      <c r="N332" s="117">
        <f t="shared" ref="N332" si="73">(+M332-L332)/7</f>
        <v>52.142857142857146</v>
      </c>
      <c r="O332" s="98" t="s">
        <v>1707</v>
      </c>
      <c r="P332" s="98">
        <v>4</v>
      </c>
      <c r="Q332" s="132">
        <v>44320</v>
      </c>
      <c r="R332" s="100">
        <f>(Q332-M332)/30</f>
        <v>4.1333333333333337</v>
      </c>
      <c r="S332" s="118">
        <f>IF(P332/K332&gt;1,100,+P332/K332*100)</f>
        <v>100</v>
      </c>
      <c r="T332" s="97">
        <f>+N332*S332/100</f>
        <v>52.142857142857146</v>
      </c>
      <c r="U332" s="97">
        <f>IF(M332&lt;=$AI$1,T332,0)</f>
        <v>52.142857142857146</v>
      </c>
      <c r="V332" s="97">
        <f>IF($AI$1&gt;=M332,N332,0)</f>
        <v>52.142857142857146</v>
      </c>
      <c r="W332" s="98" t="s">
        <v>1533</v>
      </c>
      <c r="X332" s="102" t="str">
        <f>IF(S332=100,"CUMPLIDA",IF(M332-$AI$1&lt;0,"VENCIDA",IF(M332-$AI$1&lt;=30,"PRÓXIMA A VENCER",IF(S332&gt;0,"CON AVANCE","EN TERMINO"))))</f>
        <v>CUMPLIDA</v>
      </c>
      <c r="Y332" s="102" t="str">
        <f>IF(A332&lt;&gt;"",IF(AE332=1,"VENCIDO",IF(AE332=2,"PRÓXIMO A VENCER",IF(AE332=3,"EN TERMINO",IF(AE332=4,"CON AVANCE",IF(AE332=5,"CUMPLIDO",))))),"")</f>
        <v/>
      </c>
      <c r="Z332" s="152" t="s">
        <v>806</v>
      </c>
      <c r="AA332" s="89" t="str">
        <f t="shared" si="60"/>
        <v>H31AF17</v>
      </c>
      <c r="AB332" s="103">
        <f>IF(A332&lt;&gt;"",1,AB331+1)</f>
        <v>2</v>
      </c>
      <c r="AC332" s="103" t="str">
        <f t="shared" si="61"/>
        <v>H31AF17 - 2</v>
      </c>
      <c r="AD332" s="82">
        <f t="shared" si="67"/>
        <v>5</v>
      </c>
      <c r="AE332" s="82">
        <f t="shared" si="68"/>
        <v>5</v>
      </c>
      <c r="AF332" s="82" t="str">
        <f>IF(A332&lt;&gt;"",MID(F332,1,FIND(" ",F332,1)-1),AF331)</f>
        <v>H31AF17.</v>
      </c>
      <c r="AG332" s="82" t="str">
        <f t="shared" si="69"/>
        <v>H31AF17</v>
      </c>
      <c r="AH332" s="104"/>
      <c r="AI332" s="105"/>
      <c r="AJ332" s="106"/>
    </row>
    <row r="333" spans="1:36" s="10" customFormat="1" ht="350.1" customHeight="1" x14ac:dyDescent="0.2">
      <c r="A333" s="89">
        <f>IF(ISBLANK(D333),"",COUNTA($D$2:D333))</f>
        <v>256</v>
      </c>
      <c r="B333" s="90">
        <f t="shared" si="70"/>
        <v>332</v>
      </c>
      <c r="C333" s="98"/>
      <c r="D333" s="98" t="s">
        <v>804</v>
      </c>
      <c r="E333" s="103" t="s">
        <v>31</v>
      </c>
      <c r="F333" s="112" t="s">
        <v>1184</v>
      </c>
      <c r="G333" s="112" t="s">
        <v>783</v>
      </c>
      <c r="H333" s="112" t="s">
        <v>1159</v>
      </c>
      <c r="I333" s="112" t="s">
        <v>1160</v>
      </c>
      <c r="J333" s="98" t="s">
        <v>1174</v>
      </c>
      <c r="K333" s="98">
        <v>8</v>
      </c>
      <c r="L333" s="130">
        <v>43831</v>
      </c>
      <c r="M333" s="130">
        <v>43921</v>
      </c>
      <c r="N333" s="117">
        <f t="shared" si="64"/>
        <v>12.857142857142858</v>
      </c>
      <c r="O333" s="98" t="s">
        <v>1707</v>
      </c>
      <c r="P333" s="98">
        <v>8</v>
      </c>
      <c r="Q333" s="132"/>
      <c r="R333" s="100">
        <f>(Q333-M333)/30</f>
        <v>-1464.0333333333333</v>
      </c>
      <c r="S333" s="118">
        <f>IF(P333/K333&gt;1,100,+P333/K333*100)</f>
        <v>100</v>
      </c>
      <c r="T333" s="97">
        <f>+N333*S333/100</f>
        <v>12.857142857142858</v>
      </c>
      <c r="U333" s="97">
        <f>IF(M333&lt;=$AI$1,T333,0)</f>
        <v>12.857142857142858</v>
      </c>
      <c r="V333" s="97">
        <f>IF($AI$1&gt;=M333,N333,0)</f>
        <v>12.857142857142858</v>
      </c>
      <c r="W333" s="98" t="s">
        <v>1533</v>
      </c>
      <c r="X333" s="102" t="str">
        <f>IF(S333=100,"CUMPLIDA",IF(M333-$AI$1&lt;0,"VENCIDA",IF(M333-$AI$1&lt;=30,"PRÓXIMA A VENCER",IF(S333&gt;0,"CON AVANCE","EN TERMINO"))))</f>
        <v>CUMPLIDA</v>
      </c>
      <c r="Y333" s="102" t="str">
        <f>IF(A333&lt;&gt;"",IF(AE333=1,"VENCIDO",IF(AE333=2,"PRÓXIMO A VENCER",IF(AE333=3,"EN TERMINO",IF(AE333=4,"CON AVANCE",IF(AE333=5,"CUMPLIDO",))))),"")</f>
        <v>CUMPLIDO</v>
      </c>
      <c r="Z333" s="152" t="s">
        <v>806</v>
      </c>
      <c r="AA333" s="89" t="str">
        <f t="shared" si="60"/>
        <v>H32AF17</v>
      </c>
      <c r="AB333" s="103">
        <f>IF(A333&lt;&gt;"",1,AB332+1)</f>
        <v>1</v>
      </c>
      <c r="AC333" s="103" t="str">
        <f t="shared" si="61"/>
        <v>H32AF17 - 1</v>
      </c>
      <c r="AD333" s="82">
        <f t="shared" si="67"/>
        <v>5</v>
      </c>
      <c r="AE333" s="82">
        <f t="shared" si="68"/>
        <v>5</v>
      </c>
      <c r="AF333" s="82" t="str">
        <f>IF(A333&lt;&gt;"",MID(F333,1,FIND(" ",F333,1)-1),AF332)</f>
        <v>H32AF17.</v>
      </c>
      <c r="AG333" s="82" t="str">
        <f t="shared" si="69"/>
        <v>H32AF17</v>
      </c>
      <c r="AH333" s="104"/>
      <c r="AI333" s="105"/>
      <c r="AJ333" s="106"/>
    </row>
    <row r="334" spans="1:36" s="10" customFormat="1" ht="350.1" customHeight="1" x14ac:dyDescent="0.2">
      <c r="A334" s="89" t="str">
        <f>IF(ISBLANK(D334),"",COUNTA($D$2:D334))</f>
        <v/>
      </c>
      <c r="B334" s="90">
        <f t="shared" si="70"/>
        <v>333</v>
      </c>
      <c r="C334" s="98"/>
      <c r="D334" s="98"/>
      <c r="E334" s="103" t="s">
        <v>31</v>
      </c>
      <c r="F334" s="112" t="s">
        <v>1185</v>
      </c>
      <c r="G334" s="112" t="s">
        <v>783</v>
      </c>
      <c r="H334" s="112" t="s">
        <v>1159</v>
      </c>
      <c r="I334" s="112" t="s">
        <v>1163</v>
      </c>
      <c r="J334" s="98" t="s">
        <v>1175</v>
      </c>
      <c r="K334" s="98">
        <v>4</v>
      </c>
      <c r="L334" s="130">
        <v>43831</v>
      </c>
      <c r="M334" s="130">
        <v>44196</v>
      </c>
      <c r="N334" s="117">
        <f t="shared" ref="N334" si="74">(+M334-L334)/7</f>
        <v>52.142857142857146</v>
      </c>
      <c r="O334" s="98" t="s">
        <v>1707</v>
      </c>
      <c r="P334" s="98">
        <v>4</v>
      </c>
      <c r="Q334" s="132">
        <v>44320</v>
      </c>
      <c r="R334" s="100">
        <f>(Q334-M334)/30</f>
        <v>4.1333333333333337</v>
      </c>
      <c r="S334" s="118">
        <f>IF(P334/K334&gt;1,100,+P334/K334*100)</f>
        <v>100</v>
      </c>
      <c r="T334" s="97">
        <f>+N334*S334/100</f>
        <v>52.142857142857146</v>
      </c>
      <c r="U334" s="97">
        <f>IF(M334&lt;=$AI$1,T334,0)</f>
        <v>52.142857142857146</v>
      </c>
      <c r="V334" s="97">
        <f>IF($AI$1&gt;=M334,N334,0)</f>
        <v>52.142857142857146</v>
      </c>
      <c r="W334" s="98" t="s">
        <v>1533</v>
      </c>
      <c r="X334" s="102" t="str">
        <f>IF(S334=100,"CUMPLIDA",IF(M334-$AI$1&lt;0,"VENCIDA",IF(M334-$AI$1&lt;=30,"PRÓXIMA A VENCER",IF(S334&gt;0,"CON AVANCE","EN TERMINO"))))</f>
        <v>CUMPLIDA</v>
      </c>
      <c r="Y334" s="102" t="str">
        <f>IF(A334&lt;&gt;"",IF(AE334=1,"VENCIDO",IF(AE334=2,"PRÓXIMO A VENCER",IF(AE334=3,"EN TERMINO",IF(AE334=4,"CON AVANCE",IF(AE334=5,"CUMPLIDO",))))),"")</f>
        <v/>
      </c>
      <c r="Z334" s="152" t="s">
        <v>806</v>
      </c>
      <c r="AA334" s="89" t="str">
        <f t="shared" si="60"/>
        <v>H32AF17</v>
      </c>
      <c r="AB334" s="103">
        <f>IF(A334&lt;&gt;"",1,AB333+1)</f>
        <v>2</v>
      </c>
      <c r="AC334" s="103" t="str">
        <f t="shared" si="61"/>
        <v>H32AF17 - 2</v>
      </c>
      <c r="AD334" s="82">
        <f t="shared" si="67"/>
        <v>5</v>
      </c>
      <c r="AE334" s="82">
        <f t="shared" si="68"/>
        <v>5</v>
      </c>
      <c r="AF334" s="82" t="str">
        <f>IF(A334&lt;&gt;"",MID(F334,1,FIND(" ",F334,1)-1),AF333)</f>
        <v>H32AF17.</v>
      </c>
      <c r="AG334" s="82" t="str">
        <f t="shared" si="69"/>
        <v>H32AF17</v>
      </c>
      <c r="AH334" s="104"/>
      <c r="AI334" s="105"/>
      <c r="AJ334" s="106"/>
    </row>
    <row r="335" spans="1:36" s="10" customFormat="1" ht="350.1" customHeight="1" x14ac:dyDescent="0.2">
      <c r="A335" s="89">
        <f>IF(ISBLANK(D335),"",COUNTA($D$2:D335))</f>
        <v>257</v>
      </c>
      <c r="B335" s="90">
        <f t="shared" si="70"/>
        <v>334</v>
      </c>
      <c r="C335" s="98"/>
      <c r="D335" s="98" t="s">
        <v>804</v>
      </c>
      <c r="E335" s="103" t="s">
        <v>31</v>
      </c>
      <c r="F335" s="112" t="s">
        <v>1186</v>
      </c>
      <c r="G335" s="112" t="s">
        <v>783</v>
      </c>
      <c r="H335" s="112" t="s">
        <v>1159</v>
      </c>
      <c r="I335" s="112" t="s">
        <v>1160</v>
      </c>
      <c r="J335" s="98" t="s">
        <v>1174</v>
      </c>
      <c r="K335" s="98">
        <v>8</v>
      </c>
      <c r="L335" s="130">
        <v>43831</v>
      </c>
      <c r="M335" s="130">
        <v>43921</v>
      </c>
      <c r="N335" s="117">
        <f t="shared" si="64"/>
        <v>12.857142857142858</v>
      </c>
      <c r="O335" s="98" t="s">
        <v>1707</v>
      </c>
      <c r="P335" s="98">
        <v>8</v>
      </c>
      <c r="Q335" s="132"/>
      <c r="R335" s="100">
        <f>(Q335-M335)/30</f>
        <v>-1464.0333333333333</v>
      </c>
      <c r="S335" s="118">
        <f>IF(P335/K335&gt;1,100,+P335/K335*100)</f>
        <v>100</v>
      </c>
      <c r="T335" s="97">
        <f>+N335*S335/100</f>
        <v>12.857142857142858</v>
      </c>
      <c r="U335" s="97">
        <f>IF(M335&lt;=$AI$1,T335,0)</f>
        <v>12.857142857142858</v>
      </c>
      <c r="V335" s="97">
        <f>IF($AI$1&gt;=M335,N335,0)</f>
        <v>12.857142857142858</v>
      </c>
      <c r="W335" s="98" t="s">
        <v>1533</v>
      </c>
      <c r="X335" s="102" t="str">
        <f>IF(S335=100,"CUMPLIDA",IF(M335-$AI$1&lt;0,"VENCIDA",IF(M335-$AI$1&lt;=30,"PRÓXIMA A VENCER",IF(S335&gt;0,"CON AVANCE","EN TERMINO"))))</f>
        <v>CUMPLIDA</v>
      </c>
      <c r="Y335" s="102" t="str">
        <f>IF(A335&lt;&gt;"",IF(AE335=1,"VENCIDO",IF(AE335=2,"PRÓXIMO A VENCER",IF(AE335=3,"EN TERMINO",IF(AE335=4,"CON AVANCE",IF(AE335=5,"CUMPLIDO",))))),"")</f>
        <v>CUMPLIDO</v>
      </c>
      <c r="Z335" s="152" t="s">
        <v>806</v>
      </c>
      <c r="AA335" s="89" t="str">
        <f t="shared" si="60"/>
        <v>H33AF17</v>
      </c>
      <c r="AB335" s="103">
        <f>IF(A335&lt;&gt;"",1,AB334+1)</f>
        <v>1</v>
      </c>
      <c r="AC335" s="103" t="str">
        <f t="shared" si="61"/>
        <v>H33AF17 - 1</v>
      </c>
      <c r="AD335" s="82">
        <f t="shared" si="67"/>
        <v>5</v>
      </c>
      <c r="AE335" s="82">
        <f t="shared" si="68"/>
        <v>5</v>
      </c>
      <c r="AF335" s="82" t="str">
        <f>IF(A335&lt;&gt;"",MID(F335,1,FIND(" ",F335,1)-1),AF334)</f>
        <v>H33AF17.</v>
      </c>
      <c r="AG335" s="82" t="str">
        <f t="shared" si="69"/>
        <v>H33AF17</v>
      </c>
      <c r="AH335" s="104"/>
      <c r="AI335" s="105"/>
      <c r="AJ335" s="106"/>
    </row>
    <row r="336" spans="1:36" s="10" customFormat="1" ht="350.1" customHeight="1" x14ac:dyDescent="0.2">
      <c r="A336" s="89" t="str">
        <f>IF(ISBLANK(D336),"",COUNTA($D$2:D336))</f>
        <v/>
      </c>
      <c r="B336" s="90">
        <f t="shared" si="70"/>
        <v>335</v>
      </c>
      <c r="C336" s="98"/>
      <c r="D336" s="98"/>
      <c r="E336" s="103" t="s">
        <v>31</v>
      </c>
      <c r="F336" s="112" t="s">
        <v>1197</v>
      </c>
      <c r="G336" s="112" t="s">
        <v>783</v>
      </c>
      <c r="H336" s="112" t="s">
        <v>1159</v>
      </c>
      <c r="I336" s="112" t="s">
        <v>1163</v>
      </c>
      <c r="J336" s="98" t="s">
        <v>1175</v>
      </c>
      <c r="K336" s="98">
        <v>4</v>
      </c>
      <c r="L336" s="130">
        <v>43831</v>
      </c>
      <c r="M336" s="130">
        <v>44196</v>
      </c>
      <c r="N336" s="117">
        <f t="shared" ref="N336" si="75">(+M336-L336)/7</f>
        <v>52.142857142857146</v>
      </c>
      <c r="O336" s="98" t="s">
        <v>1707</v>
      </c>
      <c r="P336" s="98">
        <v>4</v>
      </c>
      <c r="Q336" s="132">
        <v>44320</v>
      </c>
      <c r="R336" s="100">
        <f>(Q336-M336)/30</f>
        <v>4.1333333333333337</v>
      </c>
      <c r="S336" s="118">
        <f>IF(P336/K336&gt;1,100,+P336/K336*100)</f>
        <v>100</v>
      </c>
      <c r="T336" s="97">
        <f>+N336*S336/100</f>
        <v>52.142857142857146</v>
      </c>
      <c r="U336" s="97">
        <f>IF(M336&lt;=$AI$1,T336,0)</f>
        <v>52.142857142857146</v>
      </c>
      <c r="V336" s="97">
        <f>IF($AI$1&gt;=M336,N336,0)</f>
        <v>52.142857142857146</v>
      </c>
      <c r="W336" s="98" t="s">
        <v>1533</v>
      </c>
      <c r="X336" s="102" t="str">
        <f>IF(S336=100,"CUMPLIDA",IF(M336-$AI$1&lt;0,"VENCIDA",IF(M336-$AI$1&lt;=30,"PRÓXIMA A VENCER",IF(S336&gt;0,"CON AVANCE","EN TERMINO"))))</f>
        <v>CUMPLIDA</v>
      </c>
      <c r="Y336" s="102" t="str">
        <f>IF(A336&lt;&gt;"",IF(AE336=1,"VENCIDO",IF(AE336=2,"PRÓXIMO A VENCER",IF(AE336=3,"EN TERMINO",IF(AE336=4,"CON AVANCE",IF(AE336=5,"CUMPLIDO",))))),"")</f>
        <v/>
      </c>
      <c r="Z336" s="152" t="s">
        <v>806</v>
      </c>
      <c r="AA336" s="89" t="str">
        <f t="shared" si="60"/>
        <v>H33AF17</v>
      </c>
      <c r="AB336" s="103">
        <f>IF(A336&lt;&gt;"",1,AB335+1)</f>
        <v>2</v>
      </c>
      <c r="AC336" s="103" t="str">
        <f t="shared" si="61"/>
        <v>H33AF17 - 2</v>
      </c>
      <c r="AD336" s="82">
        <f t="shared" si="67"/>
        <v>5</v>
      </c>
      <c r="AE336" s="82">
        <f t="shared" si="68"/>
        <v>5</v>
      </c>
      <c r="AF336" s="82" t="str">
        <f>IF(A336&lt;&gt;"",MID(F336,1,FIND(" ",F336,1)-1),AF335)</f>
        <v>H33AF17.</v>
      </c>
      <c r="AG336" s="82" t="str">
        <f t="shared" si="69"/>
        <v>H33AF17</v>
      </c>
      <c r="AH336" s="104"/>
      <c r="AI336" s="105"/>
      <c r="AJ336" s="106"/>
    </row>
    <row r="337" spans="1:36" s="10" customFormat="1" ht="350.1" customHeight="1" x14ac:dyDescent="0.2">
      <c r="A337" s="89">
        <f>IF(ISBLANK(D337),"",COUNTA($D$2:D337))</f>
        <v>258</v>
      </c>
      <c r="B337" s="90">
        <f t="shared" si="70"/>
        <v>336</v>
      </c>
      <c r="C337" s="98"/>
      <c r="D337" s="98" t="s">
        <v>804</v>
      </c>
      <c r="E337" s="103" t="s">
        <v>31</v>
      </c>
      <c r="F337" s="112" t="s">
        <v>1187</v>
      </c>
      <c r="G337" s="112" t="s">
        <v>783</v>
      </c>
      <c r="H337" s="112" t="s">
        <v>1159</v>
      </c>
      <c r="I337" s="112" t="s">
        <v>1160</v>
      </c>
      <c r="J337" s="98" t="s">
        <v>1174</v>
      </c>
      <c r="K337" s="98">
        <v>8</v>
      </c>
      <c r="L337" s="130">
        <v>43831</v>
      </c>
      <c r="M337" s="130">
        <v>43921</v>
      </c>
      <c r="N337" s="117">
        <f t="shared" si="64"/>
        <v>12.857142857142858</v>
      </c>
      <c r="O337" s="98" t="s">
        <v>1707</v>
      </c>
      <c r="P337" s="98">
        <v>8</v>
      </c>
      <c r="Q337" s="132"/>
      <c r="R337" s="100">
        <f>(Q337-M337)/30</f>
        <v>-1464.0333333333333</v>
      </c>
      <c r="S337" s="118">
        <f>IF(P337/K337&gt;1,100,+P337/K337*100)</f>
        <v>100</v>
      </c>
      <c r="T337" s="97">
        <f>+N337*S337/100</f>
        <v>12.857142857142858</v>
      </c>
      <c r="U337" s="97">
        <f>IF(M337&lt;=$AI$1,T337,0)</f>
        <v>12.857142857142858</v>
      </c>
      <c r="V337" s="97">
        <f>IF($AI$1&gt;=M337,N337,0)</f>
        <v>12.857142857142858</v>
      </c>
      <c r="W337" s="98" t="s">
        <v>1533</v>
      </c>
      <c r="X337" s="102" t="str">
        <f>IF(S337=100,"CUMPLIDA",IF(M337-$AI$1&lt;0,"VENCIDA",IF(M337-$AI$1&lt;=30,"PRÓXIMA A VENCER",IF(S337&gt;0,"CON AVANCE","EN TERMINO"))))</f>
        <v>CUMPLIDA</v>
      </c>
      <c r="Y337" s="102" t="str">
        <f>IF(A337&lt;&gt;"",IF(AE337=1,"VENCIDO",IF(AE337=2,"PRÓXIMO A VENCER",IF(AE337=3,"EN TERMINO",IF(AE337=4,"CON AVANCE",IF(AE337=5,"CUMPLIDO",))))),"")</f>
        <v>CUMPLIDO</v>
      </c>
      <c r="Z337" s="152" t="s">
        <v>806</v>
      </c>
      <c r="AA337" s="89" t="str">
        <f t="shared" si="60"/>
        <v>H34AF17</v>
      </c>
      <c r="AB337" s="103">
        <f>IF(A337&lt;&gt;"",1,AB336+1)</f>
        <v>1</v>
      </c>
      <c r="AC337" s="103" t="str">
        <f t="shared" si="61"/>
        <v>H34AF17 - 1</v>
      </c>
      <c r="AD337" s="82">
        <f t="shared" si="67"/>
        <v>5</v>
      </c>
      <c r="AE337" s="82">
        <f t="shared" si="68"/>
        <v>5</v>
      </c>
      <c r="AF337" s="82" t="str">
        <f>IF(A337&lt;&gt;"",MID(F337,1,FIND(" ",F337,1)-1),AF336)</f>
        <v>H34AF17.</v>
      </c>
      <c r="AG337" s="82" t="str">
        <f t="shared" si="69"/>
        <v>H34AF17</v>
      </c>
      <c r="AH337" s="104"/>
      <c r="AI337" s="105"/>
      <c r="AJ337" s="106"/>
    </row>
    <row r="338" spans="1:36" s="10" customFormat="1" ht="350.1" customHeight="1" x14ac:dyDescent="0.2">
      <c r="A338" s="89" t="str">
        <f>IF(ISBLANK(D338),"",COUNTA($D$2:D338))</f>
        <v/>
      </c>
      <c r="B338" s="90">
        <f t="shared" si="70"/>
        <v>337</v>
      </c>
      <c r="C338" s="98"/>
      <c r="D338" s="98"/>
      <c r="E338" s="103" t="s">
        <v>31</v>
      </c>
      <c r="F338" s="112" t="s">
        <v>1188</v>
      </c>
      <c r="G338" s="112" t="s">
        <v>783</v>
      </c>
      <c r="H338" s="112" t="s">
        <v>1159</v>
      </c>
      <c r="I338" s="112" t="s">
        <v>1163</v>
      </c>
      <c r="J338" s="98" t="s">
        <v>1175</v>
      </c>
      <c r="K338" s="98">
        <v>4</v>
      </c>
      <c r="L338" s="130">
        <v>43831</v>
      </c>
      <c r="M338" s="130">
        <v>44196</v>
      </c>
      <c r="N338" s="117">
        <f t="shared" ref="N338" si="76">(+M338-L338)/7</f>
        <v>52.142857142857146</v>
      </c>
      <c r="O338" s="98" t="s">
        <v>1707</v>
      </c>
      <c r="P338" s="98">
        <v>4</v>
      </c>
      <c r="Q338" s="132">
        <v>44320</v>
      </c>
      <c r="R338" s="100">
        <f>(Q338-M338)/30</f>
        <v>4.1333333333333337</v>
      </c>
      <c r="S338" s="118">
        <f>IF(P338/K338&gt;1,100,+P338/K338*100)</f>
        <v>100</v>
      </c>
      <c r="T338" s="97">
        <f>+N338*S338/100</f>
        <v>52.142857142857146</v>
      </c>
      <c r="U338" s="97">
        <f>IF(M338&lt;=$AI$1,T338,0)</f>
        <v>52.142857142857146</v>
      </c>
      <c r="V338" s="97">
        <f>IF($AI$1&gt;=M338,N338,0)</f>
        <v>52.142857142857146</v>
      </c>
      <c r="W338" s="98" t="s">
        <v>1533</v>
      </c>
      <c r="X338" s="102" t="str">
        <f>IF(S338=100,"CUMPLIDA",IF(M338-$AI$1&lt;0,"VENCIDA",IF(M338-$AI$1&lt;=30,"PRÓXIMA A VENCER",IF(S338&gt;0,"CON AVANCE","EN TERMINO"))))</f>
        <v>CUMPLIDA</v>
      </c>
      <c r="Y338" s="102" t="str">
        <f>IF(A338&lt;&gt;"",IF(AE338=1,"VENCIDO",IF(AE338=2,"PRÓXIMO A VENCER",IF(AE338=3,"EN TERMINO",IF(AE338=4,"CON AVANCE",IF(AE338=5,"CUMPLIDO",))))),"")</f>
        <v/>
      </c>
      <c r="Z338" s="152" t="s">
        <v>806</v>
      </c>
      <c r="AA338" s="89" t="str">
        <f t="shared" si="60"/>
        <v>H34AF17</v>
      </c>
      <c r="AB338" s="103">
        <f>IF(A338&lt;&gt;"",1,AB337+1)</f>
        <v>2</v>
      </c>
      <c r="AC338" s="103" t="str">
        <f t="shared" si="61"/>
        <v>H34AF17 - 2</v>
      </c>
      <c r="AD338" s="82">
        <f t="shared" si="67"/>
        <v>5</v>
      </c>
      <c r="AE338" s="82">
        <f t="shared" si="68"/>
        <v>5</v>
      </c>
      <c r="AF338" s="82" t="str">
        <f>IF(A338&lt;&gt;"",MID(F338,1,FIND(" ",F338,1)-1),AF337)</f>
        <v>H34AF17.</v>
      </c>
      <c r="AG338" s="82" t="str">
        <f t="shared" si="69"/>
        <v>H34AF17</v>
      </c>
      <c r="AH338" s="104"/>
      <c r="AI338" s="105"/>
      <c r="AJ338" s="106"/>
    </row>
    <row r="339" spans="1:36" s="10" customFormat="1" ht="350.1" customHeight="1" x14ac:dyDescent="0.2">
      <c r="A339" s="89">
        <f>IF(ISBLANK(D339),"",COUNTA($D$2:D339))</f>
        <v>259</v>
      </c>
      <c r="B339" s="90">
        <f t="shared" si="70"/>
        <v>338</v>
      </c>
      <c r="C339" s="98"/>
      <c r="D339" s="98" t="s">
        <v>804</v>
      </c>
      <c r="E339" s="103" t="s">
        <v>31</v>
      </c>
      <c r="F339" s="112" t="s">
        <v>1189</v>
      </c>
      <c r="G339" s="112" t="s">
        <v>783</v>
      </c>
      <c r="H339" s="112" t="s">
        <v>1159</v>
      </c>
      <c r="I339" s="112" t="s">
        <v>1160</v>
      </c>
      <c r="J339" s="98" t="s">
        <v>1174</v>
      </c>
      <c r="K339" s="98">
        <v>8</v>
      </c>
      <c r="L339" s="130">
        <v>43831</v>
      </c>
      <c r="M339" s="130">
        <v>43921</v>
      </c>
      <c r="N339" s="117">
        <f t="shared" si="64"/>
        <v>12.857142857142858</v>
      </c>
      <c r="O339" s="98" t="s">
        <v>1707</v>
      </c>
      <c r="P339" s="98">
        <v>8</v>
      </c>
      <c r="Q339" s="132"/>
      <c r="R339" s="100">
        <f>(Q339-M339)/30</f>
        <v>-1464.0333333333333</v>
      </c>
      <c r="S339" s="118">
        <f>IF(P339/K339&gt;1,100,+P339/K339*100)</f>
        <v>100</v>
      </c>
      <c r="T339" s="97">
        <f>+N339*S339/100</f>
        <v>12.857142857142858</v>
      </c>
      <c r="U339" s="97">
        <f>IF(M339&lt;=$AI$1,T339,0)</f>
        <v>12.857142857142858</v>
      </c>
      <c r="V339" s="97">
        <f>IF($AI$1&gt;=M339,N339,0)</f>
        <v>12.857142857142858</v>
      </c>
      <c r="W339" s="98" t="s">
        <v>1533</v>
      </c>
      <c r="X339" s="102" t="str">
        <f>IF(S339=100,"CUMPLIDA",IF(M339-$AI$1&lt;0,"VENCIDA",IF(M339-$AI$1&lt;=30,"PRÓXIMA A VENCER",IF(S339&gt;0,"CON AVANCE","EN TERMINO"))))</f>
        <v>CUMPLIDA</v>
      </c>
      <c r="Y339" s="102" t="str">
        <f>IF(A339&lt;&gt;"",IF(AE339=1,"VENCIDO",IF(AE339=2,"PRÓXIMO A VENCER",IF(AE339=3,"EN TERMINO",IF(AE339=4,"CON AVANCE",IF(AE339=5,"CUMPLIDO",))))),"")</f>
        <v>CUMPLIDO</v>
      </c>
      <c r="Z339" s="152" t="s">
        <v>806</v>
      </c>
      <c r="AA339" s="89" t="str">
        <f t="shared" si="60"/>
        <v>H35AF17</v>
      </c>
      <c r="AB339" s="103">
        <f>IF(A339&lt;&gt;"",1,AB338+1)</f>
        <v>1</v>
      </c>
      <c r="AC339" s="103" t="str">
        <f t="shared" si="61"/>
        <v>H35AF17 - 1</v>
      </c>
      <c r="AD339" s="82">
        <f t="shared" si="67"/>
        <v>5</v>
      </c>
      <c r="AE339" s="82">
        <f t="shared" si="68"/>
        <v>5</v>
      </c>
      <c r="AF339" s="82" t="str">
        <f>IF(A339&lt;&gt;"",MID(F339,1,FIND(" ",F339,1)-1),AF338)</f>
        <v>H35AF17.</v>
      </c>
      <c r="AG339" s="82" t="str">
        <f t="shared" si="69"/>
        <v>H35AF17</v>
      </c>
      <c r="AH339" s="104"/>
      <c r="AI339" s="105"/>
      <c r="AJ339" s="106"/>
    </row>
    <row r="340" spans="1:36" s="10" customFormat="1" ht="350.1" customHeight="1" x14ac:dyDescent="0.2">
      <c r="A340" s="89" t="str">
        <f>IF(ISBLANK(D340),"",COUNTA($D$2:D340))</f>
        <v/>
      </c>
      <c r="B340" s="90">
        <f t="shared" si="70"/>
        <v>339</v>
      </c>
      <c r="C340" s="98"/>
      <c r="D340" s="98"/>
      <c r="E340" s="103" t="s">
        <v>31</v>
      </c>
      <c r="F340" s="112" t="s">
        <v>1190</v>
      </c>
      <c r="G340" s="112" t="s">
        <v>783</v>
      </c>
      <c r="H340" s="112" t="s">
        <v>1159</v>
      </c>
      <c r="I340" s="112" t="s">
        <v>1163</v>
      </c>
      <c r="J340" s="98" t="s">
        <v>1175</v>
      </c>
      <c r="K340" s="98">
        <v>4</v>
      </c>
      <c r="L340" s="130">
        <v>43831</v>
      </c>
      <c r="M340" s="130">
        <v>44196</v>
      </c>
      <c r="N340" s="117">
        <f t="shared" ref="N340" si="77">(+M340-L340)/7</f>
        <v>52.142857142857146</v>
      </c>
      <c r="O340" s="98" t="s">
        <v>1707</v>
      </c>
      <c r="P340" s="98">
        <v>4</v>
      </c>
      <c r="Q340" s="132">
        <v>44320</v>
      </c>
      <c r="R340" s="100">
        <f>(Q340-M340)/30</f>
        <v>4.1333333333333337</v>
      </c>
      <c r="S340" s="118">
        <f>IF(P340/K340&gt;1,100,+P340/K340*100)</f>
        <v>100</v>
      </c>
      <c r="T340" s="97">
        <f>+N340*S340/100</f>
        <v>52.142857142857146</v>
      </c>
      <c r="U340" s="97">
        <f>IF(M340&lt;=$AI$1,T340,0)</f>
        <v>52.142857142857146</v>
      </c>
      <c r="V340" s="97">
        <f>IF($AI$1&gt;=M340,N340,0)</f>
        <v>52.142857142857146</v>
      </c>
      <c r="W340" s="98" t="s">
        <v>1533</v>
      </c>
      <c r="X340" s="102" t="str">
        <f>IF(S340=100,"CUMPLIDA",IF(M340-$AI$1&lt;0,"VENCIDA",IF(M340-$AI$1&lt;=30,"PRÓXIMA A VENCER",IF(S340&gt;0,"CON AVANCE","EN TERMINO"))))</f>
        <v>CUMPLIDA</v>
      </c>
      <c r="Y340" s="102" t="str">
        <f>IF(A340&lt;&gt;"",IF(AE340=1,"VENCIDO",IF(AE340=2,"PRÓXIMO A VENCER",IF(AE340=3,"EN TERMINO",IF(AE340=4,"CON AVANCE",IF(AE340=5,"CUMPLIDO",))))),"")</f>
        <v/>
      </c>
      <c r="Z340" s="152" t="s">
        <v>806</v>
      </c>
      <c r="AA340" s="89" t="str">
        <f t="shared" si="60"/>
        <v>H35AF17</v>
      </c>
      <c r="AB340" s="103">
        <f>IF(A340&lt;&gt;"",1,AB339+1)</f>
        <v>2</v>
      </c>
      <c r="AC340" s="103" t="str">
        <f t="shared" si="61"/>
        <v>H35AF17 - 2</v>
      </c>
      <c r="AD340" s="82">
        <f t="shared" si="67"/>
        <v>5</v>
      </c>
      <c r="AE340" s="82">
        <f t="shared" si="68"/>
        <v>5</v>
      </c>
      <c r="AF340" s="82" t="str">
        <f>IF(A340&lt;&gt;"",MID(F340,1,FIND(" ",F340,1)-1),AF339)</f>
        <v>H35AF17.</v>
      </c>
      <c r="AG340" s="82" t="str">
        <f t="shared" si="69"/>
        <v>H35AF17</v>
      </c>
      <c r="AH340" s="104"/>
      <c r="AI340" s="105"/>
      <c r="AJ340" s="106"/>
    </row>
    <row r="341" spans="1:36" s="10" customFormat="1" ht="350.1" customHeight="1" x14ac:dyDescent="0.2">
      <c r="A341" s="89">
        <f>IF(ISBLANK(D341),"",COUNTA($D$2:D341))</f>
        <v>260</v>
      </c>
      <c r="B341" s="90">
        <f t="shared" si="70"/>
        <v>340</v>
      </c>
      <c r="C341" s="98"/>
      <c r="D341" s="98" t="s">
        <v>804</v>
      </c>
      <c r="E341" s="103" t="s">
        <v>31</v>
      </c>
      <c r="F341" s="112" t="s">
        <v>1191</v>
      </c>
      <c r="G341" s="112" t="s">
        <v>783</v>
      </c>
      <c r="H341" s="112" t="s">
        <v>1159</v>
      </c>
      <c r="I341" s="112" t="s">
        <v>1160</v>
      </c>
      <c r="J341" s="98" t="s">
        <v>1174</v>
      </c>
      <c r="K341" s="98">
        <v>8</v>
      </c>
      <c r="L341" s="130">
        <v>43831</v>
      </c>
      <c r="M341" s="130">
        <v>43921</v>
      </c>
      <c r="N341" s="117">
        <f t="shared" si="64"/>
        <v>12.857142857142858</v>
      </c>
      <c r="O341" s="98" t="s">
        <v>1707</v>
      </c>
      <c r="P341" s="98">
        <v>8</v>
      </c>
      <c r="Q341" s="132"/>
      <c r="R341" s="100">
        <f>(Q341-M341)/30</f>
        <v>-1464.0333333333333</v>
      </c>
      <c r="S341" s="118">
        <f>IF(P341/K341&gt;1,100,+P341/K341*100)</f>
        <v>100</v>
      </c>
      <c r="T341" s="97">
        <f>+N341*S341/100</f>
        <v>12.857142857142858</v>
      </c>
      <c r="U341" s="97">
        <f>IF(M341&lt;=$AI$1,T341,0)</f>
        <v>12.857142857142858</v>
      </c>
      <c r="V341" s="97">
        <f>IF($AI$1&gt;=M341,N341,0)</f>
        <v>12.857142857142858</v>
      </c>
      <c r="W341" s="98" t="s">
        <v>1533</v>
      </c>
      <c r="X341" s="102" t="str">
        <f>IF(S341=100,"CUMPLIDA",IF(M341-$AI$1&lt;0,"VENCIDA",IF(M341-$AI$1&lt;=30,"PRÓXIMA A VENCER",IF(S341&gt;0,"CON AVANCE","EN TERMINO"))))</f>
        <v>CUMPLIDA</v>
      </c>
      <c r="Y341" s="102" t="str">
        <f>IF(A341&lt;&gt;"",IF(AE341=1,"VENCIDO",IF(AE341=2,"PRÓXIMO A VENCER",IF(AE341=3,"EN TERMINO",IF(AE341=4,"CON AVANCE",IF(AE341=5,"CUMPLIDO",))))),"")</f>
        <v>CUMPLIDO</v>
      </c>
      <c r="Z341" s="152" t="s">
        <v>806</v>
      </c>
      <c r="AA341" s="89" t="str">
        <f t="shared" si="60"/>
        <v>H36AF17</v>
      </c>
      <c r="AB341" s="103">
        <f>IF(A341&lt;&gt;"",1,AB340+1)</f>
        <v>1</v>
      </c>
      <c r="AC341" s="103" t="str">
        <f t="shared" si="61"/>
        <v>H36AF17 - 1</v>
      </c>
      <c r="AD341" s="82">
        <f t="shared" si="67"/>
        <v>5</v>
      </c>
      <c r="AE341" s="82">
        <f t="shared" si="68"/>
        <v>5</v>
      </c>
      <c r="AF341" s="82" t="str">
        <f>IF(A341&lt;&gt;"",MID(F341,1,FIND(" ",F341,1)-1),AF340)</f>
        <v>H36AF17.</v>
      </c>
      <c r="AG341" s="82" t="str">
        <f t="shared" si="69"/>
        <v>H36AF17</v>
      </c>
      <c r="AH341" s="104"/>
      <c r="AI341" s="105"/>
      <c r="AJ341" s="106"/>
    </row>
    <row r="342" spans="1:36" s="10" customFormat="1" ht="350.1" customHeight="1" x14ac:dyDescent="0.2">
      <c r="A342" s="89" t="str">
        <f>IF(ISBLANK(D342),"",COUNTA($D$2:D342))</f>
        <v/>
      </c>
      <c r="B342" s="90">
        <f t="shared" si="70"/>
        <v>341</v>
      </c>
      <c r="C342" s="98"/>
      <c r="D342" s="98"/>
      <c r="E342" s="103" t="s">
        <v>31</v>
      </c>
      <c r="F342" s="112" t="s">
        <v>1192</v>
      </c>
      <c r="G342" s="112" t="s">
        <v>783</v>
      </c>
      <c r="H342" s="112" t="s">
        <v>1159</v>
      </c>
      <c r="I342" s="112" t="s">
        <v>1163</v>
      </c>
      <c r="J342" s="98" t="s">
        <v>1175</v>
      </c>
      <c r="K342" s="98">
        <v>4</v>
      </c>
      <c r="L342" s="130">
        <v>43831</v>
      </c>
      <c r="M342" s="130">
        <v>44196</v>
      </c>
      <c r="N342" s="117">
        <f t="shared" ref="N342" si="78">(+M342-L342)/7</f>
        <v>52.142857142857146</v>
      </c>
      <c r="O342" s="98" t="s">
        <v>1707</v>
      </c>
      <c r="P342" s="98">
        <v>4</v>
      </c>
      <c r="Q342" s="132">
        <v>44320</v>
      </c>
      <c r="R342" s="100">
        <f>(Q342-M342)/30</f>
        <v>4.1333333333333337</v>
      </c>
      <c r="S342" s="118">
        <f>IF(P342/K342&gt;1,100,+P342/K342*100)</f>
        <v>100</v>
      </c>
      <c r="T342" s="97">
        <f>+N342*S342/100</f>
        <v>52.142857142857146</v>
      </c>
      <c r="U342" s="97">
        <f>IF(M342&lt;=$AI$1,T342,0)</f>
        <v>52.142857142857146</v>
      </c>
      <c r="V342" s="97">
        <f>IF($AI$1&gt;=M342,N342,0)</f>
        <v>52.142857142857146</v>
      </c>
      <c r="W342" s="98" t="s">
        <v>1533</v>
      </c>
      <c r="X342" s="102" t="str">
        <f>IF(S342=100,"CUMPLIDA",IF(M342-$AI$1&lt;0,"VENCIDA",IF(M342-$AI$1&lt;=30,"PRÓXIMA A VENCER",IF(S342&gt;0,"CON AVANCE","EN TERMINO"))))</f>
        <v>CUMPLIDA</v>
      </c>
      <c r="Y342" s="102" t="str">
        <f>IF(A342&lt;&gt;"",IF(AE342=1,"VENCIDO",IF(AE342=2,"PRÓXIMO A VENCER",IF(AE342=3,"EN TERMINO",IF(AE342=4,"CON AVANCE",IF(AE342=5,"CUMPLIDO",))))),"")</f>
        <v/>
      </c>
      <c r="Z342" s="152" t="s">
        <v>806</v>
      </c>
      <c r="AA342" s="89" t="str">
        <f t="shared" si="60"/>
        <v>H36AF17</v>
      </c>
      <c r="AB342" s="103">
        <f>IF(A342&lt;&gt;"",1,AB341+1)</f>
        <v>2</v>
      </c>
      <c r="AC342" s="103" t="str">
        <f t="shared" si="61"/>
        <v>H36AF17 - 2</v>
      </c>
      <c r="AD342" s="82">
        <f t="shared" si="67"/>
        <v>5</v>
      </c>
      <c r="AE342" s="82">
        <f t="shared" si="68"/>
        <v>5</v>
      </c>
      <c r="AF342" s="82" t="str">
        <f>IF(A342&lt;&gt;"",MID(F342,1,FIND(" ",F342,1)-1),AF341)</f>
        <v>H36AF17.</v>
      </c>
      <c r="AG342" s="82" t="str">
        <f t="shared" si="69"/>
        <v>H36AF17</v>
      </c>
      <c r="AH342" s="104"/>
      <c r="AI342" s="105"/>
      <c r="AJ342" s="106"/>
    </row>
    <row r="343" spans="1:36" s="10" customFormat="1" ht="350.1" customHeight="1" x14ac:dyDescent="0.2">
      <c r="A343" s="89">
        <f>IF(ISBLANK(D343),"",COUNTA($D$2:D343))</f>
        <v>261</v>
      </c>
      <c r="B343" s="90">
        <f t="shared" si="70"/>
        <v>342</v>
      </c>
      <c r="C343" s="98"/>
      <c r="D343" s="98" t="s">
        <v>804</v>
      </c>
      <c r="E343" s="103" t="s">
        <v>31</v>
      </c>
      <c r="F343" s="112" t="s">
        <v>790</v>
      </c>
      <c r="G343" s="112" t="s">
        <v>783</v>
      </c>
      <c r="H343" s="112" t="s">
        <v>1159</v>
      </c>
      <c r="I343" s="112" t="s">
        <v>1160</v>
      </c>
      <c r="J343" s="98" t="s">
        <v>1174</v>
      </c>
      <c r="K343" s="98">
        <v>8</v>
      </c>
      <c r="L343" s="130">
        <v>43831</v>
      </c>
      <c r="M343" s="130">
        <v>43921</v>
      </c>
      <c r="N343" s="117">
        <f t="shared" si="64"/>
        <v>12.857142857142858</v>
      </c>
      <c r="O343" s="98" t="s">
        <v>1707</v>
      </c>
      <c r="P343" s="98">
        <v>8</v>
      </c>
      <c r="Q343" s="132"/>
      <c r="R343" s="100">
        <f>(Q343-M343)/30</f>
        <v>-1464.0333333333333</v>
      </c>
      <c r="S343" s="118">
        <f>IF(P343/K343&gt;1,100,+P343/K343*100)</f>
        <v>100</v>
      </c>
      <c r="T343" s="97">
        <f>+N343*S343/100</f>
        <v>12.857142857142858</v>
      </c>
      <c r="U343" s="97">
        <f>IF(M343&lt;=$AI$1,T343,0)</f>
        <v>12.857142857142858</v>
      </c>
      <c r="V343" s="97">
        <f>IF($AI$1&gt;=M343,N343,0)</f>
        <v>12.857142857142858</v>
      </c>
      <c r="W343" s="98" t="s">
        <v>1533</v>
      </c>
      <c r="X343" s="102" t="str">
        <f>IF(S343=100,"CUMPLIDA",IF(M343-$AI$1&lt;0,"VENCIDA",IF(M343-$AI$1&lt;=30,"PRÓXIMA A VENCER",IF(S343&gt;0,"CON AVANCE","EN TERMINO"))))</f>
        <v>CUMPLIDA</v>
      </c>
      <c r="Y343" s="102" t="str">
        <f>IF(A343&lt;&gt;"",IF(AE343=1,"VENCIDO",IF(AE343=2,"PRÓXIMO A VENCER",IF(AE343=3,"EN TERMINO",IF(AE343=4,"CON AVANCE",IF(AE343=5,"CUMPLIDO",))))),"")</f>
        <v>CUMPLIDO</v>
      </c>
      <c r="Z343" s="152" t="s">
        <v>806</v>
      </c>
      <c r="AA343" s="89" t="str">
        <f t="shared" si="60"/>
        <v>H37AF17</v>
      </c>
      <c r="AB343" s="103">
        <f>IF(A343&lt;&gt;"",1,AB342+1)</f>
        <v>1</v>
      </c>
      <c r="AC343" s="103" t="str">
        <f t="shared" si="61"/>
        <v>H37AF17 - 1</v>
      </c>
      <c r="AD343" s="82">
        <f t="shared" si="67"/>
        <v>5</v>
      </c>
      <c r="AE343" s="82">
        <f t="shared" si="68"/>
        <v>5</v>
      </c>
      <c r="AF343" s="82" t="str">
        <f>IF(A343&lt;&gt;"",MID(F343,1,FIND(" ",F343,1)-1),AF342)</f>
        <v>H37AF17.</v>
      </c>
      <c r="AG343" s="82" t="str">
        <f t="shared" si="69"/>
        <v>H37AF17</v>
      </c>
      <c r="AH343" s="104"/>
      <c r="AI343" s="105"/>
      <c r="AJ343" s="106"/>
    </row>
    <row r="344" spans="1:36" s="10" customFormat="1" ht="350.1" customHeight="1" x14ac:dyDescent="0.2">
      <c r="A344" s="89" t="str">
        <f>IF(ISBLANK(D344),"",COUNTA($D$2:D344))</f>
        <v/>
      </c>
      <c r="B344" s="90">
        <f t="shared" si="70"/>
        <v>343</v>
      </c>
      <c r="C344" s="98"/>
      <c r="D344" s="98"/>
      <c r="E344" s="103" t="s">
        <v>31</v>
      </c>
      <c r="F344" s="112" t="s">
        <v>791</v>
      </c>
      <c r="G344" s="112" t="s">
        <v>783</v>
      </c>
      <c r="H344" s="112" t="s">
        <v>1159</v>
      </c>
      <c r="I344" s="112" t="s">
        <v>1163</v>
      </c>
      <c r="J344" s="98" t="s">
        <v>1175</v>
      </c>
      <c r="K344" s="98">
        <v>4</v>
      </c>
      <c r="L344" s="130">
        <v>43831</v>
      </c>
      <c r="M344" s="130">
        <v>44196</v>
      </c>
      <c r="N344" s="117">
        <f t="shared" si="64"/>
        <v>52.142857142857146</v>
      </c>
      <c r="O344" s="98" t="s">
        <v>1707</v>
      </c>
      <c r="P344" s="98">
        <v>4</v>
      </c>
      <c r="Q344" s="132">
        <v>44320</v>
      </c>
      <c r="R344" s="100">
        <f>(Q344-M344)/30</f>
        <v>4.1333333333333337</v>
      </c>
      <c r="S344" s="118">
        <f>IF(P344/K344&gt;1,100,+P344/K344*100)</f>
        <v>100</v>
      </c>
      <c r="T344" s="97">
        <f>+N344*S344/100</f>
        <v>52.142857142857146</v>
      </c>
      <c r="U344" s="97">
        <f>IF(M344&lt;=$AI$1,T344,0)</f>
        <v>52.142857142857146</v>
      </c>
      <c r="V344" s="97">
        <f>IF($AI$1&gt;=M344,N344,0)</f>
        <v>52.142857142857146</v>
      </c>
      <c r="W344" s="98" t="s">
        <v>1533</v>
      </c>
      <c r="X344" s="102" t="str">
        <f>IF(S344=100,"CUMPLIDA",IF(M344-$AI$1&lt;0,"VENCIDA",IF(M344-$AI$1&lt;=30,"PRÓXIMA A VENCER",IF(S344&gt;0,"CON AVANCE","EN TERMINO"))))</f>
        <v>CUMPLIDA</v>
      </c>
      <c r="Y344" s="102" t="str">
        <f>IF(A344&lt;&gt;"",IF(AE344=1,"VENCIDO",IF(AE344=2,"PRÓXIMO A VENCER",IF(AE344=3,"EN TERMINO",IF(AE344=4,"CON AVANCE",IF(AE344=5,"CUMPLIDO",))))),"")</f>
        <v/>
      </c>
      <c r="Z344" s="152" t="s">
        <v>806</v>
      </c>
      <c r="AA344" s="89" t="str">
        <f t="shared" si="60"/>
        <v>H37AF17</v>
      </c>
      <c r="AB344" s="103">
        <f>IF(A344&lt;&gt;"",1,AB343+1)</f>
        <v>2</v>
      </c>
      <c r="AC344" s="103" t="str">
        <f t="shared" si="61"/>
        <v>H37AF17 - 2</v>
      </c>
      <c r="AD344" s="82">
        <f t="shared" si="67"/>
        <v>5</v>
      </c>
      <c r="AE344" s="82">
        <f t="shared" si="68"/>
        <v>5</v>
      </c>
      <c r="AF344" s="82" t="str">
        <f>IF(A344&lt;&gt;"",MID(F344,1,FIND(" ",F344,1)-1),AF343)</f>
        <v>H37AF17.</v>
      </c>
      <c r="AG344" s="82" t="str">
        <f t="shared" si="69"/>
        <v>H37AF17</v>
      </c>
      <c r="AH344" s="104"/>
      <c r="AI344" s="105"/>
      <c r="AJ344" s="106"/>
    </row>
    <row r="345" spans="1:36" s="10" customFormat="1" ht="350.1" customHeight="1" x14ac:dyDescent="0.2">
      <c r="A345" s="89">
        <f>IF(ISBLANK(D345),"",COUNTA($D$2:D345))</f>
        <v>262</v>
      </c>
      <c r="B345" s="90">
        <f t="shared" si="70"/>
        <v>344</v>
      </c>
      <c r="C345" s="98"/>
      <c r="D345" s="98" t="s">
        <v>803</v>
      </c>
      <c r="E345" s="103" t="s">
        <v>21</v>
      </c>
      <c r="F345" s="112" t="s">
        <v>1213</v>
      </c>
      <c r="G345" s="112" t="s">
        <v>792</v>
      </c>
      <c r="H345" s="112" t="s">
        <v>1644</v>
      </c>
      <c r="I345" s="112" t="s">
        <v>1644</v>
      </c>
      <c r="J345" s="98" t="s">
        <v>1594</v>
      </c>
      <c r="K345" s="98">
        <v>1</v>
      </c>
      <c r="L345" s="130">
        <v>44407</v>
      </c>
      <c r="M345" s="130">
        <v>44561</v>
      </c>
      <c r="N345" s="117">
        <f t="shared" si="64"/>
        <v>22</v>
      </c>
      <c r="O345" s="98" t="s">
        <v>1700</v>
      </c>
      <c r="P345" s="98">
        <v>0</v>
      </c>
      <c r="Q345" s="130"/>
      <c r="R345" s="100">
        <f>(Q345-M345)/30</f>
        <v>-1485.3666666666666</v>
      </c>
      <c r="S345" s="118">
        <f>IF(P345/K345&gt;1,100,+P345/K345*100)</f>
        <v>0</v>
      </c>
      <c r="T345" s="97">
        <f>+N345*S345/100</f>
        <v>0</v>
      </c>
      <c r="U345" s="97">
        <f>IF(M345&lt;=$AI$1,T345,0)</f>
        <v>0</v>
      </c>
      <c r="V345" s="97">
        <f>IF($AI$1&gt;=M345,N345,0)</f>
        <v>22</v>
      </c>
      <c r="W345" s="98"/>
      <c r="X345" s="102" t="str">
        <f>IF(S345=100,"CUMPLIDA",IF(M345-$AI$1&lt;0,"VENCIDA",IF(M345-$AI$1&lt;=30,"PRÓXIMA A VENCER",IF(S345&gt;0,"CON AVANCE","EN TERMINO"))))</f>
        <v>VENCIDA</v>
      </c>
      <c r="Y345" s="102" t="str">
        <f>IF(A345&lt;&gt;"",IF(AE345=1,"VENCIDO",IF(AE345=2,"PRÓXIMO A VENCER",IF(AE345=3,"EN TERMINO",IF(AE345=4,"CON AVANCE",IF(AE345=5,"CUMPLIDO",))))),"")</f>
        <v>VENCIDO</v>
      </c>
      <c r="Z345" s="152" t="s">
        <v>806</v>
      </c>
      <c r="AA345" s="89" t="str">
        <f t="shared" si="60"/>
        <v>H38AF17</v>
      </c>
      <c r="AB345" s="103">
        <f>IF(A345&lt;&gt;"",1,AB344+1)</f>
        <v>1</v>
      </c>
      <c r="AC345" s="103" t="str">
        <f t="shared" si="61"/>
        <v>H38AF17 - 1</v>
      </c>
      <c r="AD345" s="82">
        <f t="shared" si="67"/>
        <v>1</v>
      </c>
      <c r="AE345" s="82">
        <f t="shared" si="68"/>
        <v>1</v>
      </c>
      <c r="AF345" s="82" t="str">
        <f>IF(A345&lt;&gt;"",MID(F345,1,FIND(" ",F345,1)-1),AF344)</f>
        <v>H38AF17.</v>
      </c>
      <c r="AG345" s="82" t="str">
        <f t="shared" si="69"/>
        <v>H38AF17</v>
      </c>
      <c r="AH345" s="104"/>
      <c r="AI345" s="105"/>
      <c r="AJ345" s="106"/>
    </row>
    <row r="346" spans="1:36" s="10" customFormat="1" ht="350.1" customHeight="1" x14ac:dyDescent="0.2">
      <c r="A346" s="89">
        <f>IF(ISBLANK(D346),"",COUNTA($D$2:D346))</f>
        <v>263</v>
      </c>
      <c r="B346" s="90">
        <f t="shared" si="70"/>
        <v>345</v>
      </c>
      <c r="C346" s="98"/>
      <c r="D346" s="98" t="s">
        <v>805</v>
      </c>
      <c r="E346" s="103" t="s">
        <v>15</v>
      </c>
      <c r="F346" s="112" t="s">
        <v>794</v>
      </c>
      <c r="G346" s="112" t="s">
        <v>795</v>
      </c>
      <c r="H346" s="112" t="s">
        <v>796</v>
      </c>
      <c r="I346" s="112" t="s">
        <v>797</v>
      </c>
      <c r="J346" s="98" t="s">
        <v>798</v>
      </c>
      <c r="K346" s="98">
        <v>3</v>
      </c>
      <c r="L346" s="130">
        <v>43313</v>
      </c>
      <c r="M346" s="130">
        <v>43496</v>
      </c>
      <c r="N346" s="117">
        <f t="shared" si="64"/>
        <v>26.142857142857142</v>
      </c>
      <c r="O346" s="98" t="s">
        <v>1711</v>
      </c>
      <c r="P346" s="111">
        <v>3</v>
      </c>
      <c r="Q346" s="132">
        <v>44748</v>
      </c>
      <c r="R346" s="100">
        <f>(Q346-M346)/30</f>
        <v>41.733333333333334</v>
      </c>
      <c r="S346" s="118">
        <f>IF(P346/K346&gt;1,100,+P346/K346*100)</f>
        <v>100</v>
      </c>
      <c r="T346" s="97">
        <f>+N346*S346/100</f>
        <v>26.142857142857142</v>
      </c>
      <c r="U346" s="97">
        <f>IF(M346&lt;=$AI$1,T346,0)</f>
        <v>26.142857142857142</v>
      </c>
      <c r="V346" s="97">
        <f>IF($AI$1&gt;=M346,N346,0)</f>
        <v>26.142857142857142</v>
      </c>
      <c r="W346" s="98"/>
      <c r="X346" s="102" t="str">
        <f>IF(S346=100,"CUMPLIDA",IF(M346-$AI$1&lt;0,"VENCIDA",IF(M346-$AI$1&lt;=30,"PRÓXIMA A VENCER",IF(S346&gt;0,"CON AVANCE","EN TERMINO"))))</f>
        <v>CUMPLIDA</v>
      </c>
      <c r="Y346" s="102" t="str">
        <f>IF(A346&lt;&gt;"",IF(AE346=1,"VENCIDO",IF(AE346=2,"PRÓXIMO A VENCER",IF(AE346=3,"EN TERMINO",IF(AE346=4,"CON AVANCE",IF(AE346=5,"CUMPLIDO",))))),"")</f>
        <v>CUMPLIDO</v>
      </c>
      <c r="Z346" s="152" t="s">
        <v>806</v>
      </c>
      <c r="AA346" s="89" t="str">
        <f t="shared" si="60"/>
        <v>H43AF17</v>
      </c>
      <c r="AB346" s="103">
        <f>IF(A346&lt;&gt;"",1,AB345+1)</f>
        <v>1</v>
      </c>
      <c r="AC346" s="103" t="str">
        <f t="shared" si="61"/>
        <v>H43AF17 - 1</v>
      </c>
      <c r="AD346" s="82">
        <f t="shared" si="67"/>
        <v>5</v>
      </c>
      <c r="AE346" s="82">
        <f t="shared" si="68"/>
        <v>5</v>
      </c>
      <c r="AF346" s="82" t="str">
        <f>IF(A346&lt;&gt;"",MID(F346,1,FIND(" ",F346,1)-1),AF345)</f>
        <v>H43AF17.</v>
      </c>
      <c r="AG346" s="82" t="str">
        <f t="shared" si="69"/>
        <v>H43AF17</v>
      </c>
      <c r="AH346" s="104"/>
      <c r="AI346" s="105"/>
      <c r="AJ346" s="106"/>
    </row>
    <row r="347" spans="1:36" s="10" customFormat="1" ht="350.1" customHeight="1" x14ac:dyDescent="0.2">
      <c r="A347" s="89">
        <f>IF(ISBLANK(D347),"",COUNTA($D$2:D347))</f>
        <v>264</v>
      </c>
      <c r="B347" s="90">
        <f t="shared" si="70"/>
        <v>346</v>
      </c>
      <c r="C347" s="98"/>
      <c r="D347" s="98" t="s">
        <v>802</v>
      </c>
      <c r="E347" s="103" t="s">
        <v>152</v>
      </c>
      <c r="F347" s="112" t="s">
        <v>839</v>
      </c>
      <c r="G347" s="112" t="s">
        <v>799</v>
      </c>
      <c r="H347" s="112" t="s">
        <v>1193</v>
      </c>
      <c r="I347" s="112" t="s">
        <v>1194</v>
      </c>
      <c r="J347" s="98" t="s">
        <v>1158</v>
      </c>
      <c r="K347" s="97">
        <v>1</v>
      </c>
      <c r="L347" s="130">
        <v>43862</v>
      </c>
      <c r="M347" s="130">
        <v>43979</v>
      </c>
      <c r="N347" s="117">
        <f t="shared" si="64"/>
        <v>16.714285714285715</v>
      </c>
      <c r="O347" s="98" t="s">
        <v>1728</v>
      </c>
      <c r="P347" s="98">
        <v>1</v>
      </c>
      <c r="Q347" s="132">
        <v>44693</v>
      </c>
      <c r="R347" s="100">
        <f>(Q347-M347)/30</f>
        <v>23.8</v>
      </c>
      <c r="S347" s="118">
        <f>IF(P347/K347&gt;1,100,+P347/K347*100)</f>
        <v>100</v>
      </c>
      <c r="T347" s="97">
        <f>+N347*S347/100</f>
        <v>16.714285714285715</v>
      </c>
      <c r="U347" s="97">
        <f>IF(M347&lt;=$AI$1,T347,0)</f>
        <v>16.714285714285715</v>
      </c>
      <c r="V347" s="97">
        <f>IF($AI$1&gt;=M347,N347,0)</f>
        <v>16.714285714285715</v>
      </c>
      <c r="W347" s="98"/>
      <c r="X347" s="102" t="str">
        <f>IF(S347=100,"CUMPLIDA",IF(M347-$AI$1&lt;0,"VENCIDA",IF(M347-$AI$1&lt;=30,"PRÓXIMA A VENCER",IF(S347&gt;0,"CON AVANCE","EN TERMINO"))))</f>
        <v>CUMPLIDA</v>
      </c>
      <c r="Y347" s="102" t="str">
        <f>IF(A347&lt;&gt;"",IF(AE347=1,"VENCIDO",IF(AE347=2,"PRÓXIMO A VENCER",IF(AE347=3,"EN TERMINO",IF(AE347=4,"CON AVANCE",IF(AE347=5,"CUMPLIDO",))))),"")</f>
        <v>CUMPLIDO</v>
      </c>
      <c r="Z347" s="152" t="s">
        <v>806</v>
      </c>
      <c r="AA347" s="89" t="str">
        <f t="shared" si="60"/>
        <v>H56AF17</v>
      </c>
      <c r="AB347" s="103">
        <f>IF(A347&lt;&gt;"",1,AB346+1)</f>
        <v>1</v>
      </c>
      <c r="AC347" s="103" t="str">
        <f t="shared" si="61"/>
        <v>H56AF17 - 1</v>
      </c>
      <c r="AD347" s="82">
        <f t="shared" si="67"/>
        <v>5</v>
      </c>
      <c r="AE347" s="82">
        <f t="shared" si="68"/>
        <v>5</v>
      </c>
      <c r="AF347" s="82" t="str">
        <f>IF(A347&lt;&gt;"",MID(F347,1,FIND(" ",F347,1)-1),AF346)</f>
        <v>H56AF17.</v>
      </c>
      <c r="AG347" s="82" t="str">
        <f t="shared" si="69"/>
        <v>H56AF17</v>
      </c>
      <c r="AH347" s="104"/>
      <c r="AI347" s="105"/>
      <c r="AJ347" s="106"/>
    </row>
    <row r="348" spans="1:36" s="10" customFormat="1" ht="350.1" customHeight="1" x14ac:dyDescent="0.2">
      <c r="A348" s="89">
        <f>IF(ISBLANK(D348),"",COUNTA($D$2:D348))</f>
        <v>265</v>
      </c>
      <c r="B348" s="90">
        <f t="shared" si="70"/>
        <v>347</v>
      </c>
      <c r="C348" s="98"/>
      <c r="D348" s="98" t="s">
        <v>802</v>
      </c>
      <c r="E348" s="103" t="s">
        <v>152</v>
      </c>
      <c r="F348" s="112" t="s">
        <v>800</v>
      </c>
      <c r="G348" s="112" t="s">
        <v>801</v>
      </c>
      <c r="H348" s="112" t="s">
        <v>1193</v>
      </c>
      <c r="I348" s="112" t="s">
        <v>1194</v>
      </c>
      <c r="J348" s="98" t="s">
        <v>1158</v>
      </c>
      <c r="K348" s="97">
        <v>1</v>
      </c>
      <c r="L348" s="130">
        <v>43862</v>
      </c>
      <c r="M348" s="130">
        <v>43979</v>
      </c>
      <c r="N348" s="117">
        <f t="shared" si="64"/>
        <v>16.714285714285715</v>
      </c>
      <c r="O348" s="98" t="s">
        <v>1728</v>
      </c>
      <c r="P348" s="98">
        <v>1</v>
      </c>
      <c r="Q348" s="132">
        <v>44693</v>
      </c>
      <c r="R348" s="100">
        <f>(Q348-M348)/30</f>
        <v>23.8</v>
      </c>
      <c r="S348" s="118">
        <f>IF(P348/K348&gt;1,100,+P348/K348*100)</f>
        <v>100</v>
      </c>
      <c r="T348" s="97">
        <f>+N348*S348/100</f>
        <v>16.714285714285715</v>
      </c>
      <c r="U348" s="97">
        <f>IF(M348&lt;=$AI$1,T348,0)</f>
        <v>16.714285714285715</v>
      </c>
      <c r="V348" s="97">
        <f>IF($AI$1&gt;=M348,N348,0)</f>
        <v>16.714285714285715</v>
      </c>
      <c r="W348" s="98"/>
      <c r="X348" s="102" t="str">
        <f>IF(S348=100,"CUMPLIDA",IF(M348-$AI$1&lt;0,"VENCIDA",IF(M348-$AI$1&lt;=30,"PRÓXIMA A VENCER",IF(S348&gt;0,"CON AVANCE","EN TERMINO"))))</f>
        <v>CUMPLIDA</v>
      </c>
      <c r="Y348" s="102" t="str">
        <f>IF(A348&lt;&gt;"",IF(AE348=1,"VENCIDO",IF(AE348=2,"PRÓXIMO A VENCER",IF(AE348=3,"EN TERMINO",IF(AE348=4,"CON AVANCE",IF(AE348=5,"CUMPLIDO",))))),"")</f>
        <v>CUMPLIDO</v>
      </c>
      <c r="Z348" s="152" t="s">
        <v>806</v>
      </c>
      <c r="AA348" s="89" t="str">
        <f t="shared" ref="AA348:AA411" si="79">AG348</f>
        <v>H57AF17</v>
      </c>
      <c r="AB348" s="103">
        <f>IF(A348&lt;&gt;"",1,AB347+1)</f>
        <v>1</v>
      </c>
      <c r="AC348" s="103" t="str">
        <f t="shared" ref="AC348:AC411" si="80">CONCATENATE(AA348," - ",AB348)</f>
        <v>H57AF17 - 1</v>
      </c>
      <c r="AD348" s="82">
        <f t="shared" si="67"/>
        <v>5</v>
      </c>
      <c r="AE348" s="82">
        <f t="shared" si="68"/>
        <v>5</v>
      </c>
      <c r="AF348" s="82" t="str">
        <f>IF(A348&lt;&gt;"",MID(F348,1,FIND(" ",F348,1)-1),AF347)</f>
        <v>H57AF17.</v>
      </c>
      <c r="AG348" s="82" t="str">
        <f t="shared" si="69"/>
        <v>H57AF17</v>
      </c>
      <c r="AH348" s="104"/>
      <c r="AI348" s="105"/>
      <c r="AJ348" s="106"/>
    </row>
    <row r="349" spans="1:36" s="10" customFormat="1" ht="350.1" customHeight="1" x14ac:dyDescent="0.2">
      <c r="A349" s="89">
        <f>IF(ISBLANK(D349),"",COUNTA($D$2:D349))</f>
        <v>266</v>
      </c>
      <c r="B349" s="90">
        <f t="shared" si="70"/>
        <v>348</v>
      </c>
      <c r="C349" s="98"/>
      <c r="D349" s="98" t="s">
        <v>711</v>
      </c>
      <c r="E349" s="98" t="s">
        <v>80</v>
      </c>
      <c r="F349" s="112" t="s">
        <v>723</v>
      </c>
      <c r="G349" s="112" t="s">
        <v>708</v>
      </c>
      <c r="H349" s="112" t="s">
        <v>1143</v>
      </c>
      <c r="I349" s="112" t="s">
        <v>1144</v>
      </c>
      <c r="J349" s="98" t="s">
        <v>1201</v>
      </c>
      <c r="K349" s="98">
        <v>4</v>
      </c>
      <c r="L349" s="130">
        <v>43859</v>
      </c>
      <c r="M349" s="130">
        <v>44224</v>
      </c>
      <c r="N349" s="117">
        <f t="shared" ref="N349:N353" si="81">(+M349-L349)/7</f>
        <v>52.142857142857146</v>
      </c>
      <c r="O349" s="98" t="s">
        <v>717</v>
      </c>
      <c r="P349" s="98">
        <v>4</v>
      </c>
      <c r="Q349" s="130">
        <v>44558</v>
      </c>
      <c r="R349" s="100">
        <f>(Q349-M349)/30</f>
        <v>11.133333333333333</v>
      </c>
      <c r="S349" s="118">
        <f>IF(P349/K349&gt;1,100,+P349/K349*100)</f>
        <v>100</v>
      </c>
      <c r="T349" s="97">
        <f>+N349*S349/100</f>
        <v>52.142857142857146</v>
      </c>
      <c r="U349" s="97">
        <f>IF(M349&lt;=$AI$1,T349,0)</f>
        <v>52.142857142857146</v>
      </c>
      <c r="V349" s="97">
        <f>IF($AI$1&gt;=M349,N349,0)</f>
        <v>52.142857142857146</v>
      </c>
      <c r="W349" s="98" t="s">
        <v>1533</v>
      </c>
      <c r="X349" s="102" t="str">
        <f>IF(S349=100,"CUMPLIDA",IF(M349-$AI$1&lt;0,"VENCIDA",IF(M349-$AI$1&lt;=30,"PRÓXIMA A VENCER",IF(S349&gt;0,"CON AVANCE","EN TERMINO"))))</f>
        <v>CUMPLIDA</v>
      </c>
      <c r="Y349" s="102" t="str">
        <f>IF(A349&lt;&gt;"",IF(AE349=1,"VENCIDO",IF(AE349=2,"PRÓXIMO A VENCER",IF(AE349=3,"EN TERMINO",IF(AE349=4,"CON AVANCE",IF(AE349=5,"CUMPLIDO",))))),"")</f>
        <v>CUMPLIDO</v>
      </c>
      <c r="Z349" s="152" t="s">
        <v>707</v>
      </c>
      <c r="AA349" s="89" t="str">
        <f t="shared" si="79"/>
        <v>H1AC17</v>
      </c>
      <c r="AB349" s="103">
        <f>IF(A349&lt;&gt;"",1,AB348+1)</f>
        <v>1</v>
      </c>
      <c r="AC349" s="103" t="str">
        <f t="shared" si="80"/>
        <v>H1AC17 - 1</v>
      </c>
      <c r="AD349" s="82">
        <f t="shared" si="67"/>
        <v>5</v>
      </c>
      <c r="AE349" s="82">
        <f t="shared" si="68"/>
        <v>5</v>
      </c>
      <c r="AF349" s="82" t="str">
        <f>IF(A349&lt;&gt;"",MID(F349,1,FIND(" ",F349,1)-1),AF348)</f>
        <v>H1AC17.</v>
      </c>
      <c r="AG349" s="82" t="str">
        <f t="shared" si="69"/>
        <v>H1AC17</v>
      </c>
      <c r="AH349" s="104"/>
      <c r="AI349" s="105"/>
      <c r="AJ349" s="106"/>
    </row>
    <row r="350" spans="1:36" s="10" customFormat="1" ht="350.1" customHeight="1" x14ac:dyDescent="0.2">
      <c r="A350" s="89">
        <f>IF(ISBLANK(D350),"",COUNTA($D$2:D350))</f>
        <v>267</v>
      </c>
      <c r="B350" s="90">
        <f t="shared" si="70"/>
        <v>349</v>
      </c>
      <c r="C350" s="98"/>
      <c r="D350" s="98" t="s">
        <v>711</v>
      </c>
      <c r="E350" s="98" t="s">
        <v>80</v>
      </c>
      <c r="F350" s="112" t="s">
        <v>709</v>
      </c>
      <c r="G350" s="112" t="s">
        <v>710</v>
      </c>
      <c r="H350" s="112" t="s">
        <v>724</v>
      </c>
      <c r="I350" s="112" t="s">
        <v>725</v>
      </c>
      <c r="J350" s="98" t="s">
        <v>18</v>
      </c>
      <c r="K350" s="98">
        <v>4</v>
      </c>
      <c r="L350" s="130">
        <v>43122</v>
      </c>
      <c r="M350" s="130">
        <v>43485</v>
      </c>
      <c r="N350" s="117">
        <f t="shared" si="81"/>
        <v>51.857142857142854</v>
      </c>
      <c r="O350" s="98" t="s">
        <v>314</v>
      </c>
      <c r="P350" s="98">
        <v>4</v>
      </c>
      <c r="Q350" s="130"/>
      <c r="R350" s="100">
        <f>(Q350-M350)/30</f>
        <v>-1449.5</v>
      </c>
      <c r="S350" s="118">
        <f>IF(P350/K350&gt;1,100,+P350/K350*100)</f>
        <v>100</v>
      </c>
      <c r="T350" s="97">
        <f>+N350*S350/100</f>
        <v>51.857142857142854</v>
      </c>
      <c r="U350" s="97">
        <f>IF(M350&lt;=$AI$1,T350,0)</f>
        <v>51.857142857142854</v>
      </c>
      <c r="V350" s="97">
        <f>IF($AI$1&gt;=M350,N350,0)</f>
        <v>51.857142857142854</v>
      </c>
      <c r="W350" s="98"/>
      <c r="X350" s="102" t="str">
        <f>IF(S350=100,"CUMPLIDA",IF(M350-$AI$1&lt;0,"VENCIDA",IF(M350-$AI$1&lt;=30,"PRÓXIMA A VENCER",IF(S350&gt;0,"CON AVANCE","EN TERMINO"))))</f>
        <v>CUMPLIDA</v>
      </c>
      <c r="Y350" s="102" t="str">
        <f>IF(A350&lt;&gt;"",IF(AE350=1,"VENCIDO",IF(AE350=2,"PRÓXIMO A VENCER",IF(AE350=3,"EN TERMINO",IF(AE350=4,"CON AVANCE",IF(AE350=5,"CUMPLIDO",))))),"")</f>
        <v>CUMPLIDO</v>
      </c>
      <c r="Z350" s="152" t="s">
        <v>707</v>
      </c>
      <c r="AA350" s="89" t="str">
        <f t="shared" si="79"/>
        <v>H2AC17</v>
      </c>
      <c r="AB350" s="103">
        <f>IF(A350&lt;&gt;"",1,AB349+1)</f>
        <v>1</v>
      </c>
      <c r="AC350" s="103" t="str">
        <f t="shared" si="80"/>
        <v>H2AC17 - 1</v>
      </c>
      <c r="AD350" s="82">
        <f t="shared" si="67"/>
        <v>5</v>
      </c>
      <c r="AE350" s="82">
        <f t="shared" si="68"/>
        <v>5</v>
      </c>
      <c r="AF350" s="82" t="str">
        <f>IF(A350&lt;&gt;"",MID(F350,1,FIND(" ",F350,1)-1),AF349)</f>
        <v>H2AC17.</v>
      </c>
      <c r="AG350" s="82" t="str">
        <f t="shared" si="69"/>
        <v>H2AC17</v>
      </c>
      <c r="AH350" s="104"/>
      <c r="AI350" s="105"/>
      <c r="AJ350" s="106"/>
    </row>
    <row r="351" spans="1:36" s="10" customFormat="1" ht="350.1" customHeight="1" x14ac:dyDescent="0.2">
      <c r="A351" s="89">
        <f>IF(ISBLANK(D351),"",COUNTA($D$2:D351))</f>
        <v>268</v>
      </c>
      <c r="B351" s="90">
        <f t="shared" si="70"/>
        <v>350</v>
      </c>
      <c r="C351" s="98"/>
      <c r="D351" s="98" t="s">
        <v>712</v>
      </c>
      <c r="E351" s="98" t="s">
        <v>718</v>
      </c>
      <c r="F351" s="112" t="s">
        <v>722</v>
      </c>
      <c r="G351" s="112" t="s">
        <v>721</v>
      </c>
      <c r="H351" s="112" t="s">
        <v>727</v>
      </c>
      <c r="I351" s="112" t="s">
        <v>731</v>
      </c>
      <c r="J351" s="98" t="s">
        <v>726</v>
      </c>
      <c r="K351" s="98">
        <v>2</v>
      </c>
      <c r="L351" s="130">
        <v>43160</v>
      </c>
      <c r="M351" s="130">
        <v>43525</v>
      </c>
      <c r="N351" s="117">
        <f t="shared" si="81"/>
        <v>52.142857142857146</v>
      </c>
      <c r="O351" s="98" t="s">
        <v>314</v>
      </c>
      <c r="P351" s="98">
        <v>1.6</v>
      </c>
      <c r="Q351" s="130"/>
      <c r="R351" s="100">
        <f>(Q351-M351)/30</f>
        <v>-1450.8333333333333</v>
      </c>
      <c r="S351" s="118">
        <f>IF(P351/K351&gt;1,100,+P351/K351*100)</f>
        <v>80</v>
      </c>
      <c r="T351" s="97">
        <f>+N351*S351/100</f>
        <v>41.714285714285715</v>
      </c>
      <c r="U351" s="97">
        <f>IF(M351&lt;=$AI$1,T351,0)</f>
        <v>41.714285714285715</v>
      </c>
      <c r="V351" s="97">
        <f>IF($AI$1&gt;=M351,N351,0)</f>
        <v>52.142857142857146</v>
      </c>
      <c r="W351" s="98"/>
      <c r="X351" s="102" t="str">
        <f>IF(S351=100,"CUMPLIDA",IF(M351-$AI$1&lt;0,"VENCIDA",IF(M351-$AI$1&lt;=30,"PRÓXIMA A VENCER",IF(S351&gt;0,"CON AVANCE","EN TERMINO"))))</f>
        <v>VENCIDA</v>
      </c>
      <c r="Y351" s="102" t="str">
        <f>IF(A351&lt;&gt;"",IF(AE351=1,"VENCIDO",IF(AE351=2,"PRÓXIMO A VENCER",IF(AE351=3,"EN TERMINO",IF(AE351=4,"CON AVANCE",IF(AE351=5,"CUMPLIDO",))))),"")</f>
        <v>VENCIDO</v>
      </c>
      <c r="Z351" s="152" t="s">
        <v>707</v>
      </c>
      <c r="AA351" s="89" t="str">
        <f t="shared" si="79"/>
        <v>H5AC17</v>
      </c>
      <c r="AB351" s="103">
        <f>IF(A351&lt;&gt;"",1,AB350+1)</f>
        <v>1</v>
      </c>
      <c r="AC351" s="103" t="str">
        <f t="shared" si="80"/>
        <v>H5AC17 - 1</v>
      </c>
      <c r="AD351" s="82">
        <f t="shared" si="67"/>
        <v>1</v>
      </c>
      <c r="AE351" s="82">
        <f t="shared" si="68"/>
        <v>1</v>
      </c>
      <c r="AF351" s="82" t="str">
        <f>IF(A351&lt;&gt;"",MID(F351,1,FIND(" ",F351,1)-1),AF350)</f>
        <v>H5AC17.</v>
      </c>
      <c r="AG351" s="82" t="str">
        <f t="shared" si="69"/>
        <v>H5AC17</v>
      </c>
      <c r="AH351" s="104"/>
      <c r="AI351" s="105"/>
      <c r="AJ351" s="106"/>
    </row>
    <row r="352" spans="1:36" s="10" customFormat="1" ht="350.1" customHeight="1" x14ac:dyDescent="0.2">
      <c r="A352" s="89">
        <f>IF(ISBLANK(D352),"",COUNTA($D$2:D352))</f>
        <v>269</v>
      </c>
      <c r="B352" s="90">
        <f t="shared" si="70"/>
        <v>351</v>
      </c>
      <c r="C352" s="98"/>
      <c r="D352" s="98" t="s">
        <v>713</v>
      </c>
      <c r="E352" s="98" t="s">
        <v>152</v>
      </c>
      <c r="F352" s="112" t="s">
        <v>714</v>
      </c>
      <c r="G352" s="112" t="s">
        <v>715</v>
      </c>
      <c r="H352" s="112" t="s">
        <v>745</v>
      </c>
      <c r="I352" s="112" t="s">
        <v>728</v>
      </c>
      <c r="J352" s="98" t="s">
        <v>729</v>
      </c>
      <c r="K352" s="98">
        <v>12</v>
      </c>
      <c r="L352" s="130">
        <v>43115</v>
      </c>
      <c r="M352" s="130">
        <v>43465</v>
      </c>
      <c r="N352" s="117">
        <f t="shared" si="81"/>
        <v>50</v>
      </c>
      <c r="O352" s="98" t="s">
        <v>349</v>
      </c>
      <c r="P352" s="98">
        <v>12</v>
      </c>
      <c r="Q352" s="130"/>
      <c r="R352" s="100">
        <f>(Q352-M352)/30</f>
        <v>-1448.8333333333333</v>
      </c>
      <c r="S352" s="118">
        <f>IF(P352/K352&gt;1,100,+P352/K352*100)</f>
        <v>100</v>
      </c>
      <c r="T352" s="97">
        <f>+N352*S352/100</f>
        <v>50</v>
      </c>
      <c r="U352" s="97">
        <f>IF(M352&lt;=$AI$1,T352,0)</f>
        <v>50</v>
      </c>
      <c r="V352" s="97">
        <f>IF($AI$1&gt;=M352,N352,0)</f>
        <v>50</v>
      </c>
      <c r="W352" s="98"/>
      <c r="X352" s="102" t="str">
        <f>IF(S352=100,"CUMPLIDA",IF(M352-$AI$1&lt;0,"VENCIDA",IF(M352-$AI$1&lt;=30,"PRÓXIMA A VENCER",IF(S352&gt;0,"CON AVANCE","EN TERMINO"))))</f>
        <v>CUMPLIDA</v>
      </c>
      <c r="Y352" s="102" t="str">
        <f>IF(A352&lt;&gt;"",IF(AE352=1,"VENCIDO",IF(AE352=2,"PRÓXIMO A VENCER",IF(AE352=3,"EN TERMINO",IF(AE352=4,"CON AVANCE",IF(AE352=5,"CUMPLIDO",))))),"")</f>
        <v>CUMPLIDO</v>
      </c>
      <c r="Z352" s="152" t="s">
        <v>707</v>
      </c>
      <c r="AA352" s="89" t="str">
        <f t="shared" si="79"/>
        <v>H8AC17</v>
      </c>
      <c r="AB352" s="103">
        <f>IF(A352&lt;&gt;"",1,AB351+1)</f>
        <v>1</v>
      </c>
      <c r="AC352" s="103" t="str">
        <f t="shared" si="80"/>
        <v>H8AC17 - 1</v>
      </c>
      <c r="AD352" s="82">
        <f t="shared" si="67"/>
        <v>5</v>
      </c>
      <c r="AE352" s="82">
        <f t="shared" si="68"/>
        <v>5</v>
      </c>
      <c r="AF352" s="82" t="str">
        <f>IF(A352&lt;&gt;"",MID(F352,1,FIND(" ",F352,1)-1),AF351)</f>
        <v>H8AC17.</v>
      </c>
      <c r="AG352" s="82" t="str">
        <f t="shared" si="69"/>
        <v>H8AC17</v>
      </c>
      <c r="AH352" s="104"/>
      <c r="AI352" s="105"/>
      <c r="AJ352" s="106"/>
    </row>
    <row r="353" spans="1:35" s="2" customFormat="1" ht="350.1" customHeight="1" x14ac:dyDescent="0.2">
      <c r="A353" s="89">
        <f>IF(ISBLANK(D353),"",COUNTA($D$2:D353))</f>
        <v>270</v>
      </c>
      <c r="B353" s="90">
        <f t="shared" si="70"/>
        <v>352</v>
      </c>
      <c r="C353" s="98"/>
      <c r="D353" s="98" t="s">
        <v>831</v>
      </c>
      <c r="E353" s="103">
        <v>1401003</v>
      </c>
      <c r="F353" s="112" t="s">
        <v>1214</v>
      </c>
      <c r="G353" s="112" t="s">
        <v>180</v>
      </c>
      <c r="H353" s="112" t="s">
        <v>1202</v>
      </c>
      <c r="I353" s="112" t="s">
        <v>1157</v>
      </c>
      <c r="J353" s="98" t="s">
        <v>1158</v>
      </c>
      <c r="K353" s="98">
        <v>1</v>
      </c>
      <c r="L353" s="130">
        <v>43858</v>
      </c>
      <c r="M353" s="154">
        <v>44165</v>
      </c>
      <c r="N353" s="117">
        <f t="shared" si="81"/>
        <v>43.857142857142854</v>
      </c>
      <c r="O353" s="98" t="s">
        <v>1697</v>
      </c>
      <c r="P353" s="98">
        <v>1</v>
      </c>
      <c r="Q353" s="99">
        <v>44662</v>
      </c>
      <c r="R353" s="100">
        <f>(Q353-M353)/30</f>
        <v>16.566666666666666</v>
      </c>
      <c r="S353" s="118">
        <f>IF(P353/K353&gt;1,100,+P353/K353*100)</f>
        <v>100</v>
      </c>
      <c r="T353" s="97">
        <f>+N353*S353/100</f>
        <v>43.857142857142854</v>
      </c>
      <c r="U353" s="97">
        <f>IF(M353&lt;=$AI$1,T353,0)</f>
        <v>43.857142857142854</v>
      </c>
      <c r="V353" s="97">
        <f>IF($AI$1&gt;=M353,N353,0)</f>
        <v>43.857142857142854</v>
      </c>
      <c r="W353" s="98"/>
      <c r="X353" s="102" t="str">
        <f>IF(S353=100,"CUMPLIDA",IF(M353-$AI$1&lt;0,"VENCIDA",IF(M353-$AI$1&lt;=30,"PRÓXIMA A VENCER",IF(S353&gt;0,"CON AVANCE","EN TERMINO"))))</f>
        <v>CUMPLIDA</v>
      </c>
      <c r="Y353" s="102" t="str">
        <f>IF(A353&lt;&gt;"",IF(AE353=1,"VENCIDO",IF(AE353=2,"PRÓXIMO A VENCER",IF(AE353=3,"EN TERMINO",IF(AE353=4,"CON AVANCE",IF(AE353=5,"CUMPLIDO",))))),"")</f>
        <v>CUMPLIDO</v>
      </c>
      <c r="Z353" s="152" t="s">
        <v>229</v>
      </c>
      <c r="AA353" s="89" t="str">
        <f t="shared" si="79"/>
        <v>H1R16</v>
      </c>
      <c r="AB353" s="103">
        <f>IF(A353&lt;&gt;"",1,AB352+1)</f>
        <v>1</v>
      </c>
      <c r="AC353" s="103" t="str">
        <f t="shared" si="80"/>
        <v>H1R16 - 1</v>
      </c>
      <c r="AD353" s="82">
        <f t="shared" si="67"/>
        <v>5</v>
      </c>
      <c r="AE353" s="82">
        <f t="shared" si="68"/>
        <v>5</v>
      </c>
      <c r="AF353" s="82" t="str">
        <f>IF(A353&lt;&gt;"",MID(F353,1,FIND(" ",F353,1)-1),AF352)</f>
        <v>H1R16.</v>
      </c>
      <c r="AG353" s="82" t="str">
        <f t="shared" si="69"/>
        <v>H1R16</v>
      </c>
      <c r="AH353" s="155"/>
      <c r="AI353" s="155"/>
    </row>
    <row r="354" spans="1:35" s="2" customFormat="1" ht="350.1" customHeight="1" x14ac:dyDescent="0.2">
      <c r="A354" s="89" t="str">
        <f>IF(ISBLANK(D354),"",COUNTA($D$2:D354))</f>
        <v/>
      </c>
      <c r="B354" s="90">
        <f t="shared" si="70"/>
        <v>353</v>
      </c>
      <c r="C354" s="98"/>
      <c r="D354" s="98"/>
      <c r="E354" s="103">
        <v>1401003</v>
      </c>
      <c r="F354" s="112" t="s">
        <v>1215</v>
      </c>
      <c r="G354" s="112" t="s">
        <v>180</v>
      </c>
      <c r="H354" s="112" t="s">
        <v>484</v>
      </c>
      <c r="I354" s="98" t="s">
        <v>255</v>
      </c>
      <c r="J354" s="98" t="s">
        <v>320</v>
      </c>
      <c r="K354" s="98">
        <v>3</v>
      </c>
      <c r="L354" s="130">
        <v>43040</v>
      </c>
      <c r="M354" s="154">
        <v>43403</v>
      </c>
      <c r="N354" s="117">
        <f t="shared" ref="N354:N356" si="82">(+M354-L354)/7</f>
        <v>51.857142857142854</v>
      </c>
      <c r="O354" s="98" t="s">
        <v>1698</v>
      </c>
      <c r="P354" s="98">
        <v>3</v>
      </c>
      <c r="Q354" s="130"/>
      <c r="R354" s="100">
        <f>(Q354-M354)/30</f>
        <v>-1446.7666666666667</v>
      </c>
      <c r="S354" s="118">
        <f>IF(P354/K354&gt;1,100,+P354/K354*100)</f>
        <v>100</v>
      </c>
      <c r="T354" s="97">
        <f>+N354*S354/100</f>
        <v>51.857142857142854</v>
      </c>
      <c r="U354" s="97">
        <f>IF(M354&lt;=$AI$1,T354,0)</f>
        <v>51.857142857142854</v>
      </c>
      <c r="V354" s="97">
        <f>IF($AI$1&gt;=M354,N354,0)</f>
        <v>51.857142857142854</v>
      </c>
      <c r="W354" s="98"/>
      <c r="X354" s="102" t="str">
        <f>IF(S354=100,"CUMPLIDA",IF(M354-$AI$1&lt;0,"VENCIDA",IF(M354-$AI$1&lt;=30,"PRÓXIMA A VENCER",IF(S354&gt;0,"CON AVANCE","EN TERMINO"))))</f>
        <v>CUMPLIDA</v>
      </c>
      <c r="Y354" s="102" t="str">
        <f>IF(A354&lt;&gt;"",IF(AE354=1,"VENCIDO",IF(AE354=2,"PRÓXIMO A VENCER",IF(AE354=3,"EN TERMINO",IF(AE354=4,"CON AVANCE",IF(AE354=5,"CUMPLIDO",))))),"")</f>
        <v/>
      </c>
      <c r="Z354" s="152" t="s">
        <v>229</v>
      </c>
      <c r="AA354" s="89" t="str">
        <f t="shared" si="79"/>
        <v>H1R16</v>
      </c>
      <c r="AB354" s="103">
        <f>IF(A354&lt;&gt;"",1,AB353+1)</f>
        <v>2</v>
      </c>
      <c r="AC354" s="103" t="str">
        <f t="shared" si="80"/>
        <v>H1R16 - 2</v>
      </c>
      <c r="AD354" s="82">
        <f t="shared" si="67"/>
        <v>5</v>
      </c>
      <c r="AE354" s="82">
        <f t="shared" si="68"/>
        <v>5</v>
      </c>
      <c r="AF354" s="82" t="str">
        <f>IF(A354&lt;&gt;"",MID(F354,1,FIND(" ",F354,1)-1),AF353)</f>
        <v>H1R16.</v>
      </c>
      <c r="AG354" s="82" t="str">
        <f t="shared" si="69"/>
        <v>H1R16</v>
      </c>
      <c r="AH354" s="155"/>
      <c r="AI354" s="155"/>
    </row>
    <row r="355" spans="1:35" s="2" customFormat="1" ht="350.1" customHeight="1" x14ac:dyDescent="0.2">
      <c r="A355" s="89">
        <f>IF(ISBLANK(D355),"",COUNTA($D$2:D355))</f>
        <v>271</v>
      </c>
      <c r="B355" s="90">
        <f t="shared" si="70"/>
        <v>354</v>
      </c>
      <c r="C355" s="98"/>
      <c r="D355" s="98" t="s">
        <v>833</v>
      </c>
      <c r="E355" s="103">
        <v>1401003</v>
      </c>
      <c r="F355" s="112" t="s">
        <v>685</v>
      </c>
      <c r="G355" s="112" t="s">
        <v>181</v>
      </c>
      <c r="H355" s="156" t="s">
        <v>472</v>
      </c>
      <c r="I355" s="156" t="s">
        <v>469</v>
      </c>
      <c r="J355" s="157" t="s">
        <v>470</v>
      </c>
      <c r="K355" s="157">
        <v>1</v>
      </c>
      <c r="L355" s="154">
        <v>43040</v>
      </c>
      <c r="M355" s="154">
        <v>43159</v>
      </c>
      <c r="N355" s="117">
        <f t="shared" si="82"/>
        <v>17</v>
      </c>
      <c r="O355" s="111" t="s">
        <v>1702</v>
      </c>
      <c r="P355" s="98">
        <v>1</v>
      </c>
      <c r="Q355" s="130"/>
      <c r="R355" s="100">
        <f>(Q355-M355)/30</f>
        <v>-1438.6333333333334</v>
      </c>
      <c r="S355" s="118">
        <f>IF(P355/K355&gt;1,100,+P355/K355*100)</f>
        <v>100</v>
      </c>
      <c r="T355" s="97">
        <f>+N355*S355/100</f>
        <v>17</v>
      </c>
      <c r="U355" s="97">
        <f>IF(M355&lt;=$AI$1,T355,0)</f>
        <v>17</v>
      </c>
      <c r="V355" s="97">
        <f>IF($AI$1&gt;=M355,N355,0)</f>
        <v>17</v>
      </c>
      <c r="W355" s="98"/>
      <c r="X355" s="102" t="str">
        <f>IF(S355=100,"CUMPLIDA",IF(M355-$AI$1&lt;0,"VENCIDA",IF(M355-$AI$1&lt;=30,"PRÓXIMA A VENCER",IF(S355&gt;0,"CON AVANCE","EN TERMINO"))))</f>
        <v>CUMPLIDA</v>
      </c>
      <c r="Y355" s="102" t="str">
        <f>IF(A355&lt;&gt;"",IF(AE355=1,"VENCIDO",IF(AE355=2,"PRÓXIMO A VENCER",IF(AE355=3,"EN TERMINO",IF(AE355=4,"CON AVANCE",IF(AE355=5,"CUMPLIDO",))))),"")</f>
        <v>CUMPLIDO</v>
      </c>
      <c r="Z355" s="152" t="s">
        <v>229</v>
      </c>
      <c r="AA355" s="89" t="str">
        <f t="shared" si="79"/>
        <v>H7R16</v>
      </c>
      <c r="AB355" s="103">
        <f>IF(A355&lt;&gt;"",1,AB354+1)</f>
        <v>1</v>
      </c>
      <c r="AC355" s="103" t="str">
        <f t="shared" si="80"/>
        <v>H7R16 - 1</v>
      </c>
      <c r="AD355" s="82">
        <f t="shared" si="67"/>
        <v>5</v>
      </c>
      <c r="AE355" s="82">
        <f t="shared" si="68"/>
        <v>5</v>
      </c>
      <c r="AF355" s="82" t="str">
        <f>IF(A355&lt;&gt;"",MID(F355,1,FIND(" ",F355,1)-1),AF354)</f>
        <v>H7R16.</v>
      </c>
      <c r="AG355" s="82" t="str">
        <f t="shared" si="69"/>
        <v>H7R16</v>
      </c>
      <c r="AH355" s="155"/>
      <c r="AI355" s="155"/>
    </row>
    <row r="356" spans="1:35" s="2" customFormat="1" ht="350.1" customHeight="1" x14ac:dyDescent="0.2">
      <c r="A356" s="89">
        <f>IF(ISBLANK(D356),"",COUNTA($D$2:D356))</f>
        <v>272</v>
      </c>
      <c r="B356" s="90">
        <f t="shared" si="70"/>
        <v>355</v>
      </c>
      <c r="C356" s="98"/>
      <c r="D356" s="98" t="s">
        <v>833</v>
      </c>
      <c r="E356" s="103">
        <v>1401013</v>
      </c>
      <c r="F356" s="112" t="s">
        <v>182</v>
      </c>
      <c r="G356" s="112" t="s">
        <v>183</v>
      </c>
      <c r="H356" s="156" t="s">
        <v>668</v>
      </c>
      <c r="I356" s="156" t="s">
        <v>473</v>
      </c>
      <c r="J356" s="157" t="s">
        <v>471</v>
      </c>
      <c r="K356" s="157">
        <v>1</v>
      </c>
      <c r="L356" s="154">
        <v>43040</v>
      </c>
      <c r="M356" s="154">
        <v>43099</v>
      </c>
      <c r="N356" s="117">
        <f t="shared" si="82"/>
        <v>8.4285714285714288</v>
      </c>
      <c r="O356" s="111" t="s">
        <v>1702</v>
      </c>
      <c r="P356" s="98">
        <v>1</v>
      </c>
      <c r="Q356" s="130"/>
      <c r="R356" s="100">
        <f>(Q356-M356)/30</f>
        <v>-1436.6333333333334</v>
      </c>
      <c r="S356" s="118">
        <f>IF(P356/K356&gt;1,100,+P356/K356*100)</f>
        <v>100</v>
      </c>
      <c r="T356" s="97">
        <f>+N356*S356/100</f>
        <v>8.4285714285714288</v>
      </c>
      <c r="U356" s="97">
        <f>IF(M356&lt;=$AI$1,T356,0)</f>
        <v>8.4285714285714288</v>
      </c>
      <c r="V356" s="97">
        <f>IF($AI$1&gt;=M356,N356,0)</f>
        <v>8.4285714285714288</v>
      </c>
      <c r="W356" s="98"/>
      <c r="X356" s="102" t="str">
        <f>IF(S356=100,"CUMPLIDA",IF(M356-$AI$1&lt;0,"VENCIDA",IF(M356-$AI$1&lt;=30,"PRÓXIMA A VENCER",IF(S356&gt;0,"CON AVANCE","EN TERMINO"))))</f>
        <v>CUMPLIDA</v>
      </c>
      <c r="Y356" s="102" t="str">
        <f>IF(A356&lt;&gt;"",IF(AE356=1,"VENCIDO",IF(AE356=2,"PRÓXIMO A VENCER",IF(AE356=3,"EN TERMINO",IF(AE356=4,"CON AVANCE",IF(AE356=5,"CUMPLIDO",))))),"")</f>
        <v>CUMPLIDO</v>
      </c>
      <c r="Z356" s="152" t="s">
        <v>229</v>
      </c>
      <c r="AA356" s="89" t="str">
        <f t="shared" si="79"/>
        <v>H8R16</v>
      </c>
      <c r="AB356" s="103">
        <f>IF(A356&lt;&gt;"",1,AB355+1)</f>
        <v>1</v>
      </c>
      <c r="AC356" s="103" t="str">
        <f t="shared" si="80"/>
        <v>H8R16 - 1</v>
      </c>
      <c r="AD356" s="82">
        <f t="shared" si="67"/>
        <v>5</v>
      </c>
      <c r="AE356" s="82">
        <f t="shared" si="68"/>
        <v>5</v>
      </c>
      <c r="AF356" s="82" t="str">
        <f>IF(A356&lt;&gt;"",MID(F356,1,FIND(" ",F356,1)-1),AF355)</f>
        <v>H8R16.</v>
      </c>
      <c r="AG356" s="82" t="str">
        <f t="shared" si="69"/>
        <v>H8R16</v>
      </c>
      <c r="AH356" s="155"/>
      <c r="AI356" s="155"/>
    </row>
    <row r="357" spans="1:35" s="2" customFormat="1" ht="350.1" customHeight="1" x14ac:dyDescent="0.2">
      <c r="A357" s="89">
        <f>IF(ISBLANK(D357),"",COUNTA($D$2:D357))</f>
        <v>273</v>
      </c>
      <c r="B357" s="90">
        <f t="shared" si="70"/>
        <v>356</v>
      </c>
      <c r="C357" s="98"/>
      <c r="D357" s="98" t="s">
        <v>833</v>
      </c>
      <c r="E357" s="103">
        <v>1403001</v>
      </c>
      <c r="F357" s="112" t="s">
        <v>684</v>
      </c>
      <c r="G357" s="112" t="s">
        <v>184</v>
      </c>
      <c r="H357" s="156" t="s">
        <v>283</v>
      </c>
      <c r="I357" s="156" t="s">
        <v>284</v>
      </c>
      <c r="J357" s="157" t="s">
        <v>9</v>
      </c>
      <c r="K357" s="157">
        <v>1</v>
      </c>
      <c r="L357" s="154">
        <v>43040</v>
      </c>
      <c r="M357" s="154">
        <v>43130</v>
      </c>
      <c r="N357" s="117">
        <f t="shared" ref="N357:N378" si="83">(+M357-L357)/7</f>
        <v>12.857142857142858</v>
      </c>
      <c r="O357" s="98" t="s">
        <v>1728</v>
      </c>
      <c r="P357" s="98">
        <v>1</v>
      </c>
      <c r="Q357" s="130"/>
      <c r="R357" s="100">
        <f>(Q357-M357)/30</f>
        <v>-1437.6666666666667</v>
      </c>
      <c r="S357" s="118">
        <f>IF(P357/K357&gt;1,100,+P357/K357*100)</f>
        <v>100</v>
      </c>
      <c r="T357" s="97">
        <f>+N357*S357/100</f>
        <v>12.857142857142858</v>
      </c>
      <c r="U357" s="97">
        <f>IF(M357&lt;=$AI$1,T357,0)</f>
        <v>12.857142857142858</v>
      </c>
      <c r="V357" s="97">
        <f>IF($AI$1&gt;=M357,N357,0)</f>
        <v>12.857142857142858</v>
      </c>
      <c r="W357" s="98"/>
      <c r="X357" s="102" t="str">
        <f>IF(S357=100,"CUMPLIDA",IF(M357-$AI$1&lt;0,"VENCIDA",IF(M357-$AI$1&lt;=30,"PRÓXIMA A VENCER",IF(S357&gt;0,"CON AVANCE","EN TERMINO"))))</f>
        <v>CUMPLIDA</v>
      </c>
      <c r="Y357" s="102" t="str">
        <f>IF(A357&lt;&gt;"",IF(AE357=1,"VENCIDO",IF(AE357=2,"PRÓXIMO A VENCER",IF(AE357=3,"EN TERMINO",IF(AE357=4,"CON AVANCE",IF(AE357=5,"CUMPLIDO",))))),"")</f>
        <v>CUMPLIDO</v>
      </c>
      <c r="Z357" s="152" t="s">
        <v>229</v>
      </c>
      <c r="AA357" s="89" t="str">
        <f t="shared" si="79"/>
        <v>H9R16</v>
      </c>
      <c r="AB357" s="103">
        <f>IF(A357&lt;&gt;"",1,AB356+1)</f>
        <v>1</v>
      </c>
      <c r="AC357" s="103" t="str">
        <f t="shared" si="80"/>
        <v>H9R16 - 1</v>
      </c>
      <c r="AD357" s="82">
        <f t="shared" si="67"/>
        <v>5</v>
      </c>
      <c r="AE357" s="82">
        <f t="shared" si="68"/>
        <v>5</v>
      </c>
      <c r="AF357" s="82" t="str">
        <f>IF(A357&lt;&gt;"",MID(F357,1,FIND(" ",F357,1)-1),AF356)</f>
        <v>H9R16.</v>
      </c>
      <c r="AG357" s="82" t="str">
        <f t="shared" si="69"/>
        <v>H9R16</v>
      </c>
      <c r="AH357" s="155"/>
      <c r="AI357" s="155"/>
    </row>
    <row r="358" spans="1:35" s="2" customFormat="1" ht="350.1" customHeight="1" x14ac:dyDescent="0.2">
      <c r="A358" s="89">
        <f>IF(ISBLANK(D358),"",COUNTA($D$2:D358))</f>
        <v>274</v>
      </c>
      <c r="B358" s="90">
        <f t="shared" si="70"/>
        <v>357</v>
      </c>
      <c r="C358" s="98"/>
      <c r="D358" s="98" t="s">
        <v>712</v>
      </c>
      <c r="E358" s="103">
        <v>1405003</v>
      </c>
      <c r="F358" s="112" t="s">
        <v>286</v>
      </c>
      <c r="G358" s="112" t="s">
        <v>185</v>
      </c>
      <c r="H358" s="156" t="s">
        <v>647</v>
      </c>
      <c r="I358" s="156" t="s">
        <v>287</v>
      </c>
      <c r="J358" s="157" t="s">
        <v>289</v>
      </c>
      <c r="K358" s="157">
        <v>2</v>
      </c>
      <c r="L358" s="154">
        <v>43040</v>
      </c>
      <c r="M358" s="154">
        <v>43099</v>
      </c>
      <c r="N358" s="117">
        <f t="shared" si="83"/>
        <v>8.4285714285714288</v>
      </c>
      <c r="O358" s="98" t="s">
        <v>1728</v>
      </c>
      <c r="P358" s="98">
        <v>2</v>
      </c>
      <c r="Q358" s="130"/>
      <c r="R358" s="100">
        <f>(Q358-M358)/30</f>
        <v>-1436.6333333333334</v>
      </c>
      <c r="S358" s="118">
        <f>IF(P358/K358&gt;1,100,+P358/K358*100)</f>
        <v>100</v>
      </c>
      <c r="T358" s="97">
        <f>+N358*S358/100</f>
        <v>8.4285714285714288</v>
      </c>
      <c r="U358" s="97">
        <f>IF(M358&lt;=$AI$1,T358,0)</f>
        <v>8.4285714285714288</v>
      </c>
      <c r="V358" s="97">
        <f>IF($AI$1&gt;=M358,N358,0)</f>
        <v>8.4285714285714288</v>
      </c>
      <c r="W358" s="98"/>
      <c r="X358" s="102" t="str">
        <f>IF(S358=100,"CUMPLIDA",IF(M358-$AI$1&lt;0,"VENCIDA",IF(M358-$AI$1&lt;=30,"PRÓXIMA A VENCER",IF(S358&gt;0,"CON AVANCE","EN TERMINO"))))</f>
        <v>CUMPLIDA</v>
      </c>
      <c r="Y358" s="102" t="str">
        <f>IF(A358&lt;&gt;"",IF(AE358=1,"VENCIDO",IF(AE358=2,"PRÓXIMO A VENCER",IF(AE358=3,"EN TERMINO",IF(AE358=4,"CON AVANCE",IF(AE358=5,"CUMPLIDO",))))),"")</f>
        <v>CUMPLIDO</v>
      </c>
      <c r="Z358" s="152" t="s">
        <v>229</v>
      </c>
      <c r="AA358" s="89" t="str">
        <f t="shared" si="79"/>
        <v>H10R16</v>
      </c>
      <c r="AB358" s="103">
        <f>IF(A358&lt;&gt;"",1,AB357+1)</f>
        <v>1</v>
      </c>
      <c r="AC358" s="103" t="str">
        <f t="shared" si="80"/>
        <v>H10R16 - 1</v>
      </c>
      <c r="AD358" s="82">
        <f t="shared" si="67"/>
        <v>5</v>
      </c>
      <c r="AE358" s="82">
        <f t="shared" si="68"/>
        <v>5</v>
      </c>
      <c r="AF358" s="82" t="str">
        <f>IF(A358&lt;&gt;"",MID(F358,1,FIND(" ",F358,1)-1),AF357)</f>
        <v>H10R16.</v>
      </c>
      <c r="AG358" s="82" t="str">
        <f t="shared" si="69"/>
        <v>H10R16</v>
      </c>
      <c r="AH358" s="155"/>
      <c r="AI358" s="155"/>
    </row>
    <row r="359" spans="1:35" s="2" customFormat="1" ht="350.1" customHeight="1" x14ac:dyDescent="0.2">
      <c r="A359" s="89" t="str">
        <f>IF(ISBLANK(D359),"",COUNTA($D$2:D359))</f>
        <v/>
      </c>
      <c r="B359" s="90">
        <f t="shared" si="70"/>
        <v>358</v>
      </c>
      <c r="C359" s="98"/>
      <c r="D359" s="98"/>
      <c r="E359" s="103">
        <v>1405003</v>
      </c>
      <c r="F359" s="112" t="s">
        <v>285</v>
      </c>
      <c r="G359" s="112" t="s">
        <v>185</v>
      </c>
      <c r="H359" s="156" t="s">
        <v>648</v>
      </c>
      <c r="I359" s="156" t="s">
        <v>288</v>
      </c>
      <c r="J359" s="157" t="s">
        <v>290</v>
      </c>
      <c r="K359" s="157">
        <v>2</v>
      </c>
      <c r="L359" s="154">
        <v>43040</v>
      </c>
      <c r="M359" s="154">
        <v>43403</v>
      </c>
      <c r="N359" s="117">
        <f t="shared" si="83"/>
        <v>51.857142857142854</v>
      </c>
      <c r="O359" s="98" t="s">
        <v>1728</v>
      </c>
      <c r="P359" s="98">
        <v>2</v>
      </c>
      <c r="Q359" s="130"/>
      <c r="R359" s="100">
        <f>(Q359-M359)/30</f>
        <v>-1446.7666666666667</v>
      </c>
      <c r="S359" s="118">
        <f>IF(P359/K359&gt;1,100,+P359/K359*100)</f>
        <v>100</v>
      </c>
      <c r="T359" s="97">
        <f>+N359*S359/100</f>
        <v>51.857142857142854</v>
      </c>
      <c r="U359" s="97">
        <f>IF(M359&lt;=$AI$1,T359,0)</f>
        <v>51.857142857142854</v>
      </c>
      <c r="V359" s="97">
        <f>IF($AI$1&gt;=M359,N359,0)</f>
        <v>51.857142857142854</v>
      </c>
      <c r="W359" s="98"/>
      <c r="X359" s="102" t="str">
        <f>IF(S359=100,"CUMPLIDA",IF(M359-$AI$1&lt;0,"VENCIDA",IF(M359-$AI$1&lt;=30,"PRÓXIMA A VENCER",IF(S359&gt;0,"CON AVANCE","EN TERMINO"))))</f>
        <v>CUMPLIDA</v>
      </c>
      <c r="Y359" s="102" t="str">
        <f>IF(A359&lt;&gt;"",IF(AE359=1,"VENCIDO",IF(AE359=2,"PRÓXIMO A VENCER",IF(AE359=3,"EN TERMINO",IF(AE359=4,"CON AVANCE",IF(AE359=5,"CUMPLIDO",))))),"")</f>
        <v/>
      </c>
      <c r="Z359" s="152" t="s">
        <v>229</v>
      </c>
      <c r="AA359" s="89" t="str">
        <f t="shared" si="79"/>
        <v>H10R16</v>
      </c>
      <c r="AB359" s="103">
        <f>IF(A359&lt;&gt;"",1,AB358+1)</f>
        <v>2</v>
      </c>
      <c r="AC359" s="103" t="str">
        <f t="shared" si="80"/>
        <v>H10R16 - 2</v>
      </c>
      <c r="AD359" s="82">
        <f t="shared" si="67"/>
        <v>5</v>
      </c>
      <c r="AE359" s="82">
        <f t="shared" si="68"/>
        <v>5</v>
      </c>
      <c r="AF359" s="82" t="str">
        <f>IF(A359&lt;&gt;"",MID(F359,1,FIND(" ",F359,1)-1),AF358)</f>
        <v>H10R16.</v>
      </c>
      <c r="AG359" s="82" t="str">
        <f t="shared" si="69"/>
        <v>H10R16</v>
      </c>
      <c r="AH359" s="155"/>
      <c r="AI359" s="155"/>
    </row>
    <row r="360" spans="1:35" s="2" customFormat="1" ht="350.1" customHeight="1" x14ac:dyDescent="0.2">
      <c r="A360" s="89">
        <f>IF(ISBLANK(D360),"",COUNTA($D$2:D360))</f>
        <v>275</v>
      </c>
      <c r="B360" s="90">
        <f t="shared" si="70"/>
        <v>359</v>
      </c>
      <c r="C360" s="98"/>
      <c r="D360" s="98" t="s">
        <v>1297</v>
      </c>
      <c r="E360" s="103">
        <v>1404005</v>
      </c>
      <c r="F360" s="112" t="s">
        <v>186</v>
      </c>
      <c r="G360" s="112" t="s">
        <v>187</v>
      </c>
      <c r="H360" s="112" t="s">
        <v>466</v>
      </c>
      <c r="I360" s="112" t="s">
        <v>467</v>
      </c>
      <c r="J360" s="98" t="s">
        <v>468</v>
      </c>
      <c r="K360" s="98">
        <v>1</v>
      </c>
      <c r="L360" s="130">
        <v>43040</v>
      </c>
      <c r="M360" s="130">
        <v>43099</v>
      </c>
      <c r="N360" s="117">
        <f t="shared" si="83"/>
        <v>8.4285714285714288</v>
      </c>
      <c r="O360" s="98" t="s">
        <v>1703</v>
      </c>
      <c r="P360" s="98">
        <v>0.2</v>
      </c>
      <c r="Q360" s="130"/>
      <c r="R360" s="100">
        <f>(Q360-M360)/30</f>
        <v>-1436.6333333333334</v>
      </c>
      <c r="S360" s="118">
        <f>IF(P360/K360&gt;1,100,+P360/K360*100)</f>
        <v>20</v>
      </c>
      <c r="T360" s="97">
        <f>+N360*S360/100</f>
        <v>1.6857142857142859</v>
      </c>
      <c r="U360" s="97">
        <f>IF(M360&lt;=$AI$1,T360,0)</f>
        <v>1.6857142857142859</v>
      </c>
      <c r="V360" s="97">
        <f>IF($AI$1&gt;=M360,N360,0)</f>
        <v>8.4285714285714288</v>
      </c>
      <c r="W360" s="98"/>
      <c r="X360" s="102" t="str">
        <f>IF(S360=100,"CUMPLIDA",IF(M360-$AI$1&lt;0,"VENCIDA",IF(M360-$AI$1&lt;=30,"PRÓXIMA A VENCER",IF(S360&gt;0,"CON AVANCE","EN TERMINO"))))</f>
        <v>VENCIDA</v>
      </c>
      <c r="Y360" s="102" t="str">
        <f>IF(A360&lt;&gt;"",IF(AE360=1,"VENCIDO",IF(AE360=2,"PRÓXIMO A VENCER",IF(AE360=3,"EN TERMINO",IF(AE360=4,"CON AVANCE",IF(AE360=5,"CUMPLIDO",))))),"")</f>
        <v>VENCIDO</v>
      </c>
      <c r="Z360" s="152" t="s">
        <v>229</v>
      </c>
      <c r="AA360" s="89" t="str">
        <f t="shared" si="79"/>
        <v>H13R16</v>
      </c>
      <c r="AB360" s="103">
        <f>IF(A360&lt;&gt;"",1,AB359+1)</f>
        <v>1</v>
      </c>
      <c r="AC360" s="103" t="str">
        <f t="shared" si="80"/>
        <v>H13R16 - 1</v>
      </c>
      <c r="AD360" s="82">
        <f t="shared" si="67"/>
        <v>1</v>
      </c>
      <c r="AE360" s="82">
        <f t="shared" si="68"/>
        <v>1</v>
      </c>
      <c r="AF360" s="82" t="str">
        <f>IF(A360&lt;&gt;"",MID(F360,1,FIND(" ",F360,1)-1),AF359)</f>
        <v>H13R16.</v>
      </c>
      <c r="AG360" s="82" t="str">
        <f t="shared" si="69"/>
        <v>H13R16</v>
      </c>
      <c r="AH360" s="155"/>
      <c r="AI360" s="155"/>
    </row>
    <row r="361" spans="1:35" s="2" customFormat="1" ht="350.1" customHeight="1" x14ac:dyDescent="0.2">
      <c r="A361" s="89">
        <f>IF(ISBLANK(D361),"",COUNTA($D$2:D361))</f>
        <v>276</v>
      </c>
      <c r="B361" s="90">
        <f t="shared" si="70"/>
        <v>360</v>
      </c>
      <c r="C361" s="98"/>
      <c r="D361" s="98" t="s">
        <v>831</v>
      </c>
      <c r="E361" s="103">
        <v>1405004</v>
      </c>
      <c r="F361" s="112" t="s">
        <v>686</v>
      </c>
      <c r="G361" s="112" t="s">
        <v>188</v>
      </c>
      <c r="H361" s="112" t="s">
        <v>352</v>
      </c>
      <c r="I361" s="112" t="s">
        <v>350</v>
      </c>
      <c r="J361" s="98" t="s">
        <v>351</v>
      </c>
      <c r="K361" s="98">
        <v>2</v>
      </c>
      <c r="L361" s="130">
        <v>43040</v>
      </c>
      <c r="M361" s="130">
        <v>43403</v>
      </c>
      <c r="N361" s="117">
        <f t="shared" si="83"/>
        <v>51.857142857142854</v>
      </c>
      <c r="O361" s="98" t="s">
        <v>1699</v>
      </c>
      <c r="P361" s="98">
        <v>2</v>
      </c>
      <c r="Q361" s="130"/>
      <c r="R361" s="100">
        <f>(Q361-M361)/30</f>
        <v>-1446.7666666666667</v>
      </c>
      <c r="S361" s="118">
        <f>IF(P361/K361&gt;1,100,+P361/K361*100)</f>
        <v>100</v>
      </c>
      <c r="T361" s="97">
        <f>+N361*S361/100</f>
        <v>51.857142857142854</v>
      </c>
      <c r="U361" s="97">
        <f>IF(M361&lt;=$AI$1,T361,0)</f>
        <v>51.857142857142854</v>
      </c>
      <c r="V361" s="97">
        <f>IF($AI$1&gt;=M361,N361,0)</f>
        <v>51.857142857142854</v>
      </c>
      <c r="W361" s="98"/>
      <c r="X361" s="102" t="str">
        <f>IF(S361=100,"CUMPLIDA",IF(M361-$AI$1&lt;0,"VENCIDA",IF(M361-$AI$1&lt;=30,"PRÓXIMA A VENCER",IF(S361&gt;0,"CON AVANCE","EN TERMINO"))))</f>
        <v>CUMPLIDA</v>
      </c>
      <c r="Y361" s="102" t="str">
        <f>IF(A361&lt;&gt;"",IF(AE361=1,"VENCIDO",IF(AE361=2,"PRÓXIMO A VENCER",IF(AE361=3,"EN TERMINO",IF(AE361=4,"CON AVANCE",IF(AE361=5,"CUMPLIDO",))))),"")</f>
        <v>CUMPLIDO</v>
      </c>
      <c r="Z361" s="152" t="s">
        <v>229</v>
      </c>
      <c r="AA361" s="89" t="str">
        <f t="shared" si="79"/>
        <v>H22R16</v>
      </c>
      <c r="AB361" s="103">
        <f>IF(A361&lt;&gt;"",1,AB360+1)</f>
        <v>1</v>
      </c>
      <c r="AC361" s="103" t="str">
        <f t="shared" si="80"/>
        <v>H22R16 - 1</v>
      </c>
      <c r="AD361" s="82">
        <f t="shared" si="67"/>
        <v>5</v>
      </c>
      <c r="AE361" s="82">
        <f t="shared" si="68"/>
        <v>5</v>
      </c>
      <c r="AF361" s="82" t="str">
        <f>IF(A361&lt;&gt;"",MID(F361,1,FIND(" ",F361,1)-1),AF360)</f>
        <v>H22R16.</v>
      </c>
      <c r="AG361" s="82" t="str">
        <f t="shared" si="69"/>
        <v>H22R16</v>
      </c>
      <c r="AH361" s="155"/>
      <c r="AI361" s="155"/>
    </row>
    <row r="362" spans="1:35" s="2" customFormat="1" ht="350.1" customHeight="1" x14ac:dyDescent="0.2">
      <c r="A362" s="89" t="str">
        <f>IF(ISBLANK(D362),"",COUNTA($D$2:D362))</f>
        <v/>
      </c>
      <c r="B362" s="90">
        <f t="shared" si="70"/>
        <v>361</v>
      </c>
      <c r="C362" s="98"/>
      <c r="D362" s="98"/>
      <c r="E362" s="103">
        <v>1405004</v>
      </c>
      <c r="F362" s="112" t="s">
        <v>1630</v>
      </c>
      <c r="G362" s="112" t="s">
        <v>188</v>
      </c>
      <c r="H362" s="112" t="s">
        <v>622</v>
      </c>
      <c r="I362" s="112" t="s">
        <v>353</v>
      </c>
      <c r="J362" s="98" t="s">
        <v>354</v>
      </c>
      <c r="K362" s="98">
        <v>1</v>
      </c>
      <c r="L362" s="130">
        <v>43040</v>
      </c>
      <c r="M362" s="130">
        <v>43250</v>
      </c>
      <c r="N362" s="117">
        <f t="shared" si="83"/>
        <v>30</v>
      </c>
      <c r="O362" s="98" t="s">
        <v>1699</v>
      </c>
      <c r="P362" s="98">
        <v>1</v>
      </c>
      <c r="Q362" s="130"/>
      <c r="R362" s="100">
        <f>(Q362-M362)/30</f>
        <v>-1441.6666666666667</v>
      </c>
      <c r="S362" s="118">
        <f>IF(P362/K362&gt;1,100,+P362/K362*100)</f>
        <v>100</v>
      </c>
      <c r="T362" s="97">
        <f>+N362*S362/100</f>
        <v>30</v>
      </c>
      <c r="U362" s="97">
        <f>IF(M362&lt;=$AI$1,T362,0)</f>
        <v>30</v>
      </c>
      <c r="V362" s="97">
        <f>IF($AI$1&gt;=M362,N362,0)</f>
        <v>30</v>
      </c>
      <c r="W362" s="98"/>
      <c r="X362" s="102" t="str">
        <f>IF(S362=100,"CUMPLIDA",IF(M362-$AI$1&lt;0,"VENCIDA",IF(M362-$AI$1&lt;=30,"PRÓXIMA A VENCER",IF(S362&gt;0,"CON AVANCE","EN TERMINO"))))</f>
        <v>CUMPLIDA</v>
      </c>
      <c r="Y362" s="102" t="str">
        <f>IF(A362&lt;&gt;"",IF(AE362=1,"VENCIDO",IF(AE362=2,"PRÓXIMO A VENCER",IF(AE362=3,"EN TERMINO",IF(AE362=4,"CON AVANCE",IF(AE362=5,"CUMPLIDO",))))),"")</f>
        <v/>
      </c>
      <c r="Z362" s="152" t="s">
        <v>229</v>
      </c>
      <c r="AA362" s="89" t="str">
        <f t="shared" si="79"/>
        <v>H22R16</v>
      </c>
      <c r="AB362" s="103">
        <f>IF(A362&lt;&gt;"",1,AB361+1)</f>
        <v>2</v>
      </c>
      <c r="AC362" s="103" t="str">
        <f t="shared" si="80"/>
        <v>H22R16 - 2</v>
      </c>
      <c r="AD362" s="82">
        <f t="shared" si="67"/>
        <v>5</v>
      </c>
      <c r="AE362" s="82">
        <f t="shared" si="68"/>
        <v>5</v>
      </c>
      <c r="AF362" s="82" t="str">
        <f>IF(A362&lt;&gt;"",MID(F362,1,FIND(" ",F362,1)-1),AF361)</f>
        <v>H22R16.</v>
      </c>
      <c r="AG362" s="82" t="str">
        <f t="shared" si="69"/>
        <v>H22R16</v>
      </c>
      <c r="AH362" s="155"/>
      <c r="AI362" s="155"/>
    </row>
    <row r="363" spans="1:35" s="2" customFormat="1" ht="350.1" customHeight="1" x14ac:dyDescent="0.2">
      <c r="A363" s="89">
        <f>IF(ISBLANK(D363),"",COUNTA($D$2:D363))</f>
        <v>277</v>
      </c>
      <c r="B363" s="90">
        <f t="shared" si="70"/>
        <v>362</v>
      </c>
      <c r="C363" s="98"/>
      <c r="D363" s="98" t="s">
        <v>831</v>
      </c>
      <c r="E363" s="103">
        <v>1404001</v>
      </c>
      <c r="F363" s="112" t="s">
        <v>687</v>
      </c>
      <c r="G363" s="112" t="s">
        <v>189</v>
      </c>
      <c r="H363" s="112" t="s">
        <v>443</v>
      </c>
      <c r="I363" s="112" t="s">
        <v>441</v>
      </c>
      <c r="J363" s="98" t="s">
        <v>333</v>
      </c>
      <c r="K363" s="98">
        <v>2</v>
      </c>
      <c r="L363" s="130">
        <v>43040</v>
      </c>
      <c r="M363" s="130">
        <v>43388</v>
      </c>
      <c r="N363" s="117">
        <f t="shared" si="83"/>
        <v>49.714285714285715</v>
      </c>
      <c r="O363" s="98" t="s">
        <v>440</v>
      </c>
      <c r="P363" s="98">
        <v>2</v>
      </c>
      <c r="Q363" s="130"/>
      <c r="R363" s="100">
        <f>(Q363-M363)/30</f>
        <v>-1446.2666666666667</v>
      </c>
      <c r="S363" s="118">
        <f>IF(P363/K363&gt;1,100,+P363/K363*100)</f>
        <v>100</v>
      </c>
      <c r="T363" s="97">
        <f>+N363*S363/100</f>
        <v>49.714285714285715</v>
      </c>
      <c r="U363" s="97">
        <f>IF(M363&lt;=$AI$1,T363,0)</f>
        <v>49.714285714285715</v>
      </c>
      <c r="V363" s="97">
        <f>IF($AI$1&gt;=M363,N363,0)</f>
        <v>49.714285714285715</v>
      </c>
      <c r="W363" s="98"/>
      <c r="X363" s="102" t="str">
        <f>IF(S363=100,"CUMPLIDA",IF(M363-$AI$1&lt;0,"VENCIDA",IF(M363-$AI$1&lt;=30,"PRÓXIMA A VENCER",IF(S363&gt;0,"CON AVANCE","EN TERMINO"))))</f>
        <v>CUMPLIDA</v>
      </c>
      <c r="Y363" s="102" t="str">
        <f>IF(A363&lt;&gt;"",IF(AE363=1,"VENCIDO",IF(AE363=2,"PRÓXIMO A VENCER",IF(AE363=3,"EN TERMINO",IF(AE363=4,"CON AVANCE",IF(AE363=5,"CUMPLIDO",))))),"")</f>
        <v>CUMPLIDO</v>
      </c>
      <c r="Z363" s="152" t="s">
        <v>229</v>
      </c>
      <c r="AA363" s="89" t="str">
        <f t="shared" si="79"/>
        <v>H27R16</v>
      </c>
      <c r="AB363" s="103">
        <f>IF(A363&lt;&gt;"",1,AB362+1)</f>
        <v>1</v>
      </c>
      <c r="AC363" s="103" t="str">
        <f t="shared" si="80"/>
        <v>H27R16 - 1</v>
      </c>
      <c r="AD363" s="82">
        <f t="shared" si="67"/>
        <v>5</v>
      </c>
      <c r="AE363" s="82">
        <f t="shared" si="68"/>
        <v>5</v>
      </c>
      <c r="AF363" s="82" t="str">
        <f>IF(A363&lt;&gt;"",MID(F363,1,FIND(" ",F363,1)-1),AF362)</f>
        <v>H27R16.</v>
      </c>
      <c r="AG363" s="82" t="str">
        <f t="shared" si="69"/>
        <v>H27R16</v>
      </c>
      <c r="AH363" s="155"/>
      <c r="AI363" s="155"/>
    </row>
    <row r="364" spans="1:35" s="2" customFormat="1" ht="350.1" customHeight="1" x14ac:dyDescent="0.2">
      <c r="A364" s="89">
        <f>IF(ISBLANK(D364),"",COUNTA($D$2:D364))</f>
        <v>278</v>
      </c>
      <c r="B364" s="90">
        <f t="shared" si="70"/>
        <v>363</v>
      </c>
      <c r="C364" s="98"/>
      <c r="D364" s="98" t="s">
        <v>831</v>
      </c>
      <c r="E364" s="103">
        <v>1405004</v>
      </c>
      <c r="F364" s="112" t="s">
        <v>190</v>
      </c>
      <c r="G364" s="112" t="s">
        <v>191</v>
      </c>
      <c r="H364" s="112" t="s">
        <v>552</v>
      </c>
      <c r="I364" s="112" t="s">
        <v>553</v>
      </c>
      <c r="J364" s="98" t="s">
        <v>18</v>
      </c>
      <c r="K364" s="98">
        <v>3</v>
      </c>
      <c r="L364" s="130">
        <v>43040</v>
      </c>
      <c r="M364" s="130">
        <v>43342</v>
      </c>
      <c r="N364" s="117">
        <f t="shared" si="83"/>
        <v>43.142857142857146</v>
      </c>
      <c r="O364" s="98" t="s">
        <v>1704</v>
      </c>
      <c r="P364" s="98">
        <v>0</v>
      </c>
      <c r="Q364" s="130"/>
      <c r="R364" s="100">
        <f>(Q364-M364)/30</f>
        <v>-1444.7333333333333</v>
      </c>
      <c r="S364" s="118">
        <f>IF(P364/K364&gt;1,100,+P364/K364*100)</f>
        <v>0</v>
      </c>
      <c r="T364" s="97">
        <f>+N364*S364/100</f>
        <v>0</v>
      </c>
      <c r="U364" s="97">
        <f>IF(M364&lt;=$AI$1,T364,0)</f>
        <v>0</v>
      </c>
      <c r="V364" s="97">
        <f>IF($AI$1&gt;=M364,N364,0)</f>
        <v>43.142857142857146</v>
      </c>
      <c r="W364" s="98"/>
      <c r="X364" s="102" t="str">
        <f>IF(S364=100,"CUMPLIDA",IF(M364-$AI$1&lt;0,"VENCIDA",IF(M364-$AI$1&lt;=30,"PRÓXIMA A VENCER",IF(S364&gt;0,"CON AVANCE","EN TERMINO"))))</f>
        <v>VENCIDA</v>
      </c>
      <c r="Y364" s="102" t="str">
        <f>IF(A364&lt;&gt;"",IF(AE364=1,"VENCIDO",IF(AE364=2,"PRÓXIMO A VENCER",IF(AE364=3,"EN TERMINO",IF(AE364=4,"CON AVANCE",IF(AE364=5,"CUMPLIDO",))))),"")</f>
        <v>VENCIDO</v>
      </c>
      <c r="Z364" s="152" t="s">
        <v>229</v>
      </c>
      <c r="AA364" s="89" t="str">
        <f t="shared" si="79"/>
        <v>H32R16</v>
      </c>
      <c r="AB364" s="103">
        <f>IF(A364&lt;&gt;"",1,AB363+1)</f>
        <v>1</v>
      </c>
      <c r="AC364" s="103" t="str">
        <f t="shared" si="80"/>
        <v>H32R16 - 1</v>
      </c>
      <c r="AD364" s="82">
        <f t="shared" si="67"/>
        <v>1</v>
      </c>
      <c r="AE364" s="82">
        <f t="shared" si="68"/>
        <v>1</v>
      </c>
      <c r="AF364" s="82" t="str">
        <f>IF(A364&lt;&gt;"",MID(F364,1,FIND(" ",F364,1)-1),AF363)</f>
        <v>H32R16.</v>
      </c>
      <c r="AG364" s="82" t="str">
        <f t="shared" si="69"/>
        <v>H32R16</v>
      </c>
      <c r="AH364" s="155"/>
      <c r="AI364" s="155"/>
    </row>
    <row r="365" spans="1:35" s="2" customFormat="1" ht="350.1" customHeight="1" x14ac:dyDescent="0.2">
      <c r="A365" s="89">
        <f>IF(ISBLANK(D365),"",COUNTA($D$2:D365))</f>
        <v>279</v>
      </c>
      <c r="B365" s="90">
        <f t="shared" si="70"/>
        <v>364</v>
      </c>
      <c r="C365" s="98"/>
      <c r="D365" s="98" t="s">
        <v>831</v>
      </c>
      <c r="E365" s="103">
        <v>1404004</v>
      </c>
      <c r="F365" s="112" t="s">
        <v>192</v>
      </c>
      <c r="G365" s="112" t="s">
        <v>193</v>
      </c>
      <c r="H365" s="112" t="s">
        <v>554</v>
      </c>
      <c r="I365" s="112" t="s">
        <v>555</v>
      </c>
      <c r="J365" s="98" t="s">
        <v>556</v>
      </c>
      <c r="K365" s="98">
        <v>2</v>
      </c>
      <c r="L365" s="130">
        <v>43040</v>
      </c>
      <c r="M365" s="130">
        <v>43403</v>
      </c>
      <c r="N365" s="117">
        <f t="shared" si="83"/>
        <v>51.857142857142854</v>
      </c>
      <c r="O365" s="98" t="s">
        <v>1704</v>
      </c>
      <c r="P365" s="98">
        <v>0</v>
      </c>
      <c r="Q365" s="130"/>
      <c r="R365" s="100">
        <f>(Q365-M365)/30</f>
        <v>-1446.7666666666667</v>
      </c>
      <c r="S365" s="118">
        <f>IF(P365/K365&gt;1,100,+P365/K365*100)</f>
        <v>0</v>
      </c>
      <c r="T365" s="97">
        <f>+N365*S365/100</f>
        <v>0</v>
      </c>
      <c r="U365" s="97">
        <f>IF(M365&lt;=$AI$1,T365,0)</f>
        <v>0</v>
      </c>
      <c r="V365" s="97">
        <f>IF($AI$1&gt;=M365,N365,0)</f>
        <v>51.857142857142854</v>
      </c>
      <c r="W365" s="98"/>
      <c r="X365" s="102" t="str">
        <f>IF(S365=100,"CUMPLIDA",IF(M365-$AI$1&lt;0,"VENCIDA",IF(M365-$AI$1&lt;=30,"PRÓXIMA A VENCER",IF(S365&gt;0,"CON AVANCE","EN TERMINO"))))</f>
        <v>VENCIDA</v>
      </c>
      <c r="Y365" s="102" t="str">
        <f>IF(A365&lt;&gt;"",IF(AE365=1,"VENCIDO",IF(AE365=2,"PRÓXIMO A VENCER",IF(AE365=3,"EN TERMINO",IF(AE365=4,"CON AVANCE",IF(AE365=5,"CUMPLIDO",))))),"")</f>
        <v>VENCIDO</v>
      </c>
      <c r="Z365" s="152" t="s">
        <v>229</v>
      </c>
      <c r="AA365" s="89" t="str">
        <f t="shared" si="79"/>
        <v>H33R16</v>
      </c>
      <c r="AB365" s="103">
        <f>IF(A365&lt;&gt;"",1,AB364+1)</f>
        <v>1</v>
      </c>
      <c r="AC365" s="103" t="str">
        <f t="shared" si="80"/>
        <v>H33R16 - 1</v>
      </c>
      <c r="AD365" s="82">
        <f t="shared" si="67"/>
        <v>1</v>
      </c>
      <c r="AE365" s="82">
        <f t="shared" si="68"/>
        <v>1</v>
      </c>
      <c r="AF365" s="82" t="str">
        <f>IF(A365&lt;&gt;"",MID(F365,1,FIND(" ",F365,1)-1),AF364)</f>
        <v>H33R16.</v>
      </c>
      <c r="AG365" s="82" t="str">
        <f t="shared" si="69"/>
        <v>H33R16</v>
      </c>
      <c r="AH365" s="155"/>
      <c r="AI365" s="155"/>
    </row>
    <row r="366" spans="1:35" s="2" customFormat="1" ht="350.1" customHeight="1" x14ac:dyDescent="0.2">
      <c r="A366" s="89">
        <f>IF(ISBLANK(D366),"",COUNTA($D$2:D366))</f>
        <v>280</v>
      </c>
      <c r="B366" s="90">
        <f t="shared" si="70"/>
        <v>365</v>
      </c>
      <c r="C366" s="98"/>
      <c r="D366" s="98" t="s">
        <v>831</v>
      </c>
      <c r="E366" s="103">
        <v>1404004</v>
      </c>
      <c r="F366" s="112" t="s">
        <v>194</v>
      </c>
      <c r="G366" s="112" t="s">
        <v>195</v>
      </c>
      <c r="H366" s="112" t="s">
        <v>257</v>
      </c>
      <c r="I366" s="112" t="s">
        <v>258</v>
      </c>
      <c r="J366" s="98" t="s">
        <v>18</v>
      </c>
      <c r="K366" s="97">
        <v>4</v>
      </c>
      <c r="L366" s="130">
        <v>43040</v>
      </c>
      <c r="M366" s="130">
        <v>43403</v>
      </c>
      <c r="N366" s="117">
        <f t="shared" si="83"/>
        <v>51.857142857142854</v>
      </c>
      <c r="O366" s="98" t="s">
        <v>1697</v>
      </c>
      <c r="P366" s="98">
        <v>4</v>
      </c>
      <c r="Q366" s="130">
        <v>44813</v>
      </c>
      <c r="R366" s="100">
        <f>(Q366-M366)/30</f>
        <v>47</v>
      </c>
      <c r="S366" s="118">
        <f>IF(P366/K366&gt;1,100,+P366/K366*100)</f>
        <v>100</v>
      </c>
      <c r="T366" s="97">
        <f>+N366*S366/100</f>
        <v>51.857142857142854</v>
      </c>
      <c r="U366" s="97">
        <f>IF(M366&lt;=$AI$1,T366,0)</f>
        <v>51.857142857142854</v>
      </c>
      <c r="V366" s="97">
        <f>IF($AI$1&gt;=M366,N366,0)</f>
        <v>51.857142857142854</v>
      </c>
      <c r="W366" s="98"/>
      <c r="X366" s="102" t="str">
        <f>IF(S366=100,"CUMPLIDA",IF(M366-$AI$1&lt;0,"VENCIDA",IF(M366-$AI$1&lt;=30,"PRÓXIMA A VENCER",IF(S366&gt;0,"CON AVANCE","EN TERMINO"))))</f>
        <v>CUMPLIDA</v>
      </c>
      <c r="Y366" s="102" t="str">
        <f>IF(A366&lt;&gt;"",IF(AE366=1,"VENCIDO",IF(AE366=2,"PRÓXIMO A VENCER",IF(AE366=3,"EN TERMINO",IF(AE366=4,"CON AVANCE",IF(AE366=5,"CUMPLIDO",))))),"")</f>
        <v>CUMPLIDO</v>
      </c>
      <c r="Z366" s="152" t="s">
        <v>229</v>
      </c>
      <c r="AA366" s="89" t="str">
        <f t="shared" si="79"/>
        <v>H35R16</v>
      </c>
      <c r="AB366" s="103">
        <f>IF(A366&lt;&gt;"",1,AB365+1)</f>
        <v>1</v>
      </c>
      <c r="AC366" s="103" t="str">
        <f t="shared" si="80"/>
        <v>H35R16 - 1</v>
      </c>
      <c r="AD366" s="82">
        <f t="shared" si="67"/>
        <v>5</v>
      </c>
      <c r="AE366" s="82">
        <f t="shared" si="68"/>
        <v>5</v>
      </c>
      <c r="AF366" s="82" t="str">
        <f>IF(A366&lt;&gt;"",MID(F366,1,FIND(" ",F366,1)-1),AF365)</f>
        <v>H35R16.</v>
      </c>
      <c r="AG366" s="82" t="str">
        <f t="shared" si="69"/>
        <v>H35R16</v>
      </c>
      <c r="AH366" s="155"/>
      <c r="AI366" s="155"/>
    </row>
    <row r="367" spans="1:35" s="2" customFormat="1" ht="350.1" customHeight="1" x14ac:dyDescent="0.2">
      <c r="A367" s="89">
        <f>IF(ISBLANK(D367),"",COUNTA($D$2:D367))</f>
        <v>281</v>
      </c>
      <c r="B367" s="90">
        <f t="shared" si="70"/>
        <v>366</v>
      </c>
      <c r="C367" s="98"/>
      <c r="D367" s="98" t="s">
        <v>831</v>
      </c>
      <c r="E367" s="103">
        <v>1405004</v>
      </c>
      <c r="F367" s="112" t="s">
        <v>357</v>
      </c>
      <c r="G367" s="112" t="s">
        <v>642</v>
      </c>
      <c r="H367" s="112" t="s">
        <v>643</v>
      </c>
      <c r="I367" s="112" t="s">
        <v>355</v>
      </c>
      <c r="J367" s="98" t="s">
        <v>356</v>
      </c>
      <c r="K367" s="98">
        <v>3</v>
      </c>
      <c r="L367" s="130">
        <v>43040</v>
      </c>
      <c r="M367" s="130">
        <v>43403</v>
      </c>
      <c r="N367" s="117">
        <f t="shared" si="83"/>
        <v>51.857142857142854</v>
      </c>
      <c r="O367" s="98" t="s">
        <v>1699</v>
      </c>
      <c r="P367" s="98">
        <v>3</v>
      </c>
      <c r="Q367" s="130"/>
      <c r="R367" s="100">
        <f>(Q367-M367)/30</f>
        <v>-1446.7666666666667</v>
      </c>
      <c r="S367" s="118">
        <f>IF(P367/K367&gt;1,100,+P367/K367*100)</f>
        <v>100</v>
      </c>
      <c r="T367" s="97">
        <f>+N367*S367/100</f>
        <v>51.857142857142854</v>
      </c>
      <c r="U367" s="97">
        <f>IF(M367&lt;=$AI$1,T367,0)</f>
        <v>51.857142857142854</v>
      </c>
      <c r="V367" s="97">
        <f>IF($AI$1&gt;=M367,N367,0)</f>
        <v>51.857142857142854</v>
      </c>
      <c r="W367" s="98"/>
      <c r="X367" s="102" t="str">
        <f>IF(S367=100,"CUMPLIDA",IF(M367-$AI$1&lt;0,"VENCIDA",IF(M367-$AI$1&lt;=30,"PRÓXIMA A VENCER",IF(S367&gt;0,"CON AVANCE","EN TERMINO"))))</f>
        <v>CUMPLIDA</v>
      </c>
      <c r="Y367" s="102" t="str">
        <f>IF(A367&lt;&gt;"",IF(AE367=1,"VENCIDO",IF(AE367=2,"PRÓXIMO A VENCER",IF(AE367=3,"EN TERMINO",IF(AE367=4,"CON AVANCE",IF(AE367=5,"CUMPLIDO",))))),"")</f>
        <v>CUMPLIDO</v>
      </c>
      <c r="Z367" s="152" t="s">
        <v>229</v>
      </c>
      <c r="AA367" s="89" t="str">
        <f t="shared" si="79"/>
        <v>H36R16</v>
      </c>
      <c r="AB367" s="103">
        <f>IF(A367&lt;&gt;"",1,AB366+1)</f>
        <v>1</v>
      </c>
      <c r="AC367" s="103" t="str">
        <f t="shared" si="80"/>
        <v>H36R16 - 1</v>
      </c>
      <c r="AD367" s="82">
        <f t="shared" si="67"/>
        <v>5</v>
      </c>
      <c r="AE367" s="82">
        <f t="shared" si="68"/>
        <v>5</v>
      </c>
      <c r="AF367" s="82" t="str">
        <f>IF(A367&lt;&gt;"",MID(F367,1,FIND(" ",F367,1)-1),AF366)</f>
        <v>H36R16.</v>
      </c>
      <c r="AG367" s="82" t="str">
        <f t="shared" si="69"/>
        <v>H36R16</v>
      </c>
      <c r="AH367" s="155"/>
      <c r="AI367" s="155"/>
    </row>
    <row r="368" spans="1:35" s="2" customFormat="1" ht="350.1" customHeight="1" x14ac:dyDescent="0.2">
      <c r="A368" s="89" t="str">
        <f>IF(ISBLANK(D368),"",COUNTA($D$2:D368))</f>
        <v/>
      </c>
      <c r="B368" s="90">
        <f t="shared" si="70"/>
        <v>367</v>
      </c>
      <c r="C368" s="98"/>
      <c r="D368" s="98"/>
      <c r="E368" s="103">
        <v>1405004</v>
      </c>
      <c r="F368" s="112" t="s">
        <v>358</v>
      </c>
      <c r="G368" s="112" t="s">
        <v>642</v>
      </c>
      <c r="H368" s="112" t="s">
        <v>359</v>
      </c>
      <c r="I368" s="112" t="s">
        <v>360</v>
      </c>
      <c r="J368" s="98" t="s">
        <v>361</v>
      </c>
      <c r="K368" s="98">
        <v>2</v>
      </c>
      <c r="L368" s="130">
        <v>43040</v>
      </c>
      <c r="M368" s="130">
        <v>43342</v>
      </c>
      <c r="N368" s="117">
        <f t="shared" si="83"/>
        <v>43.142857142857146</v>
      </c>
      <c r="O368" s="98" t="s">
        <v>1699</v>
      </c>
      <c r="P368" s="98">
        <v>2</v>
      </c>
      <c r="Q368" s="130">
        <v>44383</v>
      </c>
      <c r="R368" s="100">
        <f>(Q368-M368)/30</f>
        <v>34.700000000000003</v>
      </c>
      <c r="S368" s="118">
        <f>IF(P368/K368&gt;1,100,+P368/K368*100)</f>
        <v>100</v>
      </c>
      <c r="T368" s="97">
        <f>+N368*S368/100</f>
        <v>43.142857142857146</v>
      </c>
      <c r="U368" s="97">
        <f>IF(M368&lt;=$AI$1,T368,0)</f>
        <v>43.142857142857146</v>
      </c>
      <c r="V368" s="97">
        <f>IF($AI$1&gt;=M368,N368,0)</f>
        <v>43.142857142857146</v>
      </c>
      <c r="W368" s="98"/>
      <c r="X368" s="102" t="str">
        <f>IF(S368=100,"CUMPLIDA",IF(M368-$AI$1&lt;0,"VENCIDA",IF(M368-$AI$1&lt;=30,"PRÓXIMA A VENCER",IF(S368&gt;0,"CON AVANCE","EN TERMINO"))))</f>
        <v>CUMPLIDA</v>
      </c>
      <c r="Y368" s="102" t="str">
        <f>IF(A368&lt;&gt;"",IF(AE368=1,"VENCIDO",IF(AE368=2,"PRÓXIMO A VENCER",IF(AE368=3,"EN TERMINO",IF(AE368=4,"CON AVANCE",IF(AE368=5,"CUMPLIDO",))))),"")</f>
        <v/>
      </c>
      <c r="Z368" s="152" t="s">
        <v>229</v>
      </c>
      <c r="AA368" s="89" t="str">
        <f t="shared" si="79"/>
        <v>H36R16</v>
      </c>
      <c r="AB368" s="103">
        <f>IF(A368&lt;&gt;"",1,AB367+1)</f>
        <v>2</v>
      </c>
      <c r="AC368" s="103" t="str">
        <f t="shared" si="80"/>
        <v>H36R16 - 2</v>
      </c>
      <c r="AD368" s="82">
        <f t="shared" si="67"/>
        <v>5</v>
      </c>
      <c r="AE368" s="82">
        <f t="shared" si="68"/>
        <v>5</v>
      </c>
      <c r="AF368" s="82" t="str">
        <f>IF(A368&lt;&gt;"",MID(F368,1,FIND(" ",F368,1)-1),AF367)</f>
        <v>H36R16.</v>
      </c>
      <c r="AG368" s="82" t="str">
        <f t="shared" si="69"/>
        <v>H36R16</v>
      </c>
      <c r="AH368" s="155"/>
      <c r="AI368" s="155"/>
    </row>
    <row r="369" spans="1:35" s="2" customFormat="1" ht="350.1" customHeight="1" x14ac:dyDescent="0.2">
      <c r="A369" s="89">
        <f>IF(ISBLANK(D369),"",COUNTA($D$2:D369))</f>
        <v>282</v>
      </c>
      <c r="B369" s="90">
        <f t="shared" si="70"/>
        <v>368</v>
      </c>
      <c r="C369" s="98"/>
      <c r="D369" s="98" t="s">
        <v>712</v>
      </c>
      <c r="E369" s="103">
        <v>1405004</v>
      </c>
      <c r="F369" s="112" t="s">
        <v>196</v>
      </c>
      <c r="G369" s="112" t="s">
        <v>197</v>
      </c>
      <c r="H369" s="112" t="s">
        <v>669</v>
      </c>
      <c r="I369" s="112" t="s">
        <v>670</v>
      </c>
      <c r="J369" s="98" t="s">
        <v>474</v>
      </c>
      <c r="K369" s="98">
        <v>2</v>
      </c>
      <c r="L369" s="130">
        <v>43040</v>
      </c>
      <c r="M369" s="130">
        <v>43281</v>
      </c>
      <c r="N369" s="117">
        <f t="shared" si="83"/>
        <v>34.428571428571431</v>
      </c>
      <c r="O369" s="111" t="s">
        <v>1702</v>
      </c>
      <c r="P369" s="98">
        <v>2</v>
      </c>
      <c r="Q369" s="130"/>
      <c r="R369" s="100">
        <f>(Q369-M369)/30</f>
        <v>-1442.7</v>
      </c>
      <c r="S369" s="118">
        <f>IF(P369/K369&gt;1,100,+P369/K369*100)</f>
        <v>100</v>
      </c>
      <c r="T369" s="97">
        <f>+N369*S369/100</f>
        <v>34.428571428571431</v>
      </c>
      <c r="U369" s="97">
        <f>IF(M369&lt;=$AI$1,T369,0)</f>
        <v>34.428571428571431</v>
      </c>
      <c r="V369" s="97">
        <f>IF($AI$1&gt;=M369,N369,0)</f>
        <v>34.428571428571431</v>
      </c>
      <c r="W369" s="98"/>
      <c r="X369" s="102" t="str">
        <f>IF(S369=100,"CUMPLIDA",IF(M369-$AI$1&lt;0,"VENCIDA",IF(M369-$AI$1&lt;=30,"PRÓXIMA A VENCER",IF(S369&gt;0,"CON AVANCE","EN TERMINO"))))</f>
        <v>CUMPLIDA</v>
      </c>
      <c r="Y369" s="102" t="str">
        <f>IF(A369&lt;&gt;"",IF(AE369=1,"VENCIDO",IF(AE369=2,"PRÓXIMO A VENCER",IF(AE369=3,"EN TERMINO",IF(AE369=4,"CON AVANCE",IF(AE369=5,"CUMPLIDO",))))),"")</f>
        <v>CUMPLIDO</v>
      </c>
      <c r="Z369" s="152" t="s">
        <v>229</v>
      </c>
      <c r="AA369" s="89" t="str">
        <f t="shared" si="79"/>
        <v>H37R16</v>
      </c>
      <c r="AB369" s="103">
        <f>IF(A369&lt;&gt;"",1,AB368+1)</f>
        <v>1</v>
      </c>
      <c r="AC369" s="103" t="str">
        <f t="shared" si="80"/>
        <v>H37R16 - 1</v>
      </c>
      <c r="AD369" s="82">
        <f t="shared" si="67"/>
        <v>5</v>
      </c>
      <c r="AE369" s="82">
        <f t="shared" si="68"/>
        <v>5</v>
      </c>
      <c r="AF369" s="82" t="str">
        <f>IF(A369&lt;&gt;"",MID(F369,1,FIND(" ",F369,1)-1),AF368)</f>
        <v>H37R16.</v>
      </c>
      <c r="AG369" s="82" t="str">
        <f t="shared" si="69"/>
        <v>H37R16</v>
      </c>
      <c r="AH369" s="155"/>
      <c r="AI369" s="155"/>
    </row>
    <row r="370" spans="1:35" s="2" customFormat="1" ht="350.1" customHeight="1" x14ac:dyDescent="0.2">
      <c r="A370" s="89">
        <f>IF(ISBLANK(D370),"",COUNTA($D$2:D370))</f>
        <v>283</v>
      </c>
      <c r="B370" s="90">
        <f t="shared" si="70"/>
        <v>369</v>
      </c>
      <c r="C370" s="98"/>
      <c r="D370" s="98" t="s">
        <v>833</v>
      </c>
      <c r="E370" s="103">
        <v>1405004</v>
      </c>
      <c r="F370" s="112" t="s">
        <v>365</v>
      </c>
      <c r="G370" s="112" t="s">
        <v>198</v>
      </c>
      <c r="H370" s="112" t="s">
        <v>362</v>
      </c>
      <c r="I370" s="112" t="s">
        <v>363</v>
      </c>
      <c r="J370" s="98" t="s">
        <v>364</v>
      </c>
      <c r="K370" s="98">
        <v>1</v>
      </c>
      <c r="L370" s="130">
        <v>43040</v>
      </c>
      <c r="M370" s="130">
        <v>43099</v>
      </c>
      <c r="N370" s="117">
        <f t="shared" si="83"/>
        <v>8.4285714285714288</v>
      </c>
      <c r="O370" s="98" t="s">
        <v>1699</v>
      </c>
      <c r="P370" s="98">
        <v>1</v>
      </c>
      <c r="Q370" s="130"/>
      <c r="R370" s="100">
        <f>(Q370-M370)/30</f>
        <v>-1436.6333333333334</v>
      </c>
      <c r="S370" s="118">
        <f>IF(P370/K370&gt;1,100,+P370/K370*100)</f>
        <v>100</v>
      </c>
      <c r="T370" s="97">
        <f>+N370*S370/100</f>
        <v>8.4285714285714288</v>
      </c>
      <c r="U370" s="97">
        <f>IF(M370&lt;=$AI$1,T370,0)</f>
        <v>8.4285714285714288</v>
      </c>
      <c r="V370" s="97">
        <f>IF($AI$1&gt;=M370,N370,0)</f>
        <v>8.4285714285714288</v>
      </c>
      <c r="W370" s="98"/>
      <c r="X370" s="102" t="str">
        <f>IF(S370=100,"CUMPLIDA",IF(M370-$AI$1&lt;0,"VENCIDA",IF(M370-$AI$1&lt;=30,"PRÓXIMA A VENCER",IF(S370&gt;0,"CON AVANCE","EN TERMINO"))))</f>
        <v>CUMPLIDA</v>
      </c>
      <c r="Y370" s="102" t="str">
        <f>IF(A370&lt;&gt;"",IF(AE370=1,"VENCIDO",IF(AE370=2,"PRÓXIMO A VENCER",IF(AE370=3,"EN TERMINO",IF(AE370=4,"CON AVANCE",IF(AE370=5,"CUMPLIDO",))))),"")</f>
        <v>CUMPLIDO</v>
      </c>
      <c r="Z370" s="152" t="s">
        <v>229</v>
      </c>
      <c r="AA370" s="89" t="str">
        <f t="shared" si="79"/>
        <v>H39R16</v>
      </c>
      <c r="AB370" s="103">
        <f>IF(A370&lt;&gt;"",1,AB369+1)</f>
        <v>1</v>
      </c>
      <c r="AC370" s="103" t="str">
        <f t="shared" si="80"/>
        <v>H39R16 - 1</v>
      </c>
      <c r="AD370" s="82">
        <f t="shared" si="67"/>
        <v>5</v>
      </c>
      <c r="AE370" s="82">
        <f t="shared" si="68"/>
        <v>5</v>
      </c>
      <c r="AF370" s="82" t="str">
        <f>IF(A370&lt;&gt;"",MID(F370,1,FIND(" ",F370,1)-1),AF369)</f>
        <v>H39R16.</v>
      </c>
      <c r="AG370" s="82" t="str">
        <f t="shared" si="69"/>
        <v>H39R16</v>
      </c>
      <c r="AH370" s="155"/>
      <c r="AI370" s="155"/>
    </row>
    <row r="371" spans="1:35" s="2" customFormat="1" ht="350.1" customHeight="1" x14ac:dyDescent="0.2">
      <c r="A371" s="89">
        <f>IF(ISBLANK(D371),"",COUNTA($D$2:D371))</f>
        <v>284</v>
      </c>
      <c r="B371" s="90">
        <f t="shared" si="70"/>
        <v>370</v>
      </c>
      <c r="C371" s="98"/>
      <c r="D371" s="98" t="s">
        <v>712</v>
      </c>
      <c r="E371" s="103">
        <v>1405004</v>
      </c>
      <c r="F371" s="112" t="s">
        <v>199</v>
      </c>
      <c r="G371" s="112" t="s">
        <v>200</v>
      </c>
      <c r="H371" s="112" t="s">
        <v>259</v>
      </c>
      <c r="I371" s="112" t="s">
        <v>260</v>
      </c>
      <c r="J371" s="98" t="s">
        <v>71</v>
      </c>
      <c r="K371" s="98">
        <v>1</v>
      </c>
      <c r="L371" s="130">
        <v>43040</v>
      </c>
      <c r="M371" s="130">
        <v>43099</v>
      </c>
      <c r="N371" s="117">
        <f t="shared" si="83"/>
        <v>8.4285714285714288</v>
      </c>
      <c r="O371" s="98" t="s">
        <v>1698</v>
      </c>
      <c r="P371" s="98">
        <v>1</v>
      </c>
      <c r="Q371" s="130"/>
      <c r="R371" s="100">
        <f>(Q371-M371)/30</f>
        <v>-1436.6333333333334</v>
      </c>
      <c r="S371" s="118">
        <f>IF(P371/K371&gt;1,100,+P371/K371*100)</f>
        <v>100</v>
      </c>
      <c r="T371" s="97">
        <f>+N371*S371/100</f>
        <v>8.4285714285714288</v>
      </c>
      <c r="U371" s="97">
        <f>IF(M371&lt;=$AI$1,T371,0)</f>
        <v>8.4285714285714288</v>
      </c>
      <c r="V371" s="97">
        <f>IF($AI$1&gt;=M371,N371,0)</f>
        <v>8.4285714285714288</v>
      </c>
      <c r="W371" s="98"/>
      <c r="X371" s="102" t="str">
        <f>IF(S371=100,"CUMPLIDA",IF(M371-$AI$1&lt;0,"VENCIDA",IF(M371-$AI$1&lt;=30,"PRÓXIMA A VENCER",IF(S371&gt;0,"CON AVANCE","EN TERMINO"))))</f>
        <v>CUMPLIDA</v>
      </c>
      <c r="Y371" s="102" t="str">
        <f>IF(A371&lt;&gt;"",IF(AE371=1,"VENCIDO",IF(AE371=2,"PRÓXIMO A VENCER",IF(AE371=3,"EN TERMINO",IF(AE371=4,"CON AVANCE",IF(AE371=5,"CUMPLIDO",))))),"")</f>
        <v>CUMPLIDO</v>
      </c>
      <c r="Z371" s="152" t="s">
        <v>229</v>
      </c>
      <c r="AA371" s="89" t="str">
        <f t="shared" si="79"/>
        <v>H41R16</v>
      </c>
      <c r="AB371" s="103">
        <f>IF(A371&lt;&gt;"",1,AB370+1)</f>
        <v>1</v>
      </c>
      <c r="AC371" s="103" t="str">
        <f t="shared" si="80"/>
        <v>H41R16 - 1</v>
      </c>
      <c r="AD371" s="82">
        <f t="shared" si="67"/>
        <v>5</v>
      </c>
      <c r="AE371" s="82">
        <f t="shared" si="68"/>
        <v>5</v>
      </c>
      <c r="AF371" s="82" t="str">
        <f>IF(A371&lt;&gt;"",MID(F371,1,FIND(" ",F371,1)-1),AF370)</f>
        <v>H41R16.</v>
      </c>
      <c r="AG371" s="82" t="str">
        <f t="shared" si="69"/>
        <v>H41R16</v>
      </c>
      <c r="AH371" s="155"/>
      <c r="AI371" s="155"/>
    </row>
    <row r="372" spans="1:35" s="2" customFormat="1" ht="350.1" customHeight="1" x14ac:dyDescent="0.2">
      <c r="A372" s="89">
        <f>IF(ISBLANK(D372),"",COUNTA($D$2:D372))</f>
        <v>285</v>
      </c>
      <c r="B372" s="90">
        <f t="shared" si="70"/>
        <v>371</v>
      </c>
      <c r="C372" s="98"/>
      <c r="D372" s="98" t="s">
        <v>831</v>
      </c>
      <c r="E372" s="103">
        <v>1405004</v>
      </c>
      <c r="F372" s="112" t="s">
        <v>813</v>
      </c>
      <c r="G372" s="112" t="s">
        <v>201</v>
      </c>
      <c r="H372" s="112" t="s">
        <v>261</v>
      </c>
      <c r="I372" s="112" t="s">
        <v>262</v>
      </c>
      <c r="J372" s="98" t="s">
        <v>263</v>
      </c>
      <c r="K372" s="98">
        <v>1</v>
      </c>
      <c r="L372" s="130">
        <v>43040</v>
      </c>
      <c r="M372" s="130">
        <v>43099</v>
      </c>
      <c r="N372" s="117">
        <f>(+M372-L372)/7</f>
        <v>8.4285714285714288</v>
      </c>
      <c r="O372" s="98" t="s">
        <v>1698</v>
      </c>
      <c r="P372" s="98">
        <v>1</v>
      </c>
      <c r="Q372" s="130"/>
      <c r="R372" s="100">
        <f>(Q372-M372)/30</f>
        <v>-1436.6333333333334</v>
      </c>
      <c r="S372" s="118">
        <f>IF(P372/K372&gt;1,100,+P372/K372*100)</f>
        <v>100</v>
      </c>
      <c r="T372" s="97">
        <f>+N372*S372/100</f>
        <v>8.4285714285714288</v>
      </c>
      <c r="U372" s="97">
        <f>IF(M372&lt;=$AI$1,T372,0)</f>
        <v>8.4285714285714288</v>
      </c>
      <c r="V372" s="97">
        <f>IF($AI$1&gt;=M372,N372,0)</f>
        <v>8.4285714285714288</v>
      </c>
      <c r="W372" s="98"/>
      <c r="X372" s="102" t="str">
        <f>IF(S372=100,"CUMPLIDA",IF(M372-$AI$1&lt;0,"VENCIDA",IF(M372-$AI$1&lt;=30,"PRÓXIMA A VENCER",IF(S372&gt;0,"CON AVANCE","EN TERMINO"))))</f>
        <v>CUMPLIDA</v>
      </c>
      <c r="Y372" s="102" t="str">
        <f>IF(A372&lt;&gt;"",IF(AE372=1,"VENCIDO",IF(AE372=2,"PRÓXIMO A VENCER",IF(AE372=3,"EN TERMINO",IF(AE372=4,"CON AVANCE",IF(AE372=5,"CUMPLIDO",))))),"")</f>
        <v>CUMPLIDO</v>
      </c>
      <c r="Z372" s="152" t="s">
        <v>229</v>
      </c>
      <c r="AA372" s="89" t="str">
        <f t="shared" si="79"/>
        <v>H44R16</v>
      </c>
      <c r="AB372" s="103">
        <f>IF(A372&lt;&gt;"",1,AB371+1)</f>
        <v>1</v>
      </c>
      <c r="AC372" s="103" t="str">
        <f t="shared" si="80"/>
        <v>H44R16 - 1</v>
      </c>
      <c r="AD372" s="82">
        <f t="shared" si="67"/>
        <v>5</v>
      </c>
      <c r="AE372" s="82">
        <f t="shared" si="68"/>
        <v>5</v>
      </c>
      <c r="AF372" s="82" t="str">
        <f>IF(A372&lt;&gt;"",MID(F372,1,FIND(" ",F372,1)-1),AF371)</f>
        <v>H44R16.</v>
      </c>
      <c r="AG372" s="82" t="str">
        <f t="shared" si="69"/>
        <v>H44R16</v>
      </c>
      <c r="AH372" s="155"/>
      <c r="AI372" s="155"/>
    </row>
    <row r="373" spans="1:35" s="2" customFormat="1" ht="350.1" customHeight="1" x14ac:dyDescent="0.2">
      <c r="A373" s="89">
        <f>IF(ISBLANK(D373),"",COUNTA($D$2:D373))</f>
        <v>286</v>
      </c>
      <c r="B373" s="90">
        <f t="shared" si="70"/>
        <v>372</v>
      </c>
      <c r="C373" s="98"/>
      <c r="D373" s="98" t="s">
        <v>831</v>
      </c>
      <c r="E373" s="103">
        <v>1405004</v>
      </c>
      <c r="F373" s="112" t="s">
        <v>202</v>
      </c>
      <c r="G373" s="112" t="s">
        <v>203</v>
      </c>
      <c r="H373" s="112" t="s">
        <v>264</v>
      </c>
      <c r="I373" s="112" t="s">
        <v>265</v>
      </c>
      <c r="J373" s="98" t="s">
        <v>263</v>
      </c>
      <c r="K373" s="98">
        <v>1</v>
      </c>
      <c r="L373" s="130">
        <v>43040</v>
      </c>
      <c r="M373" s="130">
        <v>43099</v>
      </c>
      <c r="N373" s="117">
        <f t="shared" si="83"/>
        <v>8.4285714285714288</v>
      </c>
      <c r="O373" s="98" t="s">
        <v>1698</v>
      </c>
      <c r="P373" s="98">
        <v>1</v>
      </c>
      <c r="Q373" s="130"/>
      <c r="R373" s="100">
        <f>(Q373-M373)/30</f>
        <v>-1436.6333333333334</v>
      </c>
      <c r="S373" s="118">
        <f>IF(P373/K373&gt;1,100,+P373/K373*100)</f>
        <v>100</v>
      </c>
      <c r="T373" s="97">
        <f>+N373*S373/100</f>
        <v>8.4285714285714288</v>
      </c>
      <c r="U373" s="97">
        <f>IF(M373&lt;=$AI$1,T373,0)</f>
        <v>8.4285714285714288</v>
      </c>
      <c r="V373" s="97">
        <f>IF($AI$1&gt;=M373,N373,0)</f>
        <v>8.4285714285714288</v>
      </c>
      <c r="W373" s="98"/>
      <c r="X373" s="102" t="str">
        <f>IF(S373=100,"CUMPLIDA",IF(M373-$AI$1&lt;0,"VENCIDA",IF(M373-$AI$1&lt;=30,"PRÓXIMA A VENCER",IF(S373&gt;0,"CON AVANCE","EN TERMINO"))))</f>
        <v>CUMPLIDA</v>
      </c>
      <c r="Y373" s="102" t="str">
        <f>IF(A373&lt;&gt;"",IF(AE373=1,"VENCIDO",IF(AE373=2,"PRÓXIMO A VENCER",IF(AE373=3,"EN TERMINO",IF(AE373=4,"CON AVANCE",IF(AE373=5,"CUMPLIDO",))))),"")</f>
        <v>CUMPLIDO</v>
      </c>
      <c r="Z373" s="152" t="s">
        <v>229</v>
      </c>
      <c r="AA373" s="89" t="str">
        <f t="shared" si="79"/>
        <v>H54R16</v>
      </c>
      <c r="AB373" s="103">
        <f>IF(A373&lt;&gt;"",1,AB372+1)</f>
        <v>1</v>
      </c>
      <c r="AC373" s="103" t="str">
        <f t="shared" si="80"/>
        <v>H54R16 - 1</v>
      </c>
      <c r="AD373" s="82">
        <f t="shared" si="67"/>
        <v>5</v>
      </c>
      <c r="AE373" s="82">
        <f t="shared" si="68"/>
        <v>5</v>
      </c>
      <c r="AF373" s="82" t="str">
        <f>IF(A373&lt;&gt;"",MID(F373,1,FIND(" ",F373,1)-1),AF372)</f>
        <v>H54R16.</v>
      </c>
      <c r="AG373" s="82" t="str">
        <f t="shared" si="69"/>
        <v>H54R16</v>
      </c>
      <c r="AH373" s="155"/>
      <c r="AI373" s="155"/>
    </row>
    <row r="374" spans="1:35" s="2" customFormat="1" ht="350.1" customHeight="1" x14ac:dyDescent="0.2">
      <c r="A374" s="89">
        <f>IF(ISBLANK(D374),"",COUNTA($D$2:D374))</f>
        <v>287</v>
      </c>
      <c r="B374" s="90">
        <f t="shared" si="70"/>
        <v>373</v>
      </c>
      <c r="C374" s="98"/>
      <c r="D374" s="98" t="s">
        <v>712</v>
      </c>
      <c r="E374" s="103">
        <v>1405004</v>
      </c>
      <c r="F374" s="112" t="s">
        <v>475</v>
      </c>
      <c r="G374" s="112" t="s">
        <v>476</v>
      </c>
      <c r="H374" s="112" t="s">
        <v>1200</v>
      </c>
      <c r="I374" s="112" t="s">
        <v>1194</v>
      </c>
      <c r="J374" s="98" t="s">
        <v>1158</v>
      </c>
      <c r="K374" s="98">
        <v>1</v>
      </c>
      <c r="L374" s="130">
        <v>43862</v>
      </c>
      <c r="M374" s="130">
        <v>43979</v>
      </c>
      <c r="N374" s="117">
        <f t="shared" si="83"/>
        <v>16.714285714285715</v>
      </c>
      <c r="O374" s="98" t="s">
        <v>1708</v>
      </c>
      <c r="P374" s="98">
        <v>1</v>
      </c>
      <c r="Q374" s="99">
        <v>44662</v>
      </c>
      <c r="R374" s="100">
        <f>(Q374-M374)/30</f>
        <v>22.766666666666666</v>
      </c>
      <c r="S374" s="118">
        <f>IF(P374/K374&gt;1,100,+P374/K374*100)</f>
        <v>100</v>
      </c>
      <c r="T374" s="97">
        <f>+N374*S374/100</f>
        <v>16.714285714285715</v>
      </c>
      <c r="U374" s="97">
        <f>IF(M374&lt;=$AI$1,T374,0)</f>
        <v>16.714285714285715</v>
      </c>
      <c r="V374" s="97">
        <f>IF($AI$1&gt;=M374,N374,0)</f>
        <v>16.714285714285715</v>
      </c>
      <c r="W374" s="98"/>
      <c r="X374" s="102" t="str">
        <f>IF(S374=100,"CUMPLIDA",IF(M374-$AI$1&lt;0,"VENCIDA",IF(M374-$AI$1&lt;=30,"PRÓXIMA A VENCER",IF(S374&gt;0,"CON AVANCE","EN TERMINO"))))</f>
        <v>CUMPLIDA</v>
      </c>
      <c r="Y374" s="102" t="str">
        <f>IF(A374&lt;&gt;"",IF(AE374=1,"VENCIDO",IF(AE374=2,"PRÓXIMO A VENCER",IF(AE374=3,"EN TERMINO",IF(AE374=4,"CON AVANCE",IF(AE374=5,"CUMPLIDO",))))),"")</f>
        <v>CUMPLIDO</v>
      </c>
      <c r="Z374" s="152" t="s">
        <v>229</v>
      </c>
      <c r="AA374" s="89" t="str">
        <f t="shared" si="79"/>
        <v>H58R16</v>
      </c>
      <c r="AB374" s="103">
        <f>IF(A374&lt;&gt;"",1,AB373+1)</f>
        <v>1</v>
      </c>
      <c r="AC374" s="103" t="str">
        <f t="shared" si="80"/>
        <v>H58R16 - 1</v>
      </c>
      <c r="AD374" s="82">
        <f t="shared" si="67"/>
        <v>5</v>
      </c>
      <c r="AE374" s="82">
        <f t="shared" si="68"/>
        <v>5</v>
      </c>
      <c r="AF374" s="82" t="str">
        <f>IF(A374&lt;&gt;"",MID(F374,1,FIND(" ",F374,1)-1),AF373)</f>
        <v>H58R16.</v>
      </c>
      <c r="AG374" s="82" t="str">
        <f t="shared" si="69"/>
        <v>H58R16</v>
      </c>
      <c r="AH374" s="155"/>
      <c r="AI374" s="155"/>
    </row>
    <row r="375" spans="1:35" s="2" customFormat="1" ht="350.1" customHeight="1" x14ac:dyDescent="0.2">
      <c r="A375" s="89">
        <f>IF(ISBLANK(D375),"",COUNTA($D$2:D375))</f>
        <v>288</v>
      </c>
      <c r="B375" s="90">
        <f t="shared" si="70"/>
        <v>374</v>
      </c>
      <c r="C375" s="98"/>
      <c r="D375" s="98" t="s">
        <v>712</v>
      </c>
      <c r="E375" s="103">
        <v>1103002</v>
      </c>
      <c r="F375" s="112" t="s">
        <v>267</v>
      </c>
      <c r="G375" s="112" t="s">
        <v>649</v>
      </c>
      <c r="H375" s="112" t="s">
        <v>282</v>
      </c>
      <c r="I375" s="112" t="s">
        <v>266</v>
      </c>
      <c r="J375" s="98" t="s">
        <v>141</v>
      </c>
      <c r="K375" s="98">
        <v>3</v>
      </c>
      <c r="L375" s="130">
        <v>43040</v>
      </c>
      <c r="M375" s="130">
        <v>43403</v>
      </c>
      <c r="N375" s="117">
        <f t="shared" si="83"/>
        <v>51.857142857142854</v>
      </c>
      <c r="O375" s="98" t="s">
        <v>1698</v>
      </c>
      <c r="P375" s="98">
        <v>0.9</v>
      </c>
      <c r="Q375" s="130"/>
      <c r="R375" s="100">
        <f>(Q375-M375)/30</f>
        <v>-1446.7666666666667</v>
      </c>
      <c r="S375" s="118">
        <f>IF(P375/K375&gt;1,100,+P375/K375*100)</f>
        <v>30</v>
      </c>
      <c r="T375" s="97">
        <f>+N375*S375/100</f>
        <v>15.557142857142855</v>
      </c>
      <c r="U375" s="97">
        <f>IF(M375&lt;=$AI$1,T375,0)</f>
        <v>15.557142857142855</v>
      </c>
      <c r="V375" s="97">
        <f>IF($AI$1&gt;=M375,N375,0)</f>
        <v>51.857142857142854</v>
      </c>
      <c r="W375" s="98"/>
      <c r="X375" s="102" t="str">
        <f>IF(S375=100,"CUMPLIDA",IF(M375-$AI$1&lt;0,"VENCIDA",IF(M375-$AI$1&lt;=30,"PRÓXIMA A VENCER",IF(S375&gt;0,"CON AVANCE","EN TERMINO"))))</f>
        <v>VENCIDA</v>
      </c>
      <c r="Y375" s="102" t="str">
        <f>IF(A375&lt;&gt;"",IF(AE375=1,"VENCIDO",IF(AE375=2,"PRÓXIMO A VENCER",IF(AE375=3,"EN TERMINO",IF(AE375=4,"CON AVANCE",IF(AE375=5,"CUMPLIDO",))))),"")</f>
        <v>VENCIDO</v>
      </c>
      <c r="Z375" s="152" t="s">
        <v>229</v>
      </c>
      <c r="AA375" s="89" t="str">
        <f t="shared" si="79"/>
        <v>H59R16</v>
      </c>
      <c r="AB375" s="103">
        <f>IF(A375&lt;&gt;"",1,AB374+1)</f>
        <v>1</v>
      </c>
      <c r="AC375" s="103" t="str">
        <f t="shared" si="80"/>
        <v>H59R16 - 1</v>
      </c>
      <c r="AD375" s="82">
        <f t="shared" si="67"/>
        <v>1</v>
      </c>
      <c r="AE375" s="82">
        <f t="shared" si="68"/>
        <v>1</v>
      </c>
      <c r="AF375" s="82" t="str">
        <f>IF(A375&lt;&gt;"",MID(F375,1,FIND(" ",F375,1)-1),AF374)</f>
        <v>H59R16.</v>
      </c>
      <c r="AG375" s="82" t="str">
        <f t="shared" si="69"/>
        <v>H59R16</v>
      </c>
      <c r="AH375" s="155"/>
      <c r="AI375" s="155"/>
    </row>
    <row r="376" spans="1:35" s="2" customFormat="1" ht="350.1" customHeight="1" x14ac:dyDescent="0.2">
      <c r="A376" s="89">
        <f>IF(ISBLANK(D376),"",COUNTA($D$2:D376))</f>
        <v>289</v>
      </c>
      <c r="B376" s="90">
        <f t="shared" si="70"/>
        <v>375</v>
      </c>
      <c r="C376" s="98"/>
      <c r="D376" s="98" t="s">
        <v>712</v>
      </c>
      <c r="E376" s="103">
        <v>1405004</v>
      </c>
      <c r="F376" s="112" t="s">
        <v>272</v>
      </c>
      <c r="G376" s="112" t="s">
        <v>204</v>
      </c>
      <c r="H376" s="112" t="s">
        <v>268</v>
      </c>
      <c r="I376" s="112" t="s">
        <v>269</v>
      </c>
      <c r="J376" s="98" t="s">
        <v>9</v>
      </c>
      <c r="K376" s="98">
        <v>1</v>
      </c>
      <c r="L376" s="130">
        <v>43040</v>
      </c>
      <c r="M376" s="130">
        <v>43159</v>
      </c>
      <c r="N376" s="117">
        <f t="shared" si="83"/>
        <v>17</v>
      </c>
      <c r="O376" s="98" t="s">
        <v>1698</v>
      </c>
      <c r="P376" s="98">
        <v>1</v>
      </c>
      <c r="Q376" s="130"/>
      <c r="R376" s="100">
        <f>(Q376-M376)/30</f>
        <v>-1438.6333333333334</v>
      </c>
      <c r="S376" s="118">
        <f>IF(P376/K376&gt;1,100,+P376/K376*100)</f>
        <v>100</v>
      </c>
      <c r="T376" s="97">
        <f>+N376*S376/100</f>
        <v>17</v>
      </c>
      <c r="U376" s="97">
        <f>IF(M376&lt;=$AI$1,T376,0)</f>
        <v>17</v>
      </c>
      <c r="V376" s="97">
        <f>IF($AI$1&gt;=M376,N376,0)</f>
        <v>17</v>
      </c>
      <c r="W376" s="98"/>
      <c r="X376" s="102" t="str">
        <f>IF(S376=100,"CUMPLIDA",IF(M376-$AI$1&lt;0,"VENCIDA",IF(M376-$AI$1&lt;=30,"PRÓXIMA A VENCER",IF(S376&gt;0,"CON AVANCE","EN TERMINO"))))</f>
        <v>CUMPLIDA</v>
      </c>
      <c r="Y376" s="102" t="str">
        <f>IF(A376&lt;&gt;"",IF(AE376=1,"VENCIDO",IF(AE376=2,"PRÓXIMO A VENCER",IF(AE376=3,"EN TERMINO",IF(AE376=4,"CON AVANCE",IF(AE376=5,"CUMPLIDO",))))),"")</f>
        <v>CUMPLIDO</v>
      </c>
      <c r="Z376" s="152" t="s">
        <v>229</v>
      </c>
      <c r="AA376" s="89" t="str">
        <f t="shared" si="79"/>
        <v>H61R16</v>
      </c>
      <c r="AB376" s="103">
        <f>IF(A376&lt;&gt;"",1,AB375+1)</f>
        <v>1</v>
      </c>
      <c r="AC376" s="103" t="str">
        <f t="shared" si="80"/>
        <v>H61R16 - 1</v>
      </c>
      <c r="AD376" s="82">
        <f t="shared" si="67"/>
        <v>5</v>
      </c>
      <c r="AE376" s="82">
        <f t="shared" si="68"/>
        <v>5</v>
      </c>
      <c r="AF376" s="82" t="str">
        <f>IF(A376&lt;&gt;"",MID(F376,1,FIND(" ",F376,1)-1),AF375)</f>
        <v>H61R16.</v>
      </c>
      <c r="AG376" s="82" t="str">
        <f t="shared" si="69"/>
        <v>H61R16</v>
      </c>
      <c r="AH376" s="155"/>
      <c r="AI376" s="155"/>
    </row>
    <row r="377" spans="1:35" s="2" customFormat="1" ht="350.1" customHeight="1" x14ac:dyDescent="0.2">
      <c r="A377" s="89">
        <f>IF(ISBLANK(D377),"",COUNTA($D$2:D377))</f>
        <v>290</v>
      </c>
      <c r="B377" s="90">
        <f t="shared" si="70"/>
        <v>376</v>
      </c>
      <c r="C377" s="98"/>
      <c r="D377" s="98" t="s">
        <v>713</v>
      </c>
      <c r="E377" s="103">
        <v>1103002</v>
      </c>
      <c r="F377" s="112" t="s">
        <v>205</v>
      </c>
      <c r="G377" s="112" t="s">
        <v>206</v>
      </c>
      <c r="H377" s="112" t="s">
        <v>270</v>
      </c>
      <c r="I377" s="112" t="s">
        <v>271</v>
      </c>
      <c r="J377" s="98" t="s">
        <v>273</v>
      </c>
      <c r="K377" s="98">
        <v>1</v>
      </c>
      <c r="L377" s="130">
        <v>43160</v>
      </c>
      <c r="M377" s="130">
        <v>43189</v>
      </c>
      <c r="N377" s="117">
        <f t="shared" si="83"/>
        <v>4.1428571428571432</v>
      </c>
      <c r="O377" s="98" t="s">
        <v>1698</v>
      </c>
      <c r="P377" s="98">
        <v>1</v>
      </c>
      <c r="Q377" s="130"/>
      <c r="R377" s="100">
        <f>(Q377-M377)/30</f>
        <v>-1439.6333333333334</v>
      </c>
      <c r="S377" s="118">
        <f>IF(P377/K377&gt;1,100,+P377/K377*100)</f>
        <v>100</v>
      </c>
      <c r="T377" s="97">
        <f>+N377*S377/100</f>
        <v>4.1428571428571432</v>
      </c>
      <c r="U377" s="97">
        <f>IF(M377&lt;=$AI$1,T377,0)</f>
        <v>4.1428571428571432</v>
      </c>
      <c r="V377" s="97">
        <f>IF($AI$1&gt;=M377,N377,0)</f>
        <v>4.1428571428571432</v>
      </c>
      <c r="W377" s="98"/>
      <c r="X377" s="102" t="str">
        <f>IF(S377=100,"CUMPLIDA",IF(M377-$AI$1&lt;0,"VENCIDA",IF(M377-$AI$1&lt;=30,"PRÓXIMA A VENCER",IF(S377&gt;0,"CON AVANCE","EN TERMINO"))))</f>
        <v>CUMPLIDA</v>
      </c>
      <c r="Y377" s="102" t="str">
        <f>IF(A377&lt;&gt;"",IF(AE377=1,"VENCIDO",IF(AE377=2,"PRÓXIMO A VENCER",IF(AE377=3,"EN TERMINO",IF(AE377=4,"CON AVANCE",IF(AE377=5,"CUMPLIDO",))))),"")</f>
        <v>CUMPLIDO</v>
      </c>
      <c r="Z377" s="152" t="s">
        <v>229</v>
      </c>
      <c r="AA377" s="89" t="str">
        <f t="shared" si="79"/>
        <v>H62R16</v>
      </c>
      <c r="AB377" s="103">
        <f>IF(A377&lt;&gt;"",1,AB376+1)</f>
        <v>1</v>
      </c>
      <c r="AC377" s="103" t="str">
        <f t="shared" si="80"/>
        <v>H62R16 - 1</v>
      </c>
      <c r="AD377" s="82">
        <f t="shared" si="67"/>
        <v>5</v>
      </c>
      <c r="AE377" s="82">
        <f t="shared" si="68"/>
        <v>5</v>
      </c>
      <c r="AF377" s="82" t="str">
        <f>IF(A377&lt;&gt;"",MID(F377,1,FIND(" ",F377,1)-1),AF376)</f>
        <v>H62R16.</v>
      </c>
      <c r="AG377" s="82" t="str">
        <f t="shared" si="69"/>
        <v>H62R16</v>
      </c>
      <c r="AH377" s="155"/>
      <c r="AI377" s="155"/>
    </row>
    <row r="378" spans="1:35" s="2" customFormat="1" ht="350.1" customHeight="1" x14ac:dyDescent="0.2">
      <c r="A378" s="89">
        <f>IF(ISBLANK(D378),"",COUNTA($D$2:D378))</f>
        <v>291</v>
      </c>
      <c r="B378" s="90">
        <f t="shared" si="70"/>
        <v>377</v>
      </c>
      <c r="C378" s="98"/>
      <c r="D378" s="98" t="s">
        <v>712</v>
      </c>
      <c r="E378" s="103">
        <v>1405004</v>
      </c>
      <c r="F378" s="112" t="s">
        <v>2213</v>
      </c>
      <c r="G378" s="112" t="s">
        <v>207</v>
      </c>
      <c r="H378" s="112" t="s">
        <v>366</v>
      </c>
      <c r="I378" s="112" t="s">
        <v>367</v>
      </c>
      <c r="J378" s="98" t="s">
        <v>368</v>
      </c>
      <c r="K378" s="98">
        <v>2</v>
      </c>
      <c r="L378" s="130">
        <v>43040</v>
      </c>
      <c r="M378" s="130">
        <v>43250</v>
      </c>
      <c r="N378" s="117">
        <f t="shared" si="83"/>
        <v>30</v>
      </c>
      <c r="O378" s="98" t="s">
        <v>1699</v>
      </c>
      <c r="P378" s="98">
        <v>2</v>
      </c>
      <c r="Q378" s="130">
        <v>44775</v>
      </c>
      <c r="R378" s="100">
        <f>(Q378-M378)/30</f>
        <v>50.833333333333336</v>
      </c>
      <c r="S378" s="118">
        <f>IF(P378/K378&gt;1,100,+P378/K378*100)</f>
        <v>100</v>
      </c>
      <c r="T378" s="97">
        <f>+N378*S378/100</f>
        <v>30</v>
      </c>
      <c r="U378" s="97">
        <f>IF(M378&lt;=$AI$1,T378,0)</f>
        <v>30</v>
      </c>
      <c r="V378" s="97">
        <f>IF($AI$1&gt;=M378,N378,0)</f>
        <v>30</v>
      </c>
      <c r="W378" s="98"/>
      <c r="X378" s="102" t="str">
        <f>IF(S378=100,"CUMPLIDA",IF(M378-$AI$1&lt;0,"VENCIDA",IF(M378-$AI$1&lt;=30,"PRÓXIMA A VENCER",IF(S378&gt;0,"CON AVANCE","EN TERMINO"))))</f>
        <v>CUMPLIDA</v>
      </c>
      <c r="Y378" s="102" t="str">
        <f>IF(A378&lt;&gt;"",IF(AE378=1,"VENCIDO",IF(AE378=2,"PRÓXIMO A VENCER",IF(AE378=3,"EN TERMINO",IF(AE378=4,"CON AVANCE",IF(AE378=5,"CUMPLIDO",))))),"")</f>
        <v>CUMPLIDO</v>
      </c>
      <c r="Z378" s="152" t="s">
        <v>229</v>
      </c>
      <c r="AA378" s="89" t="str">
        <f t="shared" si="79"/>
        <v>H63R16</v>
      </c>
      <c r="AB378" s="103">
        <f>IF(A378&lt;&gt;"",1,AB377+1)</f>
        <v>1</v>
      </c>
      <c r="AC378" s="103" t="str">
        <f t="shared" si="80"/>
        <v>H63R16 - 1</v>
      </c>
      <c r="AD378" s="82">
        <f t="shared" si="67"/>
        <v>5</v>
      </c>
      <c r="AE378" s="82">
        <f t="shared" si="68"/>
        <v>5</v>
      </c>
      <c r="AF378" s="82" t="str">
        <f>IF(A378&lt;&gt;"",MID(F378,1,FIND(" ",F378,1)-1),AF377)</f>
        <v>H63R16.</v>
      </c>
      <c r="AG378" s="82" t="str">
        <f t="shared" si="69"/>
        <v>H63R16</v>
      </c>
      <c r="AH378" s="155"/>
      <c r="AI378" s="155"/>
    </row>
    <row r="379" spans="1:35" s="2" customFormat="1" ht="350.1" customHeight="1" x14ac:dyDescent="0.2">
      <c r="A379" s="89">
        <f>IF(ISBLANK(D379),"",COUNTA($D$2:D379))</f>
        <v>292</v>
      </c>
      <c r="B379" s="90">
        <f t="shared" si="70"/>
        <v>378</v>
      </c>
      <c r="C379" s="98"/>
      <c r="D379" s="98" t="s">
        <v>831</v>
      </c>
      <c r="E379" s="103">
        <v>1401003</v>
      </c>
      <c r="F379" s="112" t="s">
        <v>208</v>
      </c>
      <c r="G379" s="112" t="s">
        <v>209</v>
      </c>
      <c r="H379" s="112" t="s">
        <v>477</v>
      </c>
      <c r="I379" s="112" t="s">
        <v>478</v>
      </c>
      <c r="J379" s="98" t="s">
        <v>479</v>
      </c>
      <c r="K379" s="98">
        <v>1</v>
      </c>
      <c r="L379" s="130">
        <v>43040</v>
      </c>
      <c r="M379" s="130">
        <v>43159</v>
      </c>
      <c r="N379" s="117">
        <f t="shared" ref="N379:N386" si="84">(+M379-L379)/7</f>
        <v>17</v>
      </c>
      <c r="O379" s="111" t="s">
        <v>1702</v>
      </c>
      <c r="P379" s="98">
        <v>1</v>
      </c>
      <c r="Q379" s="130"/>
      <c r="R379" s="100">
        <f>(Q379-M379)/30</f>
        <v>-1438.6333333333334</v>
      </c>
      <c r="S379" s="118">
        <f>IF(P379/K379&gt;1,100,+P379/K379*100)</f>
        <v>100</v>
      </c>
      <c r="T379" s="97">
        <f>+N379*S379/100</f>
        <v>17</v>
      </c>
      <c r="U379" s="97">
        <f>IF(M379&lt;=$AI$1,T379,0)</f>
        <v>17</v>
      </c>
      <c r="V379" s="97">
        <f>IF($AI$1&gt;=M379,N379,0)</f>
        <v>17</v>
      </c>
      <c r="W379" s="98"/>
      <c r="X379" s="102" t="str">
        <f>IF(S379=100,"CUMPLIDA",IF(M379-$AI$1&lt;0,"VENCIDA",IF(M379-$AI$1&lt;=30,"PRÓXIMA A VENCER",IF(S379&gt;0,"CON AVANCE","EN TERMINO"))))</f>
        <v>CUMPLIDA</v>
      </c>
      <c r="Y379" s="102" t="str">
        <f>IF(A379&lt;&gt;"",IF(AE379=1,"VENCIDO",IF(AE379=2,"PRÓXIMO A VENCER",IF(AE379=3,"EN TERMINO",IF(AE379=4,"CON AVANCE",IF(AE379=5,"CUMPLIDO",))))),"")</f>
        <v>CUMPLIDO</v>
      </c>
      <c r="Z379" s="152" t="s">
        <v>229</v>
      </c>
      <c r="AA379" s="89" t="str">
        <f t="shared" si="79"/>
        <v>H68R16</v>
      </c>
      <c r="AB379" s="103">
        <f>IF(A379&lt;&gt;"",1,AB378+1)</f>
        <v>1</v>
      </c>
      <c r="AC379" s="103" t="str">
        <f t="shared" si="80"/>
        <v>H68R16 - 1</v>
      </c>
      <c r="AD379" s="82">
        <f t="shared" si="67"/>
        <v>5</v>
      </c>
      <c r="AE379" s="82">
        <f t="shared" si="68"/>
        <v>5</v>
      </c>
      <c r="AF379" s="82" t="str">
        <f>IF(A379&lt;&gt;"",MID(F379,1,FIND(" ",F379,1)-1),AF378)</f>
        <v>H68R16.</v>
      </c>
      <c r="AG379" s="82" t="str">
        <f t="shared" si="69"/>
        <v>H68R16</v>
      </c>
      <c r="AH379" s="155"/>
      <c r="AI379" s="155"/>
    </row>
    <row r="380" spans="1:35" s="2" customFormat="1" ht="350.1" customHeight="1" x14ac:dyDescent="0.2">
      <c r="A380" s="89">
        <f>IF(ISBLANK(D380),"",COUNTA($D$2:D380))</f>
        <v>293</v>
      </c>
      <c r="B380" s="90">
        <f t="shared" si="70"/>
        <v>379</v>
      </c>
      <c r="C380" s="98"/>
      <c r="D380" s="98" t="s">
        <v>712</v>
      </c>
      <c r="E380" s="103">
        <v>1101002</v>
      </c>
      <c r="F380" s="112" t="s">
        <v>304</v>
      </c>
      <c r="G380" s="112" t="s">
        <v>303</v>
      </c>
      <c r="H380" s="112" t="s">
        <v>644</v>
      </c>
      <c r="I380" s="112" t="s">
        <v>306</v>
      </c>
      <c r="J380" s="98" t="s">
        <v>671</v>
      </c>
      <c r="K380" s="98">
        <v>1</v>
      </c>
      <c r="L380" s="130">
        <v>43040</v>
      </c>
      <c r="M380" s="130">
        <v>43084</v>
      </c>
      <c r="N380" s="117">
        <f t="shared" si="84"/>
        <v>6.2857142857142856</v>
      </c>
      <c r="O380" s="98" t="s">
        <v>305</v>
      </c>
      <c r="P380" s="98">
        <v>1</v>
      </c>
      <c r="Q380" s="130"/>
      <c r="R380" s="100">
        <f>(Q380-M380)/30</f>
        <v>-1436.1333333333334</v>
      </c>
      <c r="S380" s="118">
        <f>IF(P380/K380&gt;1,100,+P380/K380*100)</f>
        <v>100</v>
      </c>
      <c r="T380" s="97">
        <f>+N380*S380/100</f>
        <v>6.2857142857142856</v>
      </c>
      <c r="U380" s="97">
        <f>IF(M380&lt;=$AI$1,T380,0)</f>
        <v>6.2857142857142856</v>
      </c>
      <c r="V380" s="97">
        <f>IF($AI$1&gt;=M380,N380,0)</f>
        <v>6.2857142857142856</v>
      </c>
      <c r="W380" s="98"/>
      <c r="X380" s="102" t="str">
        <f>IF(S380=100,"CUMPLIDA",IF(M380-$AI$1&lt;0,"VENCIDA",IF(M380-$AI$1&lt;=30,"PRÓXIMA A VENCER",IF(S380&gt;0,"CON AVANCE","EN TERMINO"))))</f>
        <v>CUMPLIDA</v>
      </c>
      <c r="Y380" s="102" t="str">
        <f>IF(A380&lt;&gt;"",IF(AE380=1,"VENCIDO",IF(AE380=2,"PRÓXIMO A VENCER",IF(AE380=3,"EN TERMINO",IF(AE380=4,"CON AVANCE",IF(AE380=5,"CUMPLIDO",))))),"")</f>
        <v>CUMPLIDO</v>
      </c>
      <c r="Z380" s="152" t="s">
        <v>229</v>
      </c>
      <c r="AA380" s="89" t="str">
        <f t="shared" si="79"/>
        <v>H71R16</v>
      </c>
      <c r="AB380" s="103">
        <f>IF(A380&lt;&gt;"",1,AB379+1)</f>
        <v>1</v>
      </c>
      <c r="AC380" s="103" t="str">
        <f t="shared" si="80"/>
        <v>H71R16 - 1</v>
      </c>
      <c r="AD380" s="82">
        <f t="shared" si="67"/>
        <v>5</v>
      </c>
      <c r="AE380" s="82">
        <f t="shared" si="68"/>
        <v>5</v>
      </c>
      <c r="AF380" s="82" t="str">
        <f>IF(A380&lt;&gt;"",MID(F380,1,FIND(" ",F380,1)-1),AF379)</f>
        <v>H71R16.</v>
      </c>
      <c r="AG380" s="82" t="str">
        <f t="shared" si="69"/>
        <v>H71R16</v>
      </c>
      <c r="AH380" s="155"/>
      <c r="AI380" s="155"/>
    </row>
    <row r="381" spans="1:35" s="2" customFormat="1" ht="350.1" customHeight="1" x14ac:dyDescent="0.2">
      <c r="A381" s="89" t="str">
        <f>IF(ISBLANK(D381),"",COUNTA($D$2:D381))</f>
        <v/>
      </c>
      <c r="B381" s="90">
        <f t="shared" si="70"/>
        <v>380</v>
      </c>
      <c r="C381" s="98"/>
      <c r="D381" s="98"/>
      <c r="E381" s="103">
        <v>1101002</v>
      </c>
      <c r="F381" s="112" t="s">
        <v>1631</v>
      </c>
      <c r="G381" s="112" t="s">
        <v>303</v>
      </c>
      <c r="H381" s="112" t="s">
        <v>645</v>
      </c>
      <c r="I381" s="112" t="s">
        <v>307</v>
      </c>
      <c r="J381" s="98" t="s">
        <v>308</v>
      </c>
      <c r="K381" s="98">
        <v>1</v>
      </c>
      <c r="L381" s="130">
        <v>43282</v>
      </c>
      <c r="M381" s="130">
        <v>43373</v>
      </c>
      <c r="N381" s="117">
        <f t="shared" si="84"/>
        <v>13</v>
      </c>
      <c r="O381" s="98" t="s">
        <v>305</v>
      </c>
      <c r="P381" s="98">
        <v>1</v>
      </c>
      <c r="Q381" s="130"/>
      <c r="R381" s="100">
        <f>(Q381-M381)/30</f>
        <v>-1445.7666666666667</v>
      </c>
      <c r="S381" s="118">
        <f>IF(P381/K381&gt;1,100,+P381/K381*100)</f>
        <v>100</v>
      </c>
      <c r="T381" s="97">
        <f>+N381*S381/100</f>
        <v>13</v>
      </c>
      <c r="U381" s="97">
        <f>IF(M381&lt;=$AI$1,T381,0)</f>
        <v>13</v>
      </c>
      <c r="V381" s="97">
        <f>IF($AI$1&gt;=M381,N381,0)</f>
        <v>13</v>
      </c>
      <c r="W381" s="98"/>
      <c r="X381" s="102" t="str">
        <f>IF(S381=100,"CUMPLIDA",IF(M381-$AI$1&lt;0,"VENCIDA",IF(M381-$AI$1&lt;=30,"PRÓXIMA A VENCER",IF(S381&gt;0,"CON AVANCE","EN TERMINO"))))</f>
        <v>CUMPLIDA</v>
      </c>
      <c r="Y381" s="102" t="str">
        <f>IF(A381&lt;&gt;"",IF(AE381=1,"VENCIDO",IF(AE381=2,"PRÓXIMO A VENCER",IF(AE381=3,"EN TERMINO",IF(AE381=4,"CON AVANCE",IF(AE381=5,"CUMPLIDO",))))),"")</f>
        <v/>
      </c>
      <c r="Z381" s="152" t="s">
        <v>229</v>
      </c>
      <c r="AA381" s="89" t="str">
        <f t="shared" si="79"/>
        <v>H71R16</v>
      </c>
      <c r="AB381" s="103">
        <f>IF(A381&lt;&gt;"",1,AB380+1)</f>
        <v>2</v>
      </c>
      <c r="AC381" s="103" t="str">
        <f t="shared" si="80"/>
        <v>H71R16 - 2</v>
      </c>
      <c r="AD381" s="82">
        <f t="shared" si="67"/>
        <v>5</v>
      </c>
      <c r="AE381" s="82">
        <f t="shared" si="68"/>
        <v>5</v>
      </c>
      <c r="AF381" s="82" t="str">
        <f>IF(A381&lt;&gt;"",MID(F381,1,FIND(" ",F381,1)-1),AF380)</f>
        <v>H71R16.</v>
      </c>
      <c r="AG381" s="82" t="str">
        <f t="shared" si="69"/>
        <v>H71R16</v>
      </c>
      <c r="AH381" s="155"/>
      <c r="AI381" s="155"/>
    </row>
    <row r="382" spans="1:35" s="2" customFormat="1" ht="350.1" customHeight="1" x14ac:dyDescent="0.2">
      <c r="A382" s="89">
        <f>IF(ISBLANK(D382),"",COUNTA($D$2:D382))</f>
        <v>294</v>
      </c>
      <c r="B382" s="90">
        <f t="shared" si="70"/>
        <v>381</v>
      </c>
      <c r="C382" s="98"/>
      <c r="D382" s="98" t="s">
        <v>712</v>
      </c>
      <c r="E382" s="103">
        <v>1101002</v>
      </c>
      <c r="F382" s="112" t="s">
        <v>672</v>
      </c>
      <c r="G382" s="112" t="s">
        <v>210</v>
      </c>
      <c r="H382" s="112" t="s">
        <v>309</v>
      </c>
      <c r="I382" s="112" t="s">
        <v>310</v>
      </c>
      <c r="J382" s="98" t="s">
        <v>311</v>
      </c>
      <c r="K382" s="98">
        <v>1</v>
      </c>
      <c r="L382" s="130">
        <v>43132</v>
      </c>
      <c r="M382" s="130">
        <v>43189</v>
      </c>
      <c r="N382" s="117">
        <f t="shared" si="84"/>
        <v>8.1428571428571423</v>
      </c>
      <c r="O382" s="98" t="s">
        <v>305</v>
      </c>
      <c r="P382" s="98">
        <v>1</v>
      </c>
      <c r="Q382" s="130"/>
      <c r="R382" s="100">
        <f>(Q382-M382)/30</f>
        <v>-1439.6333333333334</v>
      </c>
      <c r="S382" s="118">
        <f>IF(P382/K382&gt;1,100,+P382/K382*100)</f>
        <v>100</v>
      </c>
      <c r="T382" s="97">
        <f>+N382*S382/100</f>
        <v>8.1428571428571423</v>
      </c>
      <c r="U382" s="97">
        <f>IF(M382&lt;=$AI$1,T382,0)</f>
        <v>8.1428571428571423</v>
      </c>
      <c r="V382" s="97">
        <f>IF($AI$1&gt;=M382,N382,0)</f>
        <v>8.1428571428571423</v>
      </c>
      <c r="W382" s="98"/>
      <c r="X382" s="102" t="str">
        <f>IF(S382=100,"CUMPLIDA",IF(M382-$AI$1&lt;0,"VENCIDA",IF(M382-$AI$1&lt;=30,"PRÓXIMA A VENCER",IF(S382&gt;0,"CON AVANCE","EN TERMINO"))))</f>
        <v>CUMPLIDA</v>
      </c>
      <c r="Y382" s="102" t="str">
        <f>IF(A382&lt;&gt;"",IF(AE382=1,"VENCIDO",IF(AE382=2,"PRÓXIMO A VENCER",IF(AE382=3,"EN TERMINO",IF(AE382=4,"CON AVANCE",IF(AE382=5,"CUMPLIDO",))))),"")</f>
        <v>CUMPLIDO</v>
      </c>
      <c r="Z382" s="152" t="s">
        <v>229</v>
      </c>
      <c r="AA382" s="89" t="str">
        <f t="shared" si="79"/>
        <v>H72R16</v>
      </c>
      <c r="AB382" s="103">
        <f>IF(A382&lt;&gt;"",1,AB381+1)</f>
        <v>1</v>
      </c>
      <c r="AC382" s="103" t="str">
        <f t="shared" si="80"/>
        <v>H72R16 - 1</v>
      </c>
      <c r="AD382" s="82">
        <f t="shared" si="67"/>
        <v>5</v>
      </c>
      <c r="AE382" s="82">
        <f t="shared" si="68"/>
        <v>5</v>
      </c>
      <c r="AF382" s="82" t="str">
        <f>IF(A382&lt;&gt;"",MID(F382,1,FIND(" ",F382,1)-1),AF381)</f>
        <v>H72R16.</v>
      </c>
      <c r="AG382" s="82" t="str">
        <f t="shared" si="69"/>
        <v>H72R16</v>
      </c>
      <c r="AH382" s="155"/>
      <c r="AI382" s="155"/>
    </row>
    <row r="383" spans="1:35" s="2" customFormat="1" ht="350.1" customHeight="1" x14ac:dyDescent="0.2">
      <c r="A383" s="89">
        <f>IF(ISBLANK(D383),"",COUNTA($D$2:D383))</f>
        <v>295</v>
      </c>
      <c r="B383" s="90">
        <f t="shared" si="70"/>
        <v>382</v>
      </c>
      <c r="C383" s="98"/>
      <c r="D383" s="98" t="s">
        <v>1296</v>
      </c>
      <c r="E383" s="103">
        <v>1401005</v>
      </c>
      <c r="F383" s="112" t="s">
        <v>689</v>
      </c>
      <c r="G383" s="112" t="s">
        <v>211</v>
      </c>
      <c r="H383" s="112" t="s">
        <v>688</v>
      </c>
      <c r="I383" s="112" t="s">
        <v>690</v>
      </c>
      <c r="J383" s="98" t="s">
        <v>691</v>
      </c>
      <c r="K383" s="98">
        <v>1</v>
      </c>
      <c r="L383" s="130">
        <v>43101</v>
      </c>
      <c r="M383" s="130">
        <v>43403</v>
      </c>
      <c r="N383" s="117">
        <f t="shared" si="84"/>
        <v>43.142857142857146</v>
      </c>
      <c r="O383" s="98" t="s">
        <v>349</v>
      </c>
      <c r="P383" s="98">
        <v>1</v>
      </c>
      <c r="Q383" s="130"/>
      <c r="R383" s="100">
        <f>(Q383-M383)/30</f>
        <v>-1446.7666666666667</v>
      </c>
      <c r="S383" s="118">
        <f>IF(P383/K383&gt;1,100,+P383/K383*100)</f>
        <v>100</v>
      </c>
      <c r="T383" s="97">
        <f>+N383*S383/100</f>
        <v>43.142857142857146</v>
      </c>
      <c r="U383" s="97">
        <f>IF(M383&lt;=$AI$1,T383,0)</f>
        <v>43.142857142857146</v>
      </c>
      <c r="V383" s="97">
        <f>IF($AI$1&gt;=M383,N383,0)</f>
        <v>43.142857142857146</v>
      </c>
      <c r="W383" s="98"/>
      <c r="X383" s="102" t="str">
        <f>IF(S383=100,"CUMPLIDA",IF(M383-$AI$1&lt;0,"VENCIDA",IF(M383-$AI$1&lt;=30,"PRÓXIMA A VENCER",IF(S383&gt;0,"CON AVANCE","EN TERMINO"))))</f>
        <v>CUMPLIDA</v>
      </c>
      <c r="Y383" s="102" t="str">
        <f>IF(A383&lt;&gt;"",IF(AE383=1,"VENCIDO",IF(AE383=2,"PRÓXIMO A VENCER",IF(AE383=3,"EN TERMINO",IF(AE383=4,"CON AVANCE",IF(AE383=5,"CUMPLIDO",))))),"")</f>
        <v>CUMPLIDO</v>
      </c>
      <c r="Z383" s="152" t="s">
        <v>229</v>
      </c>
      <c r="AA383" s="89" t="str">
        <f t="shared" si="79"/>
        <v>H77R16</v>
      </c>
      <c r="AB383" s="103">
        <f>IF(A383&lt;&gt;"",1,AB382+1)</f>
        <v>1</v>
      </c>
      <c r="AC383" s="103" t="str">
        <f t="shared" si="80"/>
        <v>H77R16 - 1</v>
      </c>
      <c r="AD383" s="82">
        <f t="shared" si="67"/>
        <v>5</v>
      </c>
      <c r="AE383" s="82">
        <f t="shared" si="68"/>
        <v>5</v>
      </c>
      <c r="AF383" s="82" t="str">
        <f>IF(A383&lt;&gt;"",MID(F383,1,FIND(" ",F383,1)-1),AF382)</f>
        <v>H77R16.</v>
      </c>
      <c r="AG383" s="82" t="str">
        <f t="shared" si="69"/>
        <v>H77R16</v>
      </c>
      <c r="AH383" s="155"/>
      <c r="AI383" s="155"/>
    </row>
    <row r="384" spans="1:35" s="2" customFormat="1" ht="350.1" customHeight="1" x14ac:dyDescent="0.2">
      <c r="A384" s="89">
        <f>IF(ISBLANK(D384),"",COUNTA($D$2:D384))</f>
        <v>296</v>
      </c>
      <c r="B384" s="90">
        <f t="shared" si="70"/>
        <v>383</v>
      </c>
      <c r="C384" s="98"/>
      <c r="D384" s="98" t="s">
        <v>1296</v>
      </c>
      <c r="E384" s="103">
        <v>1405004</v>
      </c>
      <c r="F384" s="112" t="s">
        <v>693</v>
      </c>
      <c r="G384" s="112" t="s">
        <v>212</v>
      </c>
      <c r="H384" s="112" t="s">
        <v>692</v>
      </c>
      <c r="I384" s="112" t="s">
        <v>694</v>
      </c>
      <c r="J384" s="98" t="s">
        <v>695</v>
      </c>
      <c r="K384" s="98">
        <v>2</v>
      </c>
      <c r="L384" s="130">
        <v>43101</v>
      </c>
      <c r="M384" s="130">
        <v>43403</v>
      </c>
      <c r="N384" s="117">
        <f t="shared" si="84"/>
        <v>43.142857142857146</v>
      </c>
      <c r="O384" s="98" t="s">
        <v>349</v>
      </c>
      <c r="P384" s="98">
        <v>2</v>
      </c>
      <c r="Q384" s="130"/>
      <c r="R384" s="100">
        <f>(Q384-M384)/30</f>
        <v>-1446.7666666666667</v>
      </c>
      <c r="S384" s="118">
        <f>IF(P384/K384&gt;1,100,+P384/K384*100)</f>
        <v>100</v>
      </c>
      <c r="T384" s="97">
        <f>+N384*S384/100</f>
        <v>43.142857142857146</v>
      </c>
      <c r="U384" s="97">
        <f>IF(M384&lt;=$AI$1,T384,0)</f>
        <v>43.142857142857146</v>
      </c>
      <c r="V384" s="97">
        <f>IF($AI$1&gt;=M384,N384,0)</f>
        <v>43.142857142857146</v>
      </c>
      <c r="W384" s="98"/>
      <c r="X384" s="102" t="str">
        <f>IF(S384=100,"CUMPLIDA",IF(M384-$AI$1&lt;0,"VENCIDA",IF(M384-$AI$1&lt;=30,"PRÓXIMA A VENCER",IF(S384&gt;0,"CON AVANCE","EN TERMINO"))))</f>
        <v>CUMPLIDA</v>
      </c>
      <c r="Y384" s="102" t="str">
        <f>IF(A384&lt;&gt;"",IF(AE384=1,"VENCIDO",IF(AE384=2,"PRÓXIMO A VENCER",IF(AE384=3,"EN TERMINO",IF(AE384=4,"CON AVANCE",IF(AE384=5,"CUMPLIDO",))))),"")</f>
        <v>CUMPLIDO</v>
      </c>
      <c r="Z384" s="152" t="s">
        <v>229</v>
      </c>
      <c r="AA384" s="89" t="str">
        <f t="shared" si="79"/>
        <v>H78R16</v>
      </c>
      <c r="AB384" s="103">
        <f>IF(A384&lt;&gt;"",1,AB383+1)</f>
        <v>1</v>
      </c>
      <c r="AC384" s="103" t="str">
        <f t="shared" si="80"/>
        <v>H78R16 - 1</v>
      </c>
      <c r="AD384" s="82">
        <f t="shared" si="67"/>
        <v>5</v>
      </c>
      <c r="AE384" s="82">
        <f t="shared" si="68"/>
        <v>5</v>
      </c>
      <c r="AF384" s="82" t="str">
        <f>IF(A384&lt;&gt;"",MID(F384,1,FIND(" ",F384,1)-1),AF383)</f>
        <v>H78R16.</v>
      </c>
      <c r="AG384" s="82" t="str">
        <f t="shared" si="69"/>
        <v>H78R16</v>
      </c>
      <c r="AH384" s="155"/>
      <c r="AI384" s="155"/>
    </row>
    <row r="385" spans="1:35" s="2" customFormat="1" ht="350.1" customHeight="1" x14ac:dyDescent="0.2">
      <c r="A385" s="89">
        <f>IF(ISBLANK(D385),"",COUNTA($D$2:D385))</f>
        <v>297</v>
      </c>
      <c r="B385" s="90">
        <f t="shared" si="70"/>
        <v>384</v>
      </c>
      <c r="C385" s="98"/>
      <c r="D385" s="98" t="s">
        <v>712</v>
      </c>
      <c r="E385" s="103">
        <v>1404002</v>
      </c>
      <c r="F385" s="112" t="s">
        <v>1020</v>
      </c>
      <c r="G385" s="112" t="s">
        <v>213</v>
      </c>
      <c r="H385" s="112" t="s">
        <v>315</v>
      </c>
      <c r="I385" s="112" t="s">
        <v>316</v>
      </c>
      <c r="J385" s="98" t="s">
        <v>8</v>
      </c>
      <c r="K385" s="98">
        <v>1</v>
      </c>
      <c r="L385" s="130">
        <v>43040</v>
      </c>
      <c r="M385" s="130">
        <v>43099</v>
      </c>
      <c r="N385" s="117">
        <f t="shared" si="84"/>
        <v>8.4285714285714288</v>
      </c>
      <c r="O385" s="98" t="s">
        <v>314</v>
      </c>
      <c r="P385" s="98">
        <v>1</v>
      </c>
      <c r="Q385" s="130"/>
      <c r="R385" s="100">
        <f>(Q385-M385)/30</f>
        <v>-1436.6333333333334</v>
      </c>
      <c r="S385" s="118">
        <f>IF(P385/K385&gt;1,100,+P385/K385*100)</f>
        <v>100</v>
      </c>
      <c r="T385" s="97">
        <f>+N385*S385/100</f>
        <v>8.4285714285714288</v>
      </c>
      <c r="U385" s="97">
        <f>IF(M385&lt;=$AI$1,T385,0)</f>
        <v>8.4285714285714288</v>
      </c>
      <c r="V385" s="97">
        <f>IF($AI$1&gt;=M385,N385,0)</f>
        <v>8.4285714285714288</v>
      </c>
      <c r="W385" s="98"/>
      <c r="X385" s="102" t="str">
        <f>IF(S385=100,"CUMPLIDA",IF(M385-$AI$1&lt;0,"VENCIDA",IF(M385-$AI$1&lt;=30,"PRÓXIMA A VENCER",IF(S385&gt;0,"CON AVANCE","EN TERMINO"))))</f>
        <v>CUMPLIDA</v>
      </c>
      <c r="Y385" s="102" t="str">
        <f>IF(A385&lt;&gt;"",IF(AE385=1,"VENCIDO",IF(AE385=2,"PRÓXIMO A VENCER",IF(AE385=3,"EN TERMINO",IF(AE385=4,"CON AVANCE",IF(AE385=5,"CUMPLIDO",))))),"")</f>
        <v>CUMPLIDO</v>
      </c>
      <c r="Z385" s="152" t="s">
        <v>229</v>
      </c>
      <c r="AA385" s="89" t="str">
        <f t="shared" si="79"/>
        <v>H81R16</v>
      </c>
      <c r="AB385" s="103">
        <f>IF(A385&lt;&gt;"",1,AB384+1)</f>
        <v>1</v>
      </c>
      <c r="AC385" s="103" t="str">
        <f t="shared" si="80"/>
        <v>H81R16 - 1</v>
      </c>
      <c r="AD385" s="82">
        <f t="shared" si="67"/>
        <v>5</v>
      </c>
      <c r="AE385" s="82">
        <f t="shared" si="68"/>
        <v>5</v>
      </c>
      <c r="AF385" s="82" t="str">
        <f>IF(A385&lt;&gt;"",MID(F385,1,FIND(" ",F385,1)-1),AF384)</f>
        <v>H81R16.</v>
      </c>
      <c r="AG385" s="82" t="str">
        <f t="shared" si="69"/>
        <v>H81R16</v>
      </c>
      <c r="AH385" s="155"/>
      <c r="AI385" s="155"/>
    </row>
    <row r="386" spans="1:35" s="2" customFormat="1" ht="350.1" customHeight="1" x14ac:dyDescent="0.2">
      <c r="A386" s="89">
        <f>IF(ISBLANK(D386),"",COUNTA($D$2:D386))</f>
        <v>298</v>
      </c>
      <c r="B386" s="90">
        <f t="shared" si="70"/>
        <v>385</v>
      </c>
      <c r="C386" s="98"/>
      <c r="D386" s="98" t="s">
        <v>1633</v>
      </c>
      <c r="E386" s="103">
        <v>1404002</v>
      </c>
      <c r="F386" s="112" t="s">
        <v>716</v>
      </c>
      <c r="G386" s="112" t="s">
        <v>214</v>
      </c>
      <c r="H386" s="112" t="s">
        <v>696</v>
      </c>
      <c r="I386" s="112" t="s">
        <v>697</v>
      </c>
      <c r="J386" s="98" t="s">
        <v>698</v>
      </c>
      <c r="K386" s="98">
        <v>1</v>
      </c>
      <c r="L386" s="130">
        <v>43101</v>
      </c>
      <c r="M386" s="130">
        <v>43403</v>
      </c>
      <c r="N386" s="117">
        <f t="shared" si="84"/>
        <v>43.142857142857146</v>
      </c>
      <c r="O386" s="98" t="s">
        <v>349</v>
      </c>
      <c r="P386" s="98">
        <v>1</v>
      </c>
      <c r="Q386" s="130"/>
      <c r="R386" s="100">
        <f>(Q386-M386)/30</f>
        <v>-1446.7666666666667</v>
      </c>
      <c r="S386" s="118">
        <f>IF(P386/K386&gt;1,100,+P386/K386*100)</f>
        <v>100</v>
      </c>
      <c r="T386" s="97">
        <f>+N386*S386/100</f>
        <v>43.142857142857146</v>
      </c>
      <c r="U386" s="97">
        <f>IF(M386&lt;=$AI$1,T386,0)</f>
        <v>43.142857142857146</v>
      </c>
      <c r="V386" s="97">
        <f>IF($AI$1&gt;=M386,N386,0)</f>
        <v>43.142857142857146</v>
      </c>
      <c r="W386" s="98"/>
      <c r="X386" s="102" t="str">
        <f>IF(S386=100,"CUMPLIDA",IF(M386-$AI$1&lt;0,"VENCIDA",IF(M386-$AI$1&lt;=30,"PRÓXIMA A VENCER",IF(S386&gt;0,"CON AVANCE","EN TERMINO"))))</f>
        <v>CUMPLIDA</v>
      </c>
      <c r="Y386" s="102" t="str">
        <f>IF(A386&lt;&gt;"",IF(AE386=1,"VENCIDO",IF(AE386=2,"PRÓXIMO A VENCER",IF(AE386=3,"EN TERMINO",IF(AE386=4,"CON AVANCE",IF(AE386=5,"CUMPLIDO",))))),"")</f>
        <v>CUMPLIDO</v>
      </c>
      <c r="Z386" s="152" t="s">
        <v>229</v>
      </c>
      <c r="AA386" s="89" t="str">
        <f t="shared" si="79"/>
        <v>H82R16</v>
      </c>
      <c r="AB386" s="103">
        <f>IF(A386&lt;&gt;"",1,AB385+1)</f>
        <v>1</v>
      </c>
      <c r="AC386" s="103" t="str">
        <f t="shared" si="80"/>
        <v>H82R16 - 1</v>
      </c>
      <c r="AD386" s="82">
        <f t="shared" si="67"/>
        <v>5</v>
      </c>
      <c r="AE386" s="82">
        <f t="shared" si="68"/>
        <v>5</v>
      </c>
      <c r="AF386" s="82" t="str">
        <f>IF(A386&lt;&gt;"",MID(F386,1,FIND(" ",F386,1)-1),AF385)</f>
        <v>H82R16</v>
      </c>
      <c r="AG386" s="82" t="str">
        <f t="shared" si="69"/>
        <v>H82R16</v>
      </c>
      <c r="AH386" s="155"/>
      <c r="AI386" s="155"/>
    </row>
    <row r="387" spans="1:35" s="2" customFormat="1" ht="350.1" customHeight="1" x14ac:dyDescent="0.2">
      <c r="A387" s="89">
        <f>IF(ISBLANK(D387),"",COUNTA($D$2:D387))</f>
        <v>299</v>
      </c>
      <c r="B387" s="90">
        <f t="shared" si="70"/>
        <v>386</v>
      </c>
      <c r="C387" s="98"/>
      <c r="D387" s="98" t="s">
        <v>1297</v>
      </c>
      <c r="E387" s="103">
        <v>1401001</v>
      </c>
      <c r="F387" s="112" t="s">
        <v>1632</v>
      </c>
      <c r="G387" s="112" t="s">
        <v>618</v>
      </c>
      <c r="H387" s="112" t="s">
        <v>701</v>
      </c>
      <c r="I387" s="112" t="s">
        <v>700</v>
      </c>
      <c r="J387" s="98" t="s">
        <v>703</v>
      </c>
      <c r="K387" s="98">
        <v>1</v>
      </c>
      <c r="L387" s="130">
        <v>43101</v>
      </c>
      <c r="M387" s="130">
        <v>43403</v>
      </c>
      <c r="N387" s="117">
        <f t="shared" ref="N387:N410" si="85">(+M387-L387)/7</f>
        <v>43.142857142857146</v>
      </c>
      <c r="O387" s="98" t="s">
        <v>349</v>
      </c>
      <c r="P387" s="98">
        <v>1</v>
      </c>
      <c r="Q387" s="130"/>
      <c r="R387" s="100">
        <f>(Q387-M387)/30</f>
        <v>-1446.7666666666667</v>
      </c>
      <c r="S387" s="118">
        <f>IF(P387/K387&gt;1,100,+P387/K387*100)</f>
        <v>100</v>
      </c>
      <c r="T387" s="97">
        <f>+N387*S387/100</f>
        <v>43.142857142857146</v>
      </c>
      <c r="U387" s="97">
        <f>IF(M387&lt;=$AI$1,T387,0)</f>
        <v>43.142857142857146</v>
      </c>
      <c r="V387" s="97">
        <f>IF($AI$1&gt;=M387,N387,0)</f>
        <v>43.142857142857146</v>
      </c>
      <c r="W387" s="98"/>
      <c r="X387" s="102" t="str">
        <f>IF(S387=100,"CUMPLIDA",IF(M387-$AI$1&lt;0,"VENCIDA",IF(M387-$AI$1&lt;=30,"PRÓXIMA A VENCER",IF(S387&gt;0,"CON AVANCE","EN TERMINO"))))</f>
        <v>CUMPLIDA</v>
      </c>
      <c r="Y387" s="102" t="str">
        <f>IF(A387&lt;&gt;"",IF(AE387=1,"VENCIDO",IF(AE387=2,"PRÓXIMO A VENCER",IF(AE387=3,"EN TERMINO",IF(AE387=4,"CON AVANCE",IF(AE387=5,"CUMPLIDO",))))),"")</f>
        <v>CUMPLIDO</v>
      </c>
      <c r="Z387" s="152" t="s">
        <v>229</v>
      </c>
      <c r="AA387" s="89" t="str">
        <f t="shared" si="79"/>
        <v>H84R16</v>
      </c>
      <c r="AB387" s="103">
        <f>IF(A387&lt;&gt;"",1,AB386+1)</f>
        <v>1</v>
      </c>
      <c r="AC387" s="103" t="str">
        <f t="shared" si="80"/>
        <v>H84R16 - 1</v>
      </c>
      <c r="AD387" s="82">
        <f t="shared" ref="AD387:AD450" si="86">IF(X387="VENCIDA",1,IF(X387="PRÓXIMA A VENCER",2,IF(X387="EN TERMINO",3,IF(X387="CON AVANCE",4,IF(X387="CUMPLIDA",5,)))))</f>
        <v>5</v>
      </c>
      <c r="AE387" s="82">
        <f t="shared" ref="AE387:AE450" si="87">IF(AB388=AB387+1,MIN(AD387,AE388),AD387)</f>
        <v>5</v>
      </c>
      <c r="AF387" s="82" t="str">
        <f>IF(A387&lt;&gt;"",MID(F387,1,FIND(" ",F387,1)-1),AF386)</f>
        <v>H84R16.</v>
      </c>
      <c r="AG387" s="82" t="str">
        <f t="shared" ref="AG387:AG450" si="88">IFERROR(MID(AF387,1,FIND(".",AF387,1)-1),AF387)</f>
        <v>H84R16</v>
      </c>
      <c r="AH387" s="155"/>
      <c r="AI387" s="155"/>
    </row>
    <row r="388" spans="1:35" s="2" customFormat="1" ht="350.1" customHeight="1" x14ac:dyDescent="0.2">
      <c r="A388" s="89">
        <f>IF(ISBLANK(D388),"",COUNTA($D$2:D388))</f>
        <v>300</v>
      </c>
      <c r="B388" s="90">
        <f t="shared" ref="B388:B451" si="89">ROW()-1</f>
        <v>387</v>
      </c>
      <c r="C388" s="98"/>
      <c r="D388" s="98" t="s">
        <v>713</v>
      </c>
      <c r="E388" s="103">
        <v>1401001</v>
      </c>
      <c r="F388" s="112" t="s">
        <v>699</v>
      </c>
      <c r="G388" s="112" t="s">
        <v>215</v>
      </c>
      <c r="H388" s="112" t="s">
        <v>702</v>
      </c>
      <c r="I388" s="112" t="s">
        <v>700</v>
      </c>
      <c r="J388" s="98" t="s">
        <v>703</v>
      </c>
      <c r="K388" s="98">
        <v>1</v>
      </c>
      <c r="L388" s="130">
        <v>43101</v>
      </c>
      <c r="M388" s="130">
        <v>43403</v>
      </c>
      <c r="N388" s="117">
        <f t="shared" si="85"/>
        <v>43.142857142857146</v>
      </c>
      <c r="O388" s="98" t="s">
        <v>349</v>
      </c>
      <c r="P388" s="98">
        <v>1</v>
      </c>
      <c r="Q388" s="130"/>
      <c r="R388" s="100">
        <f>(Q388-M388)/30</f>
        <v>-1446.7666666666667</v>
      </c>
      <c r="S388" s="118">
        <f>IF(P388/K388&gt;1,100,+P388/K388*100)</f>
        <v>100</v>
      </c>
      <c r="T388" s="97">
        <f>+N388*S388/100</f>
        <v>43.142857142857146</v>
      </c>
      <c r="U388" s="97">
        <f>IF(M388&lt;=$AI$1,T388,0)</f>
        <v>43.142857142857146</v>
      </c>
      <c r="V388" s="97">
        <f>IF($AI$1&gt;=M388,N388,0)</f>
        <v>43.142857142857146</v>
      </c>
      <c r="W388" s="98"/>
      <c r="X388" s="102" t="str">
        <f>IF(S388=100,"CUMPLIDA",IF(M388-$AI$1&lt;0,"VENCIDA",IF(M388-$AI$1&lt;=30,"PRÓXIMA A VENCER",IF(S388&gt;0,"CON AVANCE","EN TERMINO"))))</f>
        <v>CUMPLIDA</v>
      </c>
      <c r="Y388" s="102" t="str">
        <f>IF(A388&lt;&gt;"",IF(AE388=1,"VENCIDO",IF(AE388=2,"PRÓXIMO A VENCER",IF(AE388=3,"EN TERMINO",IF(AE388=4,"CON AVANCE",IF(AE388=5,"CUMPLIDO",))))),"")</f>
        <v>CUMPLIDO</v>
      </c>
      <c r="Z388" s="152" t="s">
        <v>229</v>
      </c>
      <c r="AA388" s="89" t="str">
        <f t="shared" si="79"/>
        <v>H85R16</v>
      </c>
      <c r="AB388" s="103">
        <f>IF(A388&lt;&gt;"",1,AB387+1)</f>
        <v>1</v>
      </c>
      <c r="AC388" s="103" t="str">
        <f t="shared" si="80"/>
        <v>H85R16 - 1</v>
      </c>
      <c r="AD388" s="82">
        <f t="shared" si="86"/>
        <v>5</v>
      </c>
      <c r="AE388" s="82">
        <f t="shared" si="87"/>
        <v>5</v>
      </c>
      <c r="AF388" s="82" t="str">
        <f>IF(A388&lt;&gt;"",MID(F388,1,FIND(" ",F388,1)-1),AF387)</f>
        <v>H85R16.</v>
      </c>
      <c r="AG388" s="82" t="str">
        <f t="shared" si="88"/>
        <v>H85R16</v>
      </c>
      <c r="AH388" s="155"/>
      <c r="AI388" s="155"/>
    </row>
    <row r="389" spans="1:35" s="2" customFormat="1" ht="350.1" customHeight="1" x14ac:dyDescent="0.2">
      <c r="A389" s="89">
        <f>IF(ISBLANK(D389),"",COUNTA($D$2:D389))</f>
        <v>301</v>
      </c>
      <c r="B389" s="90">
        <f t="shared" si="89"/>
        <v>388</v>
      </c>
      <c r="C389" s="98"/>
      <c r="D389" s="98" t="s">
        <v>712</v>
      </c>
      <c r="E389" s="103">
        <v>1301001</v>
      </c>
      <c r="F389" s="112" t="s">
        <v>1376</v>
      </c>
      <c r="G389" s="112" t="s">
        <v>623</v>
      </c>
      <c r="H389" s="158" t="s">
        <v>994</v>
      </c>
      <c r="I389" s="112" t="s">
        <v>298</v>
      </c>
      <c r="J389" s="112" t="s">
        <v>297</v>
      </c>
      <c r="K389" s="98">
        <v>16</v>
      </c>
      <c r="L389" s="130">
        <v>43040</v>
      </c>
      <c r="M389" s="130">
        <v>43403</v>
      </c>
      <c r="N389" s="117">
        <f t="shared" si="85"/>
        <v>51.857142857142854</v>
      </c>
      <c r="O389" s="98" t="s">
        <v>1700</v>
      </c>
      <c r="P389" s="98">
        <v>16</v>
      </c>
      <c r="Q389" s="130">
        <v>44434</v>
      </c>
      <c r="R389" s="100">
        <f>(Q389-M389)/30</f>
        <v>34.366666666666667</v>
      </c>
      <c r="S389" s="118">
        <f>IF(P389/K389&gt;1,100,+P389/K389*100)</f>
        <v>100</v>
      </c>
      <c r="T389" s="97">
        <f>+N389*S389/100</f>
        <v>51.857142857142854</v>
      </c>
      <c r="U389" s="97">
        <f>IF(M389&lt;=$AI$1,T389,0)</f>
        <v>51.857142857142854</v>
      </c>
      <c r="V389" s="97">
        <f>IF($AI$1&gt;=M389,N389,0)</f>
        <v>51.857142857142854</v>
      </c>
      <c r="W389" s="98"/>
      <c r="X389" s="102" t="str">
        <f>IF(S389=100,"CUMPLIDA",IF(M389-$AI$1&lt;0,"VENCIDA",IF(M389-$AI$1&lt;=30,"PRÓXIMA A VENCER",IF(S389&gt;0,"CON AVANCE","EN TERMINO"))))</f>
        <v>CUMPLIDA</v>
      </c>
      <c r="Y389" s="102" t="str">
        <f>IF(A389&lt;&gt;"",IF(AE389=1,"VENCIDO",IF(AE389=2,"PRÓXIMO A VENCER",IF(AE389=3,"EN TERMINO",IF(AE389=4,"CON AVANCE",IF(AE389=5,"CUMPLIDO",))))),"")</f>
        <v>CUMPLIDO</v>
      </c>
      <c r="Z389" s="152" t="s">
        <v>229</v>
      </c>
      <c r="AA389" s="89" t="str">
        <f t="shared" si="79"/>
        <v>H87R16</v>
      </c>
      <c r="AB389" s="103">
        <f>IF(A389&lt;&gt;"",1,AB388+1)</f>
        <v>1</v>
      </c>
      <c r="AC389" s="103" t="str">
        <f t="shared" si="80"/>
        <v>H87R16 - 1</v>
      </c>
      <c r="AD389" s="82">
        <f t="shared" si="86"/>
        <v>5</v>
      </c>
      <c r="AE389" s="82">
        <f t="shared" si="87"/>
        <v>5</v>
      </c>
      <c r="AF389" s="82" t="str">
        <f>IF(A389&lt;&gt;"",MID(F389,1,FIND(" ",F389,1)-1),AF388)</f>
        <v>H87R16.</v>
      </c>
      <c r="AG389" s="82" t="str">
        <f t="shared" si="88"/>
        <v>H87R16</v>
      </c>
      <c r="AH389" s="155"/>
      <c r="AI389" s="155"/>
    </row>
    <row r="390" spans="1:35" s="2" customFormat="1" ht="350.1" customHeight="1" x14ac:dyDescent="0.2">
      <c r="A390" s="89">
        <f>IF(ISBLANK(D390),"",COUNTA($D$2:D390))</f>
        <v>302</v>
      </c>
      <c r="B390" s="90">
        <f t="shared" si="89"/>
        <v>389</v>
      </c>
      <c r="C390" s="98"/>
      <c r="D390" s="98" t="s">
        <v>713</v>
      </c>
      <c r="E390" s="103">
        <v>1301001</v>
      </c>
      <c r="F390" s="112" t="s">
        <v>815</v>
      </c>
      <c r="G390" s="112" t="s">
        <v>216</v>
      </c>
      <c r="H390" s="112" t="s">
        <v>1646</v>
      </c>
      <c r="I390" s="112" t="s">
        <v>1647</v>
      </c>
      <c r="J390" s="98" t="s">
        <v>1648</v>
      </c>
      <c r="K390" s="98">
        <v>2</v>
      </c>
      <c r="L390" s="130">
        <v>44407</v>
      </c>
      <c r="M390" s="130">
        <v>44742</v>
      </c>
      <c r="N390" s="117">
        <f t="shared" si="85"/>
        <v>47.857142857142854</v>
      </c>
      <c r="O390" s="98" t="s">
        <v>1700</v>
      </c>
      <c r="P390" s="98">
        <v>0</v>
      </c>
      <c r="Q390" s="130"/>
      <c r="R390" s="100">
        <f>(Q390-M390)/30</f>
        <v>-1491.4</v>
      </c>
      <c r="S390" s="118">
        <f>IF(P390/K390&gt;1,100,+P390/K390*100)</f>
        <v>0</v>
      </c>
      <c r="T390" s="97">
        <f>+N390*S390/100</f>
        <v>0</v>
      </c>
      <c r="U390" s="97">
        <f>IF(M390&lt;=$AI$1,T390,0)</f>
        <v>0</v>
      </c>
      <c r="V390" s="97">
        <f>IF($AI$1&gt;=M390,N390,0)</f>
        <v>47.857142857142854</v>
      </c>
      <c r="W390" s="98"/>
      <c r="X390" s="102" t="str">
        <f>IF(S390=100,"CUMPLIDA",IF(M390-$AI$1&lt;0,"VENCIDA",IF(M390-$AI$1&lt;=30,"PRÓXIMA A VENCER",IF(S390&gt;0,"CON AVANCE","EN TERMINO"))))</f>
        <v>VENCIDA</v>
      </c>
      <c r="Y390" s="102" t="str">
        <f>IF(A390&lt;&gt;"",IF(AE390=1,"VENCIDO",IF(AE390=2,"PRÓXIMO A VENCER",IF(AE390=3,"EN TERMINO",IF(AE390=4,"CON AVANCE",IF(AE390=5,"CUMPLIDO",))))),"")</f>
        <v>VENCIDO</v>
      </c>
      <c r="Z390" s="152" t="s">
        <v>229</v>
      </c>
      <c r="AA390" s="89" t="str">
        <f t="shared" si="79"/>
        <v>H88R16</v>
      </c>
      <c r="AB390" s="103">
        <f>IF(A390&lt;&gt;"",1,AB389+1)</f>
        <v>1</v>
      </c>
      <c r="AC390" s="103" t="str">
        <f t="shared" si="80"/>
        <v>H88R16 - 1</v>
      </c>
      <c r="AD390" s="82">
        <f t="shared" si="86"/>
        <v>1</v>
      </c>
      <c r="AE390" s="82">
        <f t="shared" si="87"/>
        <v>1</v>
      </c>
      <c r="AF390" s="82" t="str">
        <f>IF(A390&lt;&gt;"",MID(F390,1,FIND(" ",F390,1)-1),AF389)</f>
        <v>H88R16</v>
      </c>
      <c r="AG390" s="82" t="str">
        <f t="shared" si="88"/>
        <v>H88R16</v>
      </c>
      <c r="AH390" s="155"/>
      <c r="AI390" s="155"/>
    </row>
    <row r="391" spans="1:35" s="2" customFormat="1" ht="350.1" customHeight="1" x14ac:dyDescent="0.2">
      <c r="A391" s="89">
        <f>IF(ISBLANK(D391),"",COUNTA($D$2:D391))</f>
        <v>303</v>
      </c>
      <c r="B391" s="90">
        <f t="shared" si="89"/>
        <v>390</v>
      </c>
      <c r="C391" s="98"/>
      <c r="D391" s="98" t="s">
        <v>712</v>
      </c>
      <c r="E391" s="103">
        <v>1301001</v>
      </c>
      <c r="F391" s="112" t="s">
        <v>814</v>
      </c>
      <c r="G391" s="112" t="s">
        <v>217</v>
      </c>
      <c r="H391" s="112" t="s">
        <v>299</v>
      </c>
      <c r="I391" s="112" t="s">
        <v>300</v>
      </c>
      <c r="J391" s="98" t="s">
        <v>43</v>
      </c>
      <c r="K391" s="98">
        <v>4</v>
      </c>
      <c r="L391" s="130">
        <v>43040</v>
      </c>
      <c r="M391" s="130">
        <v>43403</v>
      </c>
      <c r="N391" s="117">
        <f t="shared" si="85"/>
        <v>51.857142857142854</v>
      </c>
      <c r="O391" s="98" t="s">
        <v>1700</v>
      </c>
      <c r="P391" s="98">
        <v>0</v>
      </c>
      <c r="Q391" s="130"/>
      <c r="R391" s="100">
        <f>(Q391-M391)/30</f>
        <v>-1446.7666666666667</v>
      </c>
      <c r="S391" s="118">
        <f>IF(P391/K391&gt;1,100,+P391/K391*100)</f>
        <v>0</v>
      </c>
      <c r="T391" s="97">
        <f>+N391*S391/100</f>
        <v>0</v>
      </c>
      <c r="U391" s="97">
        <f>IF(M391&lt;=$AI$1,T391,0)</f>
        <v>0</v>
      </c>
      <c r="V391" s="97">
        <f>IF($AI$1&gt;=M391,N391,0)</f>
        <v>51.857142857142854</v>
      </c>
      <c r="W391" s="98"/>
      <c r="X391" s="102" t="str">
        <f>IF(S391=100,"CUMPLIDA",IF(M391-$AI$1&lt;0,"VENCIDA",IF(M391-$AI$1&lt;=30,"PRÓXIMA A VENCER",IF(S391&gt;0,"CON AVANCE","EN TERMINO"))))</f>
        <v>VENCIDA</v>
      </c>
      <c r="Y391" s="102" t="str">
        <f>IF(A391&lt;&gt;"",IF(AE391=1,"VENCIDO",IF(AE391=2,"PRÓXIMO A VENCER",IF(AE391=3,"EN TERMINO",IF(AE391=4,"CON AVANCE",IF(AE391=5,"CUMPLIDO",))))),"")</f>
        <v>VENCIDO</v>
      </c>
      <c r="Z391" s="152" t="s">
        <v>229</v>
      </c>
      <c r="AA391" s="89" t="str">
        <f t="shared" si="79"/>
        <v>H89R16</v>
      </c>
      <c r="AB391" s="103">
        <f>IF(A391&lt;&gt;"",1,AB390+1)</f>
        <v>1</v>
      </c>
      <c r="AC391" s="103" t="str">
        <f t="shared" si="80"/>
        <v>H89R16 - 1</v>
      </c>
      <c r="AD391" s="82">
        <f t="shared" si="86"/>
        <v>1</v>
      </c>
      <c r="AE391" s="82">
        <f t="shared" si="87"/>
        <v>1</v>
      </c>
      <c r="AF391" s="82" t="str">
        <f>IF(A391&lt;&gt;"",MID(F391,1,FIND(" ",F391,1)-1),AF390)</f>
        <v>H89R16.</v>
      </c>
      <c r="AG391" s="82" t="str">
        <f t="shared" si="88"/>
        <v>H89R16</v>
      </c>
      <c r="AH391" s="155"/>
      <c r="AI391" s="155"/>
    </row>
    <row r="392" spans="1:35" s="2" customFormat="1" ht="350.1" customHeight="1" x14ac:dyDescent="0.2">
      <c r="A392" s="89">
        <f>IF(ISBLANK(D392),"",COUNTA($D$2:D392))</f>
        <v>304</v>
      </c>
      <c r="B392" s="90">
        <f t="shared" si="89"/>
        <v>391</v>
      </c>
      <c r="C392" s="98"/>
      <c r="D392" s="98" t="s">
        <v>712</v>
      </c>
      <c r="E392" s="103">
        <v>1301001</v>
      </c>
      <c r="F392" s="112" t="s">
        <v>826</v>
      </c>
      <c r="G392" s="112" t="s">
        <v>218</v>
      </c>
      <c r="H392" s="112" t="s">
        <v>1649</v>
      </c>
      <c r="I392" s="112" t="s">
        <v>1650</v>
      </c>
      <c r="J392" s="98" t="s">
        <v>1594</v>
      </c>
      <c r="K392" s="98">
        <v>1</v>
      </c>
      <c r="L392" s="130">
        <v>44407</v>
      </c>
      <c r="M392" s="130">
        <v>44561</v>
      </c>
      <c r="N392" s="117">
        <f t="shared" si="85"/>
        <v>22</v>
      </c>
      <c r="O392" s="98" t="s">
        <v>1700</v>
      </c>
      <c r="P392" s="98">
        <v>0</v>
      </c>
      <c r="Q392" s="130"/>
      <c r="R392" s="100">
        <f>(Q392-M392)/30</f>
        <v>-1485.3666666666666</v>
      </c>
      <c r="S392" s="118">
        <f>IF(P392/K392&gt;1,100,+P392/K392*100)</f>
        <v>0</v>
      </c>
      <c r="T392" s="97">
        <f>+N392*S392/100</f>
        <v>0</v>
      </c>
      <c r="U392" s="97">
        <f>IF(M392&lt;=$AI$1,T392,0)</f>
        <v>0</v>
      </c>
      <c r="V392" s="97">
        <f>IF($AI$1&gt;=M392,N392,0)</f>
        <v>22</v>
      </c>
      <c r="W392" s="98"/>
      <c r="X392" s="102" t="str">
        <f>IF(S392=100,"CUMPLIDA",IF(M392-$AI$1&lt;0,"VENCIDA",IF(M392-$AI$1&lt;=30,"PRÓXIMA A VENCER",IF(S392&gt;0,"CON AVANCE","EN TERMINO"))))</f>
        <v>VENCIDA</v>
      </c>
      <c r="Y392" s="102" t="str">
        <f>IF(A392&lt;&gt;"",IF(AE392=1,"VENCIDO",IF(AE392=2,"PRÓXIMO A VENCER",IF(AE392=3,"EN TERMINO",IF(AE392=4,"CON AVANCE",IF(AE392=5,"CUMPLIDO",))))),"")</f>
        <v>VENCIDO</v>
      </c>
      <c r="Z392" s="152" t="s">
        <v>229</v>
      </c>
      <c r="AA392" s="89" t="str">
        <f t="shared" si="79"/>
        <v>H90R16</v>
      </c>
      <c r="AB392" s="103">
        <f>IF(A392&lt;&gt;"",1,AB391+1)</f>
        <v>1</v>
      </c>
      <c r="AC392" s="103" t="str">
        <f t="shared" si="80"/>
        <v>H90R16 - 1</v>
      </c>
      <c r="AD392" s="82">
        <f t="shared" si="86"/>
        <v>1</v>
      </c>
      <c r="AE392" s="82">
        <f t="shared" si="87"/>
        <v>1</v>
      </c>
      <c r="AF392" s="82" t="str">
        <f>IF(A392&lt;&gt;"",MID(F392,1,FIND(" ",F392,1)-1),AF391)</f>
        <v>H90R16.</v>
      </c>
      <c r="AG392" s="82" t="str">
        <f t="shared" si="88"/>
        <v>H90R16</v>
      </c>
      <c r="AH392" s="155"/>
      <c r="AI392" s="155"/>
    </row>
    <row r="393" spans="1:35" s="2" customFormat="1" ht="350.1" customHeight="1" x14ac:dyDescent="0.2">
      <c r="A393" s="89">
        <f>IF(ISBLANK(D393),"",COUNTA($D$2:D393))</f>
        <v>305</v>
      </c>
      <c r="B393" s="90">
        <f t="shared" si="89"/>
        <v>392</v>
      </c>
      <c r="C393" s="98"/>
      <c r="D393" s="98" t="s">
        <v>712</v>
      </c>
      <c r="E393" s="103">
        <v>1301001</v>
      </c>
      <c r="F393" s="112" t="s">
        <v>1651</v>
      </c>
      <c r="G393" s="112" t="s">
        <v>219</v>
      </c>
      <c r="H393" s="112" t="s">
        <v>1644</v>
      </c>
      <c r="I393" s="112" t="s">
        <v>1652</v>
      </c>
      <c r="J393" s="98" t="s">
        <v>1594</v>
      </c>
      <c r="K393" s="98">
        <v>1</v>
      </c>
      <c r="L393" s="130">
        <v>44407</v>
      </c>
      <c r="M393" s="130">
        <v>44561</v>
      </c>
      <c r="N393" s="117">
        <f t="shared" si="85"/>
        <v>22</v>
      </c>
      <c r="O393" s="98" t="s">
        <v>1700</v>
      </c>
      <c r="P393" s="98">
        <v>0</v>
      </c>
      <c r="Q393" s="130"/>
      <c r="R393" s="100">
        <f>(Q393-M393)/30</f>
        <v>-1485.3666666666666</v>
      </c>
      <c r="S393" s="118">
        <f>IF(P393/K393&gt;1,100,+P393/K393*100)</f>
        <v>0</v>
      </c>
      <c r="T393" s="97">
        <f>+N393*S393/100</f>
        <v>0</v>
      </c>
      <c r="U393" s="97">
        <f>IF(M393&lt;=$AI$1,T393,0)</f>
        <v>0</v>
      </c>
      <c r="V393" s="97">
        <f>IF($AI$1&gt;=M393,N393,0)</f>
        <v>22</v>
      </c>
      <c r="W393" s="98"/>
      <c r="X393" s="102" t="str">
        <f>IF(S393=100,"CUMPLIDA",IF(M393-$AI$1&lt;0,"VENCIDA",IF(M393-$AI$1&lt;=30,"PRÓXIMA A VENCER",IF(S393&gt;0,"CON AVANCE","EN TERMINO"))))</f>
        <v>VENCIDA</v>
      </c>
      <c r="Y393" s="102" t="str">
        <f>IF(A393&lt;&gt;"",IF(AE393=1,"VENCIDO",IF(AE393=2,"PRÓXIMO A VENCER",IF(AE393=3,"EN TERMINO",IF(AE393=4,"CON AVANCE",IF(AE393=5,"CUMPLIDO",))))),"")</f>
        <v>VENCIDO</v>
      </c>
      <c r="Z393" s="152" t="s">
        <v>229</v>
      </c>
      <c r="AA393" s="89" t="str">
        <f t="shared" si="79"/>
        <v>H91R16</v>
      </c>
      <c r="AB393" s="103">
        <f>IF(A393&lt;&gt;"",1,AB392+1)</f>
        <v>1</v>
      </c>
      <c r="AC393" s="103" t="str">
        <f t="shared" si="80"/>
        <v>H91R16 - 1</v>
      </c>
      <c r="AD393" s="82">
        <f t="shared" si="86"/>
        <v>1</v>
      </c>
      <c r="AE393" s="82">
        <f t="shared" si="87"/>
        <v>1</v>
      </c>
      <c r="AF393" s="82" t="str">
        <f>IF(A393&lt;&gt;"",MID(F393,1,FIND(" ",F393,1)-1),AF392)</f>
        <v>H91R16.</v>
      </c>
      <c r="AG393" s="82" t="str">
        <f t="shared" si="88"/>
        <v>H91R16</v>
      </c>
      <c r="AH393" s="155"/>
      <c r="AI393" s="155"/>
    </row>
    <row r="394" spans="1:35" s="2" customFormat="1" ht="350.1" customHeight="1" x14ac:dyDescent="0.2">
      <c r="A394" s="89">
        <f>IF(ISBLANK(D394),"",COUNTA($D$2:D394))</f>
        <v>306</v>
      </c>
      <c r="B394" s="90">
        <f t="shared" si="89"/>
        <v>393</v>
      </c>
      <c r="C394" s="98"/>
      <c r="D394" s="98" t="s">
        <v>712</v>
      </c>
      <c r="E394" s="103">
        <v>1301001</v>
      </c>
      <c r="F394" s="112" t="s">
        <v>650</v>
      </c>
      <c r="G394" s="112" t="s">
        <v>220</v>
      </c>
      <c r="H394" s="112" t="s">
        <v>1653</v>
      </c>
      <c r="I394" s="112" t="s">
        <v>1654</v>
      </c>
      <c r="J394" s="98" t="s">
        <v>1594</v>
      </c>
      <c r="K394" s="98">
        <v>1</v>
      </c>
      <c r="L394" s="130">
        <v>44407</v>
      </c>
      <c r="M394" s="130">
        <v>44561</v>
      </c>
      <c r="N394" s="117">
        <f t="shared" si="85"/>
        <v>22</v>
      </c>
      <c r="O394" s="98" t="s">
        <v>1700</v>
      </c>
      <c r="P394" s="98">
        <v>0</v>
      </c>
      <c r="Q394" s="130"/>
      <c r="R394" s="100">
        <f>(Q394-M394)/30</f>
        <v>-1485.3666666666666</v>
      </c>
      <c r="S394" s="118">
        <f>IF(P394/K394&gt;1,100,+P394/K394*100)</f>
        <v>0</v>
      </c>
      <c r="T394" s="97">
        <f>+N394*S394/100</f>
        <v>0</v>
      </c>
      <c r="U394" s="97">
        <f>IF(M394&lt;=$AI$1,T394,0)</f>
        <v>0</v>
      </c>
      <c r="V394" s="97">
        <f>IF($AI$1&gt;=M394,N394,0)</f>
        <v>22</v>
      </c>
      <c r="W394" s="98"/>
      <c r="X394" s="102" t="str">
        <f>IF(S394=100,"CUMPLIDA",IF(M394-$AI$1&lt;0,"VENCIDA",IF(M394-$AI$1&lt;=30,"PRÓXIMA A VENCER",IF(S394&gt;0,"CON AVANCE","EN TERMINO"))))</f>
        <v>VENCIDA</v>
      </c>
      <c r="Y394" s="102" t="str">
        <f>IF(A394&lt;&gt;"",IF(AE394=1,"VENCIDO",IF(AE394=2,"PRÓXIMO A VENCER",IF(AE394=3,"EN TERMINO",IF(AE394=4,"CON AVANCE",IF(AE394=5,"CUMPLIDO",))))),"")</f>
        <v>VENCIDO</v>
      </c>
      <c r="Z394" s="152" t="s">
        <v>229</v>
      </c>
      <c r="AA394" s="89" t="str">
        <f t="shared" si="79"/>
        <v>H95R16</v>
      </c>
      <c r="AB394" s="103">
        <f>IF(A394&lt;&gt;"",1,AB393+1)</f>
        <v>1</v>
      </c>
      <c r="AC394" s="103" t="str">
        <f t="shared" si="80"/>
        <v>H95R16 - 1</v>
      </c>
      <c r="AD394" s="82">
        <f t="shared" si="86"/>
        <v>1</v>
      </c>
      <c r="AE394" s="82">
        <f t="shared" si="87"/>
        <v>1</v>
      </c>
      <c r="AF394" s="82" t="str">
        <f>IF(A394&lt;&gt;"",MID(F394,1,FIND(" ",F394,1)-1),AF393)</f>
        <v>H95R16.</v>
      </c>
      <c r="AG394" s="82" t="str">
        <f t="shared" si="88"/>
        <v>H95R16</v>
      </c>
      <c r="AH394" s="155"/>
      <c r="AI394" s="155"/>
    </row>
    <row r="395" spans="1:35" s="2" customFormat="1" ht="350.1" customHeight="1" x14ac:dyDescent="0.2">
      <c r="A395" s="89">
        <f>IF(ISBLANK(D395),"",COUNTA($D$2:D395))</f>
        <v>307</v>
      </c>
      <c r="B395" s="90">
        <f t="shared" si="89"/>
        <v>394</v>
      </c>
      <c r="C395" s="98"/>
      <c r="D395" s="98" t="s">
        <v>713</v>
      </c>
      <c r="E395" s="103">
        <v>1801003</v>
      </c>
      <c r="F395" s="112" t="s">
        <v>369</v>
      </c>
      <c r="G395" s="112" t="s">
        <v>372</v>
      </c>
      <c r="H395" s="112" t="s">
        <v>1147</v>
      </c>
      <c r="I395" s="112" t="s">
        <v>1145</v>
      </c>
      <c r="J395" s="98" t="s">
        <v>1146</v>
      </c>
      <c r="K395" s="98">
        <v>1</v>
      </c>
      <c r="L395" s="130">
        <v>43859</v>
      </c>
      <c r="M395" s="130">
        <v>43921</v>
      </c>
      <c r="N395" s="117">
        <f t="shared" si="85"/>
        <v>8.8571428571428577</v>
      </c>
      <c r="O395" s="98" t="s">
        <v>332</v>
      </c>
      <c r="P395" s="98">
        <v>1</v>
      </c>
      <c r="Q395" s="130"/>
      <c r="R395" s="100">
        <f>(Q395-M395)/30</f>
        <v>-1464.0333333333333</v>
      </c>
      <c r="S395" s="118">
        <f>IF(P395/K395&gt;1,100,+P395/K395*100)</f>
        <v>100</v>
      </c>
      <c r="T395" s="97">
        <f>+N395*S395/100</f>
        <v>8.8571428571428577</v>
      </c>
      <c r="U395" s="97">
        <f>IF(M395&lt;=$AI$1,T395,0)</f>
        <v>8.8571428571428577</v>
      </c>
      <c r="V395" s="97">
        <f>IF($AI$1&gt;=M395,N395,0)</f>
        <v>8.8571428571428577</v>
      </c>
      <c r="W395" s="98" t="s">
        <v>1533</v>
      </c>
      <c r="X395" s="102" t="str">
        <f>IF(S395=100,"CUMPLIDA",IF(M395-$AI$1&lt;0,"VENCIDA",IF(M395-$AI$1&lt;=30,"PRÓXIMA A VENCER",IF(S395&gt;0,"CON AVANCE","EN TERMINO"))))</f>
        <v>CUMPLIDA</v>
      </c>
      <c r="Y395" s="102" t="str">
        <f>IF(A395&lt;&gt;"",IF(AE395=1,"VENCIDO",IF(AE395=2,"PRÓXIMO A VENCER",IF(AE395=3,"EN TERMINO",IF(AE395=4,"CON AVANCE",IF(AE395=5,"CUMPLIDO",))))),"")</f>
        <v>VENCIDO</v>
      </c>
      <c r="Z395" s="152" t="s">
        <v>229</v>
      </c>
      <c r="AA395" s="89" t="str">
        <f t="shared" si="79"/>
        <v>H101R16</v>
      </c>
      <c r="AB395" s="103">
        <f>IF(A395&lt;&gt;"",1,AB394+1)</f>
        <v>1</v>
      </c>
      <c r="AC395" s="103" t="str">
        <f t="shared" si="80"/>
        <v>H101R16 - 1</v>
      </c>
      <c r="AD395" s="82">
        <f t="shared" si="86"/>
        <v>5</v>
      </c>
      <c r="AE395" s="82">
        <f t="shared" si="87"/>
        <v>1</v>
      </c>
      <c r="AF395" s="82" t="str">
        <f>IF(A395&lt;&gt;"",MID(F395,1,FIND(" ",F395,1)-1),AF394)</f>
        <v>H101R16.</v>
      </c>
      <c r="AG395" s="82" t="str">
        <f t="shared" si="88"/>
        <v>H101R16</v>
      </c>
      <c r="AH395" s="155"/>
      <c r="AI395" s="155"/>
    </row>
    <row r="396" spans="1:35" s="2" customFormat="1" ht="350.1" customHeight="1" x14ac:dyDescent="0.2">
      <c r="A396" s="89" t="str">
        <f>IF(ISBLANK(D396),"",COUNTA($D$2:D396))</f>
        <v/>
      </c>
      <c r="B396" s="90">
        <f t="shared" si="89"/>
        <v>395</v>
      </c>
      <c r="C396" s="98"/>
      <c r="D396" s="98"/>
      <c r="E396" s="103">
        <v>1801003</v>
      </c>
      <c r="F396" s="112" t="s">
        <v>370</v>
      </c>
      <c r="G396" s="112" t="s">
        <v>372</v>
      </c>
      <c r="H396" s="112" t="s">
        <v>1998</v>
      </c>
      <c r="I396" s="112" t="s">
        <v>1999</v>
      </c>
      <c r="J396" s="98" t="s">
        <v>2000</v>
      </c>
      <c r="K396" s="98">
        <v>5</v>
      </c>
      <c r="L396" s="130">
        <v>44744</v>
      </c>
      <c r="M396" s="130">
        <v>44926</v>
      </c>
      <c r="N396" s="117">
        <f t="shared" si="85"/>
        <v>26</v>
      </c>
      <c r="O396" s="98" t="s">
        <v>1699</v>
      </c>
      <c r="P396" s="98">
        <v>0</v>
      </c>
      <c r="Q396" s="130"/>
      <c r="R396" s="100">
        <f>(Q396-M396)/30</f>
        <v>-1497.5333333333333</v>
      </c>
      <c r="S396" s="118">
        <f>IF(P396/K396&gt;1,100,+P396/K396*100)</f>
        <v>0</v>
      </c>
      <c r="T396" s="97">
        <f>+N396*S396/100</f>
        <v>0</v>
      </c>
      <c r="U396" s="97">
        <f>IF(M396&lt;=$AI$1,T396,0)</f>
        <v>0</v>
      </c>
      <c r="V396" s="97">
        <f>IF($AI$1&gt;=M396,N396,0)</f>
        <v>0</v>
      </c>
      <c r="W396" s="98"/>
      <c r="X396" s="102" t="str">
        <f>IF(S396=100,"CUMPLIDA",IF(M396-$AI$1&lt;0,"VENCIDA",IF(M396-$AI$1&lt;=30,"PRÓXIMA A VENCER",IF(S396&gt;0,"CON AVANCE","EN TERMINO"))))</f>
        <v>EN TERMINO</v>
      </c>
      <c r="Y396" s="102" t="str">
        <f>IF(A396&lt;&gt;"",IF(AE396=1,"VENCIDO",IF(AE396=2,"PRÓXIMO A VENCER",IF(AE396=3,"EN TERMINO",IF(AE396=4,"CON AVANCE",IF(AE396=5,"CUMPLIDO",))))),"")</f>
        <v/>
      </c>
      <c r="Z396" s="152" t="s">
        <v>229</v>
      </c>
      <c r="AA396" s="89" t="str">
        <f t="shared" si="79"/>
        <v>H101R16</v>
      </c>
      <c r="AB396" s="103">
        <f>IF(A396&lt;&gt;"",1,AB395+1)</f>
        <v>2</v>
      </c>
      <c r="AC396" s="103" t="str">
        <f t="shared" si="80"/>
        <v>H101R16 - 2</v>
      </c>
      <c r="AD396" s="82">
        <f t="shared" si="86"/>
        <v>3</v>
      </c>
      <c r="AE396" s="82">
        <f t="shared" si="87"/>
        <v>1</v>
      </c>
      <c r="AF396" s="82" t="str">
        <f>IF(A396&lt;&gt;"",MID(F396,1,FIND(" ",F396,1)-1),AF395)</f>
        <v>H101R16.</v>
      </c>
      <c r="AG396" s="82" t="str">
        <f t="shared" si="88"/>
        <v>H101R16</v>
      </c>
      <c r="AH396" s="155"/>
      <c r="AI396" s="155"/>
    </row>
    <row r="397" spans="1:35" s="2" customFormat="1" ht="350.1" customHeight="1" x14ac:dyDescent="0.2">
      <c r="A397" s="89" t="str">
        <f>IF(ISBLANK(D397),"",COUNTA($D$2:D397))</f>
        <v/>
      </c>
      <c r="B397" s="90">
        <f t="shared" si="89"/>
        <v>396</v>
      </c>
      <c r="C397" s="98"/>
      <c r="D397" s="98"/>
      <c r="E397" s="103">
        <v>1801003</v>
      </c>
      <c r="F397" s="112" t="s">
        <v>557</v>
      </c>
      <c r="G397" s="112" t="s">
        <v>372</v>
      </c>
      <c r="H397" s="112" t="s">
        <v>559</v>
      </c>
      <c r="I397" s="112" t="s">
        <v>558</v>
      </c>
      <c r="J397" s="98" t="s">
        <v>371</v>
      </c>
      <c r="K397" s="98">
        <v>3</v>
      </c>
      <c r="L397" s="130">
        <v>43050</v>
      </c>
      <c r="M397" s="130">
        <v>43342</v>
      </c>
      <c r="N397" s="117">
        <f t="shared" si="85"/>
        <v>41.714285714285715</v>
      </c>
      <c r="O397" s="98" t="s">
        <v>1704</v>
      </c>
      <c r="P397" s="98">
        <v>0</v>
      </c>
      <c r="Q397" s="130"/>
      <c r="R397" s="100">
        <f>(Q397-M397)/30</f>
        <v>-1444.7333333333333</v>
      </c>
      <c r="S397" s="118">
        <f>IF(P397/K397&gt;1,100,+P397/K397*100)</f>
        <v>0</v>
      </c>
      <c r="T397" s="97">
        <f>+N397*S397/100</f>
        <v>0</v>
      </c>
      <c r="U397" s="97">
        <f>IF(M397&lt;=$AI$1,T397,0)</f>
        <v>0</v>
      </c>
      <c r="V397" s="97">
        <f>IF($AI$1&gt;=M397,N397,0)</f>
        <v>41.714285714285715</v>
      </c>
      <c r="W397" s="98" t="s">
        <v>1533</v>
      </c>
      <c r="X397" s="102" t="str">
        <f>IF(S397=100,"CUMPLIDA",IF(M397-$AI$1&lt;0,"VENCIDA",IF(M397-$AI$1&lt;=30,"PRÓXIMA A VENCER",IF(S397&gt;0,"CON AVANCE","EN TERMINO"))))</f>
        <v>VENCIDA</v>
      </c>
      <c r="Y397" s="102" t="str">
        <f>IF(A397&lt;&gt;"",IF(AE397=1,"VENCIDO",IF(AE397=2,"PRÓXIMO A VENCER",IF(AE397=3,"EN TERMINO",IF(AE397=4,"CON AVANCE",IF(AE397=5,"CUMPLIDO",))))),"")</f>
        <v/>
      </c>
      <c r="Z397" s="152" t="s">
        <v>229</v>
      </c>
      <c r="AA397" s="89" t="str">
        <f t="shared" si="79"/>
        <v>H101R16</v>
      </c>
      <c r="AB397" s="103">
        <f>IF(A397&lt;&gt;"",1,AB396+1)</f>
        <v>3</v>
      </c>
      <c r="AC397" s="103" t="str">
        <f t="shared" si="80"/>
        <v>H101R16 - 3</v>
      </c>
      <c r="AD397" s="82">
        <f t="shared" si="86"/>
        <v>1</v>
      </c>
      <c r="AE397" s="82">
        <f t="shared" si="87"/>
        <v>1</v>
      </c>
      <c r="AF397" s="82" t="str">
        <f>IF(A397&lt;&gt;"",MID(F397,1,FIND(" ",F397,1)-1),AF396)</f>
        <v>H101R16.</v>
      </c>
      <c r="AG397" s="82" t="str">
        <f t="shared" si="88"/>
        <v>H101R16</v>
      </c>
      <c r="AH397" s="155"/>
      <c r="AI397" s="155"/>
    </row>
    <row r="398" spans="1:35" s="2" customFormat="1" ht="350.1" customHeight="1" x14ac:dyDescent="0.2">
      <c r="A398" s="89">
        <f>IF(ISBLANK(D398),"",COUNTA($D$2:D398))</f>
        <v>308</v>
      </c>
      <c r="B398" s="90">
        <f t="shared" si="89"/>
        <v>397</v>
      </c>
      <c r="C398" s="98"/>
      <c r="D398" s="98" t="s">
        <v>712</v>
      </c>
      <c r="E398" s="103">
        <v>1801003</v>
      </c>
      <c r="F398" s="112" t="s">
        <v>482</v>
      </c>
      <c r="G398" s="112" t="s">
        <v>340</v>
      </c>
      <c r="H398" s="112" t="s">
        <v>481</v>
      </c>
      <c r="I398" s="112" t="s">
        <v>334</v>
      </c>
      <c r="J398" s="98" t="s">
        <v>320</v>
      </c>
      <c r="K398" s="98">
        <v>3</v>
      </c>
      <c r="L398" s="130">
        <v>43040</v>
      </c>
      <c r="M398" s="130">
        <v>43403</v>
      </c>
      <c r="N398" s="117">
        <f t="shared" si="85"/>
        <v>51.857142857142854</v>
      </c>
      <c r="O398" s="98" t="s">
        <v>1715</v>
      </c>
      <c r="P398" s="98">
        <v>3</v>
      </c>
      <c r="Q398" s="130"/>
      <c r="R398" s="100">
        <f>(Q398-M398)/30</f>
        <v>-1446.7666666666667</v>
      </c>
      <c r="S398" s="118">
        <f>IF(P398/K398&gt;1,100,+P398/K398*100)</f>
        <v>100</v>
      </c>
      <c r="T398" s="97">
        <f>+N398*S398/100</f>
        <v>51.857142857142854</v>
      </c>
      <c r="U398" s="97">
        <f>IF(M398&lt;=$AI$1,T398,0)</f>
        <v>51.857142857142854</v>
      </c>
      <c r="V398" s="97">
        <f>IF($AI$1&gt;=M398,N398,0)</f>
        <v>51.857142857142854</v>
      </c>
      <c r="W398" s="98" t="s">
        <v>1533</v>
      </c>
      <c r="X398" s="102" t="str">
        <f>IF(S398=100,"CUMPLIDA",IF(M398-$AI$1&lt;0,"VENCIDA",IF(M398-$AI$1&lt;=30,"PRÓXIMA A VENCER",IF(S398&gt;0,"CON AVANCE","EN TERMINO"))))</f>
        <v>CUMPLIDA</v>
      </c>
      <c r="Y398" s="102" t="str">
        <f>IF(A398&lt;&gt;"",IF(AE398=1,"VENCIDO",IF(AE398=2,"PRÓXIMO A VENCER",IF(AE398=3,"EN TERMINO",IF(AE398=4,"CON AVANCE",IF(AE398=5,"CUMPLIDO",))))),"")</f>
        <v>CUMPLIDO</v>
      </c>
      <c r="Z398" s="152" t="s">
        <v>229</v>
      </c>
      <c r="AA398" s="89" t="str">
        <f t="shared" si="79"/>
        <v>H105R16</v>
      </c>
      <c r="AB398" s="103">
        <f>IF(A398&lt;&gt;"",1,AB397+1)</f>
        <v>1</v>
      </c>
      <c r="AC398" s="103" t="str">
        <f t="shared" si="80"/>
        <v>H105R16 - 1</v>
      </c>
      <c r="AD398" s="82">
        <f t="shared" si="86"/>
        <v>5</v>
      </c>
      <c r="AE398" s="82">
        <f t="shared" si="87"/>
        <v>5</v>
      </c>
      <c r="AF398" s="82" t="str">
        <f>IF(A398&lt;&gt;"",MID(F398,1,FIND(" ",F398,1)-1),AF397)</f>
        <v>H105R16.</v>
      </c>
      <c r="AG398" s="82" t="str">
        <f t="shared" si="88"/>
        <v>H105R16</v>
      </c>
      <c r="AH398" s="155"/>
      <c r="AI398" s="155"/>
    </row>
    <row r="399" spans="1:35" s="2" customFormat="1" ht="350.1" customHeight="1" x14ac:dyDescent="0.2">
      <c r="A399" s="89" t="str">
        <f>IF(ISBLANK(D399),"",COUNTA($D$2:D399))</f>
        <v/>
      </c>
      <c r="B399" s="90">
        <f t="shared" si="89"/>
        <v>398</v>
      </c>
      <c r="C399" s="98"/>
      <c r="D399" s="98"/>
      <c r="E399" s="103">
        <v>1801003</v>
      </c>
      <c r="F399" s="112" t="s">
        <v>483</v>
      </c>
      <c r="G399" s="112" t="s">
        <v>340</v>
      </c>
      <c r="H399" s="112" t="s">
        <v>995</v>
      </c>
      <c r="I399" s="112" t="s">
        <v>673</v>
      </c>
      <c r="J399" s="98" t="s">
        <v>480</v>
      </c>
      <c r="K399" s="98">
        <v>3</v>
      </c>
      <c r="L399" s="130">
        <v>43040</v>
      </c>
      <c r="M399" s="130">
        <v>43342</v>
      </c>
      <c r="N399" s="117">
        <v>43.142857142857146</v>
      </c>
      <c r="O399" s="111" t="s">
        <v>1702</v>
      </c>
      <c r="P399" s="98">
        <v>3</v>
      </c>
      <c r="Q399" s="130"/>
      <c r="R399" s="100">
        <f>(Q399-M399)/30</f>
        <v>-1444.7333333333333</v>
      </c>
      <c r="S399" s="118">
        <f>IF(P399/K399&gt;1,100,+P399/K399*100)</f>
        <v>100</v>
      </c>
      <c r="T399" s="97">
        <f>+N399*S399/100</f>
        <v>43.142857142857146</v>
      </c>
      <c r="U399" s="97">
        <f>IF(M399&lt;=$AI$1,T399,0)</f>
        <v>43.142857142857146</v>
      </c>
      <c r="V399" s="97">
        <f>IF($AI$1&gt;=M399,N399,0)</f>
        <v>43.142857142857146</v>
      </c>
      <c r="W399" s="98"/>
      <c r="X399" s="102" t="str">
        <f>IF(S399=100,"CUMPLIDA",IF(M399-$AI$1&lt;0,"VENCIDA",IF(M399-$AI$1&lt;=30,"PRÓXIMA A VENCER",IF(S399&gt;0,"CON AVANCE","EN TERMINO"))))</f>
        <v>CUMPLIDA</v>
      </c>
      <c r="Y399" s="102" t="str">
        <f>IF(A399&lt;&gt;"",IF(AE399=1,"VENCIDO",IF(AE399=2,"PRÓXIMO A VENCER",IF(AE399=3,"EN TERMINO",IF(AE399=4,"CON AVANCE",IF(AE399=5,"CUMPLIDO",))))),"")</f>
        <v/>
      </c>
      <c r="Z399" s="152" t="s">
        <v>229</v>
      </c>
      <c r="AA399" s="89" t="str">
        <f t="shared" si="79"/>
        <v>H105R16</v>
      </c>
      <c r="AB399" s="103">
        <f>IF(A399&lt;&gt;"",1,AB398+1)</f>
        <v>2</v>
      </c>
      <c r="AC399" s="103" t="str">
        <f t="shared" si="80"/>
        <v>H105R16 - 2</v>
      </c>
      <c r="AD399" s="82">
        <f t="shared" si="86"/>
        <v>5</v>
      </c>
      <c r="AE399" s="82">
        <f t="shared" si="87"/>
        <v>5</v>
      </c>
      <c r="AF399" s="82" t="str">
        <f>IF(A399&lt;&gt;"",MID(F399,1,FIND(" ",F399,1)-1),AF398)</f>
        <v>H105R16.</v>
      </c>
      <c r="AG399" s="82" t="str">
        <f t="shared" si="88"/>
        <v>H105R16</v>
      </c>
      <c r="AH399" s="155"/>
      <c r="AI399" s="155"/>
    </row>
    <row r="400" spans="1:35" s="2" customFormat="1" ht="350.1" customHeight="1" x14ac:dyDescent="0.2">
      <c r="A400" s="89">
        <f>IF(ISBLANK(D400),"",COUNTA($D$2:D400))</f>
        <v>309</v>
      </c>
      <c r="B400" s="90">
        <f t="shared" si="89"/>
        <v>399</v>
      </c>
      <c r="C400" s="98"/>
      <c r="D400" s="98" t="s">
        <v>712</v>
      </c>
      <c r="E400" s="103">
        <v>1801003</v>
      </c>
      <c r="F400" s="112" t="s">
        <v>338</v>
      </c>
      <c r="G400" s="112" t="s">
        <v>339</v>
      </c>
      <c r="H400" s="112" t="s">
        <v>335</v>
      </c>
      <c r="I400" s="112" t="s">
        <v>336</v>
      </c>
      <c r="J400" s="98" t="s">
        <v>337</v>
      </c>
      <c r="K400" s="98">
        <v>1</v>
      </c>
      <c r="L400" s="130">
        <v>43101</v>
      </c>
      <c r="M400" s="130">
        <v>43189</v>
      </c>
      <c r="N400" s="117">
        <f t="shared" si="85"/>
        <v>12.571428571428571</v>
      </c>
      <c r="O400" s="98" t="s">
        <v>332</v>
      </c>
      <c r="P400" s="98">
        <v>1</v>
      </c>
      <c r="Q400" s="130"/>
      <c r="R400" s="100">
        <f>(Q400-M400)/30</f>
        <v>-1439.6333333333334</v>
      </c>
      <c r="S400" s="118">
        <f>IF(P400/K400&gt;1,100,+P400/K400*100)</f>
        <v>100</v>
      </c>
      <c r="T400" s="97">
        <f>+N400*S400/100</f>
        <v>12.571428571428571</v>
      </c>
      <c r="U400" s="97">
        <f>IF(M400&lt;=$AI$1,T400,0)</f>
        <v>12.571428571428571</v>
      </c>
      <c r="V400" s="97">
        <f>IF($AI$1&gt;=M400,N400,0)</f>
        <v>12.571428571428571</v>
      </c>
      <c r="W400" s="98" t="s">
        <v>1533</v>
      </c>
      <c r="X400" s="102" t="str">
        <f>IF(S400=100,"CUMPLIDA",IF(M400-$AI$1&lt;0,"VENCIDA",IF(M400-$AI$1&lt;=30,"PRÓXIMA A VENCER",IF(S400&gt;0,"CON AVANCE","EN TERMINO"))))</f>
        <v>CUMPLIDA</v>
      </c>
      <c r="Y400" s="102" t="str">
        <f>IF(A400&lt;&gt;"",IF(AE400=1,"VENCIDO",IF(AE400=2,"PRÓXIMO A VENCER",IF(AE400=3,"EN TERMINO",IF(AE400=4,"CON AVANCE",IF(AE400=5,"CUMPLIDO",))))),"")</f>
        <v>CUMPLIDO</v>
      </c>
      <c r="Z400" s="152" t="s">
        <v>229</v>
      </c>
      <c r="AA400" s="89" t="str">
        <f t="shared" si="79"/>
        <v>H106R16</v>
      </c>
      <c r="AB400" s="103">
        <f>IF(A400&lt;&gt;"",1,AB399+1)</f>
        <v>1</v>
      </c>
      <c r="AC400" s="103" t="str">
        <f t="shared" si="80"/>
        <v>H106R16 - 1</v>
      </c>
      <c r="AD400" s="82">
        <f t="shared" si="86"/>
        <v>5</v>
      </c>
      <c r="AE400" s="82">
        <f t="shared" si="87"/>
        <v>5</v>
      </c>
      <c r="AF400" s="82" t="str">
        <f>IF(A400&lt;&gt;"",MID(F400,1,FIND(" ",F400,1)-1),AF399)</f>
        <v>H106R16.</v>
      </c>
      <c r="AG400" s="82" t="str">
        <f t="shared" si="88"/>
        <v>H106R16</v>
      </c>
      <c r="AH400" s="155"/>
      <c r="AI400" s="155"/>
    </row>
    <row r="401" spans="1:35" s="2" customFormat="1" ht="350.1" customHeight="1" x14ac:dyDescent="0.2">
      <c r="A401" s="89">
        <f>IF(ISBLANK(D401),"",COUNTA($D$2:D401))</f>
        <v>310</v>
      </c>
      <c r="B401" s="90">
        <f t="shared" si="89"/>
        <v>400</v>
      </c>
      <c r="C401" s="98"/>
      <c r="D401" s="98" t="s">
        <v>712</v>
      </c>
      <c r="E401" s="103">
        <v>1802002</v>
      </c>
      <c r="F401" s="112" t="s">
        <v>733</v>
      </c>
      <c r="G401" s="112" t="s">
        <v>221</v>
      </c>
      <c r="H401" s="112" t="s">
        <v>705</v>
      </c>
      <c r="I401" s="112" t="s">
        <v>704</v>
      </c>
      <c r="J401" s="98" t="s">
        <v>9</v>
      </c>
      <c r="K401" s="98">
        <v>1</v>
      </c>
      <c r="L401" s="130">
        <v>43040</v>
      </c>
      <c r="M401" s="130">
        <v>43099</v>
      </c>
      <c r="N401" s="117">
        <f t="shared" ref="N401:N402" si="90">(+M401-L401)/7</f>
        <v>8.4285714285714288</v>
      </c>
      <c r="O401" s="98" t="s">
        <v>332</v>
      </c>
      <c r="P401" s="98">
        <v>0.99</v>
      </c>
      <c r="Q401" s="130"/>
      <c r="R401" s="100">
        <f>(Q401-M401)/30</f>
        <v>-1436.6333333333334</v>
      </c>
      <c r="S401" s="118">
        <f>IF(P401/K401&gt;1,100,+P401/K401*100)</f>
        <v>99</v>
      </c>
      <c r="T401" s="97">
        <f>+N401*S401/100</f>
        <v>8.3442857142857143</v>
      </c>
      <c r="U401" s="97">
        <f>IF(M401&lt;=$AI$1,T401,0)</f>
        <v>8.3442857142857143</v>
      </c>
      <c r="V401" s="97">
        <f>IF($AI$1&gt;=M401,N401,0)</f>
        <v>8.4285714285714288</v>
      </c>
      <c r="W401" s="98" t="s">
        <v>1533</v>
      </c>
      <c r="X401" s="102" t="str">
        <f>IF(S401=100,"CUMPLIDA",IF(M401-$AI$1&lt;0,"VENCIDA",IF(M401-$AI$1&lt;=30,"PRÓXIMA A VENCER",IF(S401&gt;0,"CON AVANCE","EN TERMINO"))))</f>
        <v>VENCIDA</v>
      </c>
      <c r="Y401" s="102" t="str">
        <f>IF(A401&lt;&gt;"",IF(AE401=1,"VENCIDO",IF(AE401=2,"PRÓXIMO A VENCER",IF(AE401=3,"EN TERMINO",IF(AE401=4,"CON AVANCE",IF(AE401=5,"CUMPLIDO",))))),"")</f>
        <v>VENCIDO</v>
      </c>
      <c r="Z401" s="152" t="s">
        <v>229</v>
      </c>
      <c r="AA401" s="89" t="str">
        <f t="shared" si="79"/>
        <v>H116R16</v>
      </c>
      <c r="AB401" s="103">
        <f>IF(A401&lt;&gt;"",1,AB400+1)</f>
        <v>1</v>
      </c>
      <c r="AC401" s="103" t="str">
        <f t="shared" si="80"/>
        <v>H116R16 - 1</v>
      </c>
      <c r="AD401" s="82">
        <f t="shared" si="86"/>
        <v>1</v>
      </c>
      <c r="AE401" s="82">
        <f t="shared" si="87"/>
        <v>1</v>
      </c>
      <c r="AF401" s="82" t="str">
        <f>IF(A401&lt;&gt;"",MID(F401,1,FIND(" ",F401,1)-1),AF400)</f>
        <v>H116R16.</v>
      </c>
      <c r="AG401" s="82" t="str">
        <f t="shared" si="88"/>
        <v>H116R16</v>
      </c>
      <c r="AH401" s="155"/>
      <c r="AI401" s="155"/>
    </row>
    <row r="402" spans="1:35" s="2" customFormat="1" ht="350.1" customHeight="1" x14ac:dyDescent="0.2">
      <c r="A402" s="89">
        <f>IF(ISBLANK(D402),"",COUNTA($D$2:D402))</f>
        <v>311</v>
      </c>
      <c r="B402" s="90">
        <f t="shared" si="89"/>
        <v>401</v>
      </c>
      <c r="C402" s="98"/>
      <c r="D402" s="98" t="s">
        <v>712</v>
      </c>
      <c r="E402" s="103">
        <v>1406100</v>
      </c>
      <c r="F402" s="112" t="s">
        <v>732</v>
      </c>
      <c r="G402" s="112" t="s">
        <v>222</v>
      </c>
      <c r="H402" s="112" t="s">
        <v>444</v>
      </c>
      <c r="I402" s="112" t="s">
        <v>445</v>
      </c>
      <c r="J402" s="98" t="s">
        <v>9</v>
      </c>
      <c r="K402" s="98">
        <v>1</v>
      </c>
      <c r="L402" s="130">
        <v>43040</v>
      </c>
      <c r="M402" s="130">
        <v>43221</v>
      </c>
      <c r="N402" s="117">
        <f t="shared" si="90"/>
        <v>25.857142857142858</v>
      </c>
      <c r="O402" s="98" t="s">
        <v>440</v>
      </c>
      <c r="P402" s="98">
        <v>1</v>
      </c>
      <c r="Q402" s="130"/>
      <c r="R402" s="100">
        <f>(Q402-M402)/30</f>
        <v>-1440.7</v>
      </c>
      <c r="S402" s="118">
        <f>IF(P402/K402&gt;1,100,+P402/K402*100)</f>
        <v>100</v>
      </c>
      <c r="T402" s="97">
        <f>+N402*S402/100</f>
        <v>25.857142857142858</v>
      </c>
      <c r="U402" s="97">
        <f>IF(M402&lt;=$AI$1,T402,0)</f>
        <v>25.857142857142858</v>
      </c>
      <c r="V402" s="97">
        <f>IF($AI$1&gt;=M402,N402,0)</f>
        <v>25.857142857142858</v>
      </c>
      <c r="W402" s="98"/>
      <c r="X402" s="102" t="str">
        <f>IF(S402=100,"CUMPLIDA",IF(M402-$AI$1&lt;0,"VENCIDA",IF(M402-$AI$1&lt;=30,"PRÓXIMA A VENCER",IF(S402&gt;0,"CON AVANCE","EN TERMINO"))))</f>
        <v>CUMPLIDA</v>
      </c>
      <c r="Y402" s="102" t="str">
        <f>IF(A402&lt;&gt;"",IF(AE402=1,"VENCIDO",IF(AE402=2,"PRÓXIMO A VENCER",IF(AE402=3,"EN TERMINO",IF(AE402=4,"CON AVANCE",IF(AE402=5,"CUMPLIDO",))))),"")</f>
        <v>CUMPLIDO</v>
      </c>
      <c r="Z402" s="152" t="s">
        <v>229</v>
      </c>
      <c r="AA402" s="89" t="str">
        <f t="shared" si="79"/>
        <v>H117R16</v>
      </c>
      <c r="AB402" s="103">
        <f>IF(A402&lt;&gt;"",1,AB401+1)</f>
        <v>1</v>
      </c>
      <c r="AC402" s="103" t="str">
        <f t="shared" si="80"/>
        <v>H117R16 - 1</v>
      </c>
      <c r="AD402" s="82">
        <f t="shared" si="86"/>
        <v>5</v>
      </c>
      <c r="AE402" s="82">
        <f t="shared" si="87"/>
        <v>5</v>
      </c>
      <c r="AF402" s="82" t="str">
        <f>IF(A402&lt;&gt;"",MID(F402,1,FIND(" ",F402,1)-1),AF401)</f>
        <v>H117R16.</v>
      </c>
      <c r="AG402" s="82" t="str">
        <f t="shared" si="88"/>
        <v>H117R16</v>
      </c>
      <c r="AH402" s="155"/>
      <c r="AI402" s="155"/>
    </row>
    <row r="403" spans="1:35" s="2" customFormat="1" ht="350.1" customHeight="1" x14ac:dyDescent="0.2">
      <c r="A403" s="89">
        <f>IF(ISBLANK(D403),"",COUNTA($D$2:D403))</f>
        <v>312</v>
      </c>
      <c r="B403" s="90">
        <f t="shared" si="89"/>
        <v>402</v>
      </c>
      <c r="C403" s="98"/>
      <c r="D403" s="98" t="s">
        <v>712</v>
      </c>
      <c r="E403" s="103">
        <v>1406100</v>
      </c>
      <c r="F403" s="112" t="s">
        <v>734</v>
      </c>
      <c r="G403" s="112" t="s">
        <v>223</v>
      </c>
      <c r="H403" s="112" t="s">
        <v>446</v>
      </c>
      <c r="I403" s="112" t="s">
        <v>447</v>
      </c>
      <c r="J403" s="98" t="s">
        <v>9</v>
      </c>
      <c r="K403" s="98">
        <v>1</v>
      </c>
      <c r="L403" s="130">
        <v>43040</v>
      </c>
      <c r="M403" s="130">
        <v>43250</v>
      </c>
      <c r="N403" s="117">
        <f t="shared" si="85"/>
        <v>30</v>
      </c>
      <c r="O403" s="98" t="s">
        <v>440</v>
      </c>
      <c r="P403" s="98">
        <v>1</v>
      </c>
      <c r="Q403" s="130"/>
      <c r="R403" s="100">
        <f>(Q403-M403)/30</f>
        <v>-1441.6666666666667</v>
      </c>
      <c r="S403" s="118">
        <f>IF(P403/K403&gt;1,100,+P403/K403*100)</f>
        <v>100</v>
      </c>
      <c r="T403" s="97">
        <f>+N403*S403/100</f>
        <v>30</v>
      </c>
      <c r="U403" s="97">
        <f>IF(M403&lt;=$AI$1,T403,0)</f>
        <v>30</v>
      </c>
      <c r="V403" s="97">
        <f>IF($AI$1&gt;=M403,N403,0)</f>
        <v>30</v>
      </c>
      <c r="W403" s="98"/>
      <c r="X403" s="102" t="str">
        <f>IF(S403=100,"CUMPLIDA",IF(M403-$AI$1&lt;0,"VENCIDA",IF(M403-$AI$1&lt;=30,"PRÓXIMA A VENCER",IF(S403&gt;0,"CON AVANCE","EN TERMINO"))))</f>
        <v>CUMPLIDA</v>
      </c>
      <c r="Y403" s="102" t="str">
        <f>IF(A403&lt;&gt;"",IF(AE403=1,"VENCIDO",IF(AE403=2,"PRÓXIMO A VENCER",IF(AE403=3,"EN TERMINO",IF(AE403=4,"CON AVANCE",IF(AE403=5,"CUMPLIDO",))))),"")</f>
        <v>CUMPLIDO</v>
      </c>
      <c r="Z403" s="152" t="s">
        <v>229</v>
      </c>
      <c r="AA403" s="89" t="str">
        <f t="shared" si="79"/>
        <v>H119R16</v>
      </c>
      <c r="AB403" s="103">
        <f>IF(A403&lt;&gt;"",1,AB402+1)</f>
        <v>1</v>
      </c>
      <c r="AC403" s="103" t="str">
        <f t="shared" si="80"/>
        <v>H119R16 - 1</v>
      </c>
      <c r="AD403" s="82">
        <f t="shared" si="86"/>
        <v>5</v>
      </c>
      <c r="AE403" s="82">
        <f t="shared" si="87"/>
        <v>5</v>
      </c>
      <c r="AF403" s="82" t="str">
        <f>IF(A403&lt;&gt;"",MID(F403,1,FIND(" ",F403,1)-1),AF402)</f>
        <v>H119R16.</v>
      </c>
      <c r="AG403" s="82" t="str">
        <f t="shared" si="88"/>
        <v>H119R16</v>
      </c>
      <c r="AH403" s="155"/>
      <c r="AI403" s="155"/>
    </row>
    <row r="404" spans="1:35" s="2" customFormat="1" ht="350.1" customHeight="1" x14ac:dyDescent="0.2">
      <c r="A404" s="89">
        <f>IF(ISBLANK(D404),"",COUNTA($D$2:D404))</f>
        <v>313</v>
      </c>
      <c r="B404" s="90">
        <f t="shared" si="89"/>
        <v>403</v>
      </c>
      <c r="C404" s="98"/>
      <c r="D404" s="98" t="s">
        <v>712</v>
      </c>
      <c r="E404" s="103">
        <v>1101001</v>
      </c>
      <c r="F404" s="112" t="s">
        <v>735</v>
      </c>
      <c r="G404" s="112" t="s">
        <v>224</v>
      </c>
      <c r="H404" s="112" t="s">
        <v>448</v>
      </c>
      <c r="I404" s="112" t="s">
        <v>449</v>
      </c>
      <c r="J404" s="98" t="s">
        <v>450</v>
      </c>
      <c r="K404" s="98">
        <v>2</v>
      </c>
      <c r="L404" s="130">
        <v>43040</v>
      </c>
      <c r="M404" s="130">
        <v>43250</v>
      </c>
      <c r="N404" s="117">
        <f t="shared" si="85"/>
        <v>30</v>
      </c>
      <c r="O404" s="98" t="s">
        <v>440</v>
      </c>
      <c r="P404" s="98">
        <v>2</v>
      </c>
      <c r="Q404" s="130"/>
      <c r="R404" s="100">
        <f>(Q404-M404)/30</f>
        <v>-1441.6666666666667</v>
      </c>
      <c r="S404" s="118">
        <f>IF(P404/K404&gt;1,100,+P404/K404*100)</f>
        <v>100</v>
      </c>
      <c r="T404" s="97">
        <f>+N404*S404/100</f>
        <v>30</v>
      </c>
      <c r="U404" s="97">
        <f>IF(M404&lt;=$AI$1,T404,0)</f>
        <v>30</v>
      </c>
      <c r="V404" s="97">
        <f>IF($AI$1&gt;=M404,N404,0)</f>
        <v>30</v>
      </c>
      <c r="W404" s="98"/>
      <c r="X404" s="102" t="str">
        <f>IF(S404=100,"CUMPLIDA",IF(M404-$AI$1&lt;0,"VENCIDA",IF(M404-$AI$1&lt;=30,"PRÓXIMA A VENCER",IF(S404&gt;0,"CON AVANCE","EN TERMINO"))))</f>
        <v>CUMPLIDA</v>
      </c>
      <c r="Y404" s="102" t="str">
        <f>IF(A404&lt;&gt;"",IF(AE404=1,"VENCIDO",IF(AE404=2,"PRÓXIMO A VENCER",IF(AE404=3,"EN TERMINO",IF(AE404=4,"CON AVANCE",IF(AE404=5,"CUMPLIDO",))))),"")</f>
        <v>CUMPLIDO</v>
      </c>
      <c r="Z404" s="152" t="s">
        <v>229</v>
      </c>
      <c r="AA404" s="89" t="str">
        <f t="shared" si="79"/>
        <v>H121R16</v>
      </c>
      <c r="AB404" s="103">
        <f>IF(A404&lt;&gt;"",1,AB403+1)</f>
        <v>1</v>
      </c>
      <c r="AC404" s="103" t="str">
        <f t="shared" si="80"/>
        <v>H121R16 - 1</v>
      </c>
      <c r="AD404" s="82">
        <f t="shared" si="86"/>
        <v>5</v>
      </c>
      <c r="AE404" s="82">
        <f t="shared" si="87"/>
        <v>5</v>
      </c>
      <c r="AF404" s="82" t="str">
        <f>IF(A404&lt;&gt;"",MID(F404,1,FIND(" ",F404,1)-1),AF403)</f>
        <v>H121R16.</v>
      </c>
      <c r="AG404" s="82" t="str">
        <f t="shared" si="88"/>
        <v>H121R16</v>
      </c>
      <c r="AH404" s="155"/>
      <c r="AI404" s="155"/>
    </row>
    <row r="405" spans="1:35" s="2" customFormat="1" ht="350.1" customHeight="1" x14ac:dyDescent="0.2">
      <c r="A405" s="89">
        <f>IF(ISBLANK(D405),"",COUNTA($D$2:D405))</f>
        <v>314</v>
      </c>
      <c r="B405" s="90">
        <f t="shared" si="89"/>
        <v>404</v>
      </c>
      <c r="C405" s="98"/>
      <c r="D405" s="98" t="s">
        <v>713</v>
      </c>
      <c r="E405" s="103">
        <v>1405004</v>
      </c>
      <c r="F405" s="112" t="s">
        <v>736</v>
      </c>
      <c r="G405" s="112" t="s">
        <v>225</v>
      </c>
      <c r="H405" s="112" t="s">
        <v>451</v>
      </c>
      <c r="I405" s="112" t="s">
        <v>452</v>
      </c>
      <c r="J405" s="98" t="s">
        <v>18</v>
      </c>
      <c r="K405" s="98">
        <v>3</v>
      </c>
      <c r="L405" s="130">
        <v>43040</v>
      </c>
      <c r="M405" s="130">
        <v>43342</v>
      </c>
      <c r="N405" s="117">
        <f t="shared" si="85"/>
        <v>43.142857142857146</v>
      </c>
      <c r="O405" s="98" t="s">
        <v>440</v>
      </c>
      <c r="P405" s="98">
        <v>3</v>
      </c>
      <c r="Q405" s="130"/>
      <c r="R405" s="100">
        <f>(Q405-M405)/30</f>
        <v>-1444.7333333333333</v>
      </c>
      <c r="S405" s="118">
        <f>IF(P405/K405&gt;1,100,+P405/K405*100)</f>
        <v>100</v>
      </c>
      <c r="T405" s="97">
        <f>+N405*S405/100</f>
        <v>43.142857142857146</v>
      </c>
      <c r="U405" s="97">
        <f>IF(M405&lt;=$AI$1,T405,0)</f>
        <v>43.142857142857146</v>
      </c>
      <c r="V405" s="97">
        <f>IF($AI$1&gt;=M405,N405,0)</f>
        <v>43.142857142857146</v>
      </c>
      <c r="W405" s="98"/>
      <c r="X405" s="102" t="str">
        <f>IF(S405=100,"CUMPLIDA",IF(M405-$AI$1&lt;0,"VENCIDA",IF(M405-$AI$1&lt;=30,"PRÓXIMA A VENCER",IF(S405&gt;0,"CON AVANCE","EN TERMINO"))))</f>
        <v>CUMPLIDA</v>
      </c>
      <c r="Y405" s="102" t="str">
        <f>IF(A405&lt;&gt;"",IF(AE405=1,"VENCIDO",IF(AE405=2,"PRÓXIMO A VENCER",IF(AE405=3,"EN TERMINO",IF(AE405=4,"CON AVANCE",IF(AE405=5,"CUMPLIDO",))))),"")</f>
        <v>CUMPLIDO</v>
      </c>
      <c r="Z405" s="152" t="s">
        <v>229</v>
      </c>
      <c r="AA405" s="89" t="str">
        <f t="shared" si="79"/>
        <v>H123R16</v>
      </c>
      <c r="AB405" s="103">
        <f>IF(A405&lt;&gt;"",1,AB404+1)</f>
        <v>1</v>
      </c>
      <c r="AC405" s="103" t="str">
        <f t="shared" si="80"/>
        <v>H123R16 - 1</v>
      </c>
      <c r="AD405" s="82">
        <f t="shared" si="86"/>
        <v>5</v>
      </c>
      <c r="AE405" s="82">
        <f t="shared" si="87"/>
        <v>5</v>
      </c>
      <c r="AF405" s="82" t="str">
        <f>IF(A405&lt;&gt;"",MID(F405,1,FIND(" ",F405,1)-1),AF404)</f>
        <v>H123R16.</v>
      </c>
      <c r="AG405" s="82" t="str">
        <f t="shared" si="88"/>
        <v>H123R16</v>
      </c>
      <c r="AH405" s="155"/>
      <c r="AI405" s="155"/>
    </row>
    <row r="406" spans="1:35" s="2" customFormat="1" ht="350.1" customHeight="1" x14ac:dyDescent="0.2">
      <c r="A406" s="89">
        <f>IF(ISBLANK(D406),"",COUNTA($D$2:D406))</f>
        <v>315</v>
      </c>
      <c r="B406" s="90">
        <f t="shared" si="89"/>
        <v>405</v>
      </c>
      <c r="C406" s="98"/>
      <c r="D406" s="98" t="s">
        <v>712</v>
      </c>
      <c r="E406" s="103">
        <v>1405004</v>
      </c>
      <c r="F406" s="112" t="s">
        <v>456</v>
      </c>
      <c r="G406" s="112" t="s">
        <v>226</v>
      </c>
      <c r="H406" s="112" t="s">
        <v>453</v>
      </c>
      <c r="I406" s="112" t="s">
        <v>454</v>
      </c>
      <c r="J406" s="98" t="s">
        <v>455</v>
      </c>
      <c r="K406" s="98">
        <v>10</v>
      </c>
      <c r="L406" s="130">
        <v>43040</v>
      </c>
      <c r="M406" s="130">
        <v>43388</v>
      </c>
      <c r="N406" s="117">
        <f t="shared" si="85"/>
        <v>49.714285714285715</v>
      </c>
      <c r="O406" s="98" t="s">
        <v>440</v>
      </c>
      <c r="P406" s="98">
        <v>10</v>
      </c>
      <c r="Q406" s="130"/>
      <c r="R406" s="100">
        <f>(Q406-M406)/30</f>
        <v>-1446.2666666666667</v>
      </c>
      <c r="S406" s="118">
        <f>IF(P406/K406&gt;1,100,+P406/K406*100)</f>
        <v>100</v>
      </c>
      <c r="T406" s="97">
        <f>+N406*S406/100</f>
        <v>49.714285714285715</v>
      </c>
      <c r="U406" s="97">
        <f>IF(M406&lt;=$AI$1,T406,0)</f>
        <v>49.714285714285715</v>
      </c>
      <c r="V406" s="97">
        <f>IF($AI$1&gt;=M406,N406,0)</f>
        <v>49.714285714285715</v>
      </c>
      <c r="W406" s="98"/>
      <c r="X406" s="102" t="str">
        <f>IF(S406=100,"CUMPLIDA",IF(M406-$AI$1&lt;0,"VENCIDA",IF(M406-$AI$1&lt;=30,"PRÓXIMA A VENCER",IF(S406&gt;0,"CON AVANCE","EN TERMINO"))))</f>
        <v>CUMPLIDA</v>
      </c>
      <c r="Y406" s="102" t="str">
        <f>IF(A406&lt;&gt;"",IF(AE406=1,"VENCIDO",IF(AE406=2,"PRÓXIMO A VENCER",IF(AE406=3,"EN TERMINO",IF(AE406=4,"CON AVANCE",IF(AE406=5,"CUMPLIDO",))))),"")</f>
        <v>CUMPLIDO</v>
      </c>
      <c r="Z406" s="152" t="s">
        <v>229</v>
      </c>
      <c r="AA406" s="89" t="str">
        <f t="shared" si="79"/>
        <v>H124R16</v>
      </c>
      <c r="AB406" s="103">
        <f>IF(A406&lt;&gt;"",1,AB405+1)</f>
        <v>1</v>
      </c>
      <c r="AC406" s="103" t="str">
        <f t="shared" si="80"/>
        <v>H124R16 - 1</v>
      </c>
      <c r="AD406" s="82">
        <f t="shared" si="86"/>
        <v>5</v>
      </c>
      <c r="AE406" s="82">
        <f t="shared" si="87"/>
        <v>5</v>
      </c>
      <c r="AF406" s="82" t="str">
        <f>IF(A406&lt;&gt;"",MID(F406,1,FIND(" ",F406,1)-1),AF405)</f>
        <v>H124R16.Utilización</v>
      </c>
      <c r="AG406" s="82" t="str">
        <f t="shared" si="88"/>
        <v>H124R16</v>
      </c>
      <c r="AH406" s="155"/>
      <c r="AI406" s="155"/>
    </row>
    <row r="407" spans="1:35" s="2" customFormat="1" ht="350.1" customHeight="1" x14ac:dyDescent="0.2">
      <c r="A407" s="89">
        <f>IF(ISBLANK(D407),"",COUNTA($D$2:D407))</f>
        <v>316</v>
      </c>
      <c r="B407" s="90">
        <f t="shared" si="89"/>
        <v>406</v>
      </c>
      <c r="C407" s="98"/>
      <c r="D407" s="98" t="s">
        <v>712</v>
      </c>
      <c r="E407" s="98">
        <v>1103002</v>
      </c>
      <c r="F407" s="112" t="s">
        <v>134</v>
      </c>
      <c r="G407" s="112" t="s">
        <v>135</v>
      </c>
      <c r="H407" s="112" t="s">
        <v>1200</v>
      </c>
      <c r="I407" s="112" t="s">
        <v>1157</v>
      </c>
      <c r="J407" s="98" t="s">
        <v>1158</v>
      </c>
      <c r="K407" s="98">
        <v>1</v>
      </c>
      <c r="L407" s="130">
        <v>43862</v>
      </c>
      <c r="M407" s="130">
        <v>43979</v>
      </c>
      <c r="N407" s="117">
        <f t="shared" si="85"/>
        <v>16.714285714285715</v>
      </c>
      <c r="O407" s="98" t="s">
        <v>1708</v>
      </c>
      <c r="P407" s="98">
        <v>1</v>
      </c>
      <c r="Q407" s="99">
        <v>44662</v>
      </c>
      <c r="R407" s="100">
        <f>(Q407-M407)/30</f>
        <v>22.766666666666666</v>
      </c>
      <c r="S407" s="118">
        <f>IF(P407/K407&gt;1,100,+P407/K407*100)</f>
        <v>100</v>
      </c>
      <c r="T407" s="97">
        <f>+N407*S407/100</f>
        <v>16.714285714285715</v>
      </c>
      <c r="U407" s="97">
        <f>IF(M407&lt;=$AI$1,T407,0)</f>
        <v>16.714285714285715</v>
      </c>
      <c r="V407" s="97">
        <f>IF($AI$1&gt;=M407,N407,0)</f>
        <v>16.714285714285715</v>
      </c>
      <c r="W407" s="98"/>
      <c r="X407" s="102" t="str">
        <f>IF(S407=100,"CUMPLIDA",IF(M407-$AI$1&lt;0,"VENCIDA",IF(M407-$AI$1&lt;=30,"PRÓXIMA A VENCER",IF(S407&gt;0,"CON AVANCE","EN TERMINO"))))</f>
        <v>CUMPLIDA</v>
      </c>
      <c r="Y407" s="102" t="str">
        <f>IF(A407&lt;&gt;"",IF(AE407=1,"VENCIDO",IF(AE407=2,"PRÓXIMO A VENCER",IF(AE407=3,"EN TERMINO",IF(AE407=4,"CON AVANCE",IF(AE407=5,"CUMPLIDO",))))),"")</f>
        <v>CUMPLIDO</v>
      </c>
      <c r="Z407" s="152" t="s">
        <v>149</v>
      </c>
      <c r="AA407" s="89" t="str">
        <f t="shared" si="79"/>
        <v>H1D16</v>
      </c>
      <c r="AB407" s="103">
        <f>IF(A407&lt;&gt;"",1,AB406+1)</f>
        <v>1</v>
      </c>
      <c r="AC407" s="103" t="str">
        <f t="shared" si="80"/>
        <v>H1D16 - 1</v>
      </c>
      <c r="AD407" s="82">
        <f t="shared" si="86"/>
        <v>5</v>
      </c>
      <c r="AE407" s="82">
        <f t="shared" si="87"/>
        <v>5</v>
      </c>
      <c r="AF407" s="82" t="str">
        <f>IF(A407&lt;&gt;"",MID(F407,1,FIND(" ",F407,1)-1),AF406)</f>
        <v>H1D16.</v>
      </c>
      <c r="AG407" s="82" t="str">
        <f t="shared" si="88"/>
        <v>H1D16</v>
      </c>
      <c r="AH407" s="155"/>
      <c r="AI407" s="155"/>
    </row>
    <row r="408" spans="1:35" s="2" customFormat="1" ht="350.1" customHeight="1" x14ac:dyDescent="0.2">
      <c r="A408" s="89">
        <f>IF(ISBLANK(D408),"",COUNTA($D$2:D408))</f>
        <v>317</v>
      </c>
      <c r="B408" s="90">
        <f t="shared" si="89"/>
        <v>407</v>
      </c>
      <c r="C408" s="98"/>
      <c r="D408" s="98" t="s">
        <v>831</v>
      </c>
      <c r="E408" s="98">
        <v>1103002</v>
      </c>
      <c r="F408" s="112" t="s">
        <v>827</v>
      </c>
      <c r="G408" s="112" t="s">
        <v>540</v>
      </c>
      <c r="H408" s="112" t="s">
        <v>828</v>
      </c>
      <c r="I408" s="112" t="s">
        <v>539</v>
      </c>
      <c r="J408" s="98" t="s">
        <v>344</v>
      </c>
      <c r="K408" s="98">
        <v>1</v>
      </c>
      <c r="L408" s="130">
        <v>43040</v>
      </c>
      <c r="M408" s="130">
        <v>43099</v>
      </c>
      <c r="N408" s="117">
        <f t="shared" si="85"/>
        <v>8.4285714285714288</v>
      </c>
      <c r="O408" s="111" t="s">
        <v>1702</v>
      </c>
      <c r="P408" s="98">
        <v>1</v>
      </c>
      <c r="Q408" s="130"/>
      <c r="R408" s="100">
        <f>(Q408-M408)/30</f>
        <v>-1436.6333333333334</v>
      </c>
      <c r="S408" s="118">
        <f>IF(P408/K408&gt;1,100,+P408/K408*100)</f>
        <v>100</v>
      </c>
      <c r="T408" s="97">
        <f>+N408*S408/100</f>
        <v>8.4285714285714288</v>
      </c>
      <c r="U408" s="97">
        <f>IF(M408&lt;=$AI$1,T408,0)</f>
        <v>8.4285714285714288</v>
      </c>
      <c r="V408" s="97">
        <f>IF($AI$1&gt;=M408,N408,0)</f>
        <v>8.4285714285714288</v>
      </c>
      <c r="W408" s="98"/>
      <c r="X408" s="102" t="str">
        <f>IF(S408=100,"CUMPLIDA",IF(M408-$AI$1&lt;0,"VENCIDA",IF(M408-$AI$1&lt;=30,"PRÓXIMA A VENCER",IF(S408&gt;0,"CON AVANCE","EN TERMINO"))))</f>
        <v>CUMPLIDA</v>
      </c>
      <c r="Y408" s="102" t="str">
        <f>IF(A408&lt;&gt;"",IF(AE408=1,"VENCIDO",IF(AE408=2,"PRÓXIMO A VENCER",IF(AE408=3,"EN TERMINO",IF(AE408=4,"CON AVANCE",IF(AE408=5,"CUMPLIDO",))))),"")</f>
        <v>CUMPLIDO</v>
      </c>
      <c r="Z408" s="152" t="s">
        <v>149</v>
      </c>
      <c r="AA408" s="89" t="str">
        <f t="shared" si="79"/>
        <v>H2D16</v>
      </c>
      <c r="AB408" s="103">
        <f>IF(A408&lt;&gt;"",1,AB407+1)</f>
        <v>1</v>
      </c>
      <c r="AC408" s="103" t="str">
        <f t="shared" si="80"/>
        <v>H2D16 - 1</v>
      </c>
      <c r="AD408" s="82">
        <f t="shared" si="86"/>
        <v>5</v>
      </c>
      <c r="AE408" s="82">
        <f t="shared" si="87"/>
        <v>5</v>
      </c>
      <c r="AF408" s="82" t="str">
        <f>IF(A408&lt;&gt;"",MID(F408,1,FIND(" ",F408,1)-1),AF407)</f>
        <v>H2D16.</v>
      </c>
      <c r="AG408" s="82" t="str">
        <f t="shared" si="88"/>
        <v>H2D16</v>
      </c>
      <c r="AH408" s="155"/>
      <c r="AI408" s="155"/>
    </row>
    <row r="409" spans="1:35" s="2" customFormat="1" ht="350.1" customHeight="1" x14ac:dyDescent="0.2">
      <c r="A409" s="89" t="str">
        <f>IF(ISBLANK(D409),"",COUNTA($D$2:D409))</f>
        <v/>
      </c>
      <c r="B409" s="90">
        <f t="shared" si="89"/>
        <v>408</v>
      </c>
      <c r="C409" s="98"/>
      <c r="D409" s="98"/>
      <c r="E409" s="98">
        <v>1103002</v>
      </c>
      <c r="F409" s="112" t="s">
        <v>829</v>
      </c>
      <c r="G409" s="112" t="s">
        <v>136</v>
      </c>
      <c r="H409" s="112" t="s">
        <v>830</v>
      </c>
      <c r="I409" s="112" t="s">
        <v>330</v>
      </c>
      <c r="J409" s="98" t="s">
        <v>331</v>
      </c>
      <c r="K409" s="98">
        <v>1</v>
      </c>
      <c r="L409" s="130">
        <v>43040</v>
      </c>
      <c r="M409" s="130">
        <v>43099</v>
      </c>
      <c r="N409" s="117">
        <f t="shared" si="85"/>
        <v>8.4285714285714288</v>
      </c>
      <c r="O409" s="98" t="s">
        <v>1705</v>
      </c>
      <c r="P409" s="98">
        <v>1</v>
      </c>
      <c r="Q409" s="130"/>
      <c r="R409" s="100">
        <f>(Q409-M409)/30</f>
        <v>-1436.6333333333334</v>
      </c>
      <c r="S409" s="118">
        <f>IF(P409/K409&gt;1,100,+P409/K409*100)</f>
        <v>100</v>
      </c>
      <c r="T409" s="97">
        <f>+N409*S409/100</f>
        <v>8.4285714285714288</v>
      </c>
      <c r="U409" s="97">
        <f>IF(M409&lt;=$AI$1,T409,0)</f>
        <v>8.4285714285714288</v>
      </c>
      <c r="V409" s="97">
        <f>IF($AI$1&gt;=M409,N409,0)</f>
        <v>8.4285714285714288</v>
      </c>
      <c r="W409" s="98"/>
      <c r="X409" s="102" t="str">
        <f>IF(S409=100,"CUMPLIDA",IF(M409-$AI$1&lt;0,"VENCIDA",IF(M409-$AI$1&lt;=30,"PRÓXIMA A VENCER",IF(S409&gt;0,"CON AVANCE","EN TERMINO"))))</f>
        <v>CUMPLIDA</v>
      </c>
      <c r="Y409" s="102" t="str">
        <f>IF(A409&lt;&gt;"",IF(AE409=1,"VENCIDO",IF(AE409=2,"PRÓXIMO A VENCER",IF(AE409=3,"EN TERMINO",IF(AE409=4,"CON AVANCE",IF(AE409=5,"CUMPLIDO",))))),"")</f>
        <v/>
      </c>
      <c r="Z409" s="152" t="s">
        <v>149</v>
      </c>
      <c r="AA409" s="89" t="str">
        <f t="shared" si="79"/>
        <v>H2D16</v>
      </c>
      <c r="AB409" s="103">
        <f>IF(A409&lt;&gt;"",1,AB408+1)</f>
        <v>2</v>
      </c>
      <c r="AC409" s="103" t="str">
        <f t="shared" si="80"/>
        <v>H2D16 - 2</v>
      </c>
      <c r="AD409" s="82">
        <f t="shared" si="86"/>
        <v>5</v>
      </c>
      <c r="AE409" s="82">
        <f t="shared" si="87"/>
        <v>5</v>
      </c>
      <c r="AF409" s="82" t="str">
        <f>IF(A409&lt;&gt;"",MID(F409,1,FIND(" ",F409,1)-1),AF408)</f>
        <v>H2D16.</v>
      </c>
      <c r="AG409" s="82" t="str">
        <f t="shared" si="88"/>
        <v>H2D16</v>
      </c>
      <c r="AH409" s="155"/>
      <c r="AI409" s="155"/>
    </row>
    <row r="410" spans="1:35" s="2" customFormat="1" ht="350.1" customHeight="1" x14ac:dyDescent="0.2">
      <c r="A410" s="89">
        <f>IF(ISBLANK(D410),"",COUNTA($D$2:D410))</f>
        <v>318</v>
      </c>
      <c r="B410" s="90">
        <f t="shared" si="89"/>
        <v>409</v>
      </c>
      <c r="C410" s="98"/>
      <c r="D410" s="98" t="s">
        <v>831</v>
      </c>
      <c r="E410" s="98">
        <v>1103002</v>
      </c>
      <c r="F410" s="112" t="s">
        <v>541</v>
      </c>
      <c r="G410" s="112" t="s">
        <v>135</v>
      </c>
      <c r="H410" s="112" t="s">
        <v>1200</v>
      </c>
      <c r="I410" s="112" t="s">
        <v>1157</v>
      </c>
      <c r="J410" s="98" t="s">
        <v>1158</v>
      </c>
      <c r="K410" s="98">
        <v>1</v>
      </c>
      <c r="L410" s="130">
        <v>43862</v>
      </c>
      <c r="M410" s="130">
        <v>43979</v>
      </c>
      <c r="N410" s="117">
        <f t="shared" si="85"/>
        <v>16.714285714285715</v>
      </c>
      <c r="O410" s="98" t="s">
        <v>1708</v>
      </c>
      <c r="P410" s="98">
        <v>1</v>
      </c>
      <c r="Q410" s="99">
        <v>44662</v>
      </c>
      <c r="R410" s="100">
        <f>(Q410-M410)/30</f>
        <v>22.766666666666666</v>
      </c>
      <c r="S410" s="118">
        <f>IF(P410/K410&gt;1,100,+P410/K410*100)</f>
        <v>100</v>
      </c>
      <c r="T410" s="97">
        <f>+N410*S410/100</f>
        <v>16.714285714285715</v>
      </c>
      <c r="U410" s="97">
        <f>IF(M410&lt;=$AI$1,T410,0)</f>
        <v>16.714285714285715</v>
      </c>
      <c r="V410" s="97">
        <f>IF($AI$1&gt;=M410,N410,0)</f>
        <v>16.714285714285715</v>
      </c>
      <c r="W410" s="98"/>
      <c r="X410" s="102" t="str">
        <f>IF(S410=100,"CUMPLIDA",IF(M410-$AI$1&lt;0,"VENCIDA",IF(M410-$AI$1&lt;=30,"PRÓXIMA A VENCER",IF(S410&gt;0,"CON AVANCE","EN TERMINO"))))</f>
        <v>CUMPLIDA</v>
      </c>
      <c r="Y410" s="102" t="str">
        <f>IF(A410&lt;&gt;"",IF(AE410=1,"VENCIDO",IF(AE410=2,"PRÓXIMO A VENCER",IF(AE410=3,"EN TERMINO",IF(AE410=4,"CON AVANCE",IF(AE410=5,"CUMPLIDO",))))),"")</f>
        <v>CUMPLIDO</v>
      </c>
      <c r="Z410" s="152" t="s">
        <v>149</v>
      </c>
      <c r="AA410" s="89" t="str">
        <f t="shared" si="79"/>
        <v>H3D16</v>
      </c>
      <c r="AB410" s="103">
        <f>IF(A410&lt;&gt;"",1,AB409+1)</f>
        <v>1</v>
      </c>
      <c r="AC410" s="103" t="str">
        <f t="shared" si="80"/>
        <v>H3D16 - 1</v>
      </c>
      <c r="AD410" s="82">
        <f t="shared" si="86"/>
        <v>5</v>
      </c>
      <c r="AE410" s="82">
        <f t="shared" si="87"/>
        <v>5</v>
      </c>
      <c r="AF410" s="82" t="str">
        <f>IF(A410&lt;&gt;"",MID(F410,1,FIND(" ",F410,1)-1),AF409)</f>
        <v>H3D16.</v>
      </c>
      <c r="AG410" s="82" t="str">
        <f t="shared" si="88"/>
        <v>H3D16</v>
      </c>
      <c r="AH410" s="155"/>
      <c r="AI410" s="155"/>
    </row>
    <row r="411" spans="1:35" s="2" customFormat="1" ht="350.1" customHeight="1" x14ac:dyDescent="0.2">
      <c r="A411" s="89">
        <f>IF(ISBLANK(D411),"",COUNTA($D$2:D411))</f>
        <v>319</v>
      </c>
      <c r="B411" s="90">
        <f t="shared" si="89"/>
        <v>410</v>
      </c>
      <c r="C411" s="98"/>
      <c r="D411" s="98" t="s">
        <v>831</v>
      </c>
      <c r="E411" s="98">
        <v>1103002</v>
      </c>
      <c r="F411" s="112" t="s">
        <v>235</v>
      </c>
      <c r="G411" s="112" t="s">
        <v>137</v>
      </c>
      <c r="H411" s="112" t="s">
        <v>546</v>
      </c>
      <c r="I411" s="112" t="s">
        <v>543</v>
      </c>
      <c r="J411" s="98" t="s">
        <v>8</v>
      </c>
      <c r="K411" s="98">
        <v>1</v>
      </c>
      <c r="L411" s="130">
        <v>43115</v>
      </c>
      <c r="M411" s="130">
        <v>43159</v>
      </c>
      <c r="N411" s="117">
        <f t="shared" ref="N411:N452" si="91">(+M411-L411)/7</f>
        <v>6.2857142857142856</v>
      </c>
      <c r="O411" s="111" t="s">
        <v>1702</v>
      </c>
      <c r="P411" s="98">
        <v>1</v>
      </c>
      <c r="Q411" s="130"/>
      <c r="R411" s="100">
        <f>(Q411-M411)/30</f>
        <v>-1438.6333333333334</v>
      </c>
      <c r="S411" s="118">
        <f>IF(P411/K411&gt;1,100,+P411/K411*100)</f>
        <v>100</v>
      </c>
      <c r="T411" s="97">
        <f>+N411*S411/100</f>
        <v>6.2857142857142856</v>
      </c>
      <c r="U411" s="97">
        <f>IF(M411&lt;=$AI$1,T411,0)</f>
        <v>6.2857142857142856</v>
      </c>
      <c r="V411" s="97">
        <f>IF($AI$1&gt;=M411,N411,0)</f>
        <v>6.2857142857142856</v>
      </c>
      <c r="W411" s="98"/>
      <c r="X411" s="102" t="str">
        <f>IF(S411=100,"CUMPLIDA",IF(M411-$AI$1&lt;0,"VENCIDA",IF(M411-$AI$1&lt;=30,"PRÓXIMA A VENCER",IF(S411&gt;0,"CON AVANCE","EN TERMINO"))))</f>
        <v>CUMPLIDA</v>
      </c>
      <c r="Y411" s="102" t="str">
        <f>IF(A411&lt;&gt;"",IF(AE411=1,"VENCIDO",IF(AE411=2,"PRÓXIMO A VENCER",IF(AE411=3,"EN TERMINO",IF(AE411=4,"CON AVANCE",IF(AE411=5,"CUMPLIDO",))))),"")</f>
        <v>CUMPLIDO</v>
      </c>
      <c r="Z411" s="152" t="s">
        <v>149</v>
      </c>
      <c r="AA411" s="89" t="str">
        <f t="shared" si="79"/>
        <v>H4D16</v>
      </c>
      <c r="AB411" s="103">
        <f>IF(A411&lt;&gt;"",1,AB410+1)</f>
        <v>1</v>
      </c>
      <c r="AC411" s="103" t="str">
        <f t="shared" si="80"/>
        <v>H4D16 - 1</v>
      </c>
      <c r="AD411" s="82">
        <f t="shared" si="86"/>
        <v>5</v>
      </c>
      <c r="AE411" s="82">
        <f t="shared" si="87"/>
        <v>5</v>
      </c>
      <c r="AF411" s="82" t="str">
        <f>IF(A411&lt;&gt;"",MID(F411,1,FIND(" ",F411,1)-1),AF410)</f>
        <v>H4D16.</v>
      </c>
      <c r="AG411" s="82" t="str">
        <f t="shared" si="88"/>
        <v>H4D16</v>
      </c>
      <c r="AH411" s="155"/>
      <c r="AI411" s="155"/>
    </row>
    <row r="412" spans="1:35" s="2" customFormat="1" ht="350.1" customHeight="1" x14ac:dyDescent="0.2">
      <c r="A412" s="89">
        <f>IF(ISBLANK(D412),"",COUNTA($D$2:D412))</f>
        <v>320</v>
      </c>
      <c r="B412" s="90">
        <f t="shared" si="89"/>
        <v>411</v>
      </c>
      <c r="C412" s="98"/>
      <c r="D412" s="98" t="s">
        <v>831</v>
      </c>
      <c r="E412" s="98">
        <v>1702011</v>
      </c>
      <c r="F412" s="112" t="s">
        <v>737</v>
      </c>
      <c r="G412" s="112" t="s">
        <v>138</v>
      </c>
      <c r="H412" s="112" t="s">
        <v>545</v>
      </c>
      <c r="I412" s="112" t="s">
        <v>544</v>
      </c>
      <c r="J412" s="98" t="s">
        <v>542</v>
      </c>
      <c r="K412" s="98">
        <v>1</v>
      </c>
      <c r="L412" s="130">
        <v>43132</v>
      </c>
      <c r="M412" s="130">
        <v>43281</v>
      </c>
      <c r="N412" s="117">
        <f t="shared" si="91"/>
        <v>21.285714285714285</v>
      </c>
      <c r="O412" s="111" t="s">
        <v>1702</v>
      </c>
      <c r="P412" s="98">
        <v>1</v>
      </c>
      <c r="Q412" s="130"/>
      <c r="R412" s="100">
        <f>(Q412-M412)/30</f>
        <v>-1442.7</v>
      </c>
      <c r="S412" s="118">
        <f>IF(P412/K412&gt;1,100,+P412/K412*100)</f>
        <v>100</v>
      </c>
      <c r="T412" s="97">
        <f>+N412*S412/100</f>
        <v>21.285714285714285</v>
      </c>
      <c r="U412" s="97">
        <f>IF(M412&lt;=$AI$1,T412,0)</f>
        <v>21.285714285714285</v>
      </c>
      <c r="V412" s="97">
        <f>IF($AI$1&gt;=M412,N412,0)</f>
        <v>21.285714285714285</v>
      </c>
      <c r="W412" s="98"/>
      <c r="X412" s="102" t="str">
        <f>IF(S412=100,"CUMPLIDA",IF(M412-$AI$1&lt;0,"VENCIDA",IF(M412-$AI$1&lt;=30,"PRÓXIMA A VENCER",IF(S412&gt;0,"CON AVANCE","EN TERMINO"))))</f>
        <v>CUMPLIDA</v>
      </c>
      <c r="Y412" s="102" t="str">
        <f>IF(A412&lt;&gt;"",IF(AE412=1,"VENCIDO",IF(AE412=2,"PRÓXIMO A VENCER",IF(AE412=3,"EN TERMINO",IF(AE412=4,"CON AVANCE",IF(AE412=5,"CUMPLIDO",))))),"")</f>
        <v>CUMPLIDO</v>
      </c>
      <c r="Z412" s="152" t="s">
        <v>149</v>
      </c>
      <c r="AA412" s="89" t="str">
        <f t="shared" ref="AA412:AA475" si="92">AG412</f>
        <v>H5D16</v>
      </c>
      <c r="AB412" s="103">
        <f>IF(A412&lt;&gt;"",1,AB411+1)</f>
        <v>1</v>
      </c>
      <c r="AC412" s="103" t="str">
        <f t="shared" ref="AC412:AC475" si="93">CONCATENATE(AA412," - ",AB412)</f>
        <v>H5D16 - 1</v>
      </c>
      <c r="AD412" s="82">
        <f t="shared" si="86"/>
        <v>5</v>
      </c>
      <c r="AE412" s="82">
        <f t="shared" si="87"/>
        <v>5</v>
      </c>
      <c r="AF412" s="82" t="str">
        <f>IF(A412&lt;&gt;"",MID(F412,1,FIND(" ",F412,1)-1),AF411)</f>
        <v>H5D16.</v>
      </c>
      <c r="AG412" s="82" t="str">
        <f t="shared" si="88"/>
        <v>H5D16</v>
      </c>
      <c r="AH412" s="155"/>
      <c r="AI412" s="155"/>
    </row>
    <row r="413" spans="1:35" s="2" customFormat="1" ht="350.1" customHeight="1" x14ac:dyDescent="0.2">
      <c r="A413" s="89">
        <f>IF(ISBLANK(D413),"",COUNTA($D$2:D413))</f>
        <v>321</v>
      </c>
      <c r="B413" s="90">
        <f t="shared" si="89"/>
        <v>412</v>
      </c>
      <c r="C413" s="98"/>
      <c r="D413" s="98" t="s">
        <v>831</v>
      </c>
      <c r="E413" s="98">
        <v>1201003</v>
      </c>
      <c r="F413" s="112" t="s">
        <v>738</v>
      </c>
      <c r="G413" s="112" t="s">
        <v>302</v>
      </c>
      <c r="H413" s="112" t="s">
        <v>1655</v>
      </c>
      <c r="I413" s="112" t="s">
        <v>1656</v>
      </c>
      <c r="J413" s="98" t="s">
        <v>1594</v>
      </c>
      <c r="K413" s="98">
        <v>1</v>
      </c>
      <c r="L413" s="130">
        <v>44407</v>
      </c>
      <c r="M413" s="130">
        <v>44499</v>
      </c>
      <c r="N413" s="117">
        <f t="shared" si="91"/>
        <v>13.142857142857142</v>
      </c>
      <c r="O413" s="98" t="s">
        <v>1700</v>
      </c>
      <c r="P413" s="98">
        <v>1</v>
      </c>
      <c r="Q413" s="130">
        <v>44453</v>
      </c>
      <c r="R413" s="100">
        <f>(Q413-M413)/30</f>
        <v>-1.5333333333333334</v>
      </c>
      <c r="S413" s="118">
        <f>IF(P413/K413&gt;1,100,+P413/K413*100)</f>
        <v>100</v>
      </c>
      <c r="T413" s="97">
        <f>+N413*S413/100</f>
        <v>13.142857142857142</v>
      </c>
      <c r="U413" s="97">
        <f>IF(M413&lt;=$AI$1,T413,0)</f>
        <v>13.142857142857142</v>
      </c>
      <c r="V413" s="97">
        <f>IF($AI$1&gt;=M413,N413,0)</f>
        <v>13.142857142857142</v>
      </c>
      <c r="W413" s="98"/>
      <c r="X413" s="102" t="str">
        <f>IF(S413=100,"CUMPLIDA",IF(M413-$AI$1&lt;0,"VENCIDA",IF(M413-$AI$1&lt;=30,"PRÓXIMA A VENCER",IF(S413&gt;0,"CON AVANCE","EN TERMINO"))))</f>
        <v>CUMPLIDA</v>
      </c>
      <c r="Y413" s="102" t="str">
        <f>IF(A413&lt;&gt;"",IF(AE413=1,"VENCIDO",IF(AE413=2,"PRÓXIMO A VENCER",IF(AE413=3,"EN TERMINO",IF(AE413=4,"CON AVANCE",IF(AE413=5,"CUMPLIDO",))))),"")</f>
        <v>CUMPLIDO</v>
      </c>
      <c r="Z413" s="152" t="s">
        <v>149</v>
      </c>
      <c r="AA413" s="89" t="str">
        <f t="shared" si="92"/>
        <v>H6D16</v>
      </c>
      <c r="AB413" s="103">
        <f>IF(A413&lt;&gt;"",1,AB412+1)</f>
        <v>1</v>
      </c>
      <c r="AC413" s="103" t="str">
        <f t="shared" si="93"/>
        <v>H6D16 - 1</v>
      </c>
      <c r="AD413" s="82">
        <f t="shared" si="86"/>
        <v>5</v>
      </c>
      <c r="AE413" s="82">
        <f t="shared" si="87"/>
        <v>5</v>
      </c>
      <c r="AF413" s="82" t="str">
        <f>IF(A413&lt;&gt;"",MID(F413,1,FIND(" ",F413,1)-1),AF412)</f>
        <v>H6D16.</v>
      </c>
      <c r="AG413" s="82" t="str">
        <f t="shared" si="88"/>
        <v>H6D16</v>
      </c>
      <c r="AH413" s="155"/>
      <c r="AI413" s="155"/>
    </row>
    <row r="414" spans="1:35" s="2" customFormat="1" ht="350.1" customHeight="1" x14ac:dyDescent="0.2">
      <c r="A414" s="89">
        <f>IF(ISBLANK(D414),"",COUNTA($D$2:D414))</f>
        <v>322</v>
      </c>
      <c r="B414" s="90">
        <f t="shared" si="89"/>
        <v>413</v>
      </c>
      <c r="C414" s="98"/>
      <c r="D414" s="98" t="s">
        <v>712</v>
      </c>
      <c r="E414" s="98" t="s">
        <v>152</v>
      </c>
      <c r="F414" s="112" t="s">
        <v>236</v>
      </c>
      <c r="G414" s="112" t="s">
        <v>153</v>
      </c>
      <c r="H414" s="112" t="s">
        <v>602</v>
      </c>
      <c r="I414" s="112" t="s">
        <v>603</v>
      </c>
      <c r="J414" s="98" t="s">
        <v>601</v>
      </c>
      <c r="K414" s="98">
        <v>2</v>
      </c>
      <c r="L414" s="130">
        <v>43040</v>
      </c>
      <c r="M414" s="130">
        <v>43189</v>
      </c>
      <c r="N414" s="117">
        <f t="shared" si="91"/>
        <v>21.285714285714285</v>
      </c>
      <c r="O414" s="98" t="s">
        <v>1704</v>
      </c>
      <c r="P414" s="98">
        <v>0.66710000000000003</v>
      </c>
      <c r="Q414" s="130"/>
      <c r="R414" s="100">
        <f>(Q414-M414)/30</f>
        <v>-1439.6333333333334</v>
      </c>
      <c r="S414" s="118">
        <f>IF(P414/K414&gt;1,100,+P414/K414*100)</f>
        <v>33.355000000000004</v>
      </c>
      <c r="T414" s="97">
        <f>+N414*S414/100</f>
        <v>7.09985</v>
      </c>
      <c r="U414" s="97">
        <f>IF(M414&lt;=$AI$1,T414,0)</f>
        <v>7.09985</v>
      </c>
      <c r="V414" s="97">
        <f>IF($AI$1&gt;=M414,N414,0)</f>
        <v>21.285714285714285</v>
      </c>
      <c r="W414" s="98" t="s">
        <v>1533</v>
      </c>
      <c r="X414" s="102" t="str">
        <f>IF(S414=100,"CUMPLIDA",IF(M414-$AI$1&lt;0,"VENCIDA",IF(M414-$AI$1&lt;=30,"PRÓXIMA A VENCER",IF(S414&gt;0,"CON AVANCE","EN TERMINO"))))</f>
        <v>VENCIDA</v>
      </c>
      <c r="Y414" s="102" t="str">
        <f>IF(A414&lt;&gt;"",IF(AE414=1,"VENCIDO",IF(AE414=2,"PRÓXIMO A VENCER",IF(AE414=3,"EN TERMINO",IF(AE414=4,"CON AVANCE",IF(AE414=5,"CUMPLIDO",))))),"")</f>
        <v>VENCIDO</v>
      </c>
      <c r="Z414" s="152" t="s">
        <v>174</v>
      </c>
      <c r="AA414" s="89" t="str">
        <f t="shared" si="92"/>
        <v>H5ECP</v>
      </c>
      <c r="AB414" s="103">
        <f>IF(A414&lt;&gt;"",1,AB413+1)</f>
        <v>1</v>
      </c>
      <c r="AC414" s="103" t="str">
        <f t="shared" si="93"/>
        <v>H5ECP - 1</v>
      </c>
      <c r="AD414" s="82">
        <f t="shared" si="86"/>
        <v>1</v>
      </c>
      <c r="AE414" s="82">
        <f t="shared" si="87"/>
        <v>1</v>
      </c>
      <c r="AF414" s="82" t="str">
        <f>IF(A414&lt;&gt;"",MID(F414,1,FIND(" ",F414,1)-1),AF413)</f>
        <v>H5ECP.</v>
      </c>
      <c r="AG414" s="82" t="str">
        <f t="shared" si="88"/>
        <v>H5ECP</v>
      </c>
      <c r="AH414" s="155"/>
      <c r="AI414" s="155"/>
    </row>
    <row r="415" spans="1:35" s="2" customFormat="1" ht="350.1" customHeight="1" x14ac:dyDescent="0.2">
      <c r="A415" s="89">
        <f>IF(ISBLANK(D415),"",COUNTA($D$2:D415))</f>
        <v>323</v>
      </c>
      <c r="B415" s="90">
        <f t="shared" si="89"/>
        <v>414</v>
      </c>
      <c r="C415" s="98"/>
      <c r="D415" s="98" t="s">
        <v>712</v>
      </c>
      <c r="E415" s="98" t="s">
        <v>152</v>
      </c>
      <c r="F415" s="112" t="s">
        <v>651</v>
      </c>
      <c r="G415" s="112" t="s">
        <v>154</v>
      </c>
      <c r="H415" s="112" t="s">
        <v>604</v>
      </c>
      <c r="I415" s="112" t="s">
        <v>605</v>
      </c>
      <c r="J415" s="98" t="s">
        <v>601</v>
      </c>
      <c r="K415" s="98">
        <v>2</v>
      </c>
      <c r="L415" s="130">
        <v>43040</v>
      </c>
      <c r="M415" s="130">
        <v>43189</v>
      </c>
      <c r="N415" s="117">
        <f t="shared" si="91"/>
        <v>21.285714285714285</v>
      </c>
      <c r="O415" s="98" t="s">
        <v>1704</v>
      </c>
      <c r="P415" s="98">
        <v>0.85699999999999998</v>
      </c>
      <c r="Q415" s="130"/>
      <c r="R415" s="100">
        <f>(Q415-M415)/30</f>
        <v>-1439.6333333333334</v>
      </c>
      <c r="S415" s="118">
        <f>IF(P415/K415&gt;1,100,+P415/K415*100)</f>
        <v>42.85</v>
      </c>
      <c r="T415" s="97">
        <f>+N415*S415/100</f>
        <v>9.1209285714285713</v>
      </c>
      <c r="U415" s="97">
        <f>IF(M415&lt;=$AI$1,T415,0)</f>
        <v>9.1209285714285713</v>
      </c>
      <c r="V415" s="97">
        <f>IF($AI$1&gt;=M415,N415,0)</f>
        <v>21.285714285714285</v>
      </c>
      <c r="W415" s="98"/>
      <c r="X415" s="102" t="str">
        <f>IF(S415=100,"CUMPLIDA",IF(M415-$AI$1&lt;0,"VENCIDA",IF(M415-$AI$1&lt;=30,"PRÓXIMA A VENCER",IF(S415&gt;0,"CON AVANCE","EN TERMINO"))))</f>
        <v>VENCIDA</v>
      </c>
      <c r="Y415" s="102" t="str">
        <f>IF(A415&lt;&gt;"",IF(AE415=1,"VENCIDO",IF(AE415=2,"PRÓXIMO A VENCER",IF(AE415=3,"EN TERMINO",IF(AE415=4,"CON AVANCE",IF(AE415=5,"CUMPLIDO",))))),"")</f>
        <v>VENCIDO</v>
      </c>
      <c r="Z415" s="152" t="s">
        <v>174</v>
      </c>
      <c r="AA415" s="89" t="str">
        <f t="shared" si="92"/>
        <v>H6ECP</v>
      </c>
      <c r="AB415" s="103">
        <f>IF(A415&lt;&gt;"",1,AB414+1)</f>
        <v>1</v>
      </c>
      <c r="AC415" s="103" t="str">
        <f t="shared" si="93"/>
        <v>H6ECP - 1</v>
      </c>
      <c r="AD415" s="82">
        <f t="shared" si="86"/>
        <v>1</v>
      </c>
      <c r="AE415" s="82">
        <f t="shared" si="87"/>
        <v>1</v>
      </c>
      <c r="AF415" s="82" t="str">
        <f>IF(A415&lt;&gt;"",MID(F415,1,FIND(" ",F415,1)-1),AF414)</f>
        <v>H6ECP.</v>
      </c>
      <c r="AG415" s="82" t="str">
        <f t="shared" si="88"/>
        <v>H6ECP</v>
      </c>
      <c r="AH415" s="155"/>
      <c r="AI415" s="155"/>
    </row>
    <row r="416" spans="1:35" s="2" customFormat="1" ht="350.1" customHeight="1" x14ac:dyDescent="0.2">
      <c r="A416" s="89">
        <f>IF(ISBLANK(D416),"",COUNTA($D$2:D416))</f>
        <v>324</v>
      </c>
      <c r="B416" s="90">
        <f t="shared" si="89"/>
        <v>415</v>
      </c>
      <c r="C416" s="98"/>
      <c r="D416" s="98" t="s">
        <v>712</v>
      </c>
      <c r="E416" s="98" t="s">
        <v>21</v>
      </c>
      <c r="F416" s="112" t="s">
        <v>807</v>
      </c>
      <c r="G416" s="112" t="s">
        <v>155</v>
      </c>
      <c r="H416" s="112" t="s">
        <v>809</v>
      </c>
      <c r="I416" s="112" t="s">
        <v>606</v>
      </c>
      <c r="J416" s="98" t="s">
        <v>9</v>
      </c>
      <c r="K416" s="98">
        <v>1</v>
      </c>
      <c r="L416" s="130">
        <v>43040</v>
      </c>
      <c r="M416" s="130">
        <v>43099</v>
      </c>
      <c r="N416" s="117">
        <f t="shared" si="91"/>
        <v>8.4285714285714288</v>
      </c>
      <c r="O416" s="98" t="s">
        <v>1704</v>
      </c>
      <c r="P416" s="98">
        <v>1</v>
      </c>
      <c r="Q416" s="130"/>
      <c r="R416" s="100">
        <f>(Q416-M416)/30</f>
        <v>-1436.6333333333334</v>
      </c>
      <c r="S416" s="118">
        <f>IF(P416/K416&gt;1,100,+P416/K416*100)</f>
        <v>100</v>
      </c>
      <c r="T416" s="97">
        <f>+N416*S416/100</f>
        <v>8.4285714285714288</v>
      </c>
      <c r="U416" s="97">
        <f>IF(M416&lt;=$AI$1,T416,0)</f>
        <v>8.4285714285714288</v>
      </c>
      <c r="V416" s="97">
        <f>IF($AI$1&gt;=M416,N416,0)</f>
        <v>8.4285714285714288</v>
      </c>
      <c r="W416" s="98"/>
      <c r="X416" s="102" t="str">
        <f>IF(S416=100,"CUMPLIDA",IF(M416-$AI$1&lt;0,"VENCIDA",IF(M416-$AI$1&lt;=30,"PRÓXIMA A VENCER",IF(S416&gt;0,"CON AVANCE","EN TERMINO"))))</f>
        <v>CUMPLIDA</v>
      </c>
      <c r="Y416" s="102" t="str">
        <f>IF(A416&lt;&gt;"",IF(AE416=1,"VENCIDO",IF(AE416=2,"PRÓXIMO A VENCER",IF(AE416=3,"EN TERMINO",IF(AE416=4,"CON AVANCE",IF(AE416=5,"CUMPLIDO",))))),"")</f>
        <v>VENCIDO</v>
      </c>
      <c r="Z416" s="152" t="s">
        <v>174</v>
      </c>
      <c r="AA416" s="89" t="str">
        <f t="shared" si="92"/>
        <v>H7ECP</v>
      </c>
      <c r="AB416" s="103">
        <f>IF(A416&lt;&gt;"",1,AB415+1)</f>
        <v>1</v>
      </c>
      <c r="AC416" s="103" t="str">
        <f t="shared" si="93"/>
        <v>H7ECP - 1</v>
      </c>
      <c r="AD416" s="82">
        <f t="shared" si="86"/>
        <v>5</v>
      </c>
      <c r="AE416" s="82">
        <f t="shared" si="87"/>
        <v>1</v>
      </c>
      <c r="AF416" s="82" t="str">
        <f>IF(A416&lt;&gt;"",MID(F416,1,FIND(" ",F416,1)-1),AF415)</f>
        <v>H7ECP.</v>
      </c>
      <c r="AG416" s="82" t="str">
        <f t="shared" si="88"/>
        <v>H7ECP</v>
      </c>
      <c r="AH416" s="155"/>
      <c r="AI416" s="155"/>
    </row>
    <row r="417" spans="1:35" s="2" customFormat="1" ht="350.1" customHeight="1" x14ac:dyDescent="0.2">
      <c r="A417" s="89" t="str">
        <f>IF(ISBLANK(D417),"",COUNTA($D$2:D417))</f>
        <v/>
      </c>
      <c r="B417" s="90">
        <f t="shared" si="89"/>
        <v>416</v>
      </c>
      <c r="C417" s="98"/>
      <c r="D417" s="98"/>
      <c r="E417" s="98" t="s">
        <v>21</v>
      </c>
      <c r="F417" s="112" t="s">
        <v>855</v>
      </c>
      <c r="G417" s="112" t="s">
        <v>156</v>
      </c>
      <c r="H417" s="112" t="s">
        <v>808</v>
      </c>
      <c r="I417" s="112" t="s">
        <v>607</v>
      </c>
      <c r="J417" s="98" t="s">
        <v>8</v>
      </c>
      <c r="K417" s="98">
        <v>1</v>
      </c>
      <c r="L417" s="130">
        <v>43040</v>
      </c>
      <c r="M417" s="130">
        <v>43099</v>
      </c>
      <c r="N417" s="117">
        <f t="shared" si="91"/>
        <v>8.4285714285714288</v>
      </c>
      <c r="O417" s="98" t="s">
        <v>1704</v>
      </c>
      <c r="P417" s="98">
        <v>1</v>
      </c>
      <c r="Q417" s="130"/>
      <c r="R417" s="100">
        <f>(Q417-M417)/30</f>
        <v>-1436.6333333333334</v>
      </c>
      <c r="S417" s="118">
        <f>IF(P417/K417&gt;1,100,+P417/K417*100)</f>
        <v>100</v>
      </c>
      <c r="T417" s="97">
        <f>+N417*S417/100</f>
        <v>8.4285714285714288</v>
      </c>
      <c r="U417" s="97">
        <f>IF(M417&lt;=$AI$1,T417,0)</f>
        <v>8.4285714285714288</v>
      </c>
      <c r="V417" s="97">
        <f>IF($AI$1&gt;=M417,N417,0)</f>
        <v>8.4285714285714288</v>
      </c>
      <c r="W417" s="98"/>
      <c r="X417" s="102" t="str">
        <f>IF(S417=100,"CUMPLIDA",IF(M417-$AI$1&lt;0,"VENCIDA",IF(M417-$AI$1&lt;=30,"PRÓXIMA A VENCER",IF(S417&gt;0,"CON AVANCE","EN TERMINO"))))</f>
        <v>CUMPLIDA</v>
      </c>
      <c r="Y417" s="102" t="str">
        <f>IF(A417&lt;&gt;"",IF(AE417=1,"VENCIDO",IF(AE417=2,"PRÓXIMO A VENCER",IF(AE417=3,"EN TERMINO",IF(AE417=4,"CON AVANCE",IF(AE417=5,"CUMPLIDO",))))),"")</f>
        <v/>
      </c>
      <c r="Z417" s="152" t="s">
        <v>174</v>
      </c>
      <c r="AA417" s="89" t="str">
        <f t="shared" si="92"/>
        <v>H7ECP</v>
      </c>
      <c r="AB417" s="103">
        <f>IF(A417&lt;&gt;"",1,AB416+1)</f>
        <v>2</v>
      </c>
      <c r="AC417" s="103" t="str">
        <f t="shared" si="93"/>
        <v>H7ECP - 2</v>
      </c>
      <c r="AD417" s="82">
        <f t="shared" si="86"/>
        <v>5</v>
      </c>
      <c r="AE417" s="82">
        <f t="shared" si="87"/>
        <v>1</v>
      </c>
      <c r="AF417" s="82" t="str">
        <f>IF(A417&lt;&gt;"",MID(F417,1,FIND(" ",F417,1)-1),AF416)</f>
        <v>H7ECP.</v>
      </c>
      <c r="AG417" s="82" t="str">
        <f t="shared" si="88"/>
        <v>H7ECP</v>
      </c>
      <c r="AH417" s="155"/>
      <c r="AI417" s="155"/>
    </row>
    <row r="418" spans="1:35" s="2" customFormat="1" ht="350.1" customHeight="1" x14ac:dyDescent="0.2">
      <c r="A418" s="89" t="str">
        <f>IF(ISBLANK(D418),"",COUNTA($D$2:D418))</f>
        <v/>
      </c>
      <c r="B418" s="90">
        <f t="shared" si="89"/>
        <v>417</v>
      </c>
      <c r="C418" s="98"/>
      <c r="D418" s="98"/>
      <c r="E418" s="98" t="s">
        <v>21</v>
      </c>
      <c r="F418" s="112" t="s">
        <v>1634</v>
      </c>
      <c r="G418" s="112" t="s">
        <v>156</v>
      </c>
      <c r="H418" s="112" t="s">
        <v>810</v>
      </c>
      <c r="I418" s="112" t="s">
        <v>608</v>
      </c>
      <c r="J418" s="98" t="s">
        <v>141</v>
      </c>
      <c r="K418" s="98">
        <v>2</v>
      </c>
      <c r="L418" s="130">
        <v>43040</v>
      </c>
      <c r="M418" s="130">
        <v>43189</v>
      </c>
      <c r="N418" s="117">
        <f t="shared" si="91"/>
        <v>21.285714285714285</v>
      </c>
      <c r="O418" s="98" t="s">
        <v>1704</v>
      </c>
      <c r="P418" s="98">
        <v>1</v>
      </c>
      <c r="Q418" s="130"/>
      <c r="R418" s="100">
        <f>(Q418-M418)/30</f>
        <v>-1439.6333333333334</v>
      </c>
      <c r="S418" s="118">
        <f>IF(P418/K418&gt;1,100,+P418/K418*100)</f>
        <v>50</v>
      </c>
      <c r="T418" s="97">
        <f>+N418*S418/100</f>
        <v>10.642857142857142</v>
      </c>
      <c r="U418" s="97">
        <f>IF(M418&lt;=$AI$1,T418,0)</f>
        <v>10.642857142857142</v>
      </c>
      <c r="V418" s="97">
        <f>IF($AI$1&gt;=M418,N418,0)</f>
        <v>21.285714285714285</v>
      </c>
      <c r="W418" s="98"/>
      <c r="X418" s="102" t="str">
        <f>IF(S418=100,"CUMPLIDA",IF(M418-$AI$1&lt;0,"VENCIDA",IF(M418-$AI$1&lt;=30,"PRÓXIMA A VENCER",IF(S418&gt;0,"CON AVANCE","EN TERMINO"))))</f>
        <v>VENCIDA</v>
      </c>
      <c r="Y418" s="102" t="str">
        <f>IF(A418&lt;&gt;"",IF(AE418=1,"VENCIDO",IF(AE418=2,"PRÓXIMO A VENCER",IF(AE418=3,"EN TERMINO",IF(AE418=4,"CON AVANCE",IF(AE418=5,"CUMPLIDO",))))),"")</f>
        <v/>
      </c>
      <c r="Z418" s="152" t="s">
        <v>174</v>
      </c>
      <c r="AA418" s="89" t="str">
        <f t="shared" si="92"/>
        <v>H7ECP</v>
      </c>
      <c r="AB418" s="103">
        <f>IF(A418&lt;&gt;"",1,AB417+1)</f>
        <v>3</v>
      </c>
      <c r="AC418" s="103" t="str">
        <f t="shared" si="93"/>
        <v>H7ECP - 3</v>
      </c>
      <c r="AD418" s="82">
        <f t="shared" si="86"/>
        <v>1</v>
      </c>
      <c r="AE418" s="82">
        <f t="shared" si="87"/>
        <v>1</v>
      </c>
      <c r="AF418" s="82" t="str">
        <f>IF(A418&lt;&gt;"",MID(F418,1,FIND(" ",F418,1)-1),AF417)</f>
        <v>H7ECP.</v>
      </c>
      <c r="AG418" s="82" t="str">
        <f t="shared" si="88"/>
        <v>H7ECP</v>
      </c>
      <c r="AH418" s="155"/>
      <c r="AI418" s="155"/>
    </row>
    <row r="419" spans="1:35" s="2" customFormat="1" ht="350.1" customHeight="1" x14ac:dyDescent="0.2">
      <c r="A419" s="89">
        <f>IF(ISBLANK(D419),"",COUNTA($D$2:D419))</f>
        <v>325</v>
      </c>
      <c r="B419" s="90">
        <f t="shared" si="89"/>
        <v>418</v>
      </c>
      <c r="C419" s="98"/>
      <c r="D419" s="98" t="s">
        <v>712</v>
      </c>
      <c r="E419" s="98" t="s">
        <v>21</v>
      </c>
      <c r="F419" s="112" t="s">
        <v>652</v>
      </c>
      <c r="G419" s="112" t="s">
        <v>157</v>
      </c>
      <c r="H419" s="112" t="s">
        <v>609</v>
      </c>
      <c r="I419" s="112" t="s">
        <v>610</v>
      </c>
      <c r="J419" s="98" t="s">
        <v>9</v>
      </c>
      <c r="K419" s="98">
        <v>1</v>
      </c>
      <c r="L419" s="130">
        <v>43040</v>
      </c>
      <c r="M419" s="130">
        <v>43099</v>
      </c>
      <c r="N419" s="117">
        <f t="shared" si="91"/>
        <v>8.4285714285714288</v>
      </c>
      <c r="O419" s="98" t="s">
        <v>1704</v>
      </c>
      <c r="P419" s="98">
        <v>0</v>
      </c>
      <c r="Q419" s="130"/>
      <c r="R419" s="100">
        <f>(Q419-M419)/30</f>
        <v>-1436.6333333333334</v>
      </c>
      <c r="S419" s="118">
        <f>IF(P419/K419&gt;1,100,+P419/K419*100)</f>
        <v>0</v>
      </c>
      <c r="T419" s="97">
        <f>+N419*S419/100</f>
        <v>0</v>
      </c>
      <c r="U419" s="97">
        <f>IF(M419&lt;=$AI$1,T419,0)</f>
        <v>0</v>
      </c>
      <c r="V419" s="97">
        <f>IF($AI$1&gt;=M419,N419,0)</f>
        <v>8.4285714285714288</v>
      </c>
      <c r="W419" s="98"/>
      <c r="X419" s="102" t="str">
        <f>IF(S419=100,"CUMPLIDA",IF(M419-$AI$1&lt;0,"VENCIDA",IF(M419-$AI$1&lt;=30,"PRÓXIMA A VENCER",IF(S419&gt;0,"CON AVANCE","EN TERMINO"))))</f>
        <v>VENCIDA</v>
      </c>
      <c r="Y419" s="102" t="str">
        <f>IF(A419&lt;&gt;"",IF(AE419=1,"VENCIDO",IF(AE419=2,"PRÓXIMO A VENCER",IF(AE419=3,"EN TERMINO",IF(AE419=4,"CON AVANCE",IF(AE419=5,"CUMPLIDO",))))),"")</f>
        <v>VENCIDO</v>
      </c>
      <c r="Z419" s="152" t="s">
        <v>174</v>
      </c>
      <c r="AA419" s="89" t="str">
        <f t="shared" si="92"/>
        <v>H8ECP</v>
      </c>
      <c r="AB419" s="103">
        <f>IF(A419&lt;&gt;"",1,AB418+1)</f>
        <v>1</v>
      </c>
      <c r="AC419" s="103" t="str">
        <f t="shared" si="93"/>
        <v>H8ECP - 1</v>
      </c>
      <c r="AD419" s="82">
        <f t="shared" si="86"/>
        <v>1</v>
      </c>
      <c r="AE419" s="82">
        <f t="shared" si="87"/>
        <v>1</v>
      </c>
      <c r="AF419" s="82" t="str">
        <f>IF(A419&lt;&gt;"",MID(F419,1,FIND(" ",F419,1)-1),AF418)</f>
        <v>H8ECP.</v>
      </c>
      <c r="AG419" s="82" t="str">
        <f t="shared" si="88"/>
        <v>H8ECP</v>
      </c>
      <c r="AH419" s="155"/>
      <c r="AI419" s="155"/>
    </row>
    <row r="420" spans="1:35" s="2" customFormat="1" ht="350.1" customHeight="1" x14ac:dyDescent="0.2">
      <c r="A420" s="89">
        <f>IF(ISBLANK(D420),"",COUNTA($D$2:D420))</f>
        <v>326</v>
      </c>
      <c r="B420" s="90">
        <f t="shared" si="89"/>
        <v>419</v>
      </c>
      <c r="C420" s="98"/>
      <c r="D420" s="98" t="s">
        <v>712</v>
      </c>
      <c r="E420" s="98" t="s">
        <v>15</v>
      </c>
      <c r="F420" s="112" t="s">
        <v>739</v>
      </c>
      <c r="G420" s="112" t="s">
        <v>158</v>
      </c>
      <c r="H420" s="112" t="s">
        <v>611</v>
      </c>
      <c r="I420" s="112" t="s">
        <v>612</v>
      </c>
      <c r="J420" s="98" t="s">
        <v>43</v>
      </c>
      <c r="K420" s="98">
        <v>3</v>
      </c>
      <c r="L420" s="130">
        <v>43040</v>
      </c>
      <c r="M420" s="130">
        <v>43342</v>
      </c>
      <c r="N420" s="117">
        <f t="shared" si="91"/>
        <v>43.142857142857146</v>
      </c>
      <c r="O420" s="98" t="s">
        <v>1704</v>
      </c>
      <c r="P420" s="98">
        <v>0</v>
      </c>
      <c r="Q420" s="130"/>
      <c r="R420" s="100">
        <f>(Q420-M420)/30</f>
        <v>-1444.7333333333333</v>
      </c>
      <c r="S420" s="118">
        <f>IF(P420/K420&gt;1,100,+P420/K420*100)</f>
        <v>0</v>
      </c>
      <c r="T420" s="97">
        <f>+N420*S420/100</f>
        <v>0</v>
      </c>
      <c r="U420" s="97">
        <f>IF(M420&lt;=$AI$1,T420,0)</f>
        <v>0</v>
      </c>
      <c r="V420" s="97">
        <f>IF($AI$1&gt;=M420,N420,0)</f>
        <v>43.142857142857146</v>
      </c>
      <c r="W420" s="98"/>
      <c r="X420" s="102" t="str">
        <f>IF(S420=100,"CUMPLIDA",IF(M420-$AI$1&lt;0,"VENCIDA",IF(M420-$AI$1&lt;=30,"PRÓXIMA A VENCER",IF(S420&gt;0,"CON AVANCE","EN TERMINO"))))</f>
        <v>VENCIDA</v>
      </c>
      <c r="Y420" s="102" t="str">
        <f>IF(A420&lt;&gt;"",IF(AE420=1,"VENCIDO",IF(AE420=2,"PRÓXIMO A VENCER",IF(AE420=3,"EN TERMINO",IF(AE420=4,"CON AVANCE",IF(AE420=5,"CUMPLIDO",))))),"")</f>
        <v>VENCIDO</v>
      </c>
      <c r="Z420" s="152" t="s">
        <v>174</v>
      </c>
      <c r="AA420" s="89" t="str">
        <f t="shared" si="92"/>
        <v>H10ECP</v>
      </c>
      <c r="AB420" s="103">
        <f>IF(A420&lt;&gt;"",1,AB419+1)</f>
        <v>1</v>
      </c>
      <c r="AC420" s="103" t="str">
        <f t="shared" si="93"/>
        <v>H10ECP - 1</v>
      </c>
      <c r="AD420" s="82">
        <f t="shared" si="86"/>
        <v>1</v>
      </c>
      <c r="AE420" s="82">
        <f t="shared" si="87"/>
        <v>1</v>
      </c>
      <c r="AF420" s="82" t="str">
        <f>IF(A420&lt;&gt;"",MID(F420,1,FIND(" ",F420,1)-1),AF419)</f>
        <v>H10ECP.</v>
      </c>
      <c r="AG420" s="82" t="str">
        <f t="shared" si="88"/>
        <v>H10ECP</v>
      </c>
      <c r="AH420" s="155"/>
      <c r="AI420" s="155"/>
    </row>
    <row r="421" spans="1:35" s="2" customFormat="1" ht="350.1" customHeight="1" x14ac:dyDescent="0.2">
      <c r="A421" s="89">
        <f>IF(ISBLANK(D421),"",COUNTA($D$2:D421))</f>
        <v>327</v>
      </c>
      <c r="B421" s="90">
        <f t="shared" si="89"/>
        <v>420</v>
      </c>
      <c r="C421" s="98"/>
      <c r="D421" s="98" t="s">
        <v>840</v>
      </c>
      <c r="E421" s="98" t="s">
        <v>15</v>
      </c>
      <c r="F421" s="112" t="s">
        <v>517</v>
      </c>
      <c r="G421" s="112" t="s">
        <v>159</v>
      </c>
      <c r="H421" s="112" t="s">
        <v>521</v>
      </c>
      <c r="I421" s="112" t="s">
        <v>519</v>
      </c>
      <c r="J421" s="98" t="s">
        <v>520</v>
      </c>
      <c r="K421" s="98">
        <v>2</v>
      </c>
      <c r="L421" s="130">
        <v>43040</v>
      </c>
      <c r="M421" s="130">
        <v>43099</v>
      </c>
      <c r="N421" s="117">
        <f t="shared" si="91"/>
        <v>8.4285714285714288</v>
      </c>
      <c r="O421" s="111" t="s">
        <v>1702</v>
      </c>
      <c r="P421" s="98">
        <v>2</v>
      </c>
      <c r="Q421" s="130"/>
      <c r="R421" s="100">
        <f>(Q421-M421)/30</f>
        <v>-1436.6333333333334</v>
      </c>
      <c r="S421" s="118">
        <f>IF(P421/K421&gt;1,100,+P421/K421*100)</f>
        <v>100</v>
      </c>
      <c r="T421" s="97">
        <f>+N421*S421/100</f>
        <v>8.4285714285714288</v>
      </c>
      <c r="U421" s="97">
        <f>IF(M421&lt;=$AI$1,T421,0)</f>
        <v>8.4285714285714288</v>
      </c>
      <c r="V421" s="97">
        <f>IF($AI$1&gt;=M421,N421,0)</f>
        <v>8.4285714285714288</v>
      </c>
      <c r="W421" s="98"/>
      <c r="X421" s="102" t="str">
        <f>IF(S421=100,"CUMPLIDA",IF(M421-$AI$1&lt;0,"VENCIDA",IF(M421-$AI$1&lt;=30,"PRÓXIMA A VENCER",IF(S421&gt;0,"CON AVANCE","EN TERMINO"))))</f>
        <v>CUMPLIDA</v>
      </c>
      <c r="Y421" s="102" t="str">
        <f>IF(A421&lt;&gt;"",IF(AE421=1,"VENCIDO",IF(AE421=2,"PRÓXIMO A VENCER",IF(AE421=3,"EN TERMINO",IF(AE421=4,"CON AVANCE",IF(AE421=5,"CUMPLIDO",))))),"")</f>
        <v>CUMPLIDO</v>
      </c>
      <c r="Z421" s="152" t="s">
        <v>174</v>
      </c>
      <c r="AA421" s="89" t="str">
        <f t="shared" si="92"/>
        <v>H11ECP</v>
      </c>
      <c r="AB421" s="103">
        <f>IF(A421&lt;&gt;"",1,AB420+1)</f>
        <v>1</v>
      </c>
      <c r="AC421" s="103" t="str">
        <f t="shared" si="93"/>
        <v>H11ECP - 1</v>
      </c>
      <c r="AD421" s="82">
        <f t="shared" si="86"/>
        <v>5</v>
      </c>
      <c r="AE421" s="82">
        <f t="shared" si="87"/>
        <v>5</v>
      </c>
      <c r="AF421" s="82" t="str">
        <f>IF(A421&lt;&gt;"",MID(F421,1,FIND(" ",F421,1)-1),AF420)</f>
        <v>H11ECP.</v>
      </c>
      <c r="AG421" s="82" t="str">
        <f t="shared" si="88"/>
        <v>H11ECP</v>
      </c>
      <c r="AH421" s="155"/>
      <c r="AI421" s="155"/>
    </row>
    <row r="422" spans="1:35" s="2" customFormat="1" ht="350.1" customHeight="1" x14ac:dyDescent="0.2">
      <c r="A422" s="89" t="str">
        <f>IF(ISBLANK(D422),"",COUNTA($D$2:D422))</f>
        <v/>
      </c>
      <c r="B422" s="90">
        <f t="shared" si="89"/>
        <v>421</v>
      </c>
      <c r="C422" s="98"/>
      <c r="D422" s="98"/>
      <c r="E422" s="98" t="s">
        <v>15</v>
      </c>
      <c r="F422" s="112" t="s">
        <v>518</v>
      </c>
      <c r="G422" s="112" t="s">
        <v>159</v>
      </c>
      <c r="H422" s="112" t="s">
        <v>522</v>
      </c>
      <c r="I422" s="112" t="s">
        <v>254</v>
      </c>
      <c r="J422" s="98" t="s">
        <v>549</v>
      </c>
      <c r="K422" s="103">
        <v>2</v>
      </c>
      <c r="L422" s="159">
        <v>43040</v>
      </c>
      <c r="M422" s="159">
        <v>43099</v>
      </c>
      <c r="N422" s="117">
        <f t="shared" si="91"/>
        <v>8.4285714285714288</v>
      </c>
      <c r="O422" s="98" t="s">
        <v>1697</v>
      </c>
      <c r="P422" s="98">
        <v>2</v>
      </c>
      <c r="Q422" s="130"/>
      <c r="R422" s="100">
        <f>(Q422-M422)/30</f>
        <v>-1436.6333333333334</v>
      </c>
      <c r="S422" s="118">
        <f>IF(P422/K422&gt;1,100,+P422/K422*100)</f>
        <v>100</v>
      </c>
      <c r="T422" s="97">
        <f>+N422*S422/100</f>
        <v>8.4285714285714288</v>
      </c>
      <c r="U422" s="97">
        <f>IF(M422&lt;=$AI$1,T422,0)</f>
        <v>8.4285714285714288</v>
      </c>
      <c r="V422" s="97">
        <f>IF($AI$1&gt;=M422,N422,0)</f>
        <v>8.4285714285714288</v>
      </c>
      <c r="W422" s="98"/>
      <c r="X422" s="102" t="str">
        <f>IF(S422=100,"CUMPLIDA",IF(M422-$AI$1&lt;0,"VENCIDA",IF(M422-$AI$1&lt;=30,"PRÓXIMA A VENCER",IF(S422&gt;0,"CON AVANCE","EN TERMINO"))))</f>
        <v>CUMPLIDA</v>
      </c>
      <c r="Y422" s="102" t="str">
        <f>IF(A422&lt;&gt;"",IF(AE422=1,"VENCIDO",IF(AE422=2,"PRÓXIMO A VENCER",IF(AE422=3,"EN TERMINO",IF(AE422=4,"CON AVANCE",IF(AE422=5,"CUMPLIDO",))))),"")</f>
        <v/>
      </c>
      <c r="Z422" s="152" t="s">
        <v>174</v>
      </c>
      <c r="AA422" s="89" t="str">
        <f t="shared" si="92"/>
        <v>H11ECP</v>
      </c>
      <c r="AB422" s="103">
        <f>IF(A422&lt;&gt;"",1,AB421+1)</f>
        <v>2</v>
      </c>
      <c r="AC422" s="103" t="str">
        <f t="shared" si="93"/>
        <v>H11ECP - 2</v>
      </c>
      <c r="AD422" s="82">
        <f t="shared" si="86"/>
        <v>5</v>
      </c>
      <c r="AE422" s="82">
        <f t="shared" si="87"/>
        <v>5</v>
      </c>
      <c r="AF422" s="82" t="str">
        <f>IF(A422&lt;&gt;"",MID(F422,1,FIND(" ",F422,1)-1),AF421)</f>
        <v>H11ECP.</v>
      </c>
      <c r="AG422" s="82" t="str">
        <f t="shared" si="88"/>
        <v>H11ECP</v>
      </c>
      <c r="AH422" s="155"/>
      <c r="AI422" s="155"/>
    </row>
    <row r="423" spans="1:35" s="2" customFormat="1" ht="350.1" customHeight="1" x14ac:dyDescent="0.2">
      <c r="A423" s="89">
        <f>IF(ISBLANK(D423),"",COUNTA($D$2:D423))</f>
        <v>328</v>
      </c>
      <c r="B423" s="90">
        <f t="shared" si="89"/>
        <v>422</v>
      </c>
      <c r="C423" s="98"/>
      <c r="D423" s="98" t="s">
        <v>840</v>
      </c>
      <c r="E423" s="98" t="s">
        <v>21</v>
      </c>
      <c r="F423" s="112" t="s">
        <v>237</v>
      </c>
      <c r="G423" s="112" t="s">
        <v>160</v>
      </c>
      <c r="H423" s="112" t="s">
        <v>1200</v>
      </c>
      <c r="I423" s="112" t="s">
        <v>1157</v>
      </c>
      <c r="J423" s="98" t="s">
        <v>1158</v>
      </c>
      <c r="K423" s="98">
        <v>1</v>
      </c>
      <c r="L423" s="130">
        <v>43862</v>
      </c>
      <c r="M423" s="130">
        <v>43979</v>
      </c>
      <c r="N423" s="117">
        <f t="shared" si="91"/>
        <v>16.714285714285715</v>
      </c>
      <c r="O423" s="98" t="s">
        <v>1708</v>
      </c>
      <c r="P423" s="98">
        <v>1</v>
      </c>
      <c r="Q423" s="99">
        <v>44662</v>
      </c>
      <c r="R423" s="100">
        <f>(Q423-M423)/30</f>
        <v>22.766666666666666</v>
      </c>
      <c r="S423" s="118">
        <f>IF(P423/K423&gt;1,100,+P423/K423*100)</f>
        <v>100</v>
      </c>
      <c r="T423" s="97">
        <f>+N423*S423/100</f>
        <v>16.714285714285715</v>
      </c>
      <c r="U423" s="97">
        <f>IF(M423&lt;=$AI$1,T423,0)</f>
        <v>16.714285714285715</v>
      </c>
      <c r="V423" s="97">
        <f>IF($AI$1&gt;=M423,N423,0)</f>
        <v>16.714285714285715</v>
      </c>
      <c r="W423" s="98"/>
      <c r="X423" s="102" t="str">
        <f>IF(S423=100,"CUMPLIDA",IF(M423-$AI$1&lt;0,"VENCIDA",IF(M423-$AI$1&lt;=30,"PRÓXIMA A VENCER",IF(S423&gt;0,"CON AVANCE","EN TERMINO"))))</f>
        <v>CUMPLIDA</v>
      </c>
      <c r="Y423" s="102" t="str">
        <f>IF(A423&lt;&gt;"",IF(AE423=1,"VENCIDO",IF(AE423=2,"PRÓXIMO A VENCER",IF(AE423=3,"EN TERMINO",IF(AE423=4,"CON AVANCE",IF(AE423=5,"CUMPLIDO",))))),"")</f>
        <v>CUMPLIDO</v>
      </c>
      <c r="Z423" s="152" t="s">
        <v>174</v>
      </c>
      <c r="AA423" s="89" t="str">
        <f t="shared" si="92"/>
        <v>H12ECP</v>
      </c>
      <c r="AB423" s="103">
        <f>IF(A423&lt;&gt;"",1,AB422+1)</f>
        <v>1</v>
      </c>
      <c r="AC423" s="103" t="str">
        <f t="shared" si="93"/>
        <v>H12ECP - 1</v>
      </c>
      <c r="AD423" s="82">
        <f t="shared" si="86"/>
        <v>5</v>
      </c>
      <c r="AE423" s="82">
        <f t="shared" si="87"/>
        <v>5</v>
      </c>
      <c r="AF423" s="82" t="str">
        <f>IF(A423&lt;&gt;"",MID(F423,1,FIND(" ",F423,1)-1),AF422)</f>
        <v>H12ECP.</v>
      </c>
      <c r="AG423" s="82" t="str">
        <f t="shared" si="88"/>
        <v>H12ECP</v>
      </c>
      <c r="AH423" s="155"/>
      <c r="AI423" s="155"/>
    </row>
    <row r="424" spans="1:35" s="2" customFormat="1" ht="350.1" customHeight="1" x14ac:dyDescent="0.2">
      <c r="A424" s="89">
        <f>IF(ISBLANK(D424),"",COUNTA($D$2:D424))</f>
        <v>329</v>
      </c>
      <c r="B424" s="90">
        <f t="shared" si="89"/>
        <v>423</v>
      </c>
      <c r="C424" s="98"/>
      <c r="D424" s="98" t="s">
        <v>712</v>
      </c>
      <c r="E424" s="98" t="s">
        <v>25</v>
      </c>
      <c r="F424" s="112" t="s">
        <v>740</v>
      </c>
      <c r="G424" s="112" t="s">
        <v>161</v>
      </c>
      <c r="H424" s="112" t="s">
        <v>523</v>
      </c>
      <c r="I424" s="112" t="s">
        <v>524</v>
      </c>
      <c r="J424" s="98" t="s">
        <v>391</v>
      </c>
      <c r="K424" s="98">
        <v>1</v>
      </c>
      <c r="L424" s="130">
        <v>43115</v>
      </c>
      <c r="M424" s="130">
        <v>43159</v>
      </c>
      <c r="N424" s="117">
        <f t="shared" si="91"/>
        <v>6.2857142857142856</v>
      </c>
      <c r="O424" s="111" t="s">
        <v>1702</v>
      </c>
      <c r="P424" s="98">
        <v>1</v>
      </c>
      <c r="Q424" s="130"/>
      <c r="R424" s="100">
        <f>(Q424-M424)/30</f>
        <v>-1438.6333333333334</v>
      </c>
      <c r="S424" s="118">
        <f>IF(P424/K424&gt;1,100,+P424/K424*100)</f>
        <v>100</v>
      </c>
      <c r="T424" s="97">
        <f>+N424*S424/100</f>
        <v>6.2857142857142856</v>
      </c>
      <c r="U424" s="97">
        <f>IF(M424&lt;=$AI$1,T424,0)</f>
        <v>6.2857142857142856</v>
      </c>
      <c r="V424" s="97">
        <f>IF($AI$1&gt;=M424,N424,0)</f>
        <v>6.2857142857142856</v>
      </c>
      <c r="W424" s="98"/>
      <c r="X424" s="102" t="str">
        <f>IF(S424=100,"CUMPLIDA",IF(M424-$AI$1&lt;0,"VENCIDA",IF(M424-$AI$1&lt;=30,"PRÓXIMA A VENCER",IF(S424&gt;0,"CON AVANCE","EN TERMINO"))))</f>
        <v>CUMPLIDA</v>
      </c>
      <c r="Y424" s="102" t="str">
        <f>IF(A424&lt;&gt;"",IF(AE424=1,"VENCIDO",IF(AE424=2,"PRÓXIMO A VENCER",IF(AE424=3,"EN TERMINO",IF(AE424=4,"CON AVANCE",IF(AE424=5,"CUMPLIDO",))))),"")</f>
        <v>CUMPLIDO</v>
      </c>
      <c r="Z424" s="152" t="s">
        <v>174</v>
      </c>
      <c r="AA424" s="89" t="str">
        <f t="shared" si="92"/>
        <v>H13ECP</v>
      </c>
      <c r="AB424" s="103">
        <f>IF(A424&lt;&gt;"",1,AB423+1)</f>
        <v>1</v>
      </c>
      <c r="AC424" s="103" t="str">
        <f t="shared" si="93"/>
        <v>H13ECP - 1</v>
      </c>
      <c r="AD424" s="82">
        <f t="shared" si="86"/>
        <v>5</v>
      </c>
      <c r="AE424" s="82">
        <f t="shared" si="87"/>
        <v>5</v>
      </c>
      <c r="AF424" s="82" t="str">
        <f>IF(A424&lt;&gt;"",MID(F424,1,FIND(" ",F424,1)-1),AF423)</f>
        <v>H13ECP.</v>
      </c>
      <c r="AG424" s="82" t="str">
        <f t="shared" si="88"/>
        <v>H13ECP</v>
      </c>
      <c r="AH424" s="155"/>
      <c r="AI424" s="155"/>
    </row>
    <row r="425" spans="1:35" s="2" customFormat="1" ht="350.1" customHeight="1" x14ac:dyDescent="0.2">
      <c r="A425" s="89">
        <f>IF(ISBLANK(D425),"",COUNTA($D$2:D425))</f>
        <v>330</v>
      </c>
      <c r="B425" s="90">
        <f t="shared" si="89"/>
        <v>424</v>
      </c>
      <c r="C425" s="98"/>
      <c r="D425" s="98" t="s">
        <v>831</v>
      </c>
      <c r="E425" s="98" t="s">
        <v>15</v>
      </c>
      <c r="F425" s="112" t="s">
        <v>431</v>
      </c>
      <c r="G425" s="112" t="s">
        <v>162</v>
      </c>
      <c r="H425" s="112" t="s">
        <v>432</v>
      </c>
      <c r="I425" s="112" t="s">
        <v>427</v>
      </c>
      <c r="J425" s="98" t="s">
        <v>428</v>
      </c>
      <c r="K425" s="98">
        <v>1</v>
      </c>
      <c r="L425" s="130">
        <v>43040</v>
      </c>
      <c r="M425" s="130">
        <v>43281</v>
      </c>
      <c r="N425" s="117">
        <f t="shared" si="91"/>
        <v>34.428571428571431</v>
      </c>
      <c r="O425" s="98" t="s">
        <v>1699</v>
      </c>
      <c r="P425" s="98">
        <v>1</v>
      </c>
      <c r="Q425" s="130"/>
      <c r="R425" s="100">
        <f>(Q425-M425)/30</f>
        <v>-1442.7</v>
      </c>
      <c r="S425" s="118">
        <f>IF(P425/K425&gt;1,100,+P425/K425*100)</f>
        <v>100</v>
      </c>
      <c r="T425" s="97">
        <f>+N425*S425/100</f>
        <v>34.428571428571431</v>
      </c>
      <c r="U425" s="97">
        <f>IF(M425&lt;=$AI$1,T425,0)</f>
        <v>34.428571428571431</v>
      </c>
      <c r="V425" s="97">
        <f>IF($AI$1&gt;=M425,N425,0)</f>
        <v>34.428571428571431</v>
      </c>
      <c r="W425" s="98"/>
      <c r="X425" s="102" t="str">
        <f>IF(S425=100,"CUMPLIDA",IF(M425-$AI$1&lt;0,"VENCIDA",IF(M425-$AI$1&lt;=30,"PRÓXIMA A VENCER",IF(S425&gt;0,"CON AVANCE","EN TERMINO"))))</f>
        <v>CUMPLIDA</v>
      </c>
      <c r="Y425" s="102" t="str">
        <f>IF(A425&lt;&gt;"",IF(AE425=1,"VENCIDO",IF(AE425=2,"PRÓXIMO A VENCER",IF(AE425=3,"EN TERMINO",IF(AE425=4,"CON AVANCE",IF(AE425=5,"CUMPLIDO",))))),"")</f>
        <v>CUMPLIDO</v>
      </c>
      <c r="Z425" s="152" t="s">
        <v>174</v>
      </c>
      <c r="AA425" s="89" t="str">
        <f t="shared" si="92"/>
        <v>H15ECP</v>
      </c>
      <c r="AB425" s="103">
        <f>IF(A425&lt;&gt;"",1,AB424+1)</f>
        <v>1</v>
      </c>
      <c r="AC425" s="103" t="str">
        <f t="shared" si="93"/>
        <v>H15ECP - 1</v>
      </c>
      <c r="AD425" s="82">
        <f t="shared" si="86"/>
        <v>5</v>
      </c>
      <c r="AE425" s="82">
        <f t="shared" si="87"/>
        <v>5</v>
      </c>
      <c r="AF425" s="82" t="str">
        <f>IF(A425&lt;&gt;"",MID(F425,1,FIND(" ",F425,1)-1),AF424)</f>
        <v>H15ECP.</v>
      </c>
      <c r="AG425" s="82" t="str">
        <f t="shared" si="88"/>
        <v>H15ECP</v>
      </c>
      <c r="AH425" s="155"/>
      <c r="AI425" s="155"/>
    </row>
    <row r="426" spans="1:35" s="2" customFormat="1" ht="350.1" customHeight="1" x14ac:dyDescent="0.2">
      <c r="A426" s="89" t="str">
        <f>IF(ISBLANK(D426),"",COUNTA($D$2:D426))</f>
        <v/>
      </c>
      <c r="B426" s="90">
        <f t="shared" si="89"/>
        <v>425</v>
      </c>
      <c r="C426" s="98"/>
      <c r="D426" s="98"/>
      <c r="E426" s="98" t="s">
        <v>15</v>
      </c>
      <c r="F426" s="112" t="s">
        <v>674</v>
      </c>
      <c r="G426" s="112" t="s">
        <v>163</v>
      </c>
      <c r="H426" s="112" t="s">
        <v>433</v>
      </c>
      <c r="I426" s="112" t="s">
        <v>429</v>
      </c>
      <c r="J426" s="98" t="s">
        <v>9</v>
      </c>
      <c r="K426" s="98">
        <v>3</v>
      </c>
      <c r="L426" s="130">
        <v>43040</v>
      </c>
      <c r="M426" s="130">
        <v>43403</v>
      </c>
      <c r="N426" s="117">
        <f t="shared" si="91"/>
        <v>51.857142857142854</v>
      </c>
      <c r="O426" s="98" t="s">
        <v>1699</v>
      </c>
      <c r="P426" s="98">
        <v>3</v>
      </c>
      <c r="Q426" s="130">
        <v>44502</v>
      </c>
      <c r="R426" s="100">
        <f>(Q426-M426)/30</f>
        <v>36.633333333333333</v>
      </c>
      <c r="S426" s="118">
        <f>IF(P426/K426&gt;1,100,+P426/K426*100)</f>
        <v>100</v>
      </c>
      <c r="T426" s="97">
        <f>+N426*S426/100</f>
        <v>51.857142857142854</v>
      </c>
      <c r="U426" s="97">
        <f>IF(M426&lt;=$AI$1,T426,0)</f>
        <v>51.857142857142854</v>
      </c>
      <c r="V426" s="97">
        <f>IF($AI$1&gt;=M426,N426,0)</f>
        <v>51.857142857142854</v>
      </c>
      <c r="W426" s="98"/>
      <c r="X426" s="102" t="str">
        <f>IF(S426=100,"CUMPLIDA",IF(M426-$AI$1&lt;0,"VENCIDA",IF(M426-$AI$1&lt;=30,"PRÓXIMA A VENCER",IF(S426&gt;0,"CON AVANCE","EN TERMINO"))))</f>
        <v>CUMPLIDA</v>
      </c>
      <c r="Y426" s="102" t="str">
        <f>IF(A426&lt;&gt;"",IF(AE426=1,"VENCIDO",IF(AE426=2,"PRÓXIMO A VENCER",IF(AE426=3,"EN TERMINO",IF(AE426=4,"CON AVANCE",IF(AE426=5,"CUMPLIDO",))))),"")</f>
        <v/>
      </c>
      <c r="Z426" s="152" t="s">
        <v>174</v>
      </c>
      <c r="AA426" s="89" t="str">
        <f t="shared" si="92"/>
        <v>H15ECP</v>
      </c>
      <c r="AB426" s="103">
        <f>IF(A426&lt;&gt;"",1,AB425+1)</f>
        <v>2</v>
      </c>
      <c r="AC426" s="103" t="str">
        <f t="shared" si="93"/>
        <v>H15ECP - 2</v>
      </c>
      <c r="AD426" s="82">
        <f t="shared" si="86"/>
        <v>5</v>
      </c>
      <c r="AE426" s="82">
        <f t="shared" si="87"/>
        <v>5</v>
      </c>
      <c r="AF426" s="82" t="str">
        <f>IF(A426&lt;&gt;"",MID(F426,1,FIND(" ",F426,1)-1),AF425)</f>
        <v>H15ECP.</v>
      </c>
      <c r="AG426" s="82" t="str">
        <f t="shared" si="88"/>
        <v>H15ECP</v>
      </c>
      <c r="AH426" s="155"/>
      <c r="AI426" s="155"/>
    </row>
    <row r="427" spans="1:35" s="2" customFormat="1" ht="350.1" customHeight="1" x14ac:dyDescent="0.2">
      <c r="A427" s="89" t="str">
        <f>IF(ISBLANK(D427),"",COUNTA($D$2:D427))</f>
        <v/>
      </c>
      <c r="B427" s="90">
        <f t="shared" si="89"/>
        <v>426</v>
      </c>
      <c r="C427" s="98"/>
      <c r="D427" s="98"/>
      <c r="E427" s="98" t="s">
        <v>15</v>
      </c>
      <c r="F427" s="112" t="s">
        <v>1677</v>
      </c>
      <c r="G427" s="112" t="s">
        <v>40</v>
      </c>
      <c r="H427" s="112" t="s">
        <v>434</v>
      </c>
      <c r="I427" s="160" t="s">
        <v>1547</v>
      </c>
      <c r="J427" s="98" t="s">
        <v>9</v>
      </c>
      <c r="K427" s="98">
        <v>2</v>
      </c>
      <c r="L427" s="130">
        <v>43040</v>
      </c>
      <c r="M427" s="130">
        <v>43403</v>
      </c>
      <c r="N427" s="117">
        <f t="shared" si="91"/>
        <v>51.857142857142854</v>
      </c>
      <c r="O427" s="98" t="s">
        <v>1699</v>
      </c>
      <c r="P427" s="98">
        <v>2</v>
      </c>
      <c r="Q427" s="130">
        <v>44694</v>
      </c>
      <c r="R427" s="100">
        <f>(Q427-M427)/30</f>
        <v>43.033333333333331</v>
      </c>
      <c r="S427" s="118">
        <f>IF(P427/K427&gt;1,100,+P427/K427*100)</f>
        <v>100</v>
      </c>
      <c r="T427" s="97">
        <f>+N427*S427/100</f>
        <v>51.857142857142854</v>
      </c>
      <c r="U427" s="97">
        <f>IF(M427&lt;=$AI$1,T427,0)</f>
        <v>51.857142857142854</v>
      </c>
      <c r="V427" s="97">
        <f>IF($AI$1&gt;=M427,N427,0)</f>
        <v>51.857142857142854</v>
      </c>
      <c r="W427" s="98"/>
      <c r="X427" s="102" t="str">
        <f>IF(S427=100,"CUMPLIDA",IF(M427-$AI$1&lt;0,"VENCIDA",IF(M427-$AI$1&lt;=30,"PRÓXIMA A VENCER",IF(S427&gt;0,"CON AVANCE","EN TERMINO"))))</f>
        <v>CUMPLIDA</v>
      </c>
      <c r="Y427" s="102" t="str">
        <f>IF(A427&lt;&gt;"",IF(AE427=1,"VENCIDO",IF(AE427=2,"PRÓXIMO A VENCER",IF(AE427=3,"EN TERMINO",IF(AE427=4,"CON AVANCE",IF(AE427=5,"CUMPLIDO",))))),"")</f>
        <v/>
      </c>
      <c r="Z427" s="152" t="s">
        <v>174</v>
      </c>
      <c r="AA427" s="89" t="str">
        <f t="shared" si="92"/>
        <v>H15ECP</v>
      </c>
      <c r="AB427" s="103">
        <f>IF(A427&lt;&gt;"",1,AB426+1)</f>
        <v>3</v>
      </c>
      <c r="AC427" s="103" t="str">
        <f t="shared" si="93"/>
        <v>H15ECP - 3</v>
      </c>
      <c r="AD427" s="82">
        <f t="shared" si="86"/>
        <v>5</v>
      </c>
      <c r="AE427" s="82">
        <f t="shared" si="87"/>
        <v>5</v>
      </c>
      <c r="AF427" s="82" t="str">
        <f>IF(A427&lt;&gt;"",MID(F427,1,FIND(" ",F427,1)-1),AF426)</f>
        <v>H15ECP.</v>
      </c>
      <c r="AG427" s="82" t="str">
        <f t="shared" si="88"/>
        <v>H15ECP</v>
      </c>
      <c r="AH427" s="155"/>
      <c r="AI427" s="155"/>
    </row>
    <row r="428" spans="1:35" s="2" customFormat="1" ht="350.1" customHeight="1" x14ac:dyDescent="0.2">
      <c r="A428" s="89" t="str">
        <f>IF(ISBLANK(D428),"",COUNTA($D$2:D428))</f>
        <v/>
      </c>
      <c r="B428" s="90">
        <f t="shared" si="89"/>
        <v>427</v>
      </c>
      <c r="C428" s="98"/>
      <c r="D428" s="98"/>
      <c r="E428" s="98" t="s">
        <v>15</v>
      </c>
      <c r="F428" s="112" t="s">
        <v>435</v>
      </c>
      <c r="G428" s="112" t="s">
        <v>178</v>
      </c>
      <c r="H428" s="112" t="s">
        <v>996</v>
      </c>
      <c r="I428" s="112" t="s">
        <v>430</v>
      </c>
      <c r="J428" s="98" t="s">
        <v>9</v>
      </c>
      <c r="K428" s="98">
        <v>3</v>
      </c>
      <c r="L428" s="130">
        <v>43040</v>
      </c>
      <c r="M428" s="130">
        <v>43403</v>
      </c>
      <c r="N428" s="117">
        <f t="shared" si="91"/>
        <v>51.857142857142854</v>
      </c>
      <c r="O428" s="98" t="s">
        <v>1699</v>
      </c>
      <c r="P428" s="98">
        <v>3</v>
      </c>
      <c r="Q428" s="130">
        <v>44502</v>
      </c>
      <c r="R428" s="100">
        <f>(Q428-M428)/30</f>
        <v>36.633333333333333</v>
      </c>
      <c r="S428" s="118">
        <f>IF(P428/K428&gt;1,100,+P428/K428*100)</f>
        <v>100</v>
      </c>
      <c r="T428" s="97">
        <f>+N428*S428/100</f>
        <v>51.857142857142854</v>
      </c>
      <c r="U428" s="97">
        <f>IF(M428&lt;=$AI$1,T428,0)</f>
        <v>51.857142857142854</v>
      </c>
      <c r="V428" s="97">
        <f>IF($AI$1&gt;=M428,N428,0)</f>
        <v>51.857142857142854</v>
      </c>
      <c r="W428" s="98"/>
      <c r="X428" s="102" t="str">
        <f>IF(S428=100,"CUMPLIDA",IF(M428-$AI$1&lt;0,"VENCIDA",IF(M428-$AI$1&lt;=30,"PRÓXIMA A VENCER",IF(S428&gt;0,"CON AVANCE","EN TERMINO"))))</f>
        <v>CUMPLIDA</v>
      </c>
      <c r="Y428" s="102" t="str">
        <f>IF(A428&lt;&gt;"",IF(AE428=1,"VENCIDO",IF(AE428=2,"PRÓXIMO A VENCER",IF(AE428=3,"EN TERMINO",IF(AE428=4,"CON AVANCE",IF(AE428=5,"CUMPLIDO",))))),"")</f>
        <v/>
      </c>
      <c r="Z428" s="152" t="s">
        <v>174</v>
      </c>
      <c r="AA428" s="89" t="str">
        <f t="shared" si="92"/>
        <v>H15ECP</v>
      </c>
      <c r="AB428" s="103">
        <f>IF(A428&lt;&gt;"",1,AB427+1)</f>
        <v>4</v>
      </c>
      <c r="AC428" s="103" t="str">
        <f t="shared" si="93"/>
        <v>H15ECP - 4</v>
      </c>
      <c r="AD428" s="82">
        <f t="shared" si="86"/>
        <v>5</v>
      </c>
      <c r="AE428" s="82">
        <f t="shared" si="87"/>
        <v>5</v>
      </c>
      <c r="AF428" s="82" t="str">
        <f>IF(A428&lt;&gt;"",MID(F428,1,FIND(" ",F428,1)-1),AF427)</f>
        <v>H15ECP.</v>
      </c>
      <c r="AG428" s="82" t="str">
        <f t="shared" si="88"/>
        <v>H15ECP</v>
      </c>
      <c r="AH428" s="155"/>
      <c r="AI428" s="155"/>
    </row>
    <row r="429" spans="1:35" s="2" customFormat="1" ht="350.1" customHeight="1" x14ac:dyDescent="0.2">
      <c r="A429" s="89">
        <f>IF(ISBLANK(D429),"",COUNTA($D$2:D429))</f>
        <v>331</v>
      </c>
      <c r="B429" s="90">
        <f t="shared" si="89"/>
        <v>428</v>
      </c>
      <c r="C429" s="98"/>
      <c r="D429" s="98" t="s">
        <v>1265</v>
      </c>
      <c r="E429" s="98" t="s">
        <v>15</v>
      </c>
      <c r="F429" s="112" t="s">
        <v>706</v>
      </c>
      <c r="G429" s="112" t="s">
        <v>164</v>
      </c>
      <c r="H429" s="112" t="s">
        <v>527</v>
      </c>
      <c r="I429" s="112" t="s">
        <v>531</v>
      </c>
      <c r="J429" s="98" t="s">
        <v>525</v>
      </c>
      <c r="K429" s="98">
        <v>1</v>
      </c>
      <c r="L429" s="130">
        <v>43040</v>
      </c>
      <c r="M429" s="130">
        <v>43069</v>
      </c>
      <c r="N429" s="117">
        <f t="shared" si="91"/>
        <v>4.1428571428571432</v>
      </c>
      <c r="O429" s="111" t="s">
        <v>1702</v>
      </c>
      <c r="P429" s="98">
        <v>1</v>
      </c>
      <c r="Q429" s="130"/>
      <c r="R429" s="100">
        <f>(Q429-M429)/30</f>
        <v>-1435.6333333333334</v>
      </c>
      <c r="S429" s="118">
        <f>IF(P429/K429&gt;1,100,+P429/K429*100)</f>
        <v>100</v>
      </c>
      <c r="T429" s="97">
        <f>+N429*S429/100</f>
        <v>4.1428571428571432</v>
      </c>
      <c r="U429" s="97">
        <f>IF(M429&lt;=$AI$1,T429,0)</f>
        <v>4.1428571428571432</v>
      </c>
      <c r="V429" s="97">
        <f>IF($AI$1&gt;=M429,N429,0)</f>
        <v>4.1428571428571432</v>
      </c>
      <c r="W429" s="98"/>
      <c r="X429" s="102" t="str">
        <f>IF(S429=100,"CUMPLIDA",IF(M429-$AI$1&lt;0,"VENCIDA",IF(M429-$AI$1&lt;=30,"PRÓXIMA A VENCER",IF(S429&gt;0,"CON AVANCE","EN TERMINO"))))</f>
        <v>CUMPLIDA</v>
      </c>
      <c r="Y429" s="102" t="str">
        <f>IF(A429&lt;&gt;"",IF(AE429=1,"VENCIDO",IF(AE429=2,"PRÓXIMO A VENCER",IF(AE429=3,"EN TERMINO",IF(AE429=4,"CON AVANCE",IF(AE429=5,"CUMPLIDO",))))),"")</f>
        <v>CUMPLIDO</v>
      </c>
      <c r="Z429" s="152" t="s">
        <v>174</v>
      </c>
      <c r="AA429" s="89" t="str">
        <f t="shared" si="92"/>
        <v>H16ECP</v>
      </c>
      <c r="AB429" s="103">
        <f>IF(A429&lt;&gt;"",1,AB428+1)</f>
        <v>1</v>
      </c>
      <c r="AC429" s="103" t="str">
        <f t="shared" si="93"/>
        <v>H16ECP - 1</v>
      </c>
      <c r="AD429" s="82">
        <f t="shared" si="86"/>
        <v>5</v>
      </c>
      <c r="AE429" s="82">
        <f t="shared" si="87"/>
        <v>5</v>
      </c>
      <c r="AF429" s="82" t="str">
        <f>IF(A429&lt;&gt;"",MID(F429,1,FIND(" ",F429,1)-1),AF428)</f>
        <v>H16ECP.</v>
      </c>
      <c r="AG429" s="82" t="str">
        <f t="shared" si="88"/>
        <v>H16ECP</v>
      </c>
      <c r="AH429" s="155"/>
      <c r="AI429" s="155"/>
    </row>
    <row r="430" spans="1:35" s="2" customFormat="1" ht="350.1" customHeight="1" x14ac:dyDescent="0.2">
      <c r="A430" s="89" t="str">
        <f>IF(ISBLANK(D430),"",COUNTA($D$2:D430))</f>
        <v/>
      </c>
      <c r="B430" s="90">
        <f t="shared" si="89"/>
        <v>429</v>
      </c>
      <c r="C430" s="98"/>
      <c r="D430" s="98"/>
      <c r="E430" s="98" t="s">
        <v>15</v>
      </c>
      <c r="F430" s="112" t="s">
        <v>1635</v>
      </c>
      <c r="G430" s="112" t="s">
        <v>530</v>
      </c>
      <c r="H430" s="112" t="s">
        <v>528</v>
      </c>
      <c r="I430" s="112" t="s">
        <v>529</v>
      </c>
      <c r="J430" s="153" t="s">
        <v>526</v>
      </c>
      <c r="K430" s="98">
        <v>1</v>
      </c>
      <c r="L430" s="130">
        <v>43132</v>
      </c>
      <c r="M430" s="130">
        <v>43160</v>
      </c>
      <c r="N430" s="117">
        <f t="shared" si="91"/>
        <v>4</v>
      </c>
      <c r="O430" s="111" t="s">
        <v>1702</v>
      </c>
      <c r="P430" s="98">
        <v>1</v>
      </c>
      <c r="Q430" s="130"/>
      <c r="R430" s="100">
        <f>(Q430-M430)/30</f>
        <v>-1438.6666666666667</v>
      </c>
      <c r="S430" s="118">
        <f>IF(P430/K430&gt;1,100,+P430/K430*100)</f>
        <v>100</v>
      </c>
      <c r="T430" s="97">
        <f>+N430*S430/100</f>
        <v>4</v>
      </c>
      <c r="U430" s="97">
        <f>IF(M430&lt;=$AI$1,T430,0)</f>
        <v>4</v>
      </c>
      <c r="V430" s="97">
        <f>IF($AI$1&gt;=M430,N430,0)</f>
        <v>4</v>
      </c>
      <c r="W430" s="98"/>
      <c r="X430" s="102" t="str">
        <f>IF(S430=100,"CUMPLIDA",IF(M430-$AI$1&lt;0,"VENCIDA",IF(M430-$AI$1&lt;=30,"PRÓXIMA A VENCER",IF(S430&gt;0,"CON AVANCE","EN TERMINO"))))</f>
        <v>CUMPLIDA</v>
      </c>
      <c r="Y430" s="102" t="str">
        <f>IF(A430&lt;&gt;"",IF(AE430=1,"VENCIDO",IF(AE430=2,"PRÓXIMO A VENCER",IF(AE430=3,"EN TERMINO",IF(AE430=4,"CON AVANCE",IF(AE430=5,"CUMPLIDO",))))),"")</f>
        <v/>
      </c>
      <c r="Z430" s="152" t="s">
        <v>174</v>
      </c>
      <c r="AA430" s="89" t="str">
        <f t="shared" si="92"/>
        <v>H16ECP</v>
      </c>
      <c r="AB430" s="103">
        <f>IF(A430&lt;&gt;"",1,AB429+1)</f>
        <v>2</v>
      </c>
      <c r="AC430" s="103" t="str">
        <f t="shared" si="93"/>
        <v>H16ECP - 2</v>
      </c>
      <c r="AD430" s="82">
        <f t="shared" si="86"/>
        <v>5</v>
      </c>
      <c r="AE430" s="82">
        <f t="shared" si="87"/>
        <v>5</v>
      </c>
      <c r="AF430" s="82" t="str">
        <f>IF(A430&lt;&gt;"",MID(F430,1,FIND(" ",F430,1)-1),AF429)</f>
        <v>H16ECP.</v>
      </c>
      <c r="AG430" s="82" t="str">
        <f t="shared" si="88"/>
        <v>H16ECP</v>
      </c>
      <c r="AH430" s="155"/>
      <c r="AI430" s="155"/>
    </row>
    <row r="431" spans="1:35" s="2" customFormat="1" ht="350.1" customHeight="1" x14ac:dyDescent="0.2">
      <c r="A431" s="89" t="str">
        <f>IF(ISBLANK(D431),"",COUNTA($D$2:D431))</f>
        <v/>
      </c>
      <c r="B431" s="90">
        <f t="shared" si="89"/>
        <v>430</v>
      </c>
      <c r="C431" s="98"/>
      <c r="D431" s="98"/>
      <c r="E431" s="98" t="s">
        <v>15</v>
      </c>
      <c r="F431" s="112" t="s">
        <v>1679</v>
      </c>
      <c r="G431" s="112" t="s">
        <v>165</v>
      </c>
      <c r="H431" s="112" t="s">
        <v>624</v>
      </c>
      <c r="I431" s="112" t="s">
        <v>379</v>
      </c>
      <c r="J431" s="98" t="s">
        <v>380</v>
      </c>
      <c r="K431" s="98">
        <v>1</v>
      </c>
      <c r="L431" s="130">
        <v>43040</v>
      </c>
      <c r="M431" s="130">
        <v>43250</v>
      </c>
      <c r="N431" s="117">
        <f t="shared" si="91"/>
        <v>30</v>
      </c>
      <c r="O431" s="98" t="s">
        <v>1699</v>
      </c>
      <c r="P431" s="98">
        <v>1</v>
      </c>
      <c r="Q431" s="130"/>
      <c r="R431" s="100">
        <f>(Q431-M431)/30</f>
        <v>-1441.6666666666667</v>
      </c>
      <c r="S431" s="118">
        <f>IF(P431/K431&gt;1,100,+P431/K431*100)</f>
        <v>100</v>
      </c>
      <c r="T431" s="97">
        <f>+N431*S431/100</f>
        <v>30</v>
      </c>
      <c r="U431" s="97">
        <f>IF(M431&lt;=$AI$1,T431,0)</f>
        <v>30</v>
      </c>
      <c r="V431" s="97">
        <f>IF($AI$1&gt;=M431,N431,0)</f>
        <v>30</v>
      </c>
      <c r="W431" s="98"/>
      <c r="X431" s="102" t="str">
        <f>IF(S431=100,"CUMPLIDA",IF(M431-$AI$1&lt;0,"VENCIDA",IF(M431-$AI$1&lt;=30,"PRÓXIMA A VENCER",IF(S431&gt;0,"CON AVANCE","EN TERMINO"))))</f>
        <v>CUMPLIDA</v>
      </c>
      <c r="Y431" s="102" t="str">
        <f>IF(A431&lt;&gt;"",IF(AE431=1,"VENCIDO",IF(AE431=2,"PRÓXIMO A VENCER",IF(AE431=3,"EN TERMINO",IF(AE431=4,"CON AVANCE",IF(AE431=5,"CUMPLIDO",))))),"")</f>
        <v/>
      </c>
      <c r="Z431" s="152" t="s">
        <v>174</v>
      </c>
      <c r="AA431" s="89" t="str">
        <f t="shared" si="92"/>
        <v>H16ECP</v>
      </c>
      <c r="AB431" s="103">
        <f>IF(A431&lt;&gt;"",1,AB430+1)</f>
        <v>3</v>
      </c>
      <c r="AC431" s="103" t="str">
        <f t="shared" si="93"/>
        <v>H16ECP - 3</v>
      </c>
      <c r="AD431" s="82">
        <f t="shared" si="86"/>
        <v>5</v>
      </c>
      <c r="AE431" s="82">
        <f t="shared" si="87"/>
        <v>5</v>
      </c>
      <c r="AF431" s="82" t="str">
        <f>IF(A431&lt;&gt;"",MID(F431,1,FIND(" ",F431,1)-1),AF430)</f>
        <v>H16ECP.</v>
      </c>
      <c r="AG431" s="82" t="str">
        <f t="shared" si="88"/>
        <v>H16ECP</v>
      </c>
      <c r="AH431" s="155"/>
      <c r="AI431" s="155"/>
    </row>
    <row r="432" spans="1:35" s="2" customFormat="1" ht="350.1" customHeight="1" x14ac:dyDescent="0.2">
      <c r="A432" s="89">
        <f>IF(ISBLANK(D432),"",COUNTA($D$2:D432))</f>
        <v>332</v>
      </c>
      <c r="B432" s="90">
        <f t="shared" si="89"/>
        <v>431</v>
      </c>
      <c r="C432" s="98"/>
      <c r="D432" s="98" t="s">
        <v>711</v>
      </c>
      <c r="E432" s="98" t="s">
        <v>24</v>
      </c>
      <c r="F432" s="112" t="s">
        <v>2411</v>
      </c>
      <c r="G432" s="112" t="s">
        <v>166</v>
      </c>
      <c r="H432" s="112" t="s">
        <v>2412</v>
      </c>
      <c r="I432" s="112" t="s">
        <v>2413</v>
      </c>
      <c r="J432" s="98" t="s">
        <v>2414</v>
      </c>
      <c r="K432" s="103">
        <v>1</v>
      </c>
      <c r="L432" s="159">
        <v>44805</v>
      </c>
      <c r="M432" s="159">
        <v>44926</v>
      </c>
      <c r="N432" s="117">
        <f t="shared" ref="N432" si="94">(+M432-L432)/7</f>
        <v>17.285714285714285</v>
      </c>
      <c r="O432" s="98" t="s">
        <v>2415</v>
      </c>
      <c r="P432" s="98">
        <v>0</v>
      </c>
      <c r="Q432" s="130"/>
      <c r="R432" s="100">
        <f>(Q432-M432)/30</f>
        <v>-1497.5333333333333</v>
      </c>
      <c r="S432" s="118">
        <f>IF(P432/K432&gt;1,100,+P432/K432*100)</f>
        <v>0</v>
      </c>
      <c r="T432" s="97">
        <f>+N432*S432/100</f>
        <v>0</v>
      </c>
      <c r="U432" s="97">
        <f>IF(M432&lt;=$AI$1,T432,0)</f>
        <v>0</v>
      </c>
      <c r="V432" s="97">
        <f>IF($AI$1&gt;=M432,N432,0)</f>
        <v>0</v>
      </c>
      <c r="W432" s="98"/>
      <c r="X432" s="102" t="str">
        <f>IF(S432=100,"CUMPLIDA",IF(M432-$AI$1&lt;0,"VENCIDA",IF(M432-$AI$1&lt;=30,"PRÓXIMA A VENCER",IF(S432&gt;0,"CON AVANCE","EN TERMINO"))))</f>
        <v>EN TERMINO</v>
      </c>
      <c r="Y432" s="102" t="str">
        <f>IF(A432&lt;&gt;"",IF(AE432=1,"VENCIDO",IF(AE432=2,"PRÓXIMO A VENCER",IF(AE432=3,"EN TERMINO",IF(AE432=4,"CON AVANCE",IF(AE432=5,"CUMPLIDO",))))),"")</f>
        <v>EN TERMINO</v>
      </c>
      <c r="Z432" s="152" t="s">
        <v>174</v>
      </c>
      <c r="AA432" s="89" t="str">
        <f t="shared" si="92"/>
        <v>H18ECP</v>
      </c>
      <c r="AB432" s="103">
        <f>IF(A432&lt;&gt;"",1,AB431+1)</f>
        <v>1</v>
      </c>
      <c r="AC432" s="103" t="str">
        <f t="shared" si="93"/>
        <v>H18ECP - 1</v>
      </c>
      <c r="AD432" s="82">
        <f t="shared" si="86"/>
        <v>3</v>
      </c>
      <c r="AE432" s="82">
        <f t="shared" si="87"/>
        <v>3</v>
      </c>
      <c r="AF432" s="82" t="str">
        <f>IF(A432&lt;&gt;"",MID(F432,1,FIND(" ",F432,1)-1),AF431)</f>
        <v>H18ECP.</v>
      </c>
      <c r="AG432" s="82" t="str">
        <f t="shared" si="88"/>
        <v>H18ECP</v>
      </c>
      <c r="AH432" s="155"/>
      <c r="AI432" s="155"/>
    </row>
    <row r="433" spans="1:35" s="2" customFormat="1" ht="350.1" customHeight="1" x14ac:dyDescent="0.2">
      <c r="A433" s="89">
        <f>IF(ISBLANK(D433),"",COUNTA($D$2:D433))</f>
        <v>333</v>
      </c>
      <c r="B433" s="90">
        <f t="shared" si="89"/>
        <v>432</v>
      </c>
      <c r="C433" s="98"/>
      <c r="D433" s="98" t="s">
        <v>712</v>
      </c>
      <c r="E433" s="98" t="s">
        <v>167</v>
      </c>
      <c r="F433" s="112" t="s">
        <v>238</v>
      </c>
      <c r="G433" s="112" t="s">
        <v>168</v>
      </c>
      <c r="H433" s="112" t="s">
        <v>653</v>
      </c>
      <c r="I433" s="112" t="s">
        <v>654</v>
      </c>
      <c r="J433" s="98" t="s">
        <v>9</v>
      </c>
      <c r="K433" s="98">
        <v>1</v>
      </c>
      <c r="L433" s="130">
        <v>43040</v>
      </c>
      <c r="M433" s="130">
        <v>43099</v>
      </c>
      <c r="N433" s="117">
        <f t="shared" si="91"/>
        <v>8.4285714285714288</v>
      </c>
      <c r="O433" s="98" t="s">
        <v>1704</v>
      </c>
      <c r="P433" s="98">
        <v>0.5</v>
      </c>
      <c r="Q433" s="130"/>
      <c r="R433" s="100">
        <f>(Q433-M433)/30</f>
        <v>-1436.6333333333334</v>
      </c>
      <c r="S433" s="118">
        <f>IF(P433/K433&gt;1,100,+P433/K433*100)</f>
        <v>50</v>
      </c>
      <c r="T433" s="97">
        <f>+N433*S433/100</f>
        <v>4.2142857142857144</v>
      </c>
      <c r="U433" s="97">
        <f>IF(M433&lt;=$AI$1,T433,0)</f>
        <v>4.2142857142857144</v>
      </c>
      <c r="V433" s="97">
        <f>IF($AI$1&gt;=M433,N433,0)</f>
        <v>8.4285714285714288</v>
      </c>
      <c r="W433" s="98"/>
      <c r="X433" s="102" t="str">
        <f>IF(S433=100,"CUMPLIDA",IF(M433-$AI$1&lt;0,"VENCIDA",IF(M433-$AI$1&lt;=30,"PRÓXIMA A VENCER",IF(S433&gt;0,"CON AVANCE","EN TERMINO"))))</f>
        <v>VENCIDA</v>
      </c>
      <c r="Y433" s="102" t="str">
        <f>IF(A433&lt;&gt;"",IF(AE433=1,"VENCIDO",IF(AE433=2,"PRÓXIMO A VENCER",IF(AE433=3,"EN TERMINO",IF(AE433=4,"CON AVANCE",IF(AE433=5,"CUMPLIDO",))))),"")</f>
        <v>VENCIDO</v>
      </c>
      <c r="Z433" s="152" t="s">
        <v>174</v>
      </c>
      <c r="AA433" s="89" t="str">
        <f t="shared" si="92"/>
        <v>H19ECP</v>
      </c>
      <c r="AB433" s="103">
        <f>IF(A433&lt;&gt;"",1,AB432+1)</f>
        <v>1</v>
      </c>
      <c r="AC433" s="103" t="str">
        <f t="shared" si="93"/>
        <v>H19ECP - 1</v>
      </c>
      <c r="AD433" s="82">
        <f t="shared" si="86"/>
        <v>1</v>
      </c>
      <c r="AE433" s="82">
        <f t="shared" si="87"/>
        <v>1</v>
      </c>
      <c r="AF433" s="82" t="str">
        <f>IF(A433&lt;&gt;"",MID(F433,1,FIND(" ",F433,1)-1),AF432)</f>
        <v>H19ECP.</v>
      </c>
      <c r="AG433" s="82" t="str">
        <f t="shared" si="88"/>
        <v>H19ECP</v>
      </c>
      <c r="AH433" s="155"/>
      <c r="AI433" s="155"/>
    </row>
    <row r="434" spans="1:35" s="2" customFormat="1" ht="350.1" customHeight="1" x14ac:dyDescent="0.2">
      <c r="A434" s="89">
        <f>IF(ISBLANK(D434),"",COUNTA($D$2:D434))</f>
        <v>334</v>
      </c>
      <c r="B434" s="90">
        <f t="shared" si="89"/>
        <v>433</v>
      </c>
      <c r="C434" s="98"/>
      <c r="D434" s="98" t="s">
        <v>832</v>
      </c>
      <c r="E434" s="98" t="s">
        <v>15</v>
      </c>
      <c r="F434" s="112" t="s">
        <v>239</v>
      </c>
      <c r="G434" s="112" t="s">
        <v>835</v>
      </c>
      <c r="H434" s="112" t="s">
        <v>437</v>
      </c>
      <c r="I434" s="112" t="s">
        <v>438</v>
      </c>
      <c r="J434" s="98" t="s">
        <v>9</v>
      </c>
      <c r="K434" s="98">
        <v>1</v>
      </c>
      <c r="L434" s="130">
        <v>43040</v>
      </c>
      <c r="M434" s="130">
        <v>43250</v>
      </c>
      <c r="N434" s="117">
        <f t="shared" si="91"/>
        <v>30</v>
      </c>
      <c r="O434" s="98" t="s">
        <v>1699</v>
      </c>
      <c r="P434" s="98">
        <v>1</v>
      </c>
      <c r="Q434" s="130"/>
      <c r="R434" s="100">
        <f>(Q434-M434)/30</f>
        <v>-1441.6666666666667</v>
      </c>
      <c r="S434" s="118">
        <f>IF(P434/K434&gt;1,100,+P434/K434*100)</f>
        <v>100</v>
      </c>
      <c r="T434" s="97">
        <f>+N434*S434/100</f>
        <v>30</v>
      </c>
      <c r="U434" s="97">
        <f>IF(M434&lt;=$AI$1,T434,0)</f>
        <v>30</v>
      </c>
      <c r="V434" s="97">
        <f>IF($AI$1&gt;=M434,N434,0)</f>
        <v>30</v>
      </c>
      <c r="W434" s="98"/>
      <c r="X434" s="102" t="str">
        <f>IF(S434=100,"CUMPLIDA",IF(M434-$AI$1&lt;0,"VENCIDA",IF(M434-$AI$1&lt;=30,"PRÓXIMA A VENCER",IF(S434&gt;0,"CON AVANCE","EN TERMINO"))))</f>
        <v>CUMPLIDA</v>
      </c>
      <c r="Y434" s="102" t="str">
        <f>IF(A434&lt;&gt;"",IF(AE434=1,"VENCIDO",IF(AE434=2,"PRÓXIMO A VENCER",IF(AE434=3,"EN TERMINO",IF(AE434=4,"CON AVANCE",IF(AE434=5,"CUMPLIDO",))))),"")</f>
        <v>CUMPLIDO</v>
      </c>
      <c r="Z434" s="152" t="s">
        <v>174</v>
      </c>
      <c r="AA434" s="89" t="str">
        <f t="shared" si="92"/>
        <v>H22ECP</v>
      </c>
      <c r="AB434" s="103">
        <f>IF(A434&lt;&gt;"",1,AB433+1)</f>
        <v>1</v>
      </c>
      <c r="AC434" s="103" t="str">
        <f t="shared" si="93"/>
        <v>H22ECP - 1</v>
      </c>
      <c r="AD434" s="82">
        <f t="shared" si="86"/>
        <v>5</v>
      </c>
      <c r="AE434" s="82">
        <f t="shared" si="87"/>
        <v>5</v>
      </c>
      <c r="AF434" s="82" t="str">
        <f>IF(A434&lt;&gt;"",MID(F434,1,FIND(" ",F434,1)-1),AF433)</f>
        <v>H22ECP.</v>
      </c>
      <c r="AG434" s="82" t="str">
        <f t="shared" si="88"/>
        <v>H22ECP</v>
      </c>
      <c r="AH434" s="155"/>
      <c r="AI434" s="155"/>
    </row>
    <row r="435" spans="1:35" s="2" customFormat="1" ht="350.1" customHeight="1" x14ac:dyDescent="0.2">
      <c r="A435" s="89">
        <f>IF(ISBLANK(D435),"",COUNTA($D$2:D435))</f>
        <v>335</v>
      </c>
      <c r="B435" s="90">
        <f t="shared" si="89"/>
        <v>434</v>
      </c>
      <c r="C435" s="98"/>
      <c r="D435" s="98" t="s">
        <v>831</v>
      </c>
      <c r="E435" s="98" t="s">
        <v>169</v>
      </c>
      <c r="F435" s="112" t="s">
        <v>615</v>
      </c>
      <c r="G435" s="112" t="s">
        <v>170</v>
      </c>
      <c r="H435" s="112" t="s">
        <v>613</v>
      </c>
      <c r="I435" s="112" t="s">
        <v>614</v>
      </c>
      <c r="J435" s="98" t="s">
        <v>9</v>
      </c>
      <c r="K435" s="98">
        <v>1</v>
      </c>
      <c r="L435" s="130">
        <v>43040</v>
      </c>
      <c r="M435" s="130">
        <v>43099</v>
      </c>
      <c r="N435" s="117">
        <f t="shared" si="91"/>
        <v>8.4285714285714288</v>
      </c>
      <c r="O435" s="98" t="s">
        <v>1704</v>
      </c>
      <c r="P435" s="98">
        <v>0</v>
      </c>
      <c r="Q435" s="130"/>
      <c r="R435" s="100">
        <f>(Q435-M435)/30</f>
        <v>-1436.6333333333334</v>
      </c>
      <c r="S435" s="118">
        <f>IF(P435/K435&gt;1,100,+P435/K435*100)</f>
        <v>0</v>
      </c>
      <c r="T435" s="97">
        <f>+N435*S435/100</f>
        <v>0</v>
      </c>
      <c r="U435" s="97">
        <f>IF(M435&lt;=$AI$1,T435,0)</f>
        <v>0</v>
      </c>
      <c r="V435" s="97">
        <f>IF($AI$1&gt;=M435,N435,0)</f>
        <v>8.4285714285714288</v>
      </c>
      <c r="W435" s="98"/>
      <c r="X435" s="102" t="str">
        <f>IF(S435=100,"CUMPLIDA",IF(M435-$AI$1&lt;0,"VENCIDA",IF(M435-$AI$1&lt;=30,"PRÓXIMA A VENCER",IF(S435&gt;0,"CON AVANCE","EN TERMINO"))))</f>
        <v>VENCIDA</v>
      </c>
      <c r="Y435" s="102" t="str">
        <f>IF(A435&lt;&gt;"",IF(AE435=1,"VENCIDO",IF(AE435=2,"PRÓXIMO A VENCER",IF(AE435=3,"EN TERMINO",IF(AE435=4,"CON AVANCE",IF(AE435=5,"CUMPLIDO",))))),"")</f>
        <v>VENCIDO</v>
      </c>
      <c r="Z435" s="152" t="s">
        <v>174</v>
      </c>
      <c r="AA435" s="89" t="str">
        <f t="shared" si="92"/>
        <v>H24ECP</v>
      </c>
      <c r="AB435" s="103">
        <f>IF(A435&lt;&gt;"",1,AB434+1)</f>
        <v>1</v>
      </c>
      <c r="AC435" s="103" t="str">
        <f t="shared" si="93"/>
        <v>H24ECP - 1</v>
      </c>
      <c r="AD435" s="82">
        <f t="shared" si="86"/>
        <v>1</v>
      </c>
      <c r="AE435" s="82">
        <f t="shared" si="87"/>
        <v>1</v>
      </c>
      <c r="AF435" s="82" t="str">
        <f>IF(A435&lt;&gt;"",MID(F435,1,FIND(" ",F435,1)-1),AF434)</f>
        <v>H24ECP.</v>
      </c>
      <c r="AG435" s="82" t="str">
        <f t="shared" si="88"/>
        <v>H24ECP</v>
      </c>
      <c r="AH435" s="155"/>
      <c r="AI435" s="155"/>
    </row>
    <row r="436" spans="1:35" s="2" customFormat="1" ht="350.1" customHeight="1" x14ac:dyDescent="0.2">
      <c r="A436" s="89">
        <f>IF(ISBLANK(D436),"",COUNTA($D$2:D436))</f>
        <v>336</v>
      </c>
      <c r="B436" s="90">
        <f t="shared" si="89"/>
        <v>435</v>
      </c>
      <c r="C436" s="98"/>
      <c r="D436" s="98" t="s">
        <v>712</v>
      </c>
      <c r="E436" s="98" t="s">
        <v>15</v>
      </c>
      <c r="F436" s="112" t="s">
        <v>1636</v>
      </c>
      <c r="G436" s="112" t="s">
        <v>171</v>
      </c>
      <c r="H436" s="112" t="s">
        <v>616</v>
      </c>
      <c r="I436" s="112" t="s">
        <v>617</v>
      </c>
      <c r="J436" s="98" t="s">
        <v>565</v>
      </c>
      <c r="K436" s="98">
        <v>1</v>
      </c>
      <c r="L436" s="130">
        <v>43040</v>
      </c>
      <c r="M436" s="130">
        <v>43099</v>
      </c>
      <c r="N436" s="117">
        <f t="shared" si="91"/>
        <v>8.4285714285714288</v>
      </c>
      <c r="O436" s="98" t="s">
        <v>1704</v>
      </c>
      <c r="P436" s="98">
        <v>1</v>
      </c>
      <c r="Q436" s="130"/>
      <c r="R436" s="100">
        <f>(Q436-M436)/30</f>
        <v>-1436.6333333333334</v>
      </c>
      <c r="S436" s="118">
        <f>IF(P436/K436&gt;1,100,+P436/K436*100)</f>
        <v>100</v>
      </c>
      <c r="T436" s="97">
        <f>+N436*S436/100</f>
        <v>8.4285714285714288</v>
      </c>
      <c r="U436" s="97">
        <f>IF(M436&lt;=$AI$1,T436,0)</f>
        <v>8.4285714285714288</v>
      </c>
      <c r="V436" s="97">
        <f>IF($AI$1&gt;=M436,N436,0)</f>
        <v>8.4285714285714288</v>
      </c>
      <c r="W436" s="98"/>
      <c r="X436" s="102" t="str">
        <f>IF(S436=100,"CUMPLIDA",IF(M436-$AI$1&lt;0,"VENCIDA",IF(M436-$AI$1&lt;=30,"PRÓXIMA A VENCER",IF(S436&gt;0,"CON AVANCE","EN TERMINO"))))</f>
        <v>CUMPLIDA</v>
      </c>
      <c r="Y436" s="102" t="str">
        <f>IF(A436&lt;&gt;"",IF(AE436=1,"VENCIDO",IF(AE436=2,"PRÓXIMO A VENCER",IF(AE436=3,"EN TERMINO",IF(AE436=4,"CON AVANCE",IF(AE436=5,"CUMPLIDO",))))),"")</f>
        <v>CUMPLIDO</v>
      </c>
      <c r="Z436" s="152" t="s">
        <v>174</v>
      </c>
      <c r="AA436" s="89" t="str">
        <f t="shared" si="92"/>
        <v>H25ECP</v>
      </c>
      <c r="AB436" s="103">
        <f>IF(A436&lt;&gt;"",1,AB435+1)</f>
        <v>1</v>
      </c>
      <c r="AC436" s="103" t="str">
        <f t="shared" si="93"/>
        <v>H25ECP - 1</v>
      </c>
      <c r="AD436" s="82">
        <f t="shared" si="86"/>
        <v>5</v>
      </c>
      <c r="AE436" s="82">
        <f t="shared" si="87"/>
        <v>5</v>
      </c>
      <c r="AF436" s="82" t="str">
        <f>IF(A436&lt;&gt;"",MID(F436,1,FIND(" ",F436,1)-1),AF435)</f>
        <v>H25ECP.</v>
      </c>
      <c r="AG436" s="82" t="str">
        <f t="shared" si="88"/>
        <v>H25ECP</v>
      </c>
      <c r="AH436" s="155"/>
      <c r="AI436" s="155"/>
    </row>
    <row r="437" spans="1:35" s="2" customFormat="1" ht="350.1" customHeight="1" x14ac:dyDescent="0.2">
      <c r="A437" s="89">
        <f>IF(ISBLANK(D437),"",COUNTA($D$2:D437))</f>
        <v>337</v>
      </c>
      <c r="B437" s="90">
        <f t="shared" si="89"/>
        <v>436</v>
      </c>
      <c r="C437" s="98"/>
      <c r="D437" s="98" t="s">
        <v>712</v>
      </c>
      <c r="E437" s="98" t="s">
        <v>15</v>
      </c>
      <c r="F437" s="112" t="s">
        <v>240</v>
      </c>
      <c r="G437" s="112" t="s">
        <v>172</v>
      </c>
      <c r="H437" s="112" t="s">
        <v>436</v>
      </c>
      <c r="I437" s="112" t="s">
        <v>439</v>
      </c>
      <c r="J437" s="98" t="s">
        <v>141</v>
      </c>
      <c r="K437" s="98">
        <v>2</v>
      </c>
      <c r="L437" s="130">
        <v>43040</v>
      </c>
      <c r="M437" s="130">
        <v>43403</v>
      </c>
      <c r="N437" s="117">
        <f t="shared" si="91"/>
        <v>51.857142857142854</v>
      </c>
      <c r="O437" s="98" t="s">
        <v>1699</v>
      </c>
      <c r="P437" s="98">
        <v>0</v>
      </c>
      <c r="Q437" s="130"/>
      <c r="R437" s="100">
        <f>(Q437-M437)/30</f>
        <v>-1446.7666666666667</v>
      </c>
      <c r="S437" s="118">
        <f>IF(P437/K437&gt;1,100,+P437/K437*100)</f>
        <v>0</v>
      </c>
      <c r="T437" s="97">
        <f>+N437*S437/100</f>
        <v>0</v>
      </c>
      <c r="U437" s="97">
        <f>IF(M437&lt;=$AI$1,T437,0)</f>
        <v>0</v>
      </c>
      <c r="V437" s="97">
        <f>IF($AI$1&gt;=M437,N437,0)</f>
        <v>51.857142857142854</v>
      </c>
      <c r="W437" s="98"/>
      <c r="X437" s="102" t="str">
        <f>IF(S437=100,"CUMPLIDA",IF(M437-$AI$1&lt;0,"VENCIDA",IF(M437-$AI$1&lt;=30,"PRÓXIMA A VENCER",IF(S437&gt;0,"CON AVANCE","EN TERMINO"))))</f>
        <v>VENCIDA</v>
      </c>
      <c r="Y437" s="102" t="str">
        <f>IF(A437&lt;&gt;"",IF(AE437=1,"VENCIDO",IF(AE437=2,"PRÓXIMO A VENCER",IF(AE437=3,"EN TERMINO",IF(AE437=4,"CON AVANCE",IF(AE437=5,"CUMPLIDO",))))),"")</f>
        <v>VENCIDO</v>
      </c>
      <c r="Z437" s="152" t="s">
        <v>174</v>
      </c>
      <c r="AA437" s="89" t="str">
        <f t="shared" si="92"/>
        <v>H26ECP</v>
      </c>
      <c r="AB437" s="103">
        <f>IF(A437&lt;&gt;"",1,AB436+1)</f>
        <v>1</v>
      </c>
      <c r="AC437" s="103" t="str">
        <f t="shared" si="93"/>
        <v>H26ECP - 1</v>
      </c>
      <c r="AD437" s="82">
        <f t="shared" si="86"/>
        <v>1</v>
      </c>
      <c r="AE437" s="82">
        <f t="shared" si="87"/>
        <v>1</v>
      </c>
      <c r="AF437" s="82" t="str">
        <f>IF(A437&lt;&gt;"",MID(F437,1,FIND(" ",F437,1)-1),AF436)</f>
        <v>H26ECP.</v>
      </c>
      <c r="AG437" s="82" t="str">
        <f t="shared" si="88"/>
        <v>H26ECP</v>
      </c>
      <c r="AH437" s="155"/>
      <c r="AI437" s="155"/>
    </row>
    <row r="438" spans="1:35" s="2" customFormat="1" ht="350.1" customHeight="1" x14ac:dyDescent="0.2">
      <c r="A438" s="89">
        <f>IF(ISBLANK(D438),"",COUNTA($D$2:D438))</f>
        <v>338</v>
      </c>
      <c r="B438" s="90">
        <f t="shared" si="89"/>
        <v>437</v>
      </c>
      <c r="C438" s="98"/>
      <c r="D438" s="98" t="s">
        <v>831</v>
      </c>
      <c r="E438" s="98" t="s">
        <v>139</v>
      </c>
      <c r="F438" s="112" t="s">
        <v>682</v>
      </c>
      <c r="G438" s="112" t="s">
        <v>140</v>
      </c>
      <c r="H438" s="112" t="s">
        <v>535</v>
      </c>
      <c r="I438" s="112" t="s">
        <v>532</v>
      </c>
      <c r="J438" s="98" t="s">
        <v>533</v>
      </c>
      <c r="K438" s="98">
        <v>1</v>
      </c>
      <c r="L438" s="130">
        <v>43040</v>
      </c>
      <c r="M438" s="130">
        <v>43099</v>
      </c>
      <c r="N438" s="117">
        <f t="shared" si="91"/>
        <v>8.4285714285714288</v>
      </c>
      <c r="O438" s="111" t="s">
        <v>1702</v>
      </c>
      <c r="P438" s="98">
        <v>1</v>
      </c>
      <c r="Q438" s="130"/>
      <c r="R438" s="100">
        <f>(Q438-M438)/30</f>
        <v>-1436.6333333333334</v>
      </c>
      <c r="S438" s="118">
        <f>IF(P438/K438&gt;1,100,+P438/K438*100)</f>
        <v>100</v>
      </c>
      <c r="T438" s="97">
        <f>+N438*S438/100</f>
        <v>8.4285714285714288</v>
      </c>
      <c r="U438" s="97">
        <f>IF(M438&lt;=$AI$1,T438,0)</f>
        <v>8.4285714285714288</v>
      </c>
      <c r="V438" s="97">
        <f>IF($AI$1&gt;=M438,N438,0)</f>
        <v>8.4285714285714288</v>
      </c>
      <c r="W438" s="98"/>
      <c r="X438" s="102" t="str">
        <f>IF(S438=100,"CUMPLIDA",IF(M438-$AI$1&lt;0,"VENCIDA",IF(M438-$AI$1&lt;=30,"PRÓXIMA A VENCER",IF(S438&gt;0,"CON AVANCE","EN TERMINO"))))</f>
        <v>CUMPLIDA</v>
      </c>
      <c r="Y438" s="102" t="str">
        <f>IF(A438&lt;&gt;"",IF(AE438=1,"VENCIDO",IF(AE438=2,"PRÓXIMO A VENCER",IF(AE438=3,"EN TERMINO",IF(AE438=4,"CON AVANCE",IF(AE438=5,"CUMPLIDO",))))),"")</f>
        <v>CUMPLIDO</v>
      </c>
      <c r="Z438" s="152" t="s">
        <v>173</v>
      </c>
      <c r="AA438" s="89" t="str">
        <f t="shared" si="92"/>
        <v>H2EVP</v>
      </c>
      <c r="AB438" s="103">
        <f>IF(A438&lt;&gt;"",1,AB437+1)</f>
        <v>1</v>
      </c>
      <c r="AC438" s="103" t="str">
        <f t="shared" si="93"/>
        <v>H2EVP - 1</v>
      </c>
      <c r="AD438" s="82">
        <f t="shared" si="86"/>
        <v>5</v>
      </c>
      <c r="AE438" s="82">
        <f t="shared" si="87"/>
        <v>5</v>
      </c>
      <c r="AF438" s="82" t="str">
        <f>IF(A438&lt;&gt;"",MID(F438,1,FIND(" ",F438,1)-1),AF437)</f>
        <v>H2EVP.</v>
      </c>
      <c r="AG438" s="82" t="str">
        <f t="shared" si="88"/>
        <v>H2EVP</v>
      </c>
      <c r="AH438" s="155"/>
      <c r="AI438" s="155"/>
    </row>
    <row r="439" spans="1:35" s="2" customFormat="1" ht="350.1" customHeight="1" x14ac:dyDescent="0.2">
      <c r="A439" s="89" t="str">
        <f>IF(ISBLANK(D439),"",COUNTA($D$2:D439))</f>
        <v/>
      </c>
      <c r="B439" s="90">
        <f t="shared" si="89"/>
        <v>438</v>
      </c>
      <c r="C439" s="98"/>
      <c r="D439" s="98"/>
      <c r="E439" s="98" t="s">
        <v>139</v>
      </c>
      <c r="F439" s="112" t="s">
        <v>1637</v>
      </c>
      <c r="G439" s="112" t="s">
        <v>140</v>
      </c>
      <c r="H439" s="112" t="s">
        <v>536</v>
      </c>
      <c r="I439" s="112" t="s">
        <v>534</v>
      </c>
      <c r="J439" s="98" t="s">
        <v>526</v>
      </c>
      <c r="K439" s="98">
        <v>1</v>
      </c>
      <c r="L439" s="130">
        <v>43132</v>
      </c>
      <c r="M439" s="130">
        <v>43250</v>
      </c>
      <c r="N439" s="117">
        <f t="shared" si="91"/>
        <v>16.857142857142858</v>
      </c>
      <c r="O439" s="111" t="s">
        <v>1702</v>
      </c>
      <c r="P439" s="98">
        <v>1</v>
      </c>
      <c r="Q439" s="130"/>
      <c r="R439" s="100">
        <f>(Q439-M439)/30</f>
        <v>-1441.6666666666667</v>
      </c>
      <c r="S439" s="118">
        <f>IF(P439/K439&gt;1,100,+P439/K439*100)</f>
        <v>100</v>
      </c>
      <c r="T439" s="97">
        <f>+N439*S439/100</f>
        <v>16.857142857142858</v>
      </c>
      <c r="U439" s="97">
        <f>IF(M439&lt;=$AI$1,T439,0)</f>
        <v>16.857142857142858</v>
      </c>
      <c r="V439" s="97">
        <f>IF($AI$1&gt;=M439,N439,0)</f>
        <v>16.857142857142858</v>
      </c>
      <c r="W439" s="98"/>
      <c r="X439" s="102" t="str">
        <f>IF(S439=100,"CUMPLIDA",IF(M439-$AI$1&lt;0,"VENCIDA",IF(M439-$AI$1&lt;=30,"PRÓXIMA A VENCER",IF(S439&gt;0,"CON AVANCE","EN TERMINO"))))</f>
        <v>CUMPLIDA</v>
      </c>
      <c r="Y439" s="102" t="str">
        <f>IF(A439&lt;&gt;"",IF(AE439=1,"VENCIDO",IF(AE439=2,"PRÓXIMO A VENCER",IF(AE439=3,"EN TERMINO",IF(AE439=4,"CON AVANCE",IF(AE439=5,"CUMPLIDO",))))),"")</f>
        <v/>
      </c>
      <c r="Z439" s="152" t="s">
        <v>173</v>
      </c>
      <c r="AA439" s="89" t="str">
        <f t="shared" si="92"/>
        <v>H2EVP</v>
      </c>
      <c r="AB439" s="103">
        <f>IF(A439&lt;&gt;"",1,AB438+1)</f>
        <v>2</v>
      </c>
      <c r="AC439" s="103" t="str">
        <f t="shared" si="93"/>
        <v>H2EVP - 2</v>
      </c>
      <c r="AD439" s="82">
        <f t="shared" si="86"/>
        <v>5</v>
      </c>
      <c r="AE439" s="82">
        <f t="shared" si="87"/>
        <v>5</v>
      </c>
      <c r="AF439" s="82" t="str">
        <f>IF(A439&lt;&gt;"",MID(F439,1,FIND(" ",F439,1)-1),AF438)</f>
        <v>H2EVP.</v>
      </c>
      <c r="AG439" s="82" t="str">
        <f t="shared" si="88"/>
        <v>H2EVP</v>
      </c>
      <c r="AH439" s="155"/>
      <c r="AI439" s="155"/>
    </row>
    <row r="440" spans="1:35" s="2" customFormat="1" ht="350.1" customHeight="1" x14ac:dyDescent="0.2">
      <c r="A440" s="89">
        <f>IF(ISBLANK(D440),"",COUNTA($D$2:D440))</f>
        <v>339</v>
      </c>
      <c r="B440" s="90">
        <f t="shared" si="89"/>
        <v>439</v>
      </c>
      <c r="C440" s="98"/>
      <c r="D440" s="98" t="s">
        <v>831</v>
      </c>
      <c r="E440" s="98" t="s">
        <v>15</v>
      </c>
      <c r="F440" s="112" t="s">
        <v>626</v>
      </c>
      <c r="G440" s="112" t="s">
        <v>538</v>
      </c>
      <c r="H440" s="112" t="s">
        <v>625</v>
      </c>
      <c r="I440" s="112" t="s">
        <v>537</v>
      </c>
      <c r="J440" s="98" t="s">
        <v>141</v>
      </c>
      <c r="K440" s="98">
        <v>12</v>
      </c>
      <c r="L440" s="130">
        <v>43040</v>
      </c>
      <c r="M440" s="130">
        <v>43099</v>
      </c>
      <c r="N440" s="117">
        <f t="shared" si="91"/>
        <v>8.4285714285714288</v>
      </c>
      <c r="O440" s="111" t="s">
        <v>1702</v>
      </c>
      <c r="P440" s="98">
        <v>12</v>
      </c>
      <c r="Q440" s="130"/>
      <c r="R440" s="100">
        <f>(Q440-M440)/30</f>
        <v>-1436.6333333333334</v>
      </c>
      <c r="S440" s="118">
        <f>IF(P440/K440&gt;1,100,+P440/K440*100)</f>
        <v>100</v>
      </c>
      <c r="T440" s="97">
        <f>+N440*S440/100</f>
        <v>8.4285714285714288</v>
      </c>
      <c r="U440" s="97">
        <f>IF(M440&lt;=$AI$1,T440,0)</f>
        <v>8.4285714285714288</v>
      </c>
      <c r="V440" s="97">
        <f>IF($AI$1&gt;=M440,N440,0)</f>
        <v>8.4285714285714288</v>
      </c>
      <c r="W440" s="98"/>
      <c r="X440" s="102" t="str">
        <f>IF(S440=100,"CUMPLIDA",IF(M440-$AI$1&lt;0,"VENCIDA",IF(M440-$AI$1&lt;=30,"PRÓXIMA A VENCER",IF(S440&gt;0,"CON AVANCE","EN TERMINO"))))</f>
        <v>CUMPLIDA</v>
      </c>
      <c r="Y440" s="102" t="str">
        <f>IF(A440&lt;&gt;"",IF(AE440=1,"VENCIDO",IF(AE440=2,"PRÓXIMO A VENCER",IF(AE440=3,"EN TERMINO",IF(AE440=4,"CON AVANCE",IF(AE440=5,"CUMPLIDO",))))),"")</f>
        <v>CUMPLIDO</v>
      </c>
      <c r="Z440" s="152" t="s">
        <v>173</v>
      </c>
      <c r="AA440" s="89" t="str">
        <f t="shared" si="92"/>
        <v>H4EVP</v>
      </c>
      <c r="AB440" s="103">
        <f>IF(A440&lt;&gt;"",1,AB439+1)</f>
        <v>1</v>
      </c>
      <c r="AC440" s="103" t="str">
        <f t="shared" si="93"/>
        <v>H4EVP - 1</v>
      </c>
      <c r="AD440" s="82">
        <f t="shared" si="86"/>
        <v>5</v>
      </c>
      <c r="AE440" s="82">
        <f t="shared" si="87"/>
        <v>5</v>
      </c>
      <c r="AF440" s="82" t="str">
        <f>IF(A440&lt;&gt;"",MID(F440,1,FIND(" ",F440,1)-1),AF439)</f>
        <v>H4EVP.</v>
      </c>
      <c r="AG440" s="82" t="str">
        <f t="shared" si="88"/>
        <v>H4EVP</v>
      </c>
      <c r="AH440" s="155"/>
      <c r="AI440" s="155"/>
    </row>
    <row r="441" spans="1:35" s="2" customFormat="1" ht="350.1" customHeight="1" x14ac:dyDescent="0.2">
      <c r="A441" s="89" t="str">
        <f>IF(ISBLANK(D441),"",COUNTA($D$2:D441))</f>
        <v/>
      </c>
      <c r="B441" s="90">
        <f t="shared" si="89"/>
        <v>440</v>
      </c>
      <c r="C441" s="98"/>
      <c r="D441" s="98"/>
      <c r="E441" s="98" t="s">
        <v>15</v>
      </c>
      <c r="F441" s="112" t="s">
        <v>1638</v>
      </c>
      <c r="G441" s="112" t="s">
        <v>538</v>
      </c>
      <c r="H441" s="112" t="s">
        <v>627</v>
      </c>
      <c r="I441" s="112" t="s">
        <v>550</v>
      </c>
      <c r="J441" s="98" t="s">
        <v>551</v>
      </c>
      <c r="K441" s="103">
        <v>3</v>
      </c>
      <c r="L441" s="159">
        <v>43040</v>
      </c>
      <c r="M441" s="159">
        <v>43099</v>
      </c>
      <c r="N441" s="117">
        <f t="shared" si="91"/>
        <v>8.4285714285714288</v>
      </c>
      <c r="O441" s="98" t="s">
        <v>1712</v>
      </c>
      <c r="P441" s="98">
        <v>3</v>
      </c>
      <c r="Q441" s="130"/>
      <c r="R441" s="100">
        <f>(Q441-M441)/30</f>
        <v>-1436.6333333333334</v>
      </c>
      <c r="S441" s="118">
        <f>IF(P441/K441&gt;1,100,+P441/K441*100)</f>
        <v>100</v>
      </c>
      <c r="T441" s="97">
        <f>+N441*S441/100</f>
        <v>8.4285714285714288</v>
      </c>
      <c r="U441" s="97">
        <f>IF(M441&lt;=$AI$1,T441,0)</f>
        <v>8.4285714285714288</v>
      </c>
      <c r="V441" s="97">
        <f>IF($AI$1&gt;=M441,N441,0)</f>
        <v>8.4285714285714288</v>
      </c>
      <c r="W441" s="98"/>
      <c r="X441" s="102" t="str">
        <f>IF(S441=100,"CUMPLIDA",IF(M441-$AI$1&lt;0,"VENCIDA",IF(M441-$AI$1&lt;=30,"PRÓXIMA A VENCER",IF(S441&gt;0,"CON AVANCE","EN TERMINO"))))</f>
        <v>CUMPLIDA</v>
      </c>
      <c r="Y441" s="102" t="str">
        <f>IF(A441&lt;&gt;"",IF(AE441=1,"VENCIDO",IF(AE441=2,"PRÓXIMO A VENCER",IF(AE441=3,"EN TERMINO",IF(AE441=4,"CON AVANCE",IF(AE441=5,"CUMPLIDO",))))),"")</f>
        <v/>
      </c>
      <c r="Z441" s="152" t="s">
        <v>173</v>
      </c>
      <c r="AA441" s="89" t="str">
        <f t="shared" si="92"/>
        <v>H4EVP</v>
      </c>
      <c r="AB441" s="103">
        <f>IF(A441&lt;&gt;"",1,AB440+1)</f>
        <v>2</v>
      </c>
      <c r="AC441" s="103" t="str">
        <f t="shared" si="93"/>
        <v>H4EVP - 2</v>
      </c>
      <c r="AD441" s="82">
        <f t="shared" si="86"/>
        <v>5</v>
      </c>
      <c r="AE441" s="82">
        <f t="shared" si="87"/>
        <v>5</v>
      </c>
      <c r="AF441" s="82" t="str">
        <f>IF(A441&lt;&gt;"",MID(F441,1,FIND(" ",F441,1)-1),AF440)</f>
        <v>H4EVP.</v>
      </c>
      <c r="AG441" s="82" t="str">
        <f t="shared" si="88"/>
        <v>H4EVP</v>
      </c>
      <c r="AH441" s="155"/>
      <c r="AI441" s="155"/>
    </row>
    <row r="442" spans="1:35" s="2" customFormat="1" ht="350.1" customHeight="1" x14ac:dyDescent="0.2">
      <c r="A442" s="89">
        <f>IF(ISBLANK(D442),"",COUNTA($D$2:D442))</f>
        <v>340</v>
      </c>
      <c r="B442" s="90">
        <f t="shared" si="89"/>
        <v>441</v>
      </c>
      <c r="C442" s="98"/>
      <c r="D442" s="98" t="s">
        <v>712</v>
      </c>
      <c r="E442" s="98" t="s">
        <v>15</v>
      </c>
      <c r="F442" s="112" t="s">
        <v>94</v>
      </c>
      <c r="G442" s="112" t="s">
        <v>95</v>
      </c>
      <c r="H442" s="112" t="s">
        <v>291</v>
      </c>
      <c r="I442" s="112" t="s">
        <v>292</v>
      </c>
      <c r="J442" s="98" t="s">
        <v>293</v>
      </c>
      <c r="K442" s="98">
        <v>3</v>
      </c>
      <c r="L442" s="130">
        <v>43040</v>
      </c>
      <c r="M442" s="130">
        <v>43312</v>
      </c>
      <c r="N442" s="117">
        <f t="shared" si="91"/>
        <v>38.857142857142854</v>
      </c>
      <c r="O442" s="98" t="s">
        <v>1728</v>
      </c>
      <c r="P442" s="98">
        <v>3</v>
      </c>
      <c r="Q442" s="130"/>
      <c r="R442" s="100">
        <f>(Q442-M442)/30</f>
        <v>-1443.7333333333333</v>
      </c>
      <c r="S442" s="118">
        <f>IF(P442/K442&gt;1,100,+P442/K442*100)</f>
        <v>100</v>
      </c>
      <c r="T442" s="97">
        <f>+N442*S442/100</f>
        <v>38.857142857142854</v>
      </c>
      <c r="U442" s="97">
        <f>IF(M442&lt;=$AI$1,T442,0)</f>
        <v>38.857142857142854</v>
      </c>
      <c r="V442" s="97">
        <f>IF($AI$1&gt;=M442,N442,0)</f>
        <v>38.857142857142854</v>
      </c>
      <c r="W442" s="98"/>
      <c r="X442" s="102" t="str">
        <f>IF(S442=100,"CUMPLIDA",IF(M442-$AI$1&lt;0,"VENCIDA",IF(M442-$AI$1&lt;=30,"PRÓXIMA A VENCER",IF(S442&gt;0,"CON AVANCE","EN TERMINO"))))</f>
        <v>CUMPLIDA</v>
      </c>
      <c r="Y442" s="102" t="str">
        <f>IF(A442&lt;&gt;"",IF(AE442=1,"VENCIDO",IF(AE442=2,"PRÓXIMO A VENCER",IF(AE442=3,"EN TERMINO",IF(AE442=4,"CON AVANCE",IF(AE442=5,"CUMPLIDO",))))),"")</f>
        <v>CUMPLIDO</v>
      </c>
      <c r="Z442" s="152" t="s">
        <v>148</v>
      </c>
      <c r="AA442" s="89" t="str">
        <f t="shared" si="92"/>
        <v>H1R15</v>
      </c>
      <c r="AB442" s="103">
        <f>IF(A442&lt;&gt;"",1,AB441+1)</f>
        <v>1</v>
      </c>
      <c r="AC442" s="103" t="str">
        <f t="shared" si="93"/>
        <v>H1R15 - 1</v>
      </c>
      <c r="AD442" s="82">
        <f t="shared" si="86"/>
        <v>5</v>
      </c>
      <c r="AE442" s="82">
        <f t="shared" si="87"/>
        <v>5</v>
      </c>
      <c r="AF442" s="82" t="str">
        <f>IF(A442&lt;&gt;"",MID(F442,1,FIND(" ",F442,1)-1),AF441)</f>
        <v>H1R15.</v>
      </c>
      <c r="AG442" s="82" t="str">
        <f t="shared" si="88"/>
        <v>H1R15</v>
      </c>
      <c r="AH442" s="155"/>
      <c r="AI442" s="155"/>
    </row>
    <row r="443" spans="1:35" s="2" customFormat="1" ht="350.1" customHeight="1" x14ac:dyDescent="0.2">
      <c r="A443" s="89">
        <f>IF(ISBLANK(D443),"",COUNTA($D$2:D443))</f>
        <v>341</v>
      </c>
      <c r="B443" s="90">
        <f t="shared" si="89"/>
        <v>442</v>
      </c>
      <c r="C443" s="98"/>
      <c r="D443" s="98" t="s">
        <v>833</v>
      </c>
      <c r="E443" s="98" t="s">
        <v>96</v>
      </c>
      <c r="F443" s="112" t="s">
        <v>1302</v>
      </c>
      <c r="G443" s="112" t="s">
        <v>97</v>
      </c>
      <c r="H443" s="112" t="s">
        <v>1309</v>
      </c>
      <c r="I443" s="112" t="s">
        <v>1304</v>
      </c>
      <c r="J443" s="98" t="s">
        <v>1305</v>
      </c>
      <c r="K443" s="98">
        <v>3</v>
      </c>
      <c r="L443" s="130">
        <v>44044</v>
      </c>
      <c r="M443" s="130">
        <v>44316</v>
      </c>
      <c r="N443" s="117">
        <f t="shared" si="91"/>
        <v>38.857142857142854</v>
      </c>
      <c r="O443" s="98" t="s">
        <v>1699</v>
      </c>
      <c r="P443" s="98">
        <v>3</v>
      </c>
      <c r="Q443" s="130">
        <v>44466</v>
      </c>
      <c r="R443" s="100">
        <f>(Q443-M443)/30</f>
        <v>5</v>
      </c>
      <c r="S443" s="118">
        <f>IF(P443/K443&gt;1,100,+P443/K443*100)</f>
        <v>100</v>
      </c>
      <c r="T443" s="97">
        <f>+N443*S443/100</f>
        <v>38.857142857142854</v>
      </c>
      <c r="U443" s="97">
        <f>IF(M443&lt;=$AI$1,T443,0)</f>
        <v>38.857142857142854</v>
      </c>
      <c r="V443" s="97">
        <f>IF($AI$1&gt;=M443,N443,0)</f>
        <v>38.857142857142854</v>
      </c>
      <c r="W443" s="98"/>
      <c r="X443" s="102" t="str">
        <f>IF(S443=100,"CUMPLIDA",IF(M443-$AI$1&lt;0,"VENCIDA",IF(M443-$AI$1&lt;=30,"PRÓXIMA A VENCER",IF(S443&gt;0,"CON AVANCE","EN TERMINO"))))</f>
        <v>CUMPLIDA</v>
      </c>
      <c r="Y443" s="102" t="str">
        <f>IF(A443&lt;&gt;"",IF(AE443=1,"VENCIDO",IF(AE443=2,"PRÓXIMO A VENCER",IF(AE443=3,"EN TERMINO",IF(AE443=4,"CON AVANCE",IF(AE443=5,"CUMPLIDO",))))),"")</f>
        <v>CUMPLIDO</v>
      </c>
      <c r="Z443" s="152" t="s">
        <v>148</v>
      </c>
      <c r="AA443" s="89" t="str">
        <f t="shared" si="92"/>
        <v>H2R15</v>
      </c>
      <c r="AB443" s="103">
        <f>IF(A443&lt;&gt;"",1,AB442+1)</f>
        <v>1</v>
      </c>
      <c r="AC443" s="103" t="str">
        <f t="shared" si="93"/>
        <v>H2R15 - 1</v>
      </c>
      <c r="AD443" s="82">
        <f t="shared" si="86"/>
        <v>5</v>
      </c>
      <c r="AE443" s="82">
        <f t="shared" si="87"/>
        <v>5</v>
      </c>
      <c r="AF443" s="82" t="str">
        <f>IF(A443&lt;&gt;"",MID(F443,1,FIND(" ",F443,1)-1),AF442)</f>
        <v>H2R15.</v>
      </c>
      <c r="AG443" s="82" t="str">
        <f t="shared" si="88"/>
        <v>H2R15</v>
      </c>
      <c r="AH443" s="155"/>
      <c r="AI443" s="155"/>
    </row>
    <row r="444" spans="1:35" s="2" customFormat="1" ht="350.1" customHeight="1" x14ac:dyDescent="0.2">
      <c r="A444" s="89" t="str">
        <f>IF(ISBLANK(D444),"",COUNTA($D$2:D444))</f>
        <v/>
      </c>
      <c r="B444" s="90">
        <f t="shared" si="89"/>
        <v>443</v>
      </c>
      <c r="C444" s="98"/>
      <c r="D444" s="98"/>
      <c r="E444" s="98" t="s">
        <v>96</v>
      </c>
      <c r="F444" s="112" t="s">
        <v>1303</v>
      </c>
      <c r="G444" s="112" t="s">
        <v>97</v>
      </c>
      <c r="H444" s="112" t="s">
        <v>1308</v>
      </c>
      <c r="I444" s="112" t="s">
        <v>1306</v>
      </c>
      <c r="J444" s="98" t="s">
        <v>1307</v>
      </c>
      <c r="K444" s="98">
        <v>3</v>
      </c>
      <c r="L444" s="130">
        <v>44044</v>
      </c>
      <c r="M444" s="130">
        <v>44316</v>
      </c>
      <c r="N444" s="117">
        <f t="shared" si="91"/>
        <v>38.857142857142854</v>
      </c>
      <c r="O444" s="98" t="s">
        <v>1699</v>
      </c>
      <c r="P444" s="98">
        <v>3</v>
      </c>
      <c r="Q444" s="130">
        <v>44383</v>
      </c>
      <c r="R444" s="100">
        <f>(Q444-M444)/30</f>
        <v>2.2333333333333334</v>
      </c>
      <c r="S444" s="118">
        <f>IF(P444/K444&gt;1,100,+P444/K444*100)</f>
        <v>100</v>
      </c>
      <c r="T444" s="97">
        <f>+N444*S444/100</f>
        <v>38.857142857142854</v>
      </c>
      <c r="U444" s="97">
        <f>IF(M444&lt;=$AI$1,T444,0)</f>
        <v>38.857142857142854</v>
      </c>
      <c r="V444" s="97">
        <f>IF($AI$1&gt;=M444,N444,0)</f>
        <v>38.857142857142854</v>
      </c>
      <c r="W444" s="98"/>
      <c r="X444" s="102" t="str">
        <f>IF(S444=100,"CUMPLIDA",IF(M444-$AI$1&lt;0,"VENCIDA",IF(M444-$AI$1&lt;=30,"PRÓXIMA A VENCER",IF(S444&gt;0,"CON AVANCE","EN TERMINO"))))</f>
        <v>CUMPLIDA</v>
      </c>
      <c r="Y444" s="102" t="str">
        <f>IF(A444&lt;&gt;"",IF(AE444=1,"VENCIDO",IF(AE444=2,"PRÓXIMO A VENCER",IF(AE444=3,"EN TERMINO",IF(AE444=4,"CON AVANCE",IF(AE444=5,"CUMPLIDO",))))),"")</f>
        <v/>
      </c>
      <c r="Z444" s="152" t="s">
        <v>148</v>
      </c>
      <c r="AA444" s="89" t="str">
        <f t="shared" si="92"/>
        <v>H2R15</v>
      </c>
      <c r="AB444" s="103">
        <f>IF(A444&lt;&gt;"",1,AB443+1)</f>
        <v>2</v>
      </c>
      <c r="AC444" s="103" t="str">
        <f t="shared" si="93"/>
        <v>H2R15 - 2</v>
      </c>
      <c r="AD444" s="82">
        <f t="shared" si="86"/>
        <v>5</v>
      </c>
      <c r="AE444" s="82">
        <f t="shared" si="87"/>
        <v>5</v>
      </c>
      <c r="AF444" s="82" t="str">
        <f>IF(A444&lt;&gt;"",MID(F444,1,FIND(" ",F444,1)-1),AF443)</f>
        <v>H2R15.</v>
      </c>
      <c r="AG444" s="82" t="str">
        <f t="shared" si="88"/>
        <v>H2R15</v>
      </c>
      <c r="AH444" s="155"/>
      <c r="AI444" s="155"/>
    </row>
    <row r="445" spans="1:35" s="2" customFormat="1" ht="350.1" customHeight="1" x14ac:dyDescent="0.2">
      <c r="A445" s="89">
        <f>IF(ISBLANK(D445),"",COUNTA($D$2:D445))</f>
        <v>342</v>
      </c>
      <c r="B445" s="90">
        <f t="shared" si="89"/>
        <v>444</v>
      </c>
      <c r="C445" s="98"/>
      <c r="D445" s="98" t="s">
        <v>831</v>
      </c>
      <c r="E445" s="98" t="s">
        <v>98</v>
      </c>
      <c r="F445" s="112" t="s">
        <v>392</v>
      </c>
      <c r="G445" s="112" t="s">
        <v>99</v>
      </c>
      <c r="H445" s="112" t="s">
        <v>393</v>
      </c>
      <c r="I445" s="112" t="s">
        <v>1216</v>
      </c>
      <c r="J445" s="98" t="s">
        <v>394</v>
      </c>
      <c r="K445" s="98">
        <v>1</v>
      </c>
      <c r="L445" s="130">
        <v>43040</v>
      </c>
      <c r="M445" s="130">
        <v>43099</v>
      </c>
      <c r="N445" s="117">
        <f t="shared" si="91"/>
        <v>8.4285714285714288</v>
      </c>
      <c r="O445" s="98" t="s">
        <v>1699</v>
      </c>
      <c r="P445" s="98">
        <v>1</v>
      </c>
      <c r="Q445" s="130"/>
      <c r="R445" s="100">
        <f>(Q445-M445)/30</f>
        <v>-1436.6333333333334</v>
      </c>
      <c r="S445" s="118">
        <f>IF(P445/K445&gt;1,100,+P445/K445*100)</f>
        <v>100</v>
      </c>
      <c r="T445" s="97">
        <f>+N445*S445/100</f>
        <v>8.4285714285714288</v>
      </c>
      <c r="U445" s="97">
        <f>IF(M445&lt;=$AI$1,T445,0)</f>
        <v>8.4285714285714288</v>
      </c>
      <c r="V445" s="97">
        <f>IF($AI$1&gt;=M445,N445,0)</f>
        <v>8.4285714285714288</v>
      </c>
      <c r="W445" s="98"/>
      <c r="X445" s="102" t="str">
        <f>IF(S445=100,"CUMPLIDA",IF(M445-$AI$1&lt;0,"VENCIDA",IF(M445-$AI$1&lt;=30,"PRÓXIMA A VENCER",IF(S445&gt;0,"CON AVANCE","EN TERMINO"))))</f>
        <v>CUMPLIDA</v>
      </c>
      <c r="Y445" s="102" t="str">
        <f>IF(A445&lt;&gt;"",IF(AE445=1,"VENCIDO",IF(AE445=2,"PRÓXIMO A VENCER",IF(AE445=3,"EN TERMINO",IF(AE445=4,"CON AVANCE",IF(AE445=5,"CUMPLIDO",))))),"")</f>
        <v>CUMPLIDO</v>
      </c>
      <c r="Z445" s="152" t="s">
        <v>148</v>
      </c>
      <c r="AA445" s="89" t="str">
        <f t="shared" si="92"/>
        <v>H3R15</v>
      </c>
      <c r="AB445" s="103">
        <f>IF(A445&lt;&gt;"",1,AB444+1)</f>
        <v>1</v>
      </c>
      <c r="AC445" s="103" t="str">
        <f t="shared" si="93"/>
        <v>H3R15 - 1</v>
      </c>
      <c r="AD445" s="82">
        <f t="shared" si="86"/>
        <v>5</v>
      </c>
      <c r="AE445" s="82">
        <f t="shared" si="87"/>
        <v>5</v>
      </c>
      <c r="AF445" s="82" t="str">
        <f>IF(A445&lt;&gt;"",MID(F445,1,FIND(" ",F445,1)-1),AF444)</f>
        <v>H3R15.</v>
      </c>
      <c r="AG445" s="82" t="str">
        <f t="shared" si="88"/>
        <v>H3R15</v>
      </c>
      <c r="AH445" s="155"/>
      <c r="AI445" s="155"/>
    </row>
    <row r="446" spans="1:35" s="2" customFormat="1" ht="350.1" customHeight="1" x14ac:dyDescent="0.2">
      <c r="A446" s="89">
        <f>IF(ISBLANK(D446),"",COUNTA($D$2:D446))</f>
        <v>343</v>
      </c>
      <c r="B446" s="90">
        <f t="shared" si="89"/>
        <v>445</v>
      </c>
      <c r="C446" s="98"/>
      <c r="D446" s="98" t="s">
        <v>831</v>
      </c>
      <c r="E446" s="98" t="s">
        <v>24</v>
      </c>
      <c r="F446" s="112" t="s">
        <v>836</v>
      </c>
      <c r="G446" s="112" t="s">
        <v>100</v>
      </c>
      <c r="H446" s="112" t="s">
        <v>250</v>
      </c>
      <c r="I446" s="112" t="s">
        <v>242</v>
      </c>
      <c r="J446" s="103" t="s">
        <v>43</v>
      </c>
      <c r="K446" s="103">
        <v>3</v>
      </c>
      <c r="L446" s="159">
        <v>43040</v>
      </c>
      <c r="M446" s="159">
        <v>43342</v>
      </c>
      <c r="N446" s="117">
        <f t="shared" si="91"/>
        <v>43.142857142857146</v>
      </c>
      <c r="O446" s="98" t="s">
        <v>1697</v>
      </c>
      <c r="P446" s="98">
        <v>3</v>
      </c>
      <c r="Q446" s="130"/>
      <c r="R446" s="100">
        <f>(Q446-M446)/30</f>
        <v>-1444.7333333333333</v>
      </c>
      <c r="S446" s="118">
        <f>IF(P446/K446&gt;1,100,+P446/K446*100)</f>
        <v>100</v>
      </c>
      <c r="T446" s="97">
        <f>+N446*S446/100</f>
        <v>43.142857142857146</v>
      </c>
      <c r="U446" s="97">
        <f>IF(M446&lt;=$AI$1,T446,0)</f>
        <v>43.142857142857146</v>
      </c>
      <c r="V446" s="97">
        <f>IF($AI$1&gt;=M446,N446,0)</f>
        <v>43.142857142857146</v>
      </c>
      <c r="W446" s="98"/>
      <c r="X446" s="102" t="str">
        <f>IF(S446=100,"CUMPLIDA",IF(M446-$AI$1&lt;0,"VENCIDA",IF(M446-$AI$1&lt;=30,"PRÓXIMA A VENCER",IF(S446&gt;0,"CON AVANCE","EN TERMINO"))))</f>
        <v>CUMPLIDA</v>
      </c>
      <c r="Y446" s="102" t="str">
        <f>IF(A446&lt;&gt;"",IF(AE446=1,"VENCIDO",IF(AE446=2,"PRÓXIMO A VENCER",IF(AE446=3,"EN TERMINO",IF(AE446=4,"CON AVANCE",IF(AE446=5,"CUMPLIDO",))))),"")</f>
        <v>CUMPLIDO</v>
      </c>
      <c r="Z446" s="152" t="s">
        <v>148</v>
      </c>
      <c r="AA446" s="89" t="str">
        <f t="shared" si="92"/>
        <v>H5R15</v>
      </c>
      <c r="AB446" s="103">
        <f>IF(A446&lt;&gt;"",1,AB445+1)</f>
        <v>1</v>
      </c>
      <c r="AC446" s="103" t="str">
        <f t="shared" si="93"/>
        <v>H5R15 - 1</v>
      </c>
      <c r="AD446" s="82">
        <f t="shared" si="86"/>
        <v>5</v>
      </c>
      <c r="AE446" s="82">
        <f t="shared" si="87"/>
        <v>5</v>
      </c>
      <c r="AF446" s="82" t="str">
        <f>IF(A446&lt;&gt;"",MID(F446,1,FIND(" ",F446,1)-1),AF445)</f>
        <v>H5R15.</v>
      </c>
      <c r="AG446" s="82" t="str">
        <f t="shared" si="88"/>
        <v>H5R15</v>
      </c>
      <c r="AH446" s="155"/>
      <c r="AI446" s="155"/>
    </row>
    <row r="447" spans="1:35" s="2" customFormat="1" ht="350.1" customHeight="1" x14ac:dyDescent="0.2">
      <c r="A447" s="89">
        <f>IF(ISBLANK(D447),"",COUNTA($D$2:D447))</f>
        <v>344</v>
      </c>
      <c r="B447" s="90">
        <f t="shared" si="89"/>
        <v>446</v>
      </c>
      <c r="C447" s="98"/>
      <c r="D447" s="98" t="s">
        <v>712</v>
      </c>
      <c r="E447" s="98" t="s">
        <v>21</v>
      </c>
      <c r="F447" s="112" t="s">
        <v>1138</v>
      </c>
      <c r="G447" s="112" t="s">
        <v>628</v>
      </c>
      <c r="H447" s="112" t="s">
        <v>560</v>
      </c>
      <c r="I447" s="112" t="s">
        <v>561</v>
      </c>
      <c r="J447" s="98" t="s">
        <v>629</v>
      </c>
      <c r="K447" s="98">
        <v>1</v>
      </c>
      <c r="L447" s="130">
        <v>43040</v>
      </c>
      <c r="M447" s="130">
        <v>43099</v>
      </c>
      <c r="N447" s="117">
        <f t="shared" si="91"/>
        <v>8.4285714285714288</v>
      </c>
      <c r="O447" s="98" t="s">
        <v>1704</v>
      </c>
      <c r="P447" s="98">
        <v>1</v>
      </c>
      <c r="Q447" s="130"/>
      <c r="R447" s="100">
        <f>(Q447-M447)/30</f>
        <v>-1436.6333333333334</v>
      </c>
      <c r="S447" s="118">
        <f>IF(P447/K447&gt;1,100,+P447/K447*100)</f>
        <v>100</v>
      </c>
      <c r="T447" s="97">
        <f>+N447*S447/100</f>
        <v>8.4285714285714288</v>
      </c>
      <c r="U447" s="97">
        <f>IF(M447&lt;=$AI$1,T447,0)</f>
        <v>8.4285714285714288</v>
      </c>
      <c r="V447" s="97">
        <f>IF($AI$1&gt;=M447,N447,0)</f>
        <v>8.4285714285714288</v>
      </c>
      <c r="W447" s="98"/>
      <c r="X447" s="102" t="str">
        <f>IF(S447=100,"CUMPLIDA",IF(M447-$AI$1&lt;0,"VENCIDA",IF(M447-$AI$1&lt;=30,"PRÓXIMA A VENCER",IF(S447&gt;0,"CON AVANCE","EN TERMINO"))))</f>
        <v>CUMPLIDA</v>
      </c>
      <c r="Y447" s="102" t="str">
        <f>IF(A447&lt;&gt;"",IF(AE447=1,"VENCIDO",IF(AE447=2,"PRÓXIMO A VENCER",IF(AE447=3,"EN TERMINO",IF(AE447=4,"CON AVANCE",IF(AE447=5,"CUMPLIDO",))))),"")</f>
        <v>CUMPLIDO</v>
      </c>
      <c r="Z447" s="152" t="s">
        <v>148</v>
      </c>
      <c r="AA447" s="89" t="str">
        <f t="shared" si="92"/>
        <v>H6R15</v>
      </c>
      <c r="AB447" s="103">
        <f>IF(A447&lt;&gt;"",1,AB446+1)</f>
        <v>1</v>
      </c>
      <c r="AC447" s="103" t="str">
        <f t="shared" si="93"/>
        <v>H6R15 - 1</v>
      </c>
      <c r="AD447" s="82">
        <f t="shared" si="86"/>
        <v>5</v>
      </c>
      <c r="AE447" s="82">
        <f t="shared" si="87"/>
        <v>5</v>
      </c>
      <c r="AF447" s="82" t="str">
        <f>IF(A447&lt;&gt;"",MID(F447,1,FIND(" ",F447,1)-1),AF446)</f>
        <v>H6R15.</v>
      </c>
      <c r="AG447" s="82" t="str">
        <f t="shared" si="88"/>
        <v>H6R15</v>
      </c>
      <c r="AH447" s="155"/>
      <c r="AI447" s="155"/>
    </row>
    <row r="448" spans="1:35" s="2" customFormat="1" ht="350.1" customHeight="1" x14ac:dyDescent="0.2">
      <c r="A448" s="89">
        <f>IF(ISBLANK(D448),"",COUNTA($D$2:D448))</f>
        <v>345</v>
      </c>
      <c r="B448" s="90">
        <f t="shared" si="89"/>
        <v>447</v>
      </c>
      <c r="C448" s="98"/>
      <c r="D448" s="98" t="s">
        <v>831</v>
      </c>
      <c r="E448" s="98" t="s">
        <v>32</v>
      </c>
      <c r="F448" s="112" t="s">
        <v>741</v>
      </c>
      <c r="G448" s="112" t="s">
        <v>101</v>
      </c>
      <c r="H448" s="112" t="s">
        <v>562</v>
      </c>
      <c r="I448" s="112" t="s">
        <v>561</v>
      </c>
      <c r="J448" s="98" t="s">
        <v>629</v>
      </c>
      <c r="K448" s="98">
        <v>1</v>
      </c>
      <c r="L448" s="130">
        <v>43040</v>
      </c>
      <c r="M448" s="130">
        <v>43099</v>
      </c>
      <c r="N448" s="117">
        <f t="shared" si="91"/>
        <v>8.4285714285714288</v>
      </c>
      <c r="O448" s="98" t="s">
        <v>1704</v>
      </c>
      <c r="P448" s="98">
        <v>1</v>
      </c>
      <c r="Q448" s="130"/>
      <c r="R448" s="100">
        <f>(Q448-M448)/30</f>
        <v>-1436.6333333333334</v>
      </c>
      <c r="S448" s="118">
        <f>IF(P448/K448&gt;1,100,+P448/K448*100)</f>
        <v>100</v>
      </c>
      <c r="T448" s="97">
        <f>+N448*S448/100</f>
        <v>8.4285714285714288</v>
      </c>
      <c r="U448" s="97">
        <f>IF(M448&lt;=$AI$1,T448,0)</f>
        <v>8.4285714285714288</v>
      </c>
      <c r="V448" s="97">
        <f>IF($AI$1&gt;=M448,N448,0)</f>
        <v>8.4285714285714288</v>
      </c>
      <c r="W448" s="98"/>
      <c r="X448" s="102" t="str">
        <f>IF(S448=100,"CUMPLIDA",IF(M448-$AI$1&lt;0,"VENCIDA",IF(M448-$AI$1&lt;=30,"PRÓXIMA A VENCER",IF(S448&gt;0,"CON AVANCE","EN TERMINO"))))</f>
        <v>CUMPLIDA</v>
      </c>
      <c r="Y448" s="102" t="str">
        <f>IF(A448&lt;&gt;"",IF(AE448=1,"VENCIDO",IF(AE448=2,"PRÓXIMO A VENCER",IF(AE448=3,"EN TERMINO",IF(AE448=4,"CON AVANCE",IF(AE448=5,"CUMPLIDO",))))),"")</f>
        <v>CUMPLIDO</v>
      </c>
      <c r="Z448" s="152" t="s">
        <v>148</v>
      </c>
      <c r="AA448" s="89" t="str">
        <f t="shared" si="92"/>
        <v>H7R15</v>
      </c>
      <c r="AB448" s="103">
        <f>IF(A448&lt;&gt;"",1,AB447+1)</f>
        <v>1</v>
      </c>
      <c r="AC448" s="103" t="str">
        <f t="shared" si="93"/>
        <v>H7R15 - 1</v>
      </c>
      <c r="AD448" s="82">
        <f t="shared" si="86"/>
        <v>5</v>
      </c>
      <c r="AE448" s="82">
        <f t="shared" si="87"/>
        <v>5</v>
      </c>
      <c r="AF448" s="82" t="str">
        <f>IF(A448&lt;&gt;"",MID(F448,1,FIND(" ",F448,1)-1),AF447)</f>
        <v>H7R15.</v>
      </c>
      <c r="AG448" s="82" t="str">
        <f t="shared" si="88"/>
        <v>H7R15</v>
      </c>
      <c r="AH448" s="155"/>
      <c r="AI448" s="155"/>
    </row>
    <row r="449" spans="1:35" s="2" customFormat="1" ht="350.1" customHeight="1" x14ac:dyDescent="0.2">
      <c r="A449" s="89">
        <f>IF(ISBLANK(D449),"",COUNTA($D$2:D449))</f>
        <v>346</v>
      </c>
      <c r="B449" s="90">
        <f t="shared" si="89"/>
        <v>448</v>
      </c>
      <c r="C449" s="98"/>
      <c r="D449" s="98" t="s">
        <v>831</v>
      </c>
      <c r="E449" s="98" t="s">
        <v>21</v>
      </c>
      <c r="F449" s="112" t="s">
        <v>1021</v>
      </c>
      <c r="G449" s="112" t="s">
        <v>102</v>
      </c>
      <c r="H449" s="112" t="s">
        <v>563</v>
      </c>
      <c r="I449" s="112" t="s">
        <v>564</v>
      </c>
      <c r="J449" s="98" t="s">
        <v>9</v>
      </c>
      <c r="K449" s="98">
        <v>1</v>
      </c>
      <c r="L449" s="130">
        <v>43040</v>
      </c>
      <c r="M449" s="130">
        <v>43099</v>
      </c>
      <c r="N449" s="117">
        <f t="shared" si="91"/>
        <v>8.4285714285714288</v>
      </c>
      <c r="O449" s="98" t="s">
        <v>1704</v>
      </c>
      <c r="P449" s="98">
        <v>1</v>
      </c>
      <c r="Q449" s="130"/>
      <c r="R449" s="100">
        <f>(Q449-M449)/30</f>
        <v>-1436.6333333333334</v>
      </c>
      <c r="S449" s="118">
        <f>IF(P449/K449&gt;1,100,+P449/K449*100)</f>
        <v>100</v>
      </c>
      <c r="T449" s="97">
        <f>+N449*S449/100</f>
        <v>8.4285714285714288</v>
      </c>
      <c r="U449" s="97">
        <f>IF(M449&lt;=$AI$1,T449,0)</f>
        <v>8.4285714285714288</v>
      </c>
      <c r="V449" s="97">
        <f>IF($AI$1&gt;=M449,N449,0)</f>
        <v>8.4285714285714288</v>
      </c>
      <c r="W449" s="98"/>
      <c r="X449" s="102" t="str">
        <f>IF(S449=100,"CUMPLIDA",IF(M449-$AI$1&lt;0,"VENCIDA",IF(M449-$AI$1&lt;=30,"PRÓXIMA A VENCER",IF(S449&gt;0,"CON AVANCE","EN TERMINO"))))</f>
        <v>CUMPLIDA</v>
      </c>
      <c r="Y449" s="102" t="str">
        <f>IF(A449&lt;&gt;"",IF(AE449=1,"VENCIDO",IF(AE449=2,"PRÓXIMO A VENCER",IF(AE449=3,"EN TERMINO",IF(AE449=4,"CON AVANCE",IF(AE449=5,"CUMPLIDO",))))),"")</f>
        <v>CUMPLIDO</v>
      </c>
      <c r="Z449" s="152" t="s">
        <v>148</v>
      </c>
      <c r="AA449" s="89" t="str">
        <f t="shared" si="92"/>
        <v>H8R15</v>
      </c>
      <c r="AB449" s="103">
        <f>IF(A449&lt;&gt;"",1,AB448+1)</f>
        <v>1</v>
      </c>
      <c r="AC449" s="103" t="str">
        <f t="shared" si="93"/>
        <v>H8R15 - 1</v>
      </c>
      <c r="AD449" s="82">
        <f t="shared" si="86"/>
        <v>5</v>
      </c>
      <c r="AE449" s="82">
        <f t="shared" si="87"/>
        <v>5</v>
      </c>
      <c r="AF449" s="82" t="str">
        <f>IF(A449&lt;&gt;"",MID(F449,1,FIND(" ",F449,1)-1),AF448)</f>
        <v>H8R15.</v>
      </c>
      <c r="AG449" s="82" t="str">
        <f t="shared" si="88"/>
        <v>H8R15</v>
      </c>
      <c r="AH449" s="155"/>
      <c r="AI449" s="155"/>
    </row>
    <row r="450" spans="1:35" s="2" customFormat="1" ht="350.1" customHeight="1" x14ac:dyDescent="0.2">
      <c r="A450" s="89">
        <f>IF(ISBLANK(D450),"",COUNTA($D$2:D450))</f>
        <v>347</v>
      </c>
      <c r="B450" s="90">
        <f t="shared" si="89"/>
        <v>449</v>
      </c>
      <c r="C450" s="98"/>
      <c r="D450" s="98" t="s">
        <v>831</v>
      </c>
      <c r="E450" s="98" t="s">
        <v>15</v>
      </c>
      <c r="F450" s="112" t="s">
        <v>1037</v>
      </c>
      <c r="G450" s="112" t="s">
        <v>103</v>
      </c>
      <c r="H450" s="112" t="s">
        <v>566</v>
      </c>
      <c r="I450" s="112" t="s">
        <v>567</v>
      </c>
      <c r="J450" s="98" t="s">
        <v>9</v>
      </c>
      <c r="K450" s="98">
        <v>1</v>
      </c>
      <c r="L450" s="130">
        <v>43040</v>
      </c>
      <c r="M450" s="130">
        <v>43099</v>
      </c>
      <c r="N450" s="117">
        <f t="shared" si="91"/>
        <v>8.4285714285714288</v>
      </c>
      <c r="O450" s="98" t="s">
        <v>1704</v>
      </c>
      <c r="P450" s="98">
        <v>0.4</v>
      </c>
      <c r="Q450" s="130"/>
      <c r="R450" s="100">
        <f>(Q450-M450)/30</f>
        <v>-1436.6333333333334</v>
      </c>
      <c r="S450" s="118">
        <f>IF(P450/K450&gt;1,100,+P450/K450*100)</f>
        <v>40</v>
      </c>
      <c r="T450" s="97">
        <f>+N450*S450/100</f>
        <v>3.3714285714285719</v>
      </c>
      <c r="U450" s="97">
        <f>IF(M450&lt;=$AI$1,T450,0)</f>
        <v>3.3714285714285719</v>
      </c>
      <c r="V450" s="97">
        <f>IF($AI$1&gt;=M450,N450,0)</f>
        <v>8.4285714285714288</v>
      </c>
      <c r="W450" s="98"/>
      <c r="X450" s="102" t="str">
        <f>IF(S450=100,"CUMPLIDA",IF(M450-$AI$1&lt;0,"VENCIDA",IF(M450-$AI$1&lt;=30,"PRÓXIMA A VENCER",IF(S450&gt;0,"CON AVANCE","EN TERMINO"))))</f>
        <v>VENCIDA</v>
      </c>
      <c r="Y450" s="102" t="str">
        <f>IF(A450&lt;&gt;"",IF(AE450=1,"VENCIDO",IF(AE450=2,"PRÓXIMO A VENCER",IF(AE450=3,"EN TERMINO",IF(AE450=4,"CON AVANCE",IF(AE450=5,"CUMPLIDO",))))),"")</f>
        <v>VENCIDO</v>
      </c>
      <c r="Z450" s="152" t="s">
        <v>148</v>
      </c>
      <c r="AA450" s="89" t="str">
        <f t="shared" si="92"/>
        <v>H9R15</v>
      </c>
      <c r="AB450" s="103">
        <f>IF(A450&lt;&gt;"",1,AB449+1)</f>
        <v>1</v>
      </c>
      <c r="AC450" s="103" t="str">
        <f t="shared" si="93"/>
        <v>H9R15 - 1</v>
      </c>
      <c r="AD450" s="82">
        <f t="shared" si="86"/>
        <v>1</v>
      </c>
      <c r="AE450" s="82">
        <f t="shared" si="87"/>
        <v>1</v>
      </c>
      <c r="AF450" s="82" t="str">
        <f>IF(A450&lt;&gt;"",MID(F450,1,FIND(" ",F450,1)-1),AF449)</f>
        <v>H9R15.</v>
      </c>
      <c r="AG450" s="82" t="str">
        <f t="shared" si="88"/>
        <v>H9R15</v>
      </c>
      <c r="AH450" s="155"/>
      <c r="AI450" s="155"/>
    </row>
    <row r="451" spans="1:35" s="2" customFormat="1" ht="350.1" customHeight="1" x14ac:dyDescent="0.2">
      <c r="A451" s="89">
        <f>IF(ISBLANK(D451),"",COUNTA($D$2:D451))</f>
        <v>348</v>
      </c>
      <c r="B451" s="90">
        <f t="shared" si="89"/>
        <v>450</v>
      </c>
      <c r="C451" s="98"/>
      <c r="D451" s="98" t="s">
        <v>831</v>
      </c>
      <c r="E451" s="98" t="s">
        <v>25</v>
      </c>
      <c r="F451" s="112" t="s">
        <v>742</v>
      </c>
      <c r="G451" s="112" t="s">
        <v>104</v>
      </c>
      <c r="H451" s="112" t="s">
        <v>568</v>
      </c>
      <c r="I451" s="112" t="s">
        <v>569</v>
      </c>
      <c r="J451" s="98" t="s">
        <v>516</v>
      </c>
      <c r="K451" s="98">
        <v>1</v>
      </c>
      <c r="L451" s="130">
        <v>43040</v>
      </c>
      <c r="M451" s="130">
        <v>43099</v>
      </c>
      <c r="N451" s="117">
        <f t="shared" si="91"/>
        <v>8.4285714285714288</v>
      </c>
      <c r="O451" s="98" t="s">
        <v>1704</v>
      </c>
      <c r="P451" s="98">
        <v>1</v>
      </c>
      <c r="Q451" s="130"/>
      <c r="R451" s="100">
        <f>(Q451-M451)/30</f>
        <v>-1436.6333333333334</v>
      </c>
      <c r="S451" s="118">
        <f>IF(P451/K451&gt;1,100,+P451/K451*100)</f>
        <v>100</v>
      </c>
      <c r="T451" s="97">
        <f>+N451*S451/100</f>
        <v>8.4285714285714288</v>
      </c>
      <c r="U451" s="97">
        <f>IF(M451&lt;=$AI$1,T451,0)</f>
        <v>8.4285714285714288</v>
      </c>
      <c r="V451" s="97">
        <f>IF($AI$1&gt;=M451,N451,0)</f>
        <v>8.4285714285714288</v>
      </c>
      <c r="W451" s="98"/>
      <c r="X451" s="102" t="str">
        <f>IF(S451=100,"CUMPLIDA",IF(M451-$AI$1&lt;0,"VENCIDA",IF(M451-$AI$1&lt;=30,"PRÓXIMA A VENCER",IF(S451&gt;0,"CON AVANCE","EN TERMINO"))))</f>
        <v>CUMPLIDA</v>
      </c>
      <c r="Y451" s="102" t="str">
        <f>IF(A451&lt;&gt;"",IF(AE451=1,"VENCIDO",IF(AE451=2,"PRÓXIMO A VENCER",IF(AE451=3,"EN TERMINO",IF(AE451=4,"CON AVANCE",IF(AE451=5,"CUMPLIDO",))))),"")</f>
        <v>CUMPLIDO</v>
      </c>
      <c r="Z451" s="152" t="s">
        <v>148</v>
      </c>
      <c r="AA451" s="89" t="str">
        <f t="shared" si="92"/>
        <v>H10R15</v>
      </c>
      <c r="AB451" s="103">
        <f>IF(A451&lt;&gt;"",1,AB450+1)</f>
        <v>1</v>
      </c>
      <c r="AC451" s="103" t="str">
        <f t="shared" si="93"/>
        <v>H10R15 - 1</v>
      </c>
      <c r="AD451" s="82">
        <f t="shared" ref="AD451:AD514" si="95">IF(X451="VENCIDA",1,IF(X451="PRÓXIMA A VENCER",2,IF(X451="EN TERMINO",3,IF(X451="CON AVANCE",4,IF(X451="CUMPLIDA",5,)))))</f>
        <v>5</v>
      </c>
      <c r="AE451" s="82">
        <f t="shared" ref="AE451:AE514" si="96">IF(AB452=AB451+1,MIN(AD451,AE452),AD451)</f>
        <v>5</v>
      </c>
      <c r="AF451" s="82" t="str">
        <f>IF(A451&lt;&gt;"",MID(F451,1,FIND(" ",F451,1)-1),AF450)</f>
        <v>H10R15.</v>
      </c>
      <c r="AG451" s="82" t="str">
        <f t="shared" ref="AG451:AG514" si="97">IFERROR(MID(AF451,1,FIND(".",AF451,1)-1),AF451)</f>
        <v>H10R15</v>
      </c>
      <c r="AH451" s="155"/>
      <c r="AI451" s="155"/>
    </row>
    <row r="452" spans="1:35" s="2" customFormat="1" ht="350.1" customHeight="1" x14ac:dyDescent="0.2">
      <c r="A452" s="89">
        <f>IF(ISBLANK(D452),"",COUNTA($D$2:D452))</f>
        <v>349</v>
      </c>
      <c r="B452" s="90">
        <f t="shared" ref="B452:B515" si="98">ROW()-1</f>
        <v>451</v>
      </c>
      <c r="C452" s="98"/>
      <c r="D452" s="98" t="s">
        <v>712</v>
      </c>
      <c r="E452" s="98" t="s">
        <v>21</v>
      </c>
      <c r="F452" s="112" t="s">
        <v>105</v>
      </c>
      <c r="G452" s="112" t="s">
        <v>106</v>
      </c>
      <c r="H452" s="112" t="s">
        <v>675</v>
      </c>
      <c r="I452" s="112" t="s">
        <v>502</v>
      </c>
      <c r="J452" s="98" t="s">
        <v>9</v>
      </c>
      <c r="K452" s="98">
        <v>1</v>
      </c>
      <c r="L452" s="130">
        <v>43040</v>
      </c>
      <c r="M452" s="130">
        <v>43099</v>
      </c>
      <c r="N452" s="117">
        <f t="shared" si="91"/>
        <v>8.4285714285714288</v>
      </c>
      <c r="O452" s="111" t="s">
        <v>1702</v>
      </c>
      <c r="P452" s="98">
        <v>1</v>
      </c>
      <c r="Q452" s="130"/>
      <c r="R452" s="100">
        <f>(Q452-M452)/30</f>
        <v>-1436.6333333333334</v>
      </c>
      <c r="S452" s="118">
        <f>IF(P452/K452&gt;1,100,+P452/K452*100)</f>
        <v>100</v>
      </c>
      <c r="T452" s="97">
        <f>+N452*S452/100</f>
        <v>8.4285714285714288</v>
      </c>
      <c r="U452" s="97">
        <f>IF(M452&lt;=$AI$1,T452,0)</f>
        <v>8.4285714285714288</v>
      </c>
      <c r="V452" s="97">
        <f>IF($AI$1&gt;=M452,N452,0)</f>
        <v>8.4285714285714288</v>
      </c>
      <c r="W452" s="98"/>
      <c r="X452" s="102" t="str">
        <f>IF(S452=100,"CUMPLIDA",IF(M452-$AI$1&lt;0,"VENCIDA",IF(M452-$AI$1&lt;=30,"PRÓXIMA A VENCER",IF(S452&gt;0,"CON AVANCE","EN TERMINO"))))</f>
        <v>CUMPLIDA</v>
      </c>
      <c r="Y452" s="102" t="str">
        <f>IF(A452&lt;&gt;"",IF(AE452=1,"VENCIDO",IF(AE452=2,"PRÓXIMO A VENCER",IF(AE452=3,"EN TERMINO",IF(AE452=4,"CON AVANCE",IF(AE452=5,"CUMPLIDO",))))),"")</f>
        <v>CUMPLIDO</v>
      </c>
      <c r="Z452" s="152" t="s">
        <v>148</v>
      </c>
      <c r="AA452" s="89" t="str">
        <f t="shared" si="92"/>
        <v>H13R15</v>
      </c>
      <c r="AB452" s="103">
        <f>IF(A452&lt;&gt;"",1,AB451+1)</f>
        <v>1</v>
      </c>
      <c r="AC452" s="103" t="str">
        <f t="shared" si="93"/>
        <v>H13R15 - 1</v>
      </c>
      <c r="AD452" s="82">
        <f t="shared" si="95"/>
        <v>5</v>
      </c>
      <c r="AE452" s="82">
        <f t="shared" si="96"/>
        <v>5</v>
      </c>
      <c r="AF452" s="82" t="str">
        <f>IF(A452&lt;&gt;"",MID(F452,1,FIND(" ",F452,1)-1),AF451)</f>
        <v>H13R15.</v>
      </c>
      <c r="AG452" s="82" t="str">
        <f t="shared" si="97"/>
        <v>H13R15</v>
      </c>
      <c r="AH452" s="155"/>
      <c r="AI452" s="155"/>
    </row>
    <row r="453" spans="1:35" s="2" customFormat="1" ht="350.1" customHeight="1" x14ac:dyDescent="0.2">
      <c r="A453" s="89">
        <f>IF(ISBLANK(D453),"",COUNTA($D$2:D453))</f>
        <v>350</v>
      </c>
      <c r="B453" s="90">
        <f t="shared" si="98"/>
        <v>452</v>
      </c>
      <c r="C453" s="98"/>
      <c r="D453" s="98" t="s">
        <v>831</v>
      </c>
      <c r="E453" s="98" t="s">
        <v>15</v>
      </c>
      <c r="F453" s="112" t="s">
        <v>743</v>
      </c>
      <c r="G453" s="112" t="s">
        <v>107</v>
      </c>
      <c r="H453" s="112" t="s">
        <v>1203</v>
      </c>
      <c r="I453" s="112" t="s">
        <v>1204</v>
      </c>
      <c r="J453" s="103" t="s">
        <v>1205</v>
      </c>
      <c r="K453" s="103">
        <v>10</v>
      </c>
      <c r="L453" s="159">
        <v>43862</v>
      </c>
      <c r="M453" s="159">
        <v>44165</v>
      </c>
      <c r="N453" s="117">
        <f t="shared" ref="N453:N485" si="99">(+M453-L453)/7</f>
        <v>43.285714285714285</v>
      </c>
      <c r="O453" s="98" t="s">
        <v>1701</v>
      </c>
      <c r="P453" s="98">
        <v>0</v>
      </c>
      <c r="Q453" s="130"/>
      <c r="R453" s="100">
        <f>(Q453-M453)/30</f>
        <v>-1472.1666666666667</v>
      </c>
      <c r="S453" s="118">
        <f>IF(P453/K453&gt;1,100,+P453/K453*100)</f>
        <v>0</v>
      </c>
      <c r="T453" s="97">
        <f>+N453*S453/100</f>
        <v>0</v>
      </c>
      <c r="U453" s="97">
        <f>IF(M453&lt;=$AI$1,T453,0)</f>
        <v>0</v>
      </c>
      <c r="V453" s="97">
        <f>IF($AI$1&gt;=M453,N453,0)</f>
        <v>43.285714285714285</v>
      </c>
      <c r="W453" s="98"/>
      <c r="X453" s="102" t="str">
        <f>IF(S453=100,"CUMPLIDA",IF(M453-$AI$1&lt;0,"VENCIDA",IF(M453-$AI$1&lt;=30,"PRÓXIMA A VENCER",IF(S453&gt;0,"CON AVANCE","EN TERMINO"))))</f>
        <v>VENCIDA</v>
      </c>
      <c r="Y453" s="102" t="str">
        <f>IF(A453&lt;&gt;"",IF(AE453=1,"VENCIDO",IF(AE453=2,"PRÓXIMO A VENCER",IF(AE453=3,"EN TERMINO",IF(AE453=4,"CON AVANCE",IF(AE453=5,"CUMPLIDO",))))),"")</f>
        <v>VENCIDO</v>
      </c>
      <c r="Z453" s="152" t="s">
        <v>148</v>
      </c>
      <c r="AA453" s="89" t="str">
        <f t="shared" si="92"/>
        <v>H16R15</v>
      </c>
      <c r="AB453" s="103">
        <f>IF(A453&lt;&gt;"",1,AB452+1)</f>
        <v>1</v>
      </c>
      <c r="AC453" s="103" t="str">
        <f t="shared" si="93"/>
        <v>H16R15 - 1</v>
      </c>
      <c r="AD453" s="82">
        <f t="shared" si="95"/>
        <v>1</v>
      </c>
      <c r="AE453" s="82">
        <f t="shared" si="96"/>
        <v>1</v>
      </c>
      <c r="AF453" s="82" t="str">
        <f>IF(A453&lt;&gt;"",MID(F453,1,FIND(" ",F453,1)-1),AF452)</f>
        <v>H16R15.</v>
      </c>
      <c r="AG453" s="82" t="str">
        <f t="shared" si="97"/>
        <v>H16R15</v>
      </c>
      <c r="AH453" s="155"/>
      <c r="AI453" s="155"/>
    </row>
    <row r="454" spans="1:35" s="2" customFormat="1" ht="350.1" customHeight="1" x14ac:dyDescent="0.2">
      <c r="A454" s="89">
        <f>IF(ISBLANK(D454),"",COUNTA($D$2:D454))</f>
        <v>351</v>
      </c>
      <c r="B454" s="90">
        <f t="shared" si="98"/>
        <v>453</v>
      </c>
      <c r="C454" s="98"/>
      <c r="D454" s="98" t="s">
        <v>712</v>
      </c>
      <c r="E454" s="98" t="s">
        <v>21</v>
      </c>
      <c r="F454" s="112" t="s">
        <v>744</v>
      </c>
      <c r="G454" s="112" t="s">
        <v>108</v>
      </c>
      <c r="H454" s="112" t="s">
        <v>508</v>
      </c>
      <c r="I454" s="112" t="s">
        <v>509</v>
      </c>
      <c r="J454" s="98" t="s">
        <v>510</v>
      </c>
      <c r="K454" s="98">
        <v>1</v>
      </c>
      <c r="L454" s="130">
        <v>43040</v>
      </c>
      <c r="M454" s="130">
        <v>43099</v>
      </c>
      <c r="N454" s="117">
        <f t="shared" si="99"/>
        <v>8.4285714285714288</v>
      </c>
      <c r="O454" s="111" t="s">
        <v>1702</v>
      </c>
      <c r="P454" s="98">
        <v>1</v>
      </c>
      <c r="Q454" s="130"/>
      <c r="R454" s="100">
        <f>(Q454-M454)/30</f>
        <v>-1436.6333333333334</v>
      </c>
      <c r="S454" s="118">
        <f>IF(P454/K454&gt;1,100,+P454/K454*100)</f>
        <v>100</v>
      </c>
      <c r="T454" s="97">
        <f>+N454*S454/100</f>
        <v>8.4285714285714288</v>
      </c>
      <c r="U454" s="97">
        <f>IF(M454&lt;=$AI$1,T454,0)</f>
        <v>8.4285714285714288</v>
      </c>
      <c r="V454" s="97">
        <f>IF($AI$1&gt;=M454,N454,0)</f>
        <v>8.4285714285714288</v>
      </c>
      <c r="W454" s="98"/>
      <c r="X454" s="102" t="str">
        <f>IF(S454=100,"CUMPLIDA",IF(M454-$AI$1&lt;0,"VENCIDA",IF(M454-$AI$1&lt;=30,"PRÓXIMA A VENCER",IF(S454&gt;0,"CON AVANCE","EN TERMINO"))))</f>
        <v>CUMPLIDA</v>
      </c>
      <c r="Y454" s="102" t="str">
        <f>IF(A454&lt;&gt;"",IF(AE454=1,"VENCIDO",IF(AE454=2,"PRÓXIMO A VENCER",IF(AE454=3,"EN TERMINO",IF(AE454=4,"CON AVANCE",IF(AE454=5,"CUMPLIDO",))))),"")</f>
        <v>CUMPLIDO</v>
      </c>
      <c r="Z454" s="152" t="s">
        <v>148</v>
      </c>
      <c r="AA454" s="89" t="str">
        <f t="shared" si="92"/>
        <v>H17R15</v>
      </c>
      <c r="AB454" s="103">
        <f>IF(A454&lt;&gt;"",1,AB453+1)</f>
        <v>1</v>
      </c>
      <c r="AC454" s="103" t="str">
        <f t="shared" si="93"/>
        <v>H17R15 - 1</v>
      </c>
      <c r="AD454" s="82">
        <f t="shared" si="95"/>
        <v>5</v>
      </c>
      <c r="AE454" s="82">
        <f t="shared" si="96"/>
        <v>5</v>
      </c>
      <c r="AF454" s="82" t="str">
        <f>IF(A454&lt;&gt;"",MID(F454,1,FIND(" ",F454,1)-1),AF453)</f>
        <v>H17R15.</v>
      </c>
      <c r="AG454" s="82" t="str">
        <f t="shared" si="97"/>
        <v>H17R15</v>
      </c>
      <c r="AH454" s="155"/>
      <c r="AI454" s="155"/>
    </row>
    <row r="455" spans="1:35" s="2" customFormat="1" ht="350.1" customHeight="1" x14ac:dyDescent="0.2">
      <c r="A455" s="89">
        <f>IF(ISBLANK(D455),"",COUNTA($D$2:D455))</f>
        <v>352</v>
      </c>
      <c r="B455" s="90">
        <f t="shared" si="98"/>
        <v>454</v>
      </c>
      <c r="C455" s="98"/>
      <c r="D455" s="98" t="s">
        <v>712</v>
      </c>
      <c r="E455" s="98" t="s">
        <v>21</v>
      </c>
      <c r="F455" s="112" t="s">
        <v>395</v>
      </c>
      <c r="G455" s="112" t="s">
        <v>109</v>
      </c>
      <c r="H455" s="112" t="s">
        <v>396</v>
      </c>
      <c r="I455" s="112" t="s">
        <v>397</v>
      </c>
      <c r="J455" s="98" t="s">
        <v>398</v>
      </c>
      <c r="K455" s="98">
        <v>2</v>
      </c>
      <c r="L455" s="130">
        <v>43040</v>
      </c>
      <c r="M455" s="130">
        <v>43403</v>
      </c>
      <c r="N455" s="117">
        <f t="shared" si="99"/>
        <v>51.857142857142854</v>
      </c>
      <c r="O455" s="98" t="s">
        <v>1699</v>
      </c>
      <c r="P455" s="98">
        <v>2</v>
      </c>
      <c r="Q455" s="130"/>
      <c r="R455" s="100">
        <f>(Q455-M455)/30</f>
        <v>-1446.7666666666667</v>
      </c>
      <c r="S455" s="118">
        <f>IF(P455/K455&gt;1,100,+P455/K455*100)</f>
        <v>100</v>
      </c>
      <c r="T455" s="97">
        <f>+N455*S455/100</f>
        <v>51.857142857142854</v>
      </c>
      <c r="U455" s="97">
        <f>IF(M455&lt;=$AI$1,T455,0)</f>
        <v>51.857142857142854</v>
      </c>
      <c r="V455" s="97">
        <f>IF($AI$1&gt;=M455,N455,0)</f>
        <v>51.857142857142854</v>
      </c>
      <c r="W455" s="98"/>
      <c r="X455" s="102" t="str">
        <f>IF(S455=100,"CUMPLIDA",IF(M455-$AI$1&lt;0,"VENCIDA",IF(M455-$AI$1&lt;=30,"PRÓXIMA A VENCER",IF(S455&gt;0,"CON AVANCE","EN TERMINO"))))</f>
        <v>CUMPLIDA</v>
      </c>
      <c r="Y455" s="102" t="str">
        <f>IF(A455&lt;&gt;"",IF(AE455=1,"VENCIDO",IF(AE455=2,"PRÓXIMO A VENCER",IF(AE455=3,"EN TERMINO",IF(AE455=4,"CON AVANCE",IF(AE455=5,"CUMPLIDO",))))),"")</f>
        <v>CUMPLIDO</v>
      </c>
      <c r="Z455" s="152" t="s">
        <v>148</v>
      </c>
      <c r="AA455" s="89" t="str">
        <f t="shared" si="92"/>
        <v>H20R15</v>
      </c>
      <c r="AB455" s="103">
        <f>IF(A455&lt;&gt;"",1,AB454+1)</f>
        <v>1</v>
      </c>
      <c r="AC455" s="103" t="str">
        <f t="shared" si="93"/>
        <v>H20R15 - 1</v>
      </c>
      <c r="AD455" s="82">
        <f t="shared" si="95"/>
        <v>5</v>
      </c>
      <c r="AE455" s="82">
        <f t="shared" si="96"/>
        <v>5</v>
      </c>
      <c r="AF455" s="82" t="str">
        <f>IF(A455&lt;&gt;"",MID(F455,1,FIND(" ",F455,1)-1),AF454)</f>
        <v>H20R15.</v>
      </c>
      <c r="AG455" s="82" t="str">
        <f t="shared" si="97"/>
        <v>H20R15</v>
      </c>
      <c r="AH455" s="155"/>
      <c r="AI455" s="155"/>
    </row>
    <row r="456" spans="1:35" s="2" customFormat="1" ht="350.1" customHeight="1" x14ac:dyDescent="0.2">
      <c r="A456" s="89">
        <f>IF(ISBLANK(D456),"",COUNTA($D$2:D456))</f>
        <v>353</v>
      </c>
      <c r="B456" s="90">
        <f t="shared" si="98"/>
        <v>455</v>
      </c>
      <c r="C456" s="98"/>
      <c r="D456" s="98" t="s">
        <v>712</v>
      </c>
      <c r="E456" s="98" t="s">
        <v>28</v>
      </c>
      <c r="F456" s="112" t="s">
        <v>402</v>
      </c>
      <c r="G456" s="112" t="s">
        <v>110</v>
      </c>
      <c r="H456" s="112" t="s">
        <v>399</v>
      </c>
      <c r="I456" s="112" t="s">
        <v>400</v>
      </c>
      <c r="J456" s="98" t="s">
        <v>401</v>
      </c>
      <c r="K456" s="98">
        <v>2</v>
      </c>
      <c r="L456" s="130">
        <v>43040</v>
      </c>
      <c r="M456" s="130">
        <v>43403</v>
      </c>
      <c r="N456" s="117">
        <f t="shared" si="99"/>
        <v>51.857142857142854</v>
      </c>
      <c r="O456" s="98" t="s">
        <v>1699</v>
      </c>
      <c r="P456" s="98">
        <v>2</v>
      </c>
      <c r="Q456" s="130"/>
      <c r="R456" s="100">
        <f>(Q456-M456)/30</f>
        <v>-1446.7666666666667</v>
      </c>
      <c r="S456" s="118">
        <f>IF(P456/K456&gt;1,100,+P456/K456*100)</f>
        <v>100</v>
      </c>
      <c r="T456" s="97">
        <f>+N456*S456/100</f>
        <v>51.857142857142854</v>
      </c>
      <c r="U456" s="97">
        <f>IF(M456&lt;=$AI$1,T456,0)</f>
        <v>51.857142857142854</v>
      </c>
      <c r="V456" s="97">
        <f>IF($AI$1&gt;=M456,N456,0)</f>
        <v>51.857142857142854</v>
      </c>
      <c r="W456" s="98"/>
      <c r="X456" s="102" t="str">
        <f>IF(S456=100,"CUMPLIDA",IF(M456-$AI$1&lt;0,"VENCIDA",IF(M456-$AI$1&lt;=30,"PRÓXIMA A VENCER",IF(S456&gt;0,"CON AVANCE","EN TERMINO"))))</f>
        <v>CUMPLIDA</v>
      </c>
      <c r="Y456" s="102" t="str">
        <f>IF(A456&lt;&gt;"",IF(AE456=1,"VENCIDO",IF(AE456=2,"PRÓXIMO A VENCER",IF(AE456=3,"EN TERMINO",IF(AE456=4,"CON AVANCE",IF(AE456=5,"CUMPLIDO",))))),"")</f>
        <v>CUMPLIDO</v>
      </c>
      <c r="Z456" s="152" t="s">
        <v>148</v>
      </c>
      <c r="AA456" s="89" t="str">
        <f t="shared" si="92"/>
        <v>H21R15</v>
      </c>
      <c r="AB456" s="103">
        <f>IF(A456&lt;&gt;"",1,AB455+1)</f>
        <v>1</v>
      </c>
      <c r="AC456" s="103" t="str">
        <f t="shared" si="93"/>
        <v>H21R15 - 1</v>
      </c>
      <c r="AD456" s="82">
        <f t="shared" si="95"/>
        <v>5</v>
      </c>
      <c r="AE456" s="82">
        <f t="shared" si="96"/>
        <v>5</v>
      </c>
      <c r="AF456" s="82" t="str">
        <f>IF(A456&lt;&gt;"",MID(F456,1,FIND(" ",F456,1)-1),AF455)</f>
        <v>H21R15.</v>
      </c>
      <c r="AG456" s="82" t="str">
        <f t="shared" si="97"/>
        <v>H21R15</v>
      </c>
      <c r="AH456" s="155"/>
      <c r="AI456" s="155"/>
    </row>
    <row r="457" spans="1:35" s="2" customFormat="1" ht="350.1" customHeight="1" x14ac:dyDescent="0.2">
      <c r="A457" s="89">
        <f>IF(ISBLANK(D457),"",COUNTA($D$2:D457))</f>
        <v>354</v>
      </c>
      <c r="B457" s="90">
        <f t="shared" si="98"/>
        <v>456</v>
      </c>
      <c r="C457" s="98"/>
      <c r="D457" s="98" t="s">
        <v>831</v>
      </c>
      <c r="E457" s="98" t="s">
        <v>21</v>
      </c>
      <c r="F457" s="112" t="s">
        <v>816</v>
      </c>
      <c r="G457" s="112" t="s">
        <v>111</v>
      </c>
      <c r="H457" s="112" t="s">
        <v>251</v>
      </c>
      <c r="I457" s="112" t="s">
        <v>1548</v>
      </c>
      <c r="J457" s="103" t="s">
        <v>9</v>
      </c>
      <c r="K457" s="103">
        <v>1</v>
      </c>
      <c r="L457" s="159">
        <v>43040</v>
      </c>
      <c r="M457" s="159">
        <v>43099</v>
      </c>
      <c r="N457" s="117">
        <f t="shared" si="99"/>
        <v>8.4285714285714288</v>
      </c>
      <c r="O457" s="98" t="s">
        <v>1697</v>
      </c>
      <c r="P457" s="98">
        <v>1</v>
      </c>
      <c r="Q457" s="130"/>
      <c r="R457" s="100">
        <f>(Q457-M457)/30</f>
        <v>-1436.6333333333334</v>
      </c>
      <c r="S457" s="118">
        <f>IF(P457/K457&gt;1,100,+P457/K457*100)</f>
        <v>100</v>
      </c>
      <c r="T457" s="97">
        <f>+N457*S457/100</f>
        <v>8.4285714285714288</v>
      </c>
      <c r="U457" s="97">
        <f>IF(M457&lt;=$AI$1,T457,0)</f>
        <v>8.4285714285714288</v>
      </c>
      <c r="V457" s="97">
        <f>IF($AI$1&gt;=M457,N457,0)</f>
        <v>8.4285714285714288</v>
      </c>
      <c r="W457" s="98"/>
      <c r="X457" s="102" t="str">
        <f>IF(S457=100,"CUMPLIDA",IF(M457-$AI$1&lt;0,"VENCIDA",IF(M457-$AI$1&lt;=30,"PRÓXIMA A VENCER",IF(S457&gt;0,"CON AVANCE","EN TERMINO"))))</f>
        <v>CUMPLIDA</v>
      </c>
      <c r="Y457" s="102" t="str">
        <f>IF(A457&lt;&gt;"",IF(AE457=1,"VENCIDO",IF(AE457=2,"PRÓXIMO A VENCER",IF(AE457=3,"EN TERMINO",IF(AE457=4,"CON AVANCE",IF(AE457=5,"CUMPLIDO",))))),"")</f>
        <v>CUMPLIDO</v>
      </c>
      <c r="Z457" s="152" t="s">
        <v>148</v>
      </c>
      <c r="AA457" s="89" t="str">
        <f t="shared" si="92"/>
        <v xml:space="preserve">
H22R15</v>
      </c>
      <c r="AB457" s="103">
        <f>IF(A457&lt;&gt;"",1,AB456+1)</f>
        <v>1</v>
      </c>
      <c r="AC457" s="103" t="str">
        <f t="shared" si="93"/>
        <v xml:space="preserve">
H22R15 - 1</v>
      </c>
      <c r="AD457" s="82">
        <f t="shared" si="95"/>
        <v>5</v>
      </c>
      <c r="AE457" s="82">
        <f t="shared" si="96"/>
        <v>5</v>
      </c>
      <c r="AF457" s="82" t="str">
        <f>IF(A457&lt;&gt;"",MID(F457,1,FIND(" ",F457,1)-1),AF456)</f>
        <v xml:space="preserve">
H22R15.</v>
      </c>
      <c r="AG457" s="82" t="str">
        <f t="shared" si="97"/>
        <v xml:space="preserve">
H22R15</v>
      </c>
      <c r="AH457" s="155"/>
      <c r="AI457" s="155"/>
    </row>
    <row r="458" spans="1:35" s="2" customFormat="1" ht="350.1" customHeight="1" x14ac:dyDescent="0.2">
      <c r="A458" s="89">
        <f>IF(ISBLANK(D458),"",COUNTA($D$2:D458))</f>
        <v>355</v>
      </c>
      <c r="B458" s="90">
        <f t="shared" si="98"/>
        <v>457</v>
      </c>
      <c r="C458" s="98"/>
      <c r="D458" s="98" t="s">
        <v>831</v>
      </c>
      <c r="E458" s="98" t="s">
        <v>22</v>
      </c>
      <c r="F458" s="112" t="s">
        <v>403</v>
      </c>
      <c r="G458" s="112" t="s">
        <v>837</v>
      </c>
      <c r="H458" s="112" t="s">
        <v>404</v>
      </c>
      <c r="I458" s="112" t="s">
        <v>405</v>
      </c>
      <c r="J458" s="98" t="s">
        <v>406</v>
      </c>
      <c r="K458" s="98">
        <v>3</v>
      </c>
      <c r="L458" s="130">
        <v>43040</v>
      </c>
      <c r="M458" s="130">
        <v>43403</v>
      </c>
      <c r="N458" s="117">
        <f t="shared" si="99"/>
        <v>51.857142857142854</v>
      </c>
      <c r="O458" s="98" t="s">
        <v>1699</v>
      </c>
      <c r="P458" s="98">
        <v>0</v>
      </c>
      <c r="Q458" s="130"/>
      <c r="R458" s="100">
        <f>(Q458-M458)/30</f>
        <v>-1446.7666666666667</v>
      </c>
      <c r="S458" s="118">
        <f>IF(P458/K458&gt;1,100,+P458/K458*100)</f>
        <v>0</v>
      </c>
      <c r="T458" s="97">
        <f>+N458*S458/100</f>
        <v>0</v>
      </c>
      <c r="U458" s="97">
        <f>IF(M458&lt;=$AI$1,T458,0)</f>
        <v>0</v>
      </c>
      <c r="V458" s="97">
        <f>IF($AI$1&gt;=M458,N458,0)</f>
        <v>51.857142857142854</v>
      </c>
      <c r="W458" s="98"/>
      <c r="X458" s="102" t="str">
        <f>IF(S458=100,"CUMPLIDA",IF(M458-$AI$1&lt;0,"VENCIDA",IF(M458-$AI$1&lt;=30,"PRÓXIMA A VENCER",IF(S458&gt;0,"CON AVANCE","EN TERMINO"))))</f>
        <v>VENCIDA</v>
      </c>
      <c r="Y458" s="102" t="str">
        <f>IF(A458&lt;&gt;"",IF(AE458=1,"VENCIDO",IF(AE458=2,"PRÓXIMO A VENCER",IF(AE458=3,"EN TERMINO",IF(AE458=4,"CON AVANCE",IF(AE458=5,"CUMPLIDO",))))),"")</f>
        <v>VENCIDO</v>
      </c>
      <c r="Z458" s="152" t="s">
        <v>148</v>
      </c>
      <c r="AA458" s="89" t="str">
        <f t="shared" si="92"/>
        <v>H23R15</v>
      </c>
      <c r="AB458" s="103">
        <f>IF(A458&lt;&gt;"",1,AB457+1)</f>
        <v>1</v>
      </c>
      <c r="AC458" s="103" t="str">
        <f t="shared" si="93"/>
        <v>H23R15 - 1</v>
      </c>
      <c r="AD458" s="82">
        <f t="shared" si="95"/>
        <v>1</v>
      </c>
      <c r="AE458" s="82">
        <f t="shared" si="96"/>
        <v>1</v>
      </c>
      <c r="AF458" s="82" t="str">
        <f>IF(A458&lt;&gt;"",MID(F458,1,FIND(" ",F458,1)-1),AF457)</f>
        <v>H23R15.</v>
      </c>
      <c r="AG458" s="82" t="str">
        <f t="shared" si="97"/>
        <v>H23R15</v>
      </c>
      <c r="AH458" s="155"/>
      <c r="AI458" s="155"/>
    </row>
    <row r="459" spans="1:35" s="2" customFormat="1" ht="350.1" customHeight="1" x14ac:dyDescent="0.2">
      <c r="A459" s="89">
        <f>IF(ISBLANK(D459),"",COUNTA($D$2:D459))</f>
        <v>356</v>
      </c>
      <c r="B459" s="90">
        <f t="shared" si="98"/>
        <v>458</v>
      </c>
      <c r="C459" s="98"/>
      <c r="D459" s="98" t="s">
        <v>713</v>
      </c>
      <c r="E459" s="98" t="s">
        <v>22</v>
      </c>
      <c r="F459" s="112" t="s">
        <v>414</v>
      </c>
      <c r="G459" s="112" t="s">
        <v>413</v>
      </c>
      <c r="H459" s="112" t="s">
        <v>407</v>
      </c>
      <c r="I459" s="112" t="s">
        <v>655</v>
      </c>
      <c r="J459" s="98" t="s">
        <v>406</v>
      </c>
      <c r="K459" s="98">
        <v>3</v>
      </c>
      <c r="L459" s="130">
        <v>43040</v>
      </c>
      <c r="M459" s="130">
        <v>43403</v>
      </c>
      <c r="N459" s="117">
        <f t="shared" si="99"/>
        <v>51.857142857142854</v>
      </c>
      <c r="O459" s="98" t="s">
        <v>1699</v>
      </c>
      <c r="P459" s="98">
        <v>0</v>
      </c>
      <c r="Q459" s="130"/>
      <c r="R459" s="100">
        <f>(Q459-M459)/30</f>
        <v>-1446.7666666666667</v>
      </c>
      <c r="S459" s="118">
        <f>IF(P459/K459&gt;1,100,+P459/K459*100)</f>
        <v>0</v>
      </c>
      <c r="T459" s="97">
        <f>+N459*S459/100</f>
        <v>0</v>
      </c>
      <c r="U459" s="97">
        <f>IF(M459&lt;=$AI$1,T459,0)</f>
        <v>0</v>
      </c>
      <c r="V459" s="97">
        <f>IF($AI$1&gt;=M459,N459,0)</f>
        <v>51.857142857142854</v>
      </c>
      <c r="W459" s="98"/>
      <c r="X459" s="102" t="str">
        <f>IF(S459=100,"CUMPLIDA",IF(M459-$AI$1&lt;0,"VENCIDA",IF(M459-$AI$1&lt;=30,"PRÓXIMA A VENCER",IF(S459&gt;0,"CON AVANCE","EN TERMINO"))))</f>
        <v>VENCIDA</v>
      </c>
      <c r="Y459" s="102" t="str">
        <f>IF(A459&lt;&gt;"",IF(AE459=1,"VENCIDO",IF(AE459=2,"PRÓXIMO A VENCER",IF(AE459=3,"EN TERMINO",IF(AE459=4,"CON AVANCE",IF(AE459=5,"CUMPLIDO",))))),"")</f>
        <v>VENCIDO</v>
      </c>
      <c r="Z459" s="152" t="s">
        <v>148</v>
      </c>
      <c r="AA459" s="89" t="str">
        <f t="shared" si="92"/>
        <v>H24R15</v>
      </c>
      <c r="AB459" s="103">
        <f>IF(A459&lt;&gt;"",1,AB458+1)</f>
        <v>1</v>
      </c>
      <c r="AC459" s="103" t="str">
        <f t="shared" si="93"/>
        <v>H24R15 - 1</v>
      </c>
      <c r="AD459" s="82">
        <f t="shared" si="95"/>
        <v>1</v>
      </c>
      <c r="AE459" s="82">
        <f t="shared" si="96"/>
        <v>1</v>
      </c>
      <c r="AF459" s="82" t="str">
        <f>IF(A459&lt;&gt;"",MID(F459,1,FIND(" ",F459,1)-1),AF458)</f>
        <v>H24R15.</v>
      </c>
      <c r="AG459" s="82" t="str">
        <f t="shared" si="97"/>
        <v>H24R15</v>
      </c>
      <c r="AH459" s="155"/>
      <c r="AI459" s="155"/>
    </row>
    <row r="460" spans="1:35" s="2" customFormat="1" ht="350.1" customHeight="1" x14ac:dyDescent="0.2">
      <c r="A460" s="89">
        <f>IF(ISBLANK(D460),"",COUNTA($D$2:D460))</f>
        <v>357</v>
      </c>
      <c r="B460" s="90">
        <f t="shared" si="98"/>
        <v>459</v>
      </c>
      <c r="C460" s="98"/>
      <c r="D460" s="98" t="s">
        <v>841</v>
      </c>
      <c r="E460" s="98" t="s">
        <v>22</v>
      </c>
      <c r="F460" s="112" t="s">
        <v>415</v>
      </c>
      <c r="G460" s="112" t="s">
        <v>416</v>
      </c>
      <c r="H460" s="112" t="s">
        <v>408</v>
      </c>
      <c r="I460" s="112" t="s">
        <v>409</v>
      </c>
      <c r="J460" s="98" t="s">
        <v>9</v>
      </c>
      <c r="K460" s="98">
        <v>1</v>
      </c>
      <c r="L460" s="130">
        <v>43040</v>
      </c>
      <c r="M460" s="130">
        <v>43403</v>
      </c>
      <c r="N460" s="117">
        <f t="shared" si="99"/>
        <v>51.857142857142854</v>
      </c>
      <c r="O460" s="98" t="s">
        <v>1699</v>
      </c>
      <c r="P460" s="98">
        <v>0</v>
      </c>
      <c r="Q460" s="130"/>
      <c r="R460" s="100">
        <f>(Q460-M460)/30</f>
        <v>-1446.7666666666667</v>
      </c>
      <c r="S460" s="118">
        <f>IF(P460/K460&gt;1,100,+P460/K460*100)</f>
        <v>0</v>
      </c>
      <c r="T460" s="97">
        <f>+N460*S460/100</f>
        <v>0</v>
      </c>
      <c r="U460" s="97">
        <f>IF(M460&lt;=$AI$1,T460,0)</f>
        <v>0</v>
      </c>
      <c r="V460" s="97">
        <f>IF($AI$1&gt;=M460,N460,0)</f>
        <v>51.857142857142854</v>
      </c>
      <c r="W460" s="98"/>
      <c r="X460" s="102" t="str">
        <f>IF(S460=100,"CUMPLIDA",IF(M460-$AI$1&lt;0,"VENCIDA",IF(M460-$AI$1&lt;=30,"PRÓXIMA A VENCER",IF(S460&gt;0,"CON AVANCE","EN TERMINO"))))</f>
        <v>VENCIDA</v>
      </c>
      <c r="Y460" s="102" t="str">
        <f>IF(A460&lt;&gt;"",IF(AE460=1,"VENCIDO",IF(AE460=2,"PRÓXIMO A VENCER",IF(AE460=3,"EN TERMINO",IF(AE460=4,"CON AVANCE",IF(AE460=5,"CUMPLIDO",))))),"")</f>
        <v>VENCIDO</v>
      </c>
      <c r="Z460" s="152" t="s">
        <v>148</v>
      </c>
      <c r="AA460" s="89" t="str">
        <f t="shared" si="92"/>
        <v>H25R15</v>
      </c>
      <c r="AB460" s="103">
        <f>IF(A460&lt;&gt;"",1,AB459+1)</f>
        <v>1</v>
      </c>
      <c r="AC460" s="103" t="str">
        <f t="shared" si="93"/>
        <v>H25R15 - 1</v>
      </c>
      <c r="AD460" s="82">
        <f t="shared" si="95"/>
        <v>1</v>
      </c>
      <c r="AE460" s="82">
        <f t="shared" si="96"/>
        <v>1</v>
      </c>
      <c r="AF460" s="82" t="str">
        <f>IF(A460&lt;&gt;"",MID(F460,1,FIND(" ",F460,1)-1),AF459)</f>
        <v>H25R15.</v>
      </c>
      <c r="AG460" s="82" t="str">
        <f t="shared" si="97"/>
        <v>H25R15</v>
      </c>
      <c r="AH460" s="155"/>
      <c r="AI460" s="155"/>
    </row>
    <row r="461" spans="1:35" s="2" customFormat="1" ht="350.1" customHeight="1" x14ac:dyDescent="0.2">
      <c r="A461" s="89">
        <f>IF(ISBLANK(D461),"",COUNTA($D$2:D461))</f>
        <v>358</v>
      </c>
      <c r="B461" s="90">
        <f t="shared" si="98"/>
        <v>460</v>
      </c>
      <c r="C461" s="98"/>
      <c r="D461" s="98" t="s">
        <v>1295</v>
      </c>
      <c r="E461" s="98" t="s">
        <v>22</v>
      </c>
      <c r="F461" s="112" t="s">
        <v>417</v>
      </c>
      <c r="G461" s="112" t="s">
        <v>418</v>
      </c>
      <c r="H461" s="112" t="s">
        <v>997</v>
      </c>
      <c r="I461" s="112" t="s">
        <v>656</v>
      </c>
      <c r="J461" s="98" t="s">
        <v>410</v>
      </c>
      <c r="K461" s="98">
        <v>10</v>
      </c>
      <c r="L461" s="130">
        <v>43040</v>
      </c>
      <c r="M461" s="130">
        <v>43403</v>
      </c>
      <c r="N461" s="117">
        <f t="shared" si="99"/>
        <v>51.857142857142854</v>
      </c>
      <c r="O461" s="98" t="s">
        <v>1699</v>
      </c>
      <c r="P461" s="98">
        <v>10</v>
      </c>
      <c r="Q461" s="130">
        <v>44774</v>
      </c>
      <c r="R461" s="100">
        <f>(Q461-M461)/30</f>
        <v>45.7</v>
      </c>
      <c r="S461" s="118">
        <f>IF(P461/K461&gt;1,100,+P461/K461*100)</f>
        <v>100</v>
      </c>
      <c r="T461" s="97">
        <f>+N461*S461/100</f>
        <v>51.857142857142854</v>
      </c>
      <c r="U461" s="97">
        <f>IF(M461&lt;=$AI$1,T461,0)</f>
        <v>51.857142857142854</v>
      </c>
      <c r="V461" s="97">
        <f>IF($AI$1&gt;=M461,N461,0)</f>
        <v>51.857142857142854</v>
      </c>
      <c r="W461" s="98"/>
      <c r="X461" s="102" t="str">
        <f>IF(S461=100,"CUMPLIDA",IF(M461-$AI$1&lt;0,"VENCIDA",IF(M461-$AI$1&lt;=30,"PRÓXIMA A VENCER",IF(S461&gt;0,"CON AVANCE","EN TERMINO"))))</f>
        <v>CUMPLIDA</v>
      </c>
      <c r="Y461" s="102" t="str">
        <f>IF(A461&lt;&gt;"",IF(AE461=1,"VENCIDO",IF(AE461=2,"PRÓXIMO A VENCER",IF(AE461=3,"EN TERMINO",IF(AE461=4,"CON AVANCE",IF(AE461=5,"CUMPLIDO",))))),"")</f>
        <v>CUMPLIDO</v>
      </c>
      <c r="Z461" s="152" t="s">
        <v>148</v>
      </c>
      <c r="AA461" s="89" t="str">
        <f t="shared" si="92"/>
        <v>H26R15</v>
      </c>
      <c r="AB461" s="103">
        <f>IF(A461&lt;&gt;"",1,AB460+1)</f>
        <v>1</v>
      </c>
      <c r="AC461" s="103" t="str">
        <f t="shared" si="93"/>
        <v>H26R15 - 1</v>
      </c>
      <c r="AD461" s="82">
        <f t="shared" si="95"/>
        <v>5</v>
      </c>
      <c r="AE461" s="82">
        <f t="shared" si="96"/>
        <v>5</v>
      </c>
      <c r="AF461" s="82" t="str">
        <f>IF(A461&lt;&gt;"",MID(F461,1,FIND(" ",F461,1)-1),AF460)</f>
        <v>H26R15.</v>
      </c>
      <c r="AG461" s="82" t="str">
        <f t="shared" si="97"/>
        <v>H26R15</v>
      </c>
      <c r="AH461" s="155"/>
      <c r="AI461" s="155"/>
    </row>
    <row r="462" spans="1:35" s="2" customFormat="1" ht="350.1" customHeight="1" x14ac:dyDescent="0.2">
      <c r="A462" s="89">
        <f>IF(ISBLANK(D462),"",COUNTA($D$2:D462))</f>
        <v>359</v>
      </c>
      <c r="B462" s="90">
        <f t="shared" si="98"/>
        <v>461</v>
      </c>
      <c r="C462" s="98"/>
      <c r="D462" s="98" t="s">
        <v>713</v>
      </c>
      <c r="E462" s="98" t="s">
        <v>22</v>
      </c>
      <c r="F462" s="112" t="s">
        <v>419</v>
      </c>
      <c r="G462" s="112" t="s">
        <v>420</v>
      </c>
      <c r="H462" s="112" t="s">
        <v>1310</v>
      </c>
      <c r="I462" s="112" t="s">
        <v>1311</v>
      </c>
      <c r="J462" s="98" t="s">
        <v>1312</v>
      </c>
      <c r="K462" s="98">
        <v>2</v>
      </c>
      <c r="L462" s="130">
        <v>44044</v>
      </c>
      <c r="M462" s="130">
        <v>44255</v>
      </c>
      <c r="N462" s="117">
        <f t="shared" si="99"/>
        <v>30.142857142857142</v>
      </c>
      <c r="O462" s="98" t="s">
        <v>1699</v>
      </c>
      <c r="P462" s="98">
        <v>2</v>
      </c>
      <c r="Q462" s="130">
        <v>44192</v>
      </c>
      <c r="R462" s="100">
        <f>(Q462-M462)/30</f>
        <v>-2.1</v>
      </c>
      <c r="S462" s="118">
        <f>IF(P462/K462&gt;1,100,+P462/K462*100)</f>
        <v>100</v>
      </c>
      <c r="T462" s="97">
        <f>+N462*S462/100</f>
        <v>30.142857142857142</v>
      </c>
      <c r="U462" s="97">
        <f>IF(M462&lt;=$AI$1,T462,0)</f>
        <v>30.142857142857142</v>
      </c>
      <c r="V462" s="97">
        <f>IF($AI$1&gt;=M462,N462,0)</f>
        <v>30.142857142857142</v>
      </c>
      <c r="W462" s="98"/>
      <c r="X462" s="102" t="str">
        <f>IF(S462=100,"CUMPLIDA",IF(M462-$AI$1&lt;0,"VENCIDA",IF(M462-$AI$1&lt;=30,"PRÓXIMA A VENCER",IF(S462&gt;0,"CON AVANCE","EN TERMINO"))))</f>
        <v>CUMPLIDA</v>
      </c>
      <c r="Y462" s="102" t="str">
        <f>IF(A462&lt;&gt;"",IF(AE462=1,"VENCIDO",IF(AE462=2,"PRÓXIMO A VENCER",IF(AE462=3,"EN TERMINO",IF(AE462=4,"CON AVANCE",IF(AE462=5,"CUMPLIDO",))))),"")</f>
        <v>CUMPLIDO</v>
      </c>
      <c r="Z462" s="152" t="s">
        <v>148</v>
      </c>
      <c r="AA462" s="89" t="str">
        <f t="shared" si="92"/>
        <v>H27R15</v>
      </c>
      <c r="AB462" s="103">
        <f>IF(A462&lt;&gt;"",1,AB461+1)</f>
        <v>1</v>
      </c>
      <c r="AC462" s="103" t="str">
        <f t="shared" si="93"/>
        <v>H27R15 - 1</v>
      </c>
      <c r="AD462" s="82">
        <f t="shared" si="95"/>
        <v>5</v>
      </c>
      <c r="AE462" s="82">
        <f t="shared" si="96"/>
        <v>5</v>
      </c>
      <c r="AF462" s="82" t="str">
        <f>IF(A462&lt;&gt;"",MID(F462,1,FIND(" ",F462,1)-1),AF461)</f>
        <v>H27R15.</v>
      </c>
      <c r="AG462" s="82" t="str">
        <f t="shared" si="97"/>
        <v>H27R15</v>
      </c>
      <c r="AH462" s="155"/>
      <c r="AI462" s="155"/>
    </row>
    <row r="463" spans="1:35" s="2" customFormat="1" ht="350.1" customHeight="1" x14ac:dyDescent="0.2">
      <c r="A463" s="89">
        <f>IF(ISBLANK(D463),"",COUNTA($D$2:D463))</f>
        <v>360</v>
      </c>
      <c r="B463" s="90">
        <f t="shared" si="98"/>
        <v>462</v>
      </c>
      <c r="C463" s="98"/>
      <c r="D463" s="98" t="s">
        <v>712</v>
      </c>
      <c r="E463" s="98" t="s">
        <v>22</v>
      </c>
      <c r="F463" s="112" t="s">
        <v>421</v>
      </c>
      <c r="G463" s="112" t="s">
        <v>422</v>
      </c>
      <c r="H463" s="112" t="s">
        <v>411</v>
      </c>
      <c r="I463" s="112" t="s">
        <v>412</v>
      </c>
      <c r="J463" s="98" t="s">
        <v>9</v>
      </c>
      <c r="K463" s="98">
        <v>2</v>
      </c>
      <c r="L463" s="130">
        <v>43040</v>
      </c>
      <c r="M463" s="130">
        <v>43403</v>
      </c>
      <c r="N463" s="117">
        <f t="shared" si="99"/>
        <v>51.857142857142854</v>
      </c>
      <c r="O463" s="98" t="s">
        <v>1699</v>
      </c>
      <c r="P463" s="98">
        <v>2</v>
      </c>
      <c r="Q463" s="130"/>
      <c r="R463" s="100">
        <f>(Q463-M463)/30</f>
        <v>-1446.7666666666667</v>
      </c>
      <c r="S463" s="118">
        <f>IF(P463/K463&gt;1,100,+P463/K463*100)</f>
        <v>100</v>
      </c>
      <c r="T463" s="97">
        <f>+N463*S463/100</f>
        <v>51.857142857142854</v>
      </c>
      <c r="U463" s="97">
        <f>IF(M463&lt;=$AI$1,T463,0)</f>
        <v>51.857142857142854</v>
      </c>
      <c r="V463" s="97">
        <f>IF($AI$1&gt;=M463,N463,0)</f>
        <v>51.857142857142854</v>
      </c>
      <c r="W463" s="98"/>
      <c r="X463" s="102" t="str">
        <f>IF(S463=100,"CUMPLIDA",IF(M463-$AI$1&lt;0,"VENCIDA",IF(M463-$AI$1&lt;=30,"PRÓXIMA A VENCER",IF(S463&gt;0,"CON AVANCE","EN TERMINO"))))</f>
        <v>CUMPLIDA</v>
      </c>
      <c r="Y463" s="102" t="str">
        <f>IF(A463&lt;&gt;"",IF(AE463=1,"VENCIDO",IF(AE463=2,"PRÓXIMO A VENCER",IF(AE463=3,"EN TERMINO",IF(AE463=4,"CON AVANCE",IF(AE463=5,"CUMPLIDO",))))),"")</f>
        <v>CUMPLIDO</v>
      </c>
      <c r="Z463" s="152" t="s">
        <v>148</v>
      </c>
      <c r="AA463" s="89" t="str">
        <f t="shared" si="92"/>
        <v>H28R15</v>
      </c>
      <c r="AB463" s="103">
        <f>IF(A463&lt;&gt;"",1,AB462+1)</f>
        <v>1</v>
      </c>
      <c r="AC463" s="103" t="str">
        <f t="shared" si="93"/>
        <v>H28R15 - 1</v>
      </c>
      <c r="AD463" s="82">
        <f t="shared" si="95"/>
        <v>5</v>
      </c>
      <c r="AE463" s="82">
        <f t="shared" si="96"/>
        <v>5</v>
      </c>
      <c r="AF463" s="82" t="str">
        <f>IF(A463&lt;&gt;"",MID(F463,1,FIND(" ",F463,1)-1),AF462)</f>
        <v>H28R15.</v>
      </c>
      <c r="AG463" s="82" t="str">
        <f t="shared" si="97"/>
        <v>H28R15</v>
      </c>
      <c r="AH463" s="155"/>
      <c r="AI463" s="155"/>
    </row>
    <row r="464" spans="1:35" s="2" customFormat="1" ht="350.1" customHeight="1" x14ac:dyDescent="0.2">
      <c r="A464" s="89">
        <f>IF(ISBLANK(D464),"",COUNTA($D$2:D464))</f>
        <v>361</v>
      </c>
      <c r="B464" s="90">
        <f t="shared" si="98"/>
        <v>463</v>
      </c>
      <c r="C464" s="98"/>
      <c r="D464" s="98" t="s">
        <v>831</v>
      </c>
      <c r="E464" s="98" t="s">
        <v>112</v>
      </c>
      <c r="F464" s="112" t="s">
        <v>1639</v>
      </c>
      <c r="G464" s="112" t="s">
        <v>113</v>
      </c>
      <c r="H464" s="112" t="s">
        <v>631</v>
      </c>
      <c r="I464" s="112" t="s">
        <v>511</v>
      </c>
      <c r="J464" s="98" t="s">
        <v>512</v>
      </c>
      <c r="K464" s="98">
        <v>2</v>
      </c>
      <c r="L464" s="130">
        <v>43040</v>
      </c>
      <c r="M464" s="130">
        <v>43099</v>
      </c>
      <c r="N464" s="117">
        <f t="shared" si="99"/>
        <v>8.4285714285714288</v>
      </c>
      <c r="O464" s="111" t="s">
        <v>1702</v>
      </c>
      <c r="P464" s="98">
        <v>2</v>
      </c>
      <c r="Q464" s="130"/>
      <c r="R464" s="100">
        <f>(Q464-M464)/30</f>
        <v>-1436.6333333333334</v>
      </c>
      <c r="S464" s="118">
        <f>IF(P464/K464&gt;1,100,+P464/K464*100)</f>
        <v>100</v>
      </c>
      <c r="T464" s="97">
        <f>+N464*S464/100</f>
        <v>8.4285714285714288</v>
      </c>
      <c r="U464" s="97">
        <f>IF(M464&lt;=$AI$1,T464,0)</f>
        <v>8.4285714285714288</v>
      </c>
      <c r="V464" s="97">
        <f>IF($AI$1&gt;=M464,N464,0)</f>
        <v>8.4285714285714288</v>
      </c>
      <c r="W464" s="98"/>
      <c r="X464" s="102" t="str">
        <f>IF(S464=100,"CUMPLIDA",IF(M464-$AI$1&lt;0,"VENCIDA",IF(M464-$AI$1&lt;=30,"PRÓXIMA A VENCER",IF(S464&gt;0,"CON AVANCE","EN TERMINO"))))</f>
        <v>CUMPLIDA</v>
      </c>
      <c r="Y464" s="102" t="str">
        <f>IF(A464&lt;&gt;"",IF(AE464=1,"VENCIDO",IF(AE464=2,"PRÓXIMO A VENCER",IF(AE464=3,"EN TERMINO",IF(AE464=4,"CON AVANCE",IF(AE464=5,"CUMPLIDO",))))),"")</f>
        <v>CUMPLIDO</v>
      </c>
      <c r="Z464" s="152" t="s">
        <v>148</v>
      </c>
      <c r="AA464" s="89" t="str">
        <f t="shared" si="92"/>
        <v>H30R15</v>
      </c>
      <c r="AB464" s="103">
        <f>IF(A464&lt;&gt;"",1,AB463+1)</f>
        <v>1</v>
      </c>
      <c r="AC464" s="103" t="str">
        <f t="shared" si="93"/>
        <v>H30R15 - 1</v>
      </c>
      <c r="AD464" s="82">
        <f t="shared" si="95"/>
        <v>5</v>
      </c>
      <c r="AE464" s="82">
        <f t="shared" si="96"/>
        <v>5</v>
      </c>
      <c r="AF464" s="82" t="str">
        <f>IF(A464&lt;&gt;"",MID(F464,1,FIND(" ",F464,1)-1),AF463)</f>
        <v>H30R15.</v>
      </c>
      <c r="AG464" s="82" t="str">
        <f t="shared" si="97"/>
        <v>H30R15</v>
      </c>
      <c r="AH464" s="155"/>
      <c r="AI464" s="155"/>
    </row>
    <row r="465" spans="1:35" s="2" customFormat="1" ht="350.1" customHeight="1" x14ac:dyDescent="0.2">
      <c r="A465" s="89" t="str">
        <f>IF(ISBLANK(D465),"",COUNTA($D$2:D465))</f>
        <v/>
      </c>
      <c r="B465" s="90">
        <f t="shared" si="98"/>
        <v>464</v>
      </c>
      <c r="C465" s="98"/>
      <c r="D465" s="98"/>
      <c r="E465" s="98" t="s">
        <v>112</v>
      </c>
      <c r="F465" s="112" t="s">
        <v>1640</v>
      </c>
      <c r="G465" s="112" t="s">
        <v>113</v>
      </c>
      <c r="H465" s="112" t="s">
        <v>632</v>
      </c>
      <c r="I465" s="112" t="s">
        <v>633</v>
      </c>
      <c r="J465" s="98" t="s">
        <v>630</v>
      </c>
      <c r="K465" s="98">
        <v>1</v>
      </c>
      <c r="L465" s="130">
        <v>43040</v>
      </c>
      <c r="M465" s="130">
        <v>43099</v>
      </c>
      <c r="N465" s="117">
        <f t="shared" si="99"/>
        <v>8.4285714285714288</v>
      </c>
      <c r="O465" s="98" t="s">
        <v>1701</v>
      </c>
      <c r="P465" s="98">
        <v>1</v>
      </c>
      <c r="Q465" s="130"/>
      <c r="R465" s="100">
        <f>(Q465-M465)/30</f>
        <v>-1436.6333333333334</v>
      </c>
      <c r="S465" s="118">
        <f>IF(P465/K465&gt;1,100,+P465/K465*100)</f>
        <v>100</v>
      </c>
      <c r="T465" s="97">
        <f>+N465*S465/100</f>
        <v>8.4285714285714288</v>
      </c>
      <c r="U465" s="97">
        <f>IF(M465&lt;=$AI$1,T465,0)</f>
        <v>8.4285714285714288</v>
      </c>
      <c r="V465" s="97">
        <f>IF($AI$1&gt;=M465,N465,0)</f>
        <v>8.4285714285714288</v>
      </c>
      <c r="W465" s="98"/>
      <c r="X465" s="102" t="str">
        <f>IF(S465=100,"CUMPLIDA",IF(M465-$AI$1&lt;0,"VENCIDA",IF(M465-$AI$1&lt;=30,"PRÓXIMA A VENCER",IF(S465&gt;0,"CON AVANCE","EN TERMINO"))))</f>
        <v>CUMPLIDA</v>
      </c>
      <c r="Y465" s="102" t="str">
        <f>IF(A465&lt;&gt;"",IF(AE465=1,"VENCIDO",IF(AE465=2,"PRÓXIMO A VENCER",IF(AE465=3,"EN TERMINO",IF(AE465=4,"CON AVANCE",IF(AE465=5,"CUMPLIDO",))))),"")</f>
        <v/>
      </c>
      <c r="Z465" s="152" t="s">
        <v>148</v>
      </c>
      <c r="AA465" s="89" t="str">
        <f t="shared" si="92"/>
        <v>H30R15</v>
      </c>
      <c r="AB465" s="103">
        <f>IF(A465&lt;&gt;"",1,AB464+1)</f>
        <v>2</v>
      </c>
      <c r="AC465" s="103" t="str">
        <f t="shared" si="93"/>
        <v>H30R15 - 2</v>
      </c>
      <c r="AD465" s="82">
        <f t="shared" si="95"/>
        <v>5</v>
      </c>
      <c r="AE465" s="82">
        <f t="shared" si="96"/>
        <v>5</v>
      </c>
      <c r="AF465" s="82" t="str">
        <f>IF(A465&lt;&gt;"",MID(F465,1,FIND(" ",F465,1)-1),AF464)</f>
        <v>H30R15.</v>
      </c>
      <c r="AG465" s="82" t="str">
        <f t="shared" si="97"/>
        <v>H30R15</v>
      </c>
      <c r="AH465" s="155"/>
      <c r="AI465" s="155"/>
    </row>
    <row r="466" spans="1:35" s="2" customFormat="1" ht="350.1" customHeight="1" x14ac:dyDescent="0.2">
      <c r="A466" s="89">
        <f>IF(ISBLANK(D466),"",COUNTA($D$2:D466))</f>
        <v>362</v>
      </c>
      <c r="B466" s="90">
        <f t="shared" si="98"/>
        <v>465</v>
      </c>
      <c r="C466" s="98"/>
      <c r="D466" s="98" t="s">
        <v>1641</v>
      </c>
      <c r="E466" s="98" t="s">
        <v>89</v>
      </c>
      <c r="F466" s="112" t="s">
        <v>817</v>
      </c>
      <c r="G466" s="112" t="s">
        <v>114</v>
      </c>
      <c r="H466" s="112" t="s">
        <v>1200</v>
      </c>
      <c r="I466" s="112" t="s">
        <v>1195</v>
      </c>
      <c r="J466" s="98" t="s">
        <v>1158</v>
      </c>
      <c r="K466" s="98">
        <v>1</v>
      </c>
      <c r="L466" s="130">
        <v>43862</v>
      </c>
      <c r="M466" s="130">
        <v>43979</v>
      </c>
      <c r="N466" s="117">
        <f t="shared" si="99"/>
        <v>16.714285714285715</v>
      </c>
      <c r="O466" s="98" t="s">
        <v>1708</v>
      </c>
      <c r="P466" s="98">
        <v>1</v>
      </c>
      <c r="Q466" s="99">
        <v>44662</v>
      </c>
      <c r="R466" s="100">
        <f>(Q466-M466)/30</f>
        <v>22.766666666666666</v>
      </c>
      <c r="S466" s="118">
        <f>IF(P466/K466&gt;1,100,+P466/K466*100)</f>
        <v>100</v>
      </c>
      <c r="T466" s="97">
        <f>+N466*S466/100</f>
        <v>16.714285714285715</v>
      </c>
      <c r="U466" s="97">
        <f>IF(M466&lt;=$AI$1,T466,0)</f>
        <v>16.714285714285715</v>
      </c>
      <c r="V466" s="97">
        <f>IF($AI$1&gt;=M466,N466,0)</f>
        <v>16.714285714285715</v>
      </c>
      <c r="W466" s="98"/>
      <c r="X466" s="102" t="str">
        <f>IF(S466=100,"CUMPLIDA",IF(M466-$AI$1&lt;0,"VENCIDA",IF(M466-$AI$1&lt;=30,"PRÓXIMA A VENCER",IF(S466&gt;0,"CON AVANCE","EN TERMINO"))))</f>
        <v>CUMPLIDA</v>
      </c>
      <c r="Y466" s="102" t="str">
        <f>IF(A466&lt;&gt;"",IF(AE466=1,"VENCIDO",IF(AE466=2,"PRÓXIMO A VENCER",IF(AE466=3,"EN TERMINO",IF(AE466=4,"CON AVANCE",IF(AE466=5,"CUMPLIDO",))))),"")</f>
        <v>CUMPLIDO</v>
      </c>
      <c r="Z466" s="152" t="s">
        <v>148</v>
      </c>
      <c r="AA466" s="89" t="str">
        <f t="shared" si="92"/>
        <v>H32R15</v>
      </c>
      <c r="AB466" s="103">
        <f>IF(A466&lt;&gt;"",1,AB465+1)</f>
        <v>1</v>
      </c>
      <c r="AC466" s="103" t="str">
        <f t="shared" si="93"/>
        <v>H32R15 - 1</v>
      </c>
      <c r="AD466" s="82">
        <f t="shared" si="95"/>
        <v>5</v>
      </c>
      <c r="AE466" s="82">
        <f t="shared" si="96"/>
        <v>5</v>
      </c>
      <c r="AF466" s="82" t="str">
        <f>IF(A466&lt;&gt;"",MID(F466,1,FIND(" ",F466,1)-1),AF465)</f>
        <v>H32R15.</v>
      </c>
      <c r="AG466" s="82" t="str">
        <f t="shared" si="97"/>
        <v>H32R15</v>
      </c>
      <c r="AH466" s="155"/>
      <c r="AI466" s="155"/>
    </row>
    <row r="467" spans="1:35" s="2" customFormat="1" ht="350.1" customHeight="1" x14ac:dyDescent="0.2">
      <c r="A467" s="89">
        <f>IF(ISBLANK(D467),"",COUNTA($D$2:D467))</f>
        <v>363</v>
      </c>
      <c r="B467" s="90">
        <f t="shared" si="98"/>
        <v>466</v>
      </c>
      <c r="C467" s="98"/>
      <c r="D467" s="98" t="s">
        <v>711</v>
      </c>
      <c r="E467" s="98" t="s">
        <v>89</v>
      </c>
      <c r="F467" s="112" t="s">
        <v>818</v>
      </c>
      <c r="G467" s="112" t="s">
        <v>658</v>
      </c>
      <c r="H467" s="112" t="s">
        <v>506</v>
      </c>
      <c r="I467" s="112" t="s">
        <v>507</v>
      </c>
      <c r="J467" s="98" t="s">
        <v>8</v>
      </c>
      <c r="K467" s="98">
        <v>1</v>
      </c>
      <c r="L467" s="130">
        <v>43040</v>
      </c>
      <c r="M467" s="130">
        <v>43099</v>
      </c>
      <c r="N467" s="117">
        <f t="shared" si="99"/>
        <v>8.4285714285714288</v>
      </c>
      <c r="O467" s="111" t="s">
        <v>1702</v>
      </c>
      <c r="P467" s="98">
        <v>1</v>
      </c>
      <c r="Q467" s="130"/>
      <c r="R467" s="100">
        <f>(Q467-M467)/30</f>
        <v>-1436.6333333333334</v>
      </c>
      <c r="S467" s="118">
        <f>IF(P467/K467&gt;1,100,+P467/K467*100)</f>
        <v>100</v>
      </c>
      <c r="T467" s="97">
        <f>+N467*S467/100</f>
        <v>8.4285714285714288</v>
      </c>
      <c r="U467" s="97">
        <f>IF(M467&lt;=$AI$1,T467,0)</f>
        <v>8.4285714285714288</v>
      </c>
      <c r="V467" s="97">
        <f>IF($AI$1&gt;=M467,N467,0)</f>
        <v>8.4285714285714288</v>
      </c>
      <c r="W467" s="98"/>
      <c r="X467" s="102" t="str">
        <f>IF(S467=100,"CUMPLIDA",IF(M467-$AI$1&lt;0,"VENCIDA",IF(M467-$AI$1&lt;=30,"PRÓXIMA A VENCER",IF(S467&gt;0,"CON AVANCE","EN TERMINO"))))</f>
        <v>CUMPLIDA</v>
      </c>
      <c r="Y467" s="102" t="str">
        <f>IF(A467&lt;&gt;"",IF(AE467=1,"VENCIDO",IF(AE467=2,"PRÓXIMO A VENCER",IF(AE467=3,"EN TERMINO",IF(AE467=4,"CON AVANCE",IF(AE467=5,"CUMPLIDO",))))),"")</f>
        <v>CUMPLIDO</v>
      </c>
      <c r="Z467" s="152" t="s">
        <v>148</v>
      </c>
      <c r="AA467" s="89" t="str">
        <f t="shared" si="92"/>
        <v>H38R15</v>
      </c>
      <c r="AB467" s="103">
        <f>IF(A467&lt;&gt;"",1,AB466+1)</f>
        <v>1</v>
      </c>
      <c r="AC467" s="103" t="str">
        <f t="shared" si="93"/>
        <v>H38R15 - 1</v>
      </c>
      <c r="AD467" s="82">
        <f t="shared" si="95"/>
        <v>5</v>
      </c>
      <c r="AE467" s="82">
        <f t="shared" si="96"/>
        <v>5</v>
      </c>
      <c r="AF467" s="82" t="str">
        <f>IF(A467&lt;&gt;"",MID(F467,1,FIND(" ",F467,1)-1),AF466)</f>
        <v>H38R15.</v>
      </c>
      <c r="AG467" s="82" t="str">
        <f t="shared" si="97"/>
        <v>H38R15</v>
      </c>
      <c r="AH467" s="155"/>
      <c r="AI467" s="155"/>
    </row>
    <row r="468" spans="1:35" s="2" customFormat="1" ht="350.1" customHeight="1" x14ac:dyDescent="0.2">
      <c r="A468" s="89">
        <f>IF(ISBLANK(D468),"",COUNTA($D$2:D468))</f>
        <v>364</v>
      </c>
      <c r="B468" s="90">
        <f t="shared" si="98"/>
        <v>467</v>
      </c>
      <c r="C468" s="98"/>
      <c r="D468" s="98" t="s">
        <v>711</v>
      </c>
      <c r="E468" s="98" t="s">
        <v>26</v>
      </c>
      <c r="F468" s="112" t="s">
        <v>657</v>
      </c>
      <c r="G468" s="112" t="s">
        <v>659</v>
      </c>
      <c r="H468" s="112" t="s">
        <v>676</v>
      </c>
      <c r="I468" s="112" t="s">
        <v>677</v>
      </c>
      <c r="J468" s="98" t="s">
        <v>8</v>
      </c>
      <c r="K468" s="98">
        <v>1</v>
      </c>
      <c r="L468" s="130">
        <v>43040</v>
      </c>
      <c r="M468" s="130">
        <v>43099</v>
      </c>
      <c r="N468" s="117">
        <f t="shared" si="99"/>
        <v>8.4285714285714288</v>
      </c>
      <c r="O468" s="111" t="s">
        <v>1702</v>
      </c>
      <c r="P468" s="98">
        <v>1</v>
      </c>
      <c r="Q468" s="130"/>
      <c r="R468" s="100">
        <f>(Q468-M468)/30</f>
        <v>-1436.6333333333334</v>
      </c>
      <c r="S468" s="118">
        <f>IF(P468/K468&gt;1,100,+P468/K468*100)</f>
        <v>100</v>
      </c>
      <c r="T468" s="97">
        <f>+N468*S468/100</f>
        <v>8.4285714285714288</v>
      </c>
      <c r="U468" s="97">
        <f>IF(M468&lt;=$AI$1,T468,0)</f>
        <v>8.4285714285714288</v>
      </c>
      <c r="V468" s="97">
        <f>IF($AI$1&gt;=M468,N468,0)</f>
        <v>8.4285714285714288</v>
      </c>
      <c r="W468" s="98"/>
      <c r="X468" s="102" t="str">
        <f>IF(S468=100,"CUMPLIDA",IF(M468-$AI$1&lt;0,"VENCIDA",IF(M468-$AI$1&lt;=30,"PRÓXIMA A VENCER",IF(S468&gt;0,"CON AVANCE","EN TERMINO"))))</f>
        <v>CUMPLIDA</v>
      </c>
      <c r="Y468" s="102" t="str">
        <f>IF(A468&lt;&gt;"",IF(AE468=1,"VENCIDO",IF(AE468=2,"PRÓXIMO A VENCER",IF(AE468=3,"EN TERMINO",IF(AE468=4,"CON AVANCE",IF(AE468=5,"CUMPLIDO",))))),"")</f>
        <v>CUMPLIDO</v>
      </c>
      <c r="Z468" s="152" t="s">
        <v>148</v>
      </c>
      <c r="AA468" s="89" t="str">
        <f t="shared" si="92"/>
        <v>H39R15</v>
      </c>
      <c r="AB468" s="103">
        <f>IF(A468&lt;&gt;"",1,AB467+1)</f>
        <v>1</v>
      </c>
      <c r="AC468" s="103" t="str">
        <f t="shared" si="93"/>
        <v>H39R15 - 1</v>
      </c>
      <c r="AD468" s="82">
        <f t="shared" si="95"/>
        <v>5</v>
      </c>
      <c r="AE468" s="82">
        <f t="shared" si="96"/>
        <v>5</v>
      </c>
      <c r="AF468" s="82" t="str">
        <f>IF(A468&lt;&gt;"",MID(F468,1,FIND(" ",F468,1)-1),AF467)</f>
        <v>H39R15.</v>
      </c>
      <c r="AG468" s="82" t="str">
        <f t="shared" si="97"/>
        <v>H39R15</v>
      </c>
      <c r="AH468" s="155"/>
      <c r="AI468" s="155"/>
    </row>
    <row r="469" spans="1:35" s="2" customFormat="1" ht="350.1" customHeight="1" x14ac:dyDescent="0.2">
      <c r="A469" s="89">
        <f>IF(ISBLANK(D469),"",COUNTA($D$2:D469))</f>
        <v>365</v>
      </c>
      <c r="B469" s="90">
        <f t="shared" si="98"/>
        <v>468</v>
      </c>
      <c r="C469" s="98"/>
      <c r="D469" s="98" t="s">
        <v>712</v>
      </c>
      <c r="E469" s="98" t="s">
        <v>15</v>
      </c>
      <c r="F469" s="112" t="s">
        <v>660</v>
      </c>
      <c r="G469" s="112" t="s">
        <v>661</v>
      </c>
      <c r="H469" s="112" t="s">
        <v>570</v>
      </c>
      <c r="I469" s="112" t="s">
        <v>571</v>
      </c>
      <c r="J469" s="98" t="s">
        <v>9</v>
      </c>
      <c r="K469" s="98">
        <v>1</v>
      </c>
      <c r="L469" s="130">
        <v>43040</v>
      </c>
      <c r="M469" s="130">
        <v>43099</v>
      </c>
      <c r="N469" s="117">
        <f t="shared" si="99"/>
        <v>8.4285714285714288</v>
      </c>
      <c r="O469" s="98" t="s">
        <v>1704</v>
      </c>
      <c r="P469" s="98">
        <v>1</v>
      </c>
      <c r="Q469" s="130"/>
      <c r="R469" s="100">
        <f>(Q469-M469)/30</f>
        <v>-1436.6333333333334</v>
      </c>
      <c r="S469" s="118">
        <f>IF(P469/K469&gt;1,100,+P469/K469*100)</f>
        <v>100</v>
      </c>
      <c r="T469" s="97">
        <f>+N469*S469/100</f>
        <v>8.4285714285714288</v>
      </c>
      <c r="U469" s="97">
        <f>IF(M469&lt;=$AI$1,T469,0)</f>
        <v>8.4285714285714288</v>
      </c>
      <c r="V469" s="97">
        <f>IF($AI$1&gt;=M469,N469,0)</f>
        <v>8.4285714285714288</v>
      </c>
      <c r="W469" s="98"/>
      <c r="X469" s="102" t="str">
        <f>IF(S469=100,"CUMPLIDA",IF(M469-$AI$1&lt;0,"VENCIDA",IF(M469-$AI$1&lt;=30,"PRÓXIMA A VENCER",IF(S469&gt;0,"CON AVANCE","EN TERMINO"))))</f>
        <v>CUMPLIDA</v>
      </c>
      <c r="Y469" s="102" t="str">
        <f>IF(A469&lt;&gt;"",IF(AE469=1,"VENCIDO",IF(AE469=2,"PRÓXIMO A VENCER",IF(AE469=3,"EN TERMINO",IF(AE469=4,"CON AVANCE",IF(AE469=5,"CUMPLIDO",))))),"")</f>
        <v>CUMPLIDO</v>
      </c>
      <c r="Z469" s="152" t="s">
        <v>148</v>
      </c>
      <c r="AA469" s="89" t="str">
        <f t="shared" si="92"/>
        <v>H43R15</v>
      </c>
      <c r="AB469" s="103">
        <f>IF(A469&lt;&gt;"",1,AB468+1)</f>
        <v>1</v>
      </c>
      <c r="AC469" s="103" t="str">
        <f t="shared" si="93"/>
        <v>H43R15 - 1</v>
      </c>
      <c r="AD469" s="82">
        <f t="shared" si="95"/>
        <v>5</v>
      </c>
      <c r="AE469" s="82">
        <f t="shared" si="96"/>
        <v>5</v>
      </c>
      <c r="AF469" s="82" t="str">
        <f>IF(A469&lt;&gt;"",MID(F469,1,FIND(" ",F469,1)-1),AF468)</f>
        <v>H43R15.</v>
      </c>
      <c r="AG469" s="82" t="str">
        <f t="shared" si="97"/>
        <v>H43R15</v>
      </c>
      <c r="AH469" s="155"/>
      <c r="AI469" s="155"/>
    </row>
    <row r="470" spans="1:35" s="2" customFormat="1" ht="350.1" customHeight="1" x14ac:dyDescent="0.2">
      <c r="A470" s="89">
        <f>IF(ISBLANK(D470),"",COUNTA($D$2:D470))</f>
        <v>366</v>
      </c>
      <c r="B470" s="90">
        <f t="shared" si="98"/>
        <v>469</v>
      </c>
      <c r="C470" s="98"/>
      <c r="D470" s="98" t="s">
        <v>711</v>
      </c>
      <c r="E470" s="98" t="s">
        <v>115</v>
      </c>
      <c r="F470" s="112" t="s">
        <v>1642</v>
      </c>
      <c r="G470" s="112" t="s">
        <v>116</v>
      </c>
      <c r="H470" s="112" t="s">
        <v>572</v>
      </c>
      <c r="I470" s="112" t="s">
        <v>573</v>
      </c>
      <c r="J470" s="98" t="s">
        <v>8</v>
      </c>
      <c r="K470" s="98">
        <v>1</v>
      </c>
      <c r="L470" s="130">
        <v>43040</v>
      </c>
      <c r="M470" s="130">
        <v>43099</v>
      </c>
      <c r="N470" s="117">
        <f t="shared" si="99"/>
        <v>8.4285714285714288</v>
      </c>
      <c r="O470" s="98" t="s">
        <v>1704</v>
      </c>
      <c r="P470" s="98">
        <v>1</v>
      </c>
      <c r="Q470" s="130"/>
      <c r="R470" s="100">
        <f>(Q470-M470)/30</f>
        <v>-1436.6333333333334</v>
      </c>
      <c r="S470" s="118">
        <f>IF(P470/K470&gt;1,100,+P470/K470*100)</f>
        <v>100</v>
      </c>
      <c r="T470" s="97">
        <f>+N470*S470/100</f>
        <v>8.4285714285714288</v>
      </c>
      <c r="U470" s="97">
        <f>IF(M470&lt;=$AI$1,T470,0)</f>
        <v>8.4285714285714288</v>
      </c>
      <c r="V470" s="97">
        <f>IF($AI$1&gt;=M470,N470,0)</f>
        <v>8.4285714285714288</v>
      </c>
      <c r="W470" s="98"/>
      <c r="X470" s="102" t="str">
        <f>IF(S470=100,"CUMPLIDA",IF(M470-$AI$1&lt;0,"VENCIDA",IF(M470-$AI$1&lt;=30,"PRÓXIMA A VENCER",IF(S470&gt;0,"CON AVANCE","EN TERMINO"))))</f>
        <v>CUMPLIDA</v>
      </c>
      <c r="Y470" s="102" t="str">
        <f>IF(A470&lt;&gt;"",IF(AE470=1,"VENCIDO",IF(AE470=2,"PRÓXIMO A VENCER",IF(AE470=3,"EN TERMINO",IF(AE470=4,"CON AVANCE",IF(AE470=5,"CUMPLIDO",))))),"")</f>
        <v>CUMPLIDO</v>
      </c>
      <c r="Z470" s="152" t="s">
        <v>148</v>
      </c>
      <c r="AA470" s="89" t="str">
        <f t="shared" si="92"/>
        <v>H48R15</v>
      </c>
      <c r="AB470" s="103">
        <f>IF(A470&lt;&gt;"",1,AB469+1)</f>
        <v>1</v>
      </c>
      <c r="AC470" s="103" t="str">
        <f t="shared" si="93"/>
        <v>H48R15 - 1</v>
      </c>
      <c r="AD470" s="82">
        <f t="shared" si="95"/>
        <v>5</v>
      </c>
      <c r="AE470" s="82">
        <f t="shared" si="96"/>
        <v>5</v>
      </c>
      <c r="AF470" s="82" t="str">
        <f>IF(A470&lt;&gt;"",MID(F470,1,FIND(" ",F470,1)-1),AF469)</f>
        <v>H48R15.</v>
      </c>
      <c r="AG470" s="82" t="str">
        <f t="shared" si="97"/>
        <v>H48R15</v>
      </c>
      <c r="AH470" s="155"/>
      <c r="AI470" s="155"/>
    </row>
    <row r="471" spans="1:35" s="2" customFormat="1" ht="350.1" customHeight="1" x14ac:dyDescent="0.2">
      <c r="A471" s="89">
        <f>IF(ISBLANK(D471),"",COUNTA($D$2:D471))</f>
        <v>367</v>
      </c>
      <c r="B471" s="90">
        <f t="shared" si="98"/>
        <v>470</v>
      </c>
      <c r="C471" s="98"/>
      <c r="D471" s="98" t="s">
        <v>831</v>
      </c>
      <c r="E471" s="98" t="s">
        <v>115</v>
      </c>
      <c r="F471" s="112" t="s">
        <v>1680</v>
      </c>
      <c r="G471" s="112" t="s">
        <v>116</v>
      </c>
      <c r="H471" s="112" t="s">
        <v>574</v>
      </c>
      <c r="I471" s="112" t="s">
        <v>575</v>
      </c>
      <c r="J471" s="98" t="s">
        <v>8</v>
      </c>
      <c r="K471" s="98">
        <v>1</v>
      </c>
      <c r="L471" s="130">
        <v>43040</v>
      </c>
      <c r="M471" s="130">
        <v>43099</v>
      </c>
      <c r="N471" s="117">
        <f t="shared" si="99"/>
        <v>8.4285714285714288</v>
      </c>
      <c r="O471" s="98" t="s">
        <v>1704</v>
      </c>
      <c r="P471" s="98">
        <v>1</v>
      </c>
      <c r="Q471" s="130"/>
      <c r="R471" s="100">
        <f>(Q471-M471)/30</f>
        <v>-1436.6333333333334</v>
      </c>
      <c r="S471" s="118">
        <f>IF(P471/K471&gt;1,100,+P471/K471*100)</f>
        <v>100</v>
      </c>
      <c r="T471" s="97">
        <f>+N471*S471/100</f>
        <v>8.4285714285714288</v>
      </c>
      <c r="U471" s="97">
        <f>IF(M471&lt;=$AI$1,T471,0)</f>
        <v>8.4285714285714288</v>
      </c>
      <c r="V471" s="97">
        <f>IF($AI$1&gt;=M471,N471,0)</f>
        <v>8.4285714285714288</v>
      </c>
      <c r="W471" s="98"/>
      <c r="X471" s="102" t="str">
        <f>IF(S471=100,"CUMPLIDA",IF(M471-$AI$1&lt;0,"VENCIDA",IF(M471-$AI$1&lt;=30,"PRÓXIMA A VENCER",IF(S471&gt;0,"CON AVANCE","EN TERMINO"))))</f>
        <v>CUMPLIDA</v>
      </c>
      <c r="Y471" s="102" t="str">
        <f>IF(A471&lt;&gt;"",IF(AE471=1,"VENCIDO",IF(AE471=2,"PRÓXIMO A VENCER",IF(AE471=3,"EN TERMINO",IF(AE471=4,"CON AVANCE",IF(AE471=5,"CUMPLIDO",))))),"")</f>
        <v>CUMPLIDO</v>
      </c>
      <c r="Z471" s="152" t="s">
        <v>148</v>
      </c>
      <c r="AA471" s="89" t="str">
        <f t="shared" si="92"/>
        <v>H49R15</v>
      </c>
      <c r="AB471" s="103">
        <f>IF(A471&lt;&gt;"",1,AB470+1)</f>
        <v>1</v>
      </c>
      <c r="AC471" s="103" t="str">
        <f t="shared" si="93"/>
        <v>H49R15 - 1</v>
      </c>
      <c r="AD471" s="82">
        <f t="shared" si="95"/>
        <v>5</v>
      </c>
      <c r="AE471" s="82">
        <f t="shared" si="96"/>
        <v>5</v>
      </c>
      <c r="AF471" s="82" t="str">
        <f>IF(A471&lt;&gt;"",MID(F471,1,FIND(" ",F471,1)-1),AF470)</f>
        <v>H49R15.</v>
      </c>
      <c r="AG471" s="82" t="str">
        <f t="shared" si="97"/>
        <v>H49R15</v>
      </c>
      <c r="AH471" s="155"/>
      <c r="AI471" s="155"/>
    </row>
    <row r="472" spans="1:35" s="2" customFormat="1" ht="350.1" customHeight="1" x14ac:dyDescent="0.2">
      <c r="A472" s="89">
        <f>IF(ISBLANK(D472),"",COUNTA($D$2:D472))</f>
        <v>368</v>
      </c>
      <c r="B472" s="90">
        <f t="shared" si="98"/>
        <v>471</v>
      </c>
      <c r="C472" s="98"/>
      <c r="D472" s="98" t="s">
        <v>712</v>
      </c>
      <c r="E472" s="98" t="s">
        <v>115</v>
      </c>
      <c r="F472" s="112" t="s">
        <v>579</v>
      </c>
      <c r="G472" s="112" t="s">
        <v>116</v>
      </c>
      <c r="H472" s="112" t="s">
        <v>576</v>
      </c>
      <c r="I472" s="112" t="s">
        <v>575</v>
      </c>
      <c r="J472" s="98" t="s">
        <v>8</v>
      </c>
      <c r="K472" s="98">
        <v>1</v>
      </c>
      <c r="L472" s="130">
        <v>43040</v>
      </c>
      <c r="M472" s="130">
        <v>43099</v>
      </c>
      <c r="N472" s="117">
        <f t="shared" si="99"/>
        <v>8.4285714285714288</v>
      </c>
      <c r="O472" s="98" t="s">
        <v>1704</v>
      </c>
      <c r="P472" s="98">
        <v>0.5</v>
      </c>
      <c r="Q472" s="130"/>
      <c r="R472" s="100">
        <f>(Q472-M472)/30</f>
        <v>-1436.6333333333334</v>
      </c>
      <c r="S472" s="118">
        <f>IF(P472/K472&gt;1,100,+P472/K472*100)</f>
        <v>50</v>
      </c>
      <c r="T472" s="97">
        <f>+N472*S472/100</f>
        <v>4.2142857142857144</v>
      </c>
      <c r="U472" s="97">
        <f>IF(M472&lt;=$AI$1,T472,0)</f>
        <v>4.2142857142857144</v>
      </c>
      <c r="V472" s="97">
        <f>IF($AI$1&gt;=M472,N472,0)</f>
        <v>8.4285714285714288</v>
      </c>
      <c r="W472" s="98"/>
      <c r="X472" s="102" t="str">
        <f>IF(S472=100,"CUMPLIDA",IF(M472-$AI$1&lt;0,"VENCIDA",IF(M472-$AI$1&lt;=30,"PRÓXIMA A VENCER",IF(S472&gt;0,"CON AVANCE","EN TERMINO"))))</f>
        <v>VENCIDA</v>
      </c>
      <c r="Y472" s="102" t="str">
        <f>IF(A472&lt;&gt;"",IF(AE472=1,"VENCIDO",IF(AE472=2,"PRÓXIMO A VENCER",IF(AE472=3,"EN TERMINO",IF(AE472=4,"CON AVANCE",IF(AE472=5,"CUMPLIDO",))))),"")</f>
        <v>VENCIDO</v>
      </c>
      <c r="Z472" s="152" t="s">
        <v>148</v>
      </c>
      <c r="AA472" s="89" t="str">
        <f t="shared" si="92"/>
        <v>H50R15</v>
      </c>
      <c r="AB472" s="103">
        <f>IF(A472&lt;&gt;"",1,AB471+1)</f>
        <v>1</v>
      </c>
      <c r="AC472" s="103" t="str">
        <f t="shared" si="93"/>
        <v>H50R15 - 1</v>
      </c>
      <c r="AD472" s="82">
        <f t="shared" si="95"/>
        <v>1</v>
      </c>
      <c r="AE472" s="82">
        <f t="shared" si="96"/>
        <v>1</v>
      </c>
      <c r="AF472" s="82" t="str">
        <f>IF(A472&lt;&gt;"",MID(F472,1,FIND(" ",F472,1)-1),AF471)</f>
        <v>H50R15.</v>
      </c>
      <c r="AG472" s="82" t="str">
        <f t="shared" si="97"/>
        <v>H50R15</v>
      </c>
      <c r="AH472" s="155"/>
      <c r="AI472" s="155"/>
    </row>
    <row r="473" spans="1:35" s="2" customFormat="1" ht="350.1" customHeight="1" x14ac:dyDescent="0.2">
      <c r="A473" s="89">
        <f>IF(ISBLANK(D473),"",COUNTA($D$2:D473))</f>
        <v>369</v>
      </c>
      <c r="B473" s="90">
        <f t="shared" si="98"/>
        <v>472</v>
      </c>
      <c r="C473" s="98"/>
      <c r="D473" s="98" t="s">
        <v>712</v>
      </c>
      <c r="E473" s="98" t="s">
        <v>89</v>
      </c>
      <c r="F473" s="112" t="s">
        <v>662</v>
      </c>
      <c r="G473" s="112" t="s">
        <v>580</v>
      </c>
      <c r="H473" s="112" t="s">
        <v>577</v>
      </c>
      <c r="I473" s="112" t="s">
        <v>578</v>
      </c>
      <c r="J473" s="98" t="s">
        <v>43</v>
      </c>
      <c r="K473" s="98">
        <v>3</v>
      </c>
      <c r="L473" s="130">
        <v>43040</v>
      </c>
      <c r="M473" s="130">
        <v>43342</v>
      </c>
      <c r="N473" s="117">
        <f t="shared" si="99"/>
        <v>43.142857142857146</v>
      </c>
      <c r="O473" s="98" t="s">
        <v>1704</v>
      </c>
      <c r="P473" s="98">
        <v>0</v>
      </c>
      <c r="Q473" s="130"/>
      <c r="R473" s="100">
        <f>(Q473-M473)/30</f>
        <v>-1444.7333333333333</v>
      </c>
      <c r="S473" s="118">
        <f>IF(P473/K473&gt;1,100,+P473/K473*100)</f>
        <v>0</v>
      </c>
      <c r="T473" s="97">
        <f>+N473*S473/100</f>
        <v>0</v>
      </c>
      <c r="U473" s="97">
        <f>IF(M473&lt;=$AI$1,T473,0)</f>
        <v>0</v>
      </c>
      <c r="V473" s="97">
        <f>IF($AI$1&gt;=M473,N473,0)</f>
        <v>43.142857142857146</v>
      </c>
      <c r="W473" s="98"/>
      <c r="X473" s="102" t="str">
        <f>IF(S473=100,"CUMPLIDA",IF(M473-$AI$1&lt;0,"VENCIDA",IF(M473-$AI$1&lt;=30,"PRÓXIMA A VENCER",IF(S473&gt;0,"CON AVANCE","EN TERMINO"))))</f>
        <v>VENCIDA</v>
      </c>
      <c r="Y473" s="102" t="str">
        <f>IF(A473&lt;&gt;"",IF(AE473=1,"VENCIDO",IF(AE473=2,"PRÓXIMO A VENCER",IF(AE473=3,"EN TERMINO",IF(AE473=4,"CON AVANCE",IF(AE473=5,"CUMPLIDO",))))),"")</f>
        <v>VENCIDO</v>
      </c>
      <c r="Z473" s="152" t="s">
        <v>148</v>
      </c>
      <c r="AA473" s="89" t="str">
        <f t="shared" si="92"/>
        <v>H51R15</v>
      </c>
      <c r="AB473" s="103">
        <f>IF(A473&lt;&gt;"",1,AB472+1)</f>
        <v>1</v>
      </c>
      <c r="AC473" s="103" t="str">
        <f t="shared" si="93"/>
        <v>H51R15 - 1</v>
      </c>
      <c r="AD473" s="82">
        <f t="shared" si="95"/>
        <v>1</v>
      </c>
      <c r="AE473" s="82">
        <f t="shared" si="96"/>
        <v>1</v>
      </c>
      <c r="AF473" s="82" t="str">
        <f>IF(A473&lt;&gt;"",MID(F473,1,FIND(" ",F473,1)-1),AF472)</f>
        <v>H51R15.</v>
      </c>
      <c r="AG473" s="82" t="str">
        <f t="shared" si="97"/>
        <v>H51R15</v>
      </c>
      <c r="AH473" s="155"/>
      <c r="AI473" s="155"/>
    </row>
    <row r="474" spans="1:35" s="2" customFormat="1" ht="350.1" customHeight="1" x14ac:dyDescent="0.2">
      <c r="A474" s="89">
        <f>IF(ISBLANK(D474),"",COUNTA($D$2:D474))</f>
        <v>370</v>
      </c>
      <c r="B474" s="90">
        <f t="shared" si="98"/>
        <v>473</v>
      </c>
      <c r="C474" s="98"/>
      <c r="D474" s="98" t="s">
        <v>842</v>
      </c>
      <c r="E474" s="98" t="s">
        <v>117</v>
      </c>
      <c r="F474" s="112" t="s">
        <v>329</v>
      </c>
      <c r="G474" s="112" t="s">
        <v>118</v>
      </c>
      <c r="H474" s="112" t="s">
        <v>326</v>
      </c>
      <c r="I474" s="112" t="s">
        <v>327</v>
      </c>
      <c r="J474" s="98" t="s">
        <v>328</v>
      </c>
      <c r="K474" s="98">
        <v>3</v>
      </c>
      <c r="L474" s="130">
        <v>43040</v>
      </c>
      <c r="M474" s="130">
        <v>43342</v>
      </c>
      <c r="N474" s="117">
        <f t="shared" si="99"/>
        <v>43.142857142857146</v>
      </c>
      <c r="O474" s="98" t="s">
        <v>314</v>
      </c>
      <c r="P474" s="98">
        <v>3</v>
      </c>
      <c r="Q474" s="130"/>
      <c r="R474" s="100">
        <f>(Q474-M474)/30</f>
        <v>-1444.7333333333333</v>
      </c>
      <c r="S474" s="118">
        <f>IF(P474/K474&gt;1,100,+P474/K474*100)</f>
        <v>100</v>
      </c>
      <c r="T474" s="97">
        <f>+N474*S474/100</f>
        <v>43.142857142857146</v>
      </c>
      <c r="U474" s="97">
        <f>IF(M474&lt;=$AI$1,T474,0)</f>
        <v>43.142857142857146</v>
      </c>
      <c r="V474" s="97">
        <f>IF($AI$1&gt;=M474,N474,0)</f>
        <v>43.142857142857146</v>
      </c>
      <c r="W474" s="98"/>
      <c r="X474" s="102" t="str">
        <f>IF(S474=100,"CUMPLIDA",IF(M474-$AI$1&lt;0,"VENCIDA",IF(M474-$AI$1&lt;=30,"PRÓXIMA A VENCER",IF(S474&gt;0,"CON AVANCE","EN TERMINO"))))</f>
        <v>CUMPLIDA</v>
      </c>
      <c r="Y474" s="102" t="str">
        <f>IF(A474&lt;&gt;"",IF(AE474=1,"VENCIDO",IF(AE474=2,"PRÓXIMO A VENCER",IF(AE474=3,"EN TERMINO",IF(AE474=4,"CON AVANCE",IF(AE474=5,"CUMPLIDO",))))),"")</f>
        <v>CUMPLIDO</v>
      </c>
      <c r="Z474" s="152" t="s">
        <v>148</v>
      </c>
      <c r="AA474" s="89" t="str">
        <f t="shared" si="92"/>
        <v>H52R15</v>
      </c>
      <c r="AB474" s="103">
        <f>IF(A474&lt;&gt;"",1,AB473+1)</f>
        <v>1</v>
      </c>
      <c r="AC474" s="103" t="str">
        <f t="shared" si="93"/>
        <v>H52R15 - 1</v>
      </c>
      <c r="AD474" s="82">
        <f t="shared" si="95"/>
        <v>5</v>
      </c>
      <c r="AE474" s="82">
        <f t="shared" si="96"/>
        <v>5</v>
      </c>
      <c r="AF474" s="82" t="str">
        <f>IF(A474&lt;&gt;"",MID(F474,1,FIND(" ",F474,1)-1),AF473)</f>
        <v>H52R15.</v>
      </c>
      <c r="AG474" s="82" t="str">
        <f t="shared" si="97"/>
        <v>H52R15</v>
      </c>
      <c r="AH474" s="155"/>
      <c r="AI474" s="155"/>
    </row>
    <row r="475" spans="1:35" s="2" customFormat="1" ht="350.1" customHeight="1" x14ac:dyDescent="0.2">
      <c r="A475" s="89">
        <f>IF(ISBLANK(D475),"",COUNTA($D$2:D475))</f>
        <v>371</v>
      </c>
      <c r="B475" s="90">
        <f t="shared" si="98"/>
        <v>474</v>
      </c>
      <c r="C475" s="98"/>
      <c r="D475" s="98" t="s">
        <v>712</v>
      </c>
      <c r="E475" s="98" t="s">
        <v>21</v>
      </c>
      <c r="F475" s="112" t="s">
        <v>119</v>
      </c>
      <c r="G475" s="112" t="s">
        <v>120</v>
      </c>
      <c r="H475" s="112" t="s">
        <v>252</v>
      </c>
      <c r="I475" s="112" t="s">
        <v>253</v>
      </c>
      <c r="J475" s="103" t="s">
        <v>43</v>
      </c>
      <c r="K475" s="103">
        <v>3</v>
      </c>
      <c r="L475" s="159">
        <v>43040</v>
      </c>
      <c r="M475" s="159">
        <v>43342</v>
      </c>
      <c r="N475" s="117">
        <f t="shared" si="99"/>
        <v>43.142857142857146</v>
      </c>
      <c r="O475" s="98" t="s">
        <v>1697</v>
      </c>
      <c r="P475" s="98">
        <v>3</v>
      </c>
      <c r="Q475" s="130"/>
      <c r="R475" s="100">
        <f>(Q475-M475)/30</f>
        <v>-1444.7333333333333</v>
      </c>
      <c r="S475" s="118">
        <f>IF(P475/K475&gt;1,100,+P475/K475*100)</f>
        <v>100</v>
      </c>
      <c r="T475" s="97">
        <f>+N475*S475/100</f>
        <v>43.142857142857146</v>
      </c>
      <c r="U475" s="97">
        <f>IF(M475&lt;=$AI$1,T475,0)</f>
        <v>43.142857142857146</v>
      </c>
      <c r="V475" s="97">
        <f>IF($AI$1&gt;=M475,N475,0)</f>
        <v>43.142857142857146</v>
      </c>
      <c r="W475" s="98"/>
      <c r="X475" s="102" t="str">
        <f>IF(S475=100,"CUMPLIDA",IF(M475-$AI$1&lt;0,"VENCIDA",IF(M475-$AI$1&lt;=30,"PRÓXIMA A VENCER",IF(S475&gt;0,"CON AVANCE","EN TERMINO"))))</f>
        <v>CUMPLIDA</v>
      </c>
      <c r="Y475" s="102" t="str">
        <f>IF(A475&lt;&gt;"",IF(AE475=1,"VENCIDO",IF(AE475=2,"PRÓXIMO A VENCER",IF(AE475=3,"EN TERMINO",IF(AE475=4,"CON AVANCE",IF(AE475=5,"CUMPLIDO",))))),"")</f>
        <v>CUMPLIDO</v>
      </c>
      <c r="Z475" s="152" t="s">
        <v>148</v>
      </c>
      <c r="AA475" s="89" t="str">
        <f t="shared" si="92"/>
        <v>H53R15</v>
      </c>
      <c r="AB475" s="103">
        <f>IF(A475&lt;&gt;"",1,AB474+1)</f>
        <v>1</v>
      </c>
      <c r="AC475" s="103" t="str">
        <f t="shared" si="93"/>
        <v>H53R15 - 1</v>
      </c>
      <c r="AD475" s="82">
        <f t="shared" si="95"/>
        <v>5</v>
      </c>
      <c r="AE475" s="82">
        <f t="shared" si="96"/>
        <v>5</v>
      </c>
      <c r="AF475" s="82" t="str">
        <f>IF(A475&lt;&gt;"",MID(F475,1,FIND(" ",F475,1)-1),AF474)</f>
        <v>H53R15</v>
      </c>
      <c r="AG475" s="82" t="str">
        <f t="shared" si="97"/>
        <v>H53R15</v>
      </c>
      <c r="AH475" s="155"/>
      <c r="AI475" s="155"/>
    </row>
    <row r="476" spans="1:35" s="2" customFormat="1" ht="350.1" customHeight="1" x14ac:dyDescent="0.2">
      <c r="A476" s="89">
        <f>IF(ISBLANK(D476),"",COUNTA($D$2:D476))</f>
        <v>372</v>
      </c>
      <c r="B476" s="90">
        <f t="shared" si="98"/>
        <v>475</v>
      </c>
      <c r="C476" s="98"/>
      <c r="D476" s="98" t="s">
        <v>712</v>
      </c>
      <c r="E476" s="98" t="s">
        <v>14</v>
      </c>
      <c r="F476" s="112" t="s">
        <v>819</v>
      </c>
      <c r="G476" s="112" t="s">
        <v>121</v>
      </c>
      <c r="H476" s="112" t="s">
        <v>515</v>
      </c>
      <c r="I476" s="112" t="s">
        <v>514</v>
      </c>
      <c r="J476" s="98" t="s">
        <v>513</v>
      </c>
      <c r="K476" s="98">
        <v>2</v>
      </c>
      <c r="L476" s="130">
        <v>43040</v>
      </c>
      <c r="M476" s="130">
        <v>43099</v>
      </c>
      <c r="N476" s="117">
        <f t="shared" si="99"/>
        <v>8.4285714285714288</v>
      </c>
      <c r="O476" s="111" t="s">
        <v>1702</v>
      </c>
      <c r="P476" s="98">
        <v>2</v>
      </c>
      <c r="Q476" s="130"/>
      <c r="R476" s="100">
        <f>(Q476-M476)/30</f>
        <v>-1436.6333333333334</v>
      </c>
      <c r="S476" s="118">
        <f>IF(P476/K476&gt;1,100,+P476/K476*100)</f>
        <v>100</v>
      </c>
      <c r="T476" s="97">
        <f>+N476*S476/100</f>
        <v>8.4285714285714288</v>
      </c>
      <c r="U476" s="97">
        <f>IF(M476&lt;=$AI$1,T476,0)</f>
        <v>8.4285714285714288</v>
      </c>
      <c r="V476" s="97">
        <f>IF($AI$1&gt;=M476,N476,0)</f>
        <v>8.4285714285714288</v>
      </c>
      <c r="W476" s="98"/>
      <c r="X476" s="102" t="str">
        <f>IF(S476=100,"CUMPLIDA",IF(M476-$AI$1&lt;0,"VENCIDA",IF(M476-$AI$1&lt;=30,"PRÓXIMA A VENCER",IF(S476&gt;0,"CON AVANCE","EN TERMINO"))))</f>
        <v>CUMPLIDA</v>
      </c>
      <c r="Y476" s="102" t="str">
        <f>IF(A476&lt;&gt;"",IF(AE476=1,"VENCIDO",IF(AE476=2,"PRÓXIMO A VENCER",IF(AE476=3,"EN TERMINO",IF(AE476=4,"CON AVANCE",IF(AE476=5,"CUMPLIDO",))))),"")</f>
        <v>CUMPLIDO</v>
      </c>
      <c r="Z476" s="152" t="s">
        <v>148</v>
      </c>
      <c r="AA476" s="89" t="str">
        <f t="shared" ref="AA476:AA539" si="100">AG476</f>
        <v>H54R15</v>
      </c>
      <c r="AB476" s="103">
        <f>IF(A476&lt;&gt;"",1,AB475+1)</f>
        <v>1</v>
      </c>
      <c r="AC476" s="103" t="str">
        <f t="shared" ref="AC476:AC539" si="101">CONCATENATE(AA476," - ",AB476)</f>
        <v>H54R15 - 1</v>
      </c>
      <c r="AD476" s="82">
        <f t="shared" si="95"/>
        <v>5</v>
      </c>
      <c r="AE476" s="82">
        <f t="shared" si="96"/>
        <v>5</v>
      </c>
      <c r="AF476" s="82" t="str">
        <f>IF(A476&lt;&gt;"",MID(F476,1,FIND(" ",F476,1)-1),AF475)</f>
        <v>H54R15.</v>
      </c>
      <c r="AG476" s="82" t="str">
        <f t="shared" si="97"/>
        <v>H54R15</v>
      </c>
      <c r="AH476" s="155"/>
      <c r="AI476" s="155"/>
    </row>
    <row r="477" spans="1:35" s="2" customFormat="1" ht="350.1" customHeight="1" x14ac:dyDescent="0.2">
      <c r="A477" s="89">
        <f>IF(ISBLANK(D477),"",COUNTA($D$2:D477))</f>
        <v>373</v>
      </c>
      <c r="B477" s="90">
        <f t="shared" si="98"/>
        <v>476</v>
      </c>
      <c r="C477" s="98"/>
      <c r="D477" s="98" t="s">
        <v>712</v>
      </c>
      <c r="E477" s="98" t="s">
        <v>14</v>
      </c>
      <c r="F477" s="112" t="s">
        <v>584</v>
      </c>
      <c r="G477" s="112" t="s">
        <v>583</v>
      </c>
      <c r="H477" s="112" t="s">
        <v>581</v>
      </c>
      <c r="I477" s="112" t="s">
        <v>582</v>
      </c>
      <c r="J477" s="98" t="s">
        <v>565</v>
      </c>
      <c r="K477" s="98">
        <v>1</v>
      </c>
      <c r="L477" s="130">
        <v>43040</v>
      </c>
      <c r="M477" s="130">
        <v>43099</v>
      </c>
      <c r="N477" s="117">
        <f t="shared" si="99"/>
        <v>8.4285714285714288</v>
      </c>
      <c r="O477" s="98" t="s">
        <v>1704</v>
      </c>
      <c r="P477" s="98">
        <v>1</v>
      </c>
      <c r="Q477" s="130"/>
      <c r="R477" s="100">
        <f>(Q477-M477)/30</f>
        <v>-1436.6333333333334</v>
      </c>
      <c r="S477" s="118">
        <f>IF(P477/K477&gt;1,100,+P477/K477*100)</f>
        <v>100</v>
      </c>
      <c r="T477" s="97">
        <f>+N477*S477/100</f>
        <v>8.4285714285714288</v>
      </c>
      <c r="U477" s="97">
        <f>IF(M477&lt;=$AI$1,T477,0)</f>
        <v>8.4285714285714288</v>
      </c>
      <c r="V477" s="97">
        <f>IF($AI$1&gt;=M477,N477,0)</f>
        <v>8.4285714285714288</v>
      </c>
      <c r="W477" s="98"/>
      <c r="X477" s="102" t="str">
        <f>IF(S477=100,"CUMPLIDA",IF(M477-$AI$1&lt;0,"VENCIDA",IF(M477-$AI$1&lt;=30,"PRÓXIMA A VENCER",IF(S477&gt;0,"CON AVANCE","EN TERMINO"))))</f>
        <v>CUMPLIDA</v>
      </c>
      <c r="Y477" s="102" t="str">
        <f>IF(A477&lt;&gt;"",IF(AE477=1,"VENCIDO",IF(AE477=2,"PRÓXIMO A VENCER",IF(AE477=3,"EN TERMINO",IF(AE477=4,"CON AVANCE",IF(AE477=5,"CUMPLIDO",))))),"")</f>
        <v>CUMPLIDO</v>
      </c>
      <c r="Z477" s="152" t="s">
        <v>148</v>
      </c>
      <c r="AA477" s="89" t="str">
        <f t="shared" si="100"/>
        <v>H55R15</v>
      </c>
      <c r="AB477" s="103">
        <f>IF(A477&lt;&gt;"",1,AB476+1)</f>
        <v>1</v>
      </c>
      <c r="AC477" s="103" t="str">
        <f t="shared" si="101"/>
        <v>H55R15 - 1</v>
      </c>
      <c r="AD477" s="82">
        <f t="shared" si="95"/>
        <v>5</v>
      </c>
      <c r="AE477" s="82">
        <f t="shared" si="96"/>
        <v>5</v>
      </c>
      <c r="AF477" s="82" t="str">
        <f>IF(A477&lt;&gt;"",MID(F477,1,FIND(" ",F477,1)-1),AF476)</f>
        <v>H55R15.</v>
      </c>
      <c r="AG477" s="82" t="str">
        <f t="shared" si="97"/>
        <v>H55R15</v>
      </c>
      <c r="AH477" s="155"/>
      <c r="AI477" s="155"/>
    </row>
    <row r="478" spans="1:35" s="2" customFormat="1" ht="350.1" customHeight="1" x14ac:dyDescent="0.2">
      <c r="A478" s="89">
        <f>IF(ISBLANK(D478),"",COUNTA($D$2:D478))</f>
        <v>374</v>
      </c>
      <c r="B478" s="90">
        <f t="shared" si="98"/>
        <v>477</v>
      </c>
      <c r="C478" s="98"/>
      <c r="D478" s="98" t="s">
        <v>831</v>
      </c>
      <c r="E478" s="98" t="s">
        <v>122</v>
      </c>
      <c r="F478" s="112" t="s">
        <v>585</v>
      </c>
      <c r="G478" s="112" t="s">
        <v>123</v>
      </c>
      <c r="H478" s="112" t="s">
        <v>619</v>
      </c>
      <c r="I478" s="112" t="s">
        <v>621</v>
      </c>
      <c r="J478" s="98" t="s">
        <v>620</v>
      </c>
      <c r="K478" s="98">
        <v>6</v>
      </c>
      <c r="L478" s="130">
        <v>43040</v>
      </c>
      <c r="M478" s="130">
        <v>43251</v>
      </c>
      <c r="N478" s="117">
        <f t="shared" si="99"/>
        <v>30.142857142857142</v>
      </c>
      <c r="O478" s="98" t="s">
        <v>349</v>
      </c>
      <c r="P478" s="98">
        <v>6</v>
      </c>
      <c r="Q478" s="130"/>
      <c r="R478" s="100">
        <f>(Q478-M478)/30</f>
        <v>-1441.7</v>
      </c>
      <c r="S478" s="118">
        <f>IF(P478/K478&gt;1,100,+P478/K478*100)</f>
        <v>100</v>
      </c>
      <c r="T478" s="97">
        <f>+N478*S478/100</f>
        <v>30.142857142857142</v>
      </c>
      <c r="U478" s="97">
        <f>IF(M478&lt;=$AI$1,T478,0)</f>
        <v>30.142857142857142</v>
      </c>
      <c r="V478" s="97">
        <f>IF($AI$1&gt;=M478,N478,0)</f>
        <v>30.142857142857142</v>
      </c>
      <c r="W478" s="98"/>
      <c r="X478" s="102" t="str">
        <f>IF(S478=100,"CUMPLIDA",IF(M478-$AI$1&lt;0,"VENCIDA",IF(M478-$AI$1&lt;=30,"PRÓXIMA A VENCER",IF(S478&gt;0,"CON AVANCE","EN TERMINO"))))</f>
        <v>CUMPLIDA</v>
      </c>
      <c r="Y478" s="102" t="str">
        <f>IF(A478&lt;&gt;"",IF(AE478=1,"VENCIDO",IF(AE478=2,"PRÓXIMO A VENCER",IF(AE478=3,"EN TERMINO",IF(AE478=4,"CON AVANCE",IF(AE478=5,"CUMPLIDO",))))),"")</f>
        <v>CUMPLIDO</v>
      </c>
      <c r="Z478" s="152" t="s">
        <v>148</v>
      </c>
      <c r="AA478" s="89" t="str">
        <f t="shared" si="100"/>
        <v>H56R15</v>
      </c>
      <c r="AB478" s="103">
        <f>IF(A478&lt;&gt;"",1,AB477+1)</f>
        <v>1</v>
      </c>
      <c r="AC478" s="103" t="str">
        <f t="shared" si="101"/>
        <v>H56R15 - 1</v>
      </c>
      <c r="AD478" s="82">
        <f t="shared" si="95"/>
        <v>5</v>
      </c>
      <c r="AE478" s="82">
        <f t="shared" si="96"/>
        <v>5</v>
      </c>
      <c r="AF478" s="82" t="str">
        <f>IF(A478&lt;&gt;"",MID(F478,1,FIND(" ",F478,1)-1),AF477)</f>
        <v>H56R15.</v>
      </c>
      <c r="AG478" s="82" t="str">
        <f t="shared" si="97"/>
        <v>H56R15</v>
      </c>
      <c r="AH478" s="155"/>
      <c r="AI478" s="155"/>
    </row>
    <row r="479" spans="1:35" s="2" customFormat="1" ht="350.1" customHeight="1" x14ac:dyDescent="0.2">
      <c r="A479" s="89">
        <f>IF(ISBLANK(D479),"",COUNTA($D$2:D479))</f>
        <v>375</v>
      </c>
      <c r="B479" s="90">
        <f t="shared" si="98"/>
        <v>478</v>
      </c>
      <c r="C479" s="98"/>
      <c r="D479" s="98" t="s">
        <v>1657</v>
      </c>
      <c r="E479" s="98" t="s">
        <v>124</v>
      </c>
      <c r="F479" s="112" t="s">
        <v>820</v>
      </c>
      <c r="G479" s="112" t="s">
        <v>125</v>
      </c>
      <c r="H479" s="112" t="s">
        <v>1644</v>
      </c>
      <c r="I479" s="112" t="s">
        <v>1652</v>
      </c>
      <c r="J479" s="98" t="s">
        <v>1594</v>
      </c>
      <c r="K479" s="98">
        <v>1</v>
      </c>
      <c r="L479" s="130">
        <v>44407</v>
      </c>
      <c r="M479" s="130">
        <v>44561</v>
      </c>
      <c r="N479" s="117">
        <f t="shared" si="99"/>
        <v>22</v>
      </c>
      <c r="O479" s="98" t="s">
        <v>1700</v>
      </c>
      <c r="P479" s="98">
        <v>0</v>
      </c>
      <c r="Q479" s="130"/>
      <c r="R479" s="100">
        <f>(Q479-M479)/30</f>
        <v>-1485.3666666666666</v>
      </c>
      <c r="S479" s="118">
        <f>IF(P479/K479&gt;1,100,+P479/K479*100)</f>
        <v>0</v>
      </c>
      <c r="T479" s="97">
        <f>+N479*S479/100</f>
        <v>0</v>
      </c>
      <c r="U479" s="97">
        <f>IF(M479&lt;=$AI$1,T479,0)</f>
        <v>0</v>
      </c>
      <c r="V479" s="97">
        <f>IF($AI$1&gt;=M479,N479,0)</f>
        <v>22</v>
      </c>
      <c r="W479" s="98"/>
      <c r="X479" s="102" t="str">
        <f>IF(S479=100,"CUMPLIDA",IF(M479-$AI$1&lt;0,"VENCIDA",IF(M479-$AI$1&lt;=30,"PRÓXIMA A VENCER",IF(S479&gt;0,"CON AVANCE","EN TERMINO"))))</f>
        <v>VENCIDA</v>
      </c>
      <c r="Y479" s="102" t="str">
        <f>IF(A479&lt;&gt;"",IF(AE479=1,"VENCIDO",IF(AE479=2,"PRÓXIMO A VENCER",IF(AE479=3,"EN TERMINO",IF(AE479=4,"CON AVANCE",IF(AE479=5,"CUMPLIDO",))))),"")</f>
        <v>VENCIDO</v>
      </c>
      <c r="Z479" s="152" t="s">
        <v>148</v>
      </c>
      <c r="AA479" s="89" t="str">
        <f t="shared" si="100"/>
        <v>H60R15</v>
      </c>
      <c r="AB479" s="103">
        <f>IF(A479&lt;&gt;"",1,AB478+1)</f>
        <v>1</v>
      </c>
      <c r="AC479" s="103" t="str">
        <f t="shared" si="101"/>
        <v>H60R15 - 1</v>
      </c>
      <c r="AD479" s="82">
        <f t="shared" si="95"/>
        <v>1</v>
      </c>
      <c r="AE479" s="82">
        <f t="shared" si="96"/>
        <v>1</v>
      </c>
      <c r="AF479" s="82" t="str">
        <f>IF(A479&lt;&gt;"",MID(F479,1,FIND(" ",F479,1)-1),AF478)</f>
        <v>H60R15.</v>
      </c>
      <c r="AG479" s="82" t="str">
        <f t="shared" si="97"/>
        <v>H60R15</v>
      </c>
      <c r="AH479" s="155"/>
      <c r="AI479" s="155"/>
    </row>
    <row r="480" spans="1:35" s="2" customFormat="1" ht="350.1" customHeight="1" x14ac:dyDescent="0.2">
      <c r="A480" s="89">
        <f>IF(ISBLANK(D480),"",COUNTA($D$2:D480))</f>
        <v>376</v>
      </c>
      <c r="B480" s="90">
        <f t="shared" si="98"/>
        <v>479</v>
      </c>
      <c r="C480" s="98"/>
      <c r="D480" s="98" t="s">
        <v>713</v>
      </c>
      <c r="E480" s="98" t="s">
        <v>122</v>
      </c>
      <c r="F480" s="112" t="s">
        <v>821</v>
      </c>
      <c r="G480" s="112" t="s">
        <v>126</v>
      </c>
      <c r="H480" s="112" t="s">
        <v>678</v>
      </c>
      <c r="I480" s="112" t="s">
        <v>679</v>
      </c>
      <c r="J480" s="112" t="s">
        <v>297</v>
      </c>
      <c r="K480" s="98">
        <v>16</v>
      </c>
      <c r="L480" s="130">
        <v>43040</v>
      </c>
      <c r="M480" s="130">
        <v>43403</v>
      </c>
      <c r="N480" s="117">
        <f t="shared" si="99"/>
        <v>51.857142857142854</v>
      </c>
      <c r="O480" s="98" t="s">
        <v>1700</v>
      </c>
      <c r="P480" s="98">
        <v>16</v>
      </c>
      <c r="Q480" s="130">
        <v>44434</v>
      </c>
      <c r="R480" s="100">
        <f>(Q480-M480)/30</f>
        <v>34.366666666666667</v>
      </c>
      <c r="S480" s="118">
        <f>IF(P480/K480&gt;1,100,+P480/K480*100)</f>
        <v>100</v>
      </c>
      <c r="T480" s="97">
        <f>+N480*S480/100</f>
        <v>51.857142857142854</v>
      </c>
      <c r="U480" s="97">
        <f>IF(M480&lt;=$AI$1,T480,0)</f>
        <v>51.857142857142854</v>
      </c>
      <c r="V480" s="97">
        <f>IF($AI$1&gt;=M480,N480,0)</f>
        <v>51.857142857142854</v>
      </c>
      <c r="W480" s="98"/>
      <c r="X480" s="102" t="str">
        <f>IF(S480=100,"CUMPLIDA",IF(M480-$AI$1&lt;0,"VENCIDA",IF(M480-$AI$1&lt;=30,"PRÓXIMA A VENCER",IF(S480&gt;0,"CON AVANCE","EN TERMINO"))))</f>
        <v>CUMPLIDA</v>
      </c>
      <c r="Y480" s="102" t="str">
        <f>IF(A480&lt;&gt;"",IF(AE480=1,"VENCIDO",IF(AE480=2,"PRÓXIMO A VENCER",IF(AE480=3,"EN TERMINO",IF(AE480=4,"CON AVANCE",IF(AE480=5,"CUMPLIDO",))))),"")</f>
        <v>CUMPLIDO</v>
      </c>
      <c r="Z480" s="152" t="s">
        <v>148</v>
      </c>
      <c r="AA480" s="89" t="str">
        <f t="shared" si="100"/>
        <v>H61R15</v>
      </c>
      <c r="AB480" s="103">
        <f>IF(A480&lt;&gt;"",1,AB479+1)</f>
        <v>1</v>
      </c>
      <c r="AC480" s="103" t="str">
        <f t="shared" si="101"/>
        <v>H61R15 - 1</v>
      </c>
      <c r="AD480" s="82">
        <f t="shared" si="95"/>
        <v>5</v>
      </c>
      <c r="AE480" s="82">
        <f t="shared" si="96"/>
        <v>5</v>
      </c>
      <c r="AF480" s="82" t="str">
        <f>IF(A480&lt;&gt;"",MID(F480,1,FIND(" ",F480,1)-1),AF479)</f>
        <v>H61R15.</v>
      </c>
      <c r="AG480" s="82" t="str">
        <f t="shared" si="97"/>
        <v>H61R15</v>
      </c>
      <c r="AH480" s="155"/>
      <c r="AI480" s="155"/>
    </row>
    <row r="481" spans="1:35" s="2" customFormat="1" ht="350.1" customHeight="1" x14ac:dyDescent="0.2">
      <c r="A481" s="89">
        <f>IF(ISBLANK(D481),"",COUNTA($D$2:D481))</f>
        <v>377</v>
      </c>
      <c r="B481" s="90">
        <f t="shared" si="98"/>
        <v>480</v>
      </c>
      <c r="C481" s="98"/>
      <c r="D481" s="98" t="s">
        <v>713</v>
      </c>
      <c r="E481" s="98" t="s">
        <v>89</v>
      </c>
      <c r="F481" s="112" t="s">
        <v>822</v>
      </c>
      <c r="G481" s="112" t="s">
        <v>127</v>
      </c>
      <c r="H481" s="112" t="s">
        <v>678</v>
      </c>
      <c r="I481" s="112" t="s">
        <v>679</v>
      </c>
      <c r="J481" s="112" t="s">
        <v>301</v>
      </c>
      <c r="K481" s="103">
        <v>16</v>
      </c>
      <c r="L481" s="130">
        <v>43040</v>
      </c>
      <c r="M481" s="130">
        <v>43403</v>
      </c>
      <c r="N481" s="117">
        <f t="shared" si="99"/>
        <v>51.857142857142854</v>
      </c>
      <c r="O481" s="98" t="s">
        <v>1700</v>
      </c>
      <c r="P481" s="98">
        <v>16</v>
      </c>
      <c r="Q481" s="130">
        <v>44434</v>
      </c>
      <c r="R481" s="100">
        <f>(Q481-M481)/30</f>
        <v>34.366666666666667</v>
      </c>
      <c r="S481" s="118">
        <f>IF(P481/K481&gt;1,100,+P481/K481*100)</f>
        <v>100</v>
      </c>
      <c r="T481" s="97">
        <f>+N481*S481/100</f>
        <v>51.857142857142854</v>
      </c>
      <c r="U481" s="97">
        <f>IF(M481&lt;=$AI$1,T481,0)</f>
        <v>51.857142857142854</v>
      </c>
      <c r="V481" s="97">
        <f>IF($AI$1&gt;=M481,N481,0)</f>
        <v>51.857142857142854</v>
      </c>
      <c r="W481" s="98"/>
      <c r="X481" s="102" t="str">
        <f>IF(S481=100,"CUMPLIDA",IF(M481-$AI$1&lt;0,"VENCIDA",IF(M481-$AI$1&lt;=30,"PRÓXIMA A VENCER",IF(S481&gt;0,"CON AVANCE","EN TERMINO"))))</f>
        <v>CUMPLIDA</v>
      </c>
      <c r="Y481" s="102" t="str">
        <f>IF(A481&lt;&gt;"",IF(AE481=1,"VENCIDO",IF(AE481=2,"PRÓXIMO A VENCER",IF(AE481=3,"EN TERMINO",IF(AE481=4,"CON AVANCE",IF(AE481=5,"CUMPLIDO",))))),"")</f>
        <v>CUMPLIDO</v>
      </c>
      <c r="Z481" s="152" t="s">
        <v>148</v>
      </c>
      <c r="AA481" s="89" t="str">
        <f t="shared" si="100"/>
        <v>H62R15</v>
      </c>
      <c r="AB481" s="103">
        <f>IF(A481&lt;&gt;"",1,AB480+1)</f>
        <v>1</v>
      </c>
      <c r="AC481" s="103" t="str">
        <f t="shared" si="101"/>
        <v>H62R15 - 1</v>
      </c>
      <c r="AD481" s="82">
        <f t="shared" si="95"/>
        <v>5</v>
      </c>
      <c r="AE481" s="82">
        <f t="shared" si="96"/>
        <v>5</v>
      </c>
      <c r="AF481" s="82" t="str">
        <f>IF(A481&lt;&gt;"",MID(F481,1,FIND(" ",F481,1)-1),AF480)</f>
        <v>H62R15.</v>
      </c>
      <c r="AG481" s="82" t="str">
        <f t="shared" si="97"/>
        <v>H62R15</v>
      </c>
      <c r="AH481" s="155"/>
      <c r="AI481" s="155"/>
    </row>
    <row r="482" spans="1:35" s="2" customFormat="1" ht="350.1" customHeight="1" x14ac:dyDescent="0.2">
      <c r="A482" s="89">
        <f>IF(ISBLANK(D482),"",COUNTA($D$2:D482))</f>
        <v>378</v>
      </c>
      <c r="B482" s="90">
        <f t="shared" si="98"/>
        <v>481</v>
      </c>
      <c r="C482" s="98"/>
      <c r="D482" s="98" t="s">
        <v>712</v>
      </c>
      <c r="E482" s="98" t="s">
        <v>89</v>
      </c>
      <c r="F482" s="112" t="s">
        <v>1660</v>
      </c>
      <c r="G482" s="112" t="s">
        <v>425</v>
      </c>
      <c r="H482" s="112" t="s">
        <v>1659</v>
      </c>
      <c r="I482" s="112" t="s">
        <v>1659</v>
      </c>
      <c r="J482" s="98" t="s">
        <v>1658</v>
      </c>
      <c r="K482" s="103">
        <v>1</v>
      </c>
      <c r="L482" s="130">
        <v>44407</v>
      </c>
      <c r="M482" s="130">
        <v>44561</v>
      </c>
      <c r="N482" s="117">
        <f t="shared" si="99"/>
        <v>22</v>
      </c>
      <c r="O482" s="98" t="s">
        <v>1700</v>
      </c>
      <c r="P482" s="98">
        <v>0</v>
      </c>
      <c r="Q482" s="130"/>
      <c r="R482" s="100">
        <f>(Q482-M482)/30</f>
        <v>-1485.3666666666666</v>
      </c>
      <c r="S482" s="118">
        <f>IF(P482/K482&gt;1,100,+P482/K482*100)</f>
        <v>0</v>
      </c>
      <c r="T482" s="97">
        <f>+N482*S482/100</f>
        <v>0</v>
      </c>
      <c r="U482" s="97">
        <f>IF(M482&lt;=$AI$1,T482,0)</f>
        <v>0</v>
      </c>
      <c r="V482" s="97">
        <f>IF($AI$1&gt;=M482,N482,0)</f>
        <v>22</v>
      </c>
      <c r="W482" s="98"/>
      <c r="X482" s="102" t="str">
        <f>IF(S482=100,"CUMPLIDA",IF(M482-$AI$1&lt;0,"VENCIDA",IF(M482-$AI$1&lt;=30,"PRÓXIMA A VENCER",IF(S482&gt;0,"CON AVANCE","EN TERMINO"))))</f>
        <v>VENCIDA</v>
      </c>
      <c r="Y482" s="102" t="str">
        <f>IF(A482&lt;&gt;"",IF(AE482=1,"VENCIDO",IF(AE482=2,"PRÓXIMO A VENCER",IF(AE482=3,"EN TERMINO",IF(AE482=4,"CON AVANCE",IF(AE482=5,"CUMPLIDO",))))),"")</f>
        <v>VENCIDO</v>
      </c>
      <c r="Z482" s="152" t="s">
        <v>148</v>
      </c>
      <c r="AA482" s="89" t="str">
        <f t="shared" si="100"/>
        <v>H63R15</v>
      </c>
      <c r="AB482" s="103">
        <f>IF(A482&lt;&gt;"",1,AB481+1)</f>
        <v>1</v>
      </c>
      <c r="AC482" s="103" t="str">
        <f t="shared" si="101"/>
        <v>H63R15 - 1</v>
      </c>
      <c r="AD482" s="82">
        <f t="shared" si="95"/>
        <v>1</v>
      </c>
      <c r="AE482" s="82">
        <f t="shared" si="96"/>
        <v>1</v>
      </c>
      <c r="AF482" s="82" t="str">
        <f>IF(A482&lt;&gt;"",MID(F482,1,FIND(" ",F482,1)-1),AF481)</f>
        <v>H63R15.</v>
      </c>
      <c r="AG482" s="82" t="str">
        <f t="shared" si="97"/>
        <v>H63R15</v>
      </c>
      <c r="AH482" s="155"/>
      <c r="AI482" s="155"/>
    </row>
    <row r="483" spans="1:35" s="2" customFormat="1" ht="182.25" customHeight="1" x14ac:dyDescent="0.2">
      <c r="A483" s="89" t="str">
        <f>IF(ISBLANK(D483),"",COUNTA($D$2:D483))</f>
        <v/>
      </c>
      <c r="B483" s="90">
        <f t="shared" si="98"/>
        <v>482</v>
      </c>
      <c r="C483" s="98"/>
      <c r="D483" s="98"/>
      <c r="E483" s="98" t="s">
        <v>89</v>
      </c>
      <c r="F483" s="112" t="s">
        <v>424</v>
      </c>
      <c r="G483" s="112" t="s">
        <v>177</v>
      </c>
      <c r="H483" s="112" t="s">
        <v>426</v>
      </c>
      <c r="I483" s="112" t="s">
        <v>423</v>
      </c>
      <c r="J483" s="98" t="s">
        <v>391</v>
      </c>
      <c r="K483" s="98">
        <v>3</v>
      </c>
      <c r="L483" s="130">
        <v>43040</v>
      </c>
      <c r="M483" s="130">
        <v>43403</v>
      </c>
      <c r="N483" s="117">
        <f t="shared" si="99"/>
        <v>51.857142857142854</v>
      </c>
      <c r="O483" s="98" t="s">
        <v>1699</v>
      </c>
      <c r="P483" s="98">
        <v>0</v>
      </c>
      <c r="Q483" s="130"/>
      <c r="R483" s="100">
        <f>(Q483-M483)/30</f>
        <v>-1446.7666666666667</v>
      </c>
      <c r="S483" s="118">
        <f>IF(P483/K483&gt;1,100,+P483/K483*100)</f>
        <v>0</v>
      </c>
      <c r="T483" s="97">
        <f>+N483*S483/100</f>
        <v>0</v>
      </c>
      <c r="U483" s="97">
        <f>IF(M483&lt;=$AI$1,T483,0)</f>
        <v>0</v>
      </c>
      <c r="V483" s="97">
        <f>IF($AI$1&gt;=M483,N483,0)</f>
        <v>51.857142857142854</v>
      </c>
      <c r="W483" s="98"/>
      <c r="X483" s="102" t="str">
        <f>IF(S483=100,"CUMPLIDA",IF(M483-$AI$1&lt;0,"VENCIDA",IF(M483-$AI$1&lt;=30,"PRÓXIMA A VENCER",IF(S483&gt;0,"CON AVANCE","EN TERMINO"))))</f>
        <v>VENCIDA</v>
      </c>
      <c r="Y483" s="102" t="str">
        <f>IF(A483&lt;&gt;"",IF(AE483=1,"VENCIDO",IF(AE483=2,"PRÓXIMO A VENCER",IF(AE483=3,"EN TERMINO",IF(AE483=4,"CON AVANCE",IF(AE483=5,"CUMPLIDO",))))),"")</f>
        <v/>
      </c>
      <c r="Z483" s="152" t="s">
        <v>148</v>
      </c>
      <c r="AA483" s="89" t="str">
        <f t="shared" si="100"/>
        <v>H63R15</v>
      </c>
      <c r="AB483" s="103">
        <f>IF(A483&lt;&gt;"",1,AB482+1)</f>
        <v>2</v>
      </c>
      <c r="AC483" s="103" t="str">
        <f t="shared" si="101"/>
        <v>H63R15 - 2</v>
      </c>
      <c r="AD483" s="82">
        <f t="shared" si="95"/>
        <v>1</v>
      </c>
      <c r="AE483" s="82">
        <f t="shared" si="96"/>
        <v>1</v>
      </c>
      <c r="AF483" s="82" t="str">
        <f>IF(A483&lt;&gt;"",MID(F483,1,FIND(" ",F483,1)-1),AF482)</f>
        <v>H63R15.</v>
      </c>
      <c r="AG483" s="82" t="str">
        <f t="shared" si="97"/>
        <v>H63R15</v>
      </c>
      <c r="AH483" s="155"/>
      <c r="AI483" s="155"/>
    </row>
    <row r="484" spans="1:35" s="2" customFormat="1" ht="350.1" customHeight="1" x14ac:dyDescent="0.2">
      <c r="A484" s="89">
        <f>IF(ISBLANK(D484),"",COUNTA($D$2:D484))</f>
        <v>379</v>
      </c>
      <c r="B484" s="90">
        <f t="shared" si="98"/>
        <v>483</v>
      </c>
      <c r="C484" s="98"/>
      <c r="D484" s="98" t="s">
        <v>712</v>
      </c>
      <c r="E484" s="98" t="s">
        <v>124</v>
      </c>
      <c r="F484" s="112" t="s">
        <v>823</v>
      </c>
      <c r="G484" s="112" t="s">
        <v>128</v>
      </c>
      <c r="H484" s="112" t="s">
        <v>1644</v>
      </c>
      <c r="I484" s="112" t="s">
        <v>1652</v>
      </c>
      <c r="J484" s="98" t="s">
        <v>1594</v>
      </c>
      <c r="K484" s="98">
        <v>1</v>
      </c>
      <c r="L484" s="130">
        <v>44407</v>
      </c>
      <c r="M484" s="130">
        <v>44561</v>
      </c>
      <c r="N484" s="117">
        <f t="shared" si="99"/>
        <v>22</v>
      </c>
      <c r="O484" s="98" t="s">
        <v>1700</v>
      </c>
      <c r="P484" s="98">
        <v>0</v>
      </c>
      <c r="Q484" s="130"/>
      <c r="R484" s="100">
        <f>(Q484-M484)/30</f>
        <v>-1485.3666666666666</v>
      </c>
      <c r="S484" s="118">
        <f>IF(P484/K484&gt;1,100,+P484/K484*100)</f>
        <v>0</v>
      </c>
      <c r="T484" s="97">
        <f>+N484*S484/100</f>
        <v>0</v>
      </c>
      <c r="U484" s="97">
        <f>IF(M484&lt;=$AI$1,T484,0)</f>
        <v>0</v>
      </c>
      <c r="V484" s="97">
        <f>IF($AI$1&gt;=M484,N484,0)</f>
        <v>22</v>
      </c>
      <c r="W484" s="98"/>
      <c r="X484" s="102" t="str">
        <f>IF(S484=100,"CUMPLIDA",IF(M484-$AI$1&lt;0,"VENCIDA",IF(M484-$AI$1&lt;=30,"PRÓXIMA A VENCER",IF(S484&gt;0,"CON AVANCE","EN TERMINO"))))</f>
        <v>VENCIDA</v>
      </c>
      <c r="Y484" s="102" t="str">
        <f>IF(A484&lt;&gt;"",IF(AE484=1,"VENCIDO",IF(AE484=2,"PRÓXIMO A VENCER",IF(AE484=3,"EN TERMINO",IF(AE484=4,"CON AVANCE",IF(AE484=5,"CUMPLIDO",))))),"")</f>
        <v>VENCIDO</v>
      </c>
      <c r="Z484" s="152" t="s">
        <v>148</v>
      </c>
      <c r="AA484" s="89" t="str">
        <f t="shared" si="100"/>
        <v>H64R15</v>
      </c>
      <c r="AB484" s="103">
        <f>IF(A484&lt;&gt;"",1,AB483+1)</f>
        <v>1</v>
      </c>
      <c r="AC484" s="103" t="str">
        <f t="shared" si="101"/>
        <v>H64R15 - 1</v>
      </c>
      <c r="AD484" s="82">
        <f t="shared" si="95"/>
        <v>1</v>
      </c>
      <c r="AE484" s="82">
        <f t="shared" si="96"/>
        <v>1</v>
      </c>
      <c r="AF484" s="82" t="str">
        <f>IF(A484&lt;&gt;"",MID(F484,1,FIND(" ",F484,1)-1),AF483)</f>
        <v>H64R15.</v>
      </c>
      <c r="AG484" s="82" t="str">
        <f t="shared" si="97"/>
        <v>H64R15</v>
      </c>
      <c r="AH484" s="155"/>
      <c r="AI484" s="155"/>
    </row>
    <row r="485" spans="1:35" s="2" customFormat="1" ht="350.1" customHeight="1" x14ac:dyDescent="0.2">
      <c r="A485" s="89">
        <f>IF(ISBLANK(D485),"",COUNTA($D$2:D485))</f>
        <v>380</v>
      </c>
      <c r="B485" s="90">
        <f t="shared" si="98"/>
        <v>484</v>
      </c>
      <c r="C485" s="98"/>
      <c r="D485" s="98" t="s">
        <v>712</v>
      </c>
      <c r="E485" s="98" t="s">
        <v>20</v>
      </c>
      <c r="F485" s="112" t="s">
        <v>683</v>
      </c>
      <c r="G485" s="112" t="s">
        <v>129</v>
      </c>
      <c r="H485" s="112" t="s">
        <v>1662</v>
      </c>
      <c r="I485" s="112" t="s">
        <v>1661</v>
      </c>
      <c r="J485" s="112" t="s">
        <v>1686</v>
      </c>
      <c r="K485" s="98">
        <v>1</v>
      </c>
      <c r="L485" s="130">
        <v>44407</v>
      </c>
      <c r="M485" s="130">
        <v>44620</v>
      </c>
      <c r="N485" s="117">
        <f t="shared" si="99"/>
        <v>30.428571428571427</v>
      </c>
      <c r="O485" s="98" t="s">
        <v>1700</v>
      </c>
      <c r="P485" s="98">
        <v>0</v>
      </c>
      <c r="Q485" s="130"/>
      <c r="R485" s="100">
        <f>(Q485-M485)/30</f>
        <v>-1487.3333333333333</v>
      </c>
      <c r="S485" s="118">
        <f>IF(P485/K485&gt;1,100,+P485/K485*100)</f>
        <v>0</v>
      </c>
      <c r="T485" s="97">
        <f>+N485*S485/100</f>
        <v>0</v>
      </c>
      <c r="U485" s="97">
        <f>IF(M485&lt;=$AI$1,T485,0)</f>
        <v>0</v>
      </c>
      <c r="V485" s="97">
        <f>IF($AI$1&gt;=M485,N485,0)</f>
        <v>30.428571428571427</v>
      </c>
      <c r="W485" s="98"/>
      <c r="X485" s="102" t="str">
        <f>IF(S485=100,"CUMPLIDA",IF(M485-$AI$1&lt;0,"VENCIDA",IF(M485-$AI$1&lt;=30,"PRÓXIMA A VENCER",IF(S485&gt;0,"CON AVANCE","EN TERMINO"))))</f>
        <v>VENCIDA</v>
      </c>
      <c r="Y485" s="102" t="str">
        <f>IF(A485&lt;&gt;"",IF(AE485=1,"VENCIDO",IF(AE485=2,"PRÓXIMO A VENCER",IF(AE485=3,"EN TERMINO",IF(AE485=4,"CON AVANCE",IF(AE485=5,"CUMPLIDO",))))),"")</f>
        <v>VENCIDO</v>
      </c>
      <c r="Z485" s="152" t="s">
        <v>148</v>
      </c>
      <c r="AA485" s="89" t="str">
        <f t="shared" si="100"/>
        <v>H66R15</v>
      </c>
      <c r="AB485" s="103">
        <f>IF(A485&lt;&gt;"",1,AB484+1)</f>
        <v>1</v>
      </c>
      <c r="AC485" s="103" t="str">
        <f t="shared" si="101"/>
        <v>H66R15 - 1</v>
      </c>
      <c r="AD485" s="82">
        <f t="shared" si="95"/>
        <v>1</v>
      </c>
      <c r="AE485" s="82">
        <f t="shared" si="96"/>
        <v>1</v>
      </c>
      <c r="AF485" s="82" t="str">
        <f>IF(A485&lt;&gt;"",MID(F485,1,FIND(" ",F485,1)-1),AF484)</f>
        <v>H66R15.</v>
      </c>
      <c r="AG485" s="82" t="str">
        <f t="shared" si="97"/>
        <v>H66R15</v>
      </c>
      <c r="AH485" s="155"/>
      <c r="AI485" s="155"/>
    </row>
    <row r="486" spans="1:35" s="2" customFormat="1" ht="350.1" customHeight="1" x14ac:dyDescent="0.2">
      <c r="A486" s="89">
        <f>IF(ISBLANK(D486),"",COUNTA($D$2:D486))</f>
        <v>381</v>
      </c>
      <c r="B486" s="90">
        <f t="shared" si="98"/>
        <v>485</v>
      </c>
      <c r="C486" s="98"/>
      <c r="D486" s="98" t="s">
        <v>712</v>
      </c>
      <c r="E486" s="98" t="s">
        <v>130</v>
      </c>
      <c r="F486" s="112" t="s">
        <v>313</v>
      </c>
      <c r="G486" s="112" t="s">
        <v>1681</v>
      </c>
      <c r="H486" s="143" t="s">
        <v>1563</v>
      </c>
      <c r="I486" s="143" t="s">
        <v>1148</v>
      </c>
      <c r="J486" s="144" t="s">
        <v>1149</v>
      </c>
      <c r="K486" s="144">
        <v>1</v>
      </c>
      <c r="L486" s="161">
        <v>43859</v>
      </c>
      <c r="M486" s="161">
        <v>44196</v>
      </c>
      <c r="N486" s="117">
        <f t="shared" ref="N486:N510" si="102">(+M486-L486)/7</f>
        <v>48.142857142857146</v>
      </c>
      <c r="O486" s="98" t="s">
        <v>332</v>
      </c>
      <c r="P486" s="98">
        <v>0.3</v>
      </c>
      <c r="Q486" s="130"/>
      <c r="R486" s="100">
        <f>(Q486-M486)/30</f>
        <v>-1473.2</v>
      </c>
      <c r="S486" s="118">
        <f>IF(P486/K486&gt;1,100,+P486/K486*100)</f>
        <v>30</v>
      </c>
      <c r="T486" s="97">
        <f>+N486*S486/100</f>
        <v>14.442857142857145</v>
      </c>
      <c r="U486" s="97">
        <f>IF(M486&lt;=$AI$1,T486,0)</f>
        <v>14.442857142857145</v>
      </c>
      <c r="V486" s="97">
        <f>IF($AI$1&gt;=M486,N486,0)</f>
        <v>48.142857142857146</v>
      </c>
      <c r="W486" s="98" t="s">
        <v>1533</v>
      </c>
      <c r="X486" s="102" t="str">
        <f>IF(S486=100,"CUMPLIDA",IF(M486-$AI$1&lt;0,"VENCIDA",IF(M486-$AI$1&lt;=30,"PRÓXIMA A VENCER",IF(S486&gt;0,"CON AVANCE","EN TERMINO"))))</f>
        <v>VENCIDA</v>
      </c>
      <c r="Y486" s="102" t="str">
        <f>IF(A486&lt;&gt;"",IF(AE486=1,"VENCIDO",IF(AE486=2,"PRÓXIMO A VENCER",IF(AE486=3,"EN TERMINO",IF(AE486=4,"CON AVANCE",IF(AE486=5,"CUMPLIDO",))))),"")</f>
        <v>VENCIDO</v>
      </c>
      <c r="Z486" s="152" t="s">
        <v>148</v>
      </c>
      <c r="AA486" s="89" t="str">
        <f t="shared" si="100"/>
        <v>H83R15</v>
      </c>
      <c r="AB486" s="103">
        <f>IF(A486&lt;&gt;"",1,AB485+1)</f>
        <v>1</v>
      </c>
      <c r="AC486" s="103" t="str">
        <f t="shared" si="101"/>
        <v>H83R15 - 1</v>
      </c>
      <c r="AD486" s="82">
        <f t="shared" si="95"/>
        <v>1</v>
      </c>
      <c r="AE486" s="82">
        <f t="shared" si="96"/>
        <v>1</v>
      </c>
      <c r="AF486" s="82" t="str">
        <f>IF(A486&lt;&gt;"",MID(F486,1,FIND(" ",F486,1)-1),AF485)</f>
        <v>H83R15.</v>
      </c>
      <c r="AG486" s="82" t="str">
        <f t="shared" si="97"/>
        <v>H83R15</v>
      </c>
      <c r="AH486" s="155"/>
      <c r="AI486" s="155"/>
    </row>
    <row r="487" spans="1:35" s="2" customFormat="1" ht="238.5" customHeight="1" x14ac:dyDescent="0.2">
      <c r="A487" s="89">
        <f>IF(ISBLANK(D487),"",COUNTA($D$2:D487))</f>
        <v>382</v>
      </c>
      <c r="B487" s="90">
        <f t="shared" si="98"/>
        <v>486</v>
      </c>
      <c r="C487" s="98"/>
      <c r="D487" s="98" t="s">
        <v>712</v>
      </c>
      <c r="E487" s="98" t="s">
        <v>20</v>
      </c>
      <c r="F487" s="112" t="s">
        <v>811</v>
      </c>
      <c r="G487" s="112" t="s">
        <v>131</v>
      </c>
      <c r="H487" s="112" t="s">
        <v>812</v>
      </c>
      <c r="I487" s="112" t="s">
        <v>663</v>
      </c>
      <c r="J487" s="98" t="s">
        <v>344</v>
      </c>
      <c r="K487" s="98">
        <v>1</v>
      </c>
      <c r="L487" s="161">
        <v>43040</v>
      </c>
      <c r="M487" s="161">
        <v>43099</v>
      </c>
      <c r="N487" s="117">
        <f t="shared" si="102"/>
        <v>8.4285714285714288</v>
      </c>
      <c r="O487" s="98" t="s">
        <v>332</v>
      </c>
      <c r="P487" s="98">
        <v>1</v>
      </c>
      <c r="Q487" s="130"/>
      <c r="R487" s="100">
        <f>(Q487-M487)/30</f>
        <v>-1436.6333333333334</v>
      </c>
      <c r="S487" s="118">
        <f>IF(P487/K487&gt;1,100,+P487/K487*100)</f>
        <v>100</v>
      </c>
      <c r="T487" s="97">
        <f>+N487*S487/100</f>
        <v>8.4285714285714288</v>
      </c>
      <c r="U487" s="97">
        <f>IF(M487&lt;=$AI$1,T487,0)</f>
        <v>8.4285714285714288</v>
      </c>
      <c r="V487" s="97">
        <f>IF($AI$1&gt;=M487,N487,0)</f>
        <v>8.4285714285714288</v>
      </c>
      <c r="W487" s="98" t="s">
        <v>1533</v>
      </c>
      <c r="X487" s="102" t="str">
        <f>IF(S487=100,"CUMPLIDA",IF(M487-$AI$1&lt;0,"VENCIDA",IF(M487-$AI$1&lt;=30,"PRÓXIMA A VENCER",IF(S487&gt;0,"CON AVANCE","EN TERMINO"))))</f>
        <v>CUMPLIDA</v>
      </c>
      <c r="Y487" s="102" t="str">
        <f>IF(A487&lt;&gt;"",IF(AE487=1,"VENCIDO",IF(AE487=2,"PRÓXIMO A VENCER",IF(AE487=3,"EN TERMINO",IF(AE487=4,"CON AVANCE",IF(AE487=5,"CUMPLIDO",))))),"")</f>
        <v>VENCIDO</v>
      </c>
      <c r="Z487" s="152" t="s">
        <v>148</v>
      </c>
      <c r="AA487" s="89" t="str">
        <f t="shared" si="100"/>
        <v>H84R15</v>
      </c>
      <c r="AB487" s="103">
        <f>IF(A487&lt;&gt;"",1,AB486+1)</f>
        <v>1</v>
      </c>
      <c r="AC487" s="103" t="str">
        <f t="shared" si="101"/>
        <v>H84R15 - 1</v>
      </c>
      <c r="AD487" s="82">
        <f t="shared" si="95"/>
        <v>5</v>
      </c>
      <c r="AE487" s="82">
        <f t="shared" si="96"/>
        <v>1</v>
      </c>
      <c r="AF487" s="82" t="str">
        <f>IF(A487&lt;&gt;"",MID(F487,1,FIND(" ",F487,1)-1),AF486)</f>
        <v>H84R15.</v>
      </c>
      <c r="AG487" s="82" t="str">
        <f t="shared" si="97"/>
        <v>H84R15</v>
      </c>
      <c r="AH487" s="155"/>
      <c r="AI487" s="155"/>
    </row>
    <row r="488" spans="1:35" s="2" customFormat="1" ht="350.1" customHeight="1" x14ac:dyDescent="0.2">
      <c r="A488" s="89" t="str">
        <f>IF(ISBLANK(D488),"",COUNTA($D$2:D488))</f>
        <v/>
      </c>
      <c r="B488" s="90">
        <f t="shared" si="98"/>
        <v>487</v>
      </c>
      <c r="C488" s="98"/>
      <c r="D488" s="98"/>
      <c r="E488" s="98" t="s">
        <v>20</v>
      </c>
      <c r="F488" s="112" t="s">
        <v>1643</v>
      </c>
      <c r="G488" s="112" t="s">
        <v>131</v>
      </c>
      <c r="H488" s="112" t="s">
        <v>1682</v>
      </c>
      <c r="I488" s="112" t="s">
        <v>1661</v>
      </c>
      <c r="J488" s="112" t="s">
        <v>1686</v>
      </c>
      <c r="K488" s="98">
        <v>1</v>
      </c>
      <c r="L488" s="130">
        <v>44408</v>
      </c>
      <c r="M488" s="130">
        <v>44620</v>
      </c>
      <c r="N488" s="117">
        <f t="shared" si="102"/>
        <v>30.285714285714285</v>
      </c>
      <c r="O488" s="98" t="s">
        <v>1700</v>
      </c>
      <c r="P488" s="98">
        <v>0</v>
      </c>
      <c r="Q488" s="162"/>
      <c r="R488" s="100">
        <f>(Q488-M488)/30</f>
        <v>-1487.3333333333333</v>
      </c>
      <c r="S488" s="118">
        <f>IF(P488/K488&gt;1,100,+P488/K488*100)</f>
        <v>0</v>
      </c>
      <c r="T488" s="97">
        <f>+N488*S488/100</f>
        <v>0</v>
      </c>
      <c r="U488" s="97">
        <f>IF(M488&lt;=$AI$1,T488,0)</f>
        <v>0</v>
      </c>
      <c r="V488" s="97">
        <f>IF($AI$1&gt;=M488,N488,0)</f>
        <v>30.285714285714285</v>
      </c>
      <c r="W488" s="98"/>
      <c r="X488" s="102" t="str">
        <f>IF(S488=100,"CUMPLIDA",IF(M488-$AI$1&lt;0,"VENCIDA",IF(M488-$AI$1&lt;=30,"PRÓXIMA A VENCER",IF(S488&gt;0,"CON AVANCE","EN TERMINO"))))</f>
        <v>VENCIDA</v>
      </c>
      <c r="Y488" s="102" t="str">
        <f>IF(A488&lt;&gt;"",IF(AE488=1,"VENCIDO",IF(AE488=2,"PRÓXIMO A VENCER",IF(AE488=3,"EN TERMINO",IF(AE488=4,"CON AVANCE",IF(AE488=5,"CUMPLIDO",))))),"")</f>
        <v/>
      </c>
      <c r="Z488" s="152" t="s">
        <v>148</v>
      </c>
      <c r="AA488" s="89" t="str">
        <f t="shared" si="100"/>
        <v>H84R15</v>
      </c>
      <c r="AB488" s="103">
        <f>IF(A488&lt;&gt;"",1,AB487+1)</f>
        <v>2</v>
      </c>
      <c r="AC488" s="103" t="str">
        <f t="shared" si="101"/>
        <v>H84R15 - 2</v>
      </c>
      <c r="AD488" s="82">
        <f t="shared" si="95"/>
        <v>1</v>
      </c>
      <c r="AE488" s="82">
        <f t="shared" si="96"/>
        <v>1</v>
      </c>
      <c r="AF488" s="82" t="str">
        <f>IF(A488&lt;&gt;"",MID(F488,1,FIND(" ",F488,1)-1),AF487)</f>
        <v>H84R15.</v>
      </c>
      <c r="AG488" s="82" t="str">
        <f t="shared" si="97"/>
        <v>H84R15</v>
      </c>
      <c r="AH488" s="155"/>
      <c r="AI488" s="155"/>
    </row>
    <row r="489" spans="1:35" s="2" customFormat="1" ht="350.1" customHeight="1" x14ac:dyDescent="0.2">
      <c r="A489" s="89">
        <f>IF(ISBLANK(D489),"",COUNTA($D$2:D489))</f>
        <v>383</v>
      </c>
      <c r="B489" s="90">
        <f t="shared" si="98"/>
        <v>488</v>
      </c>
      <c r="C489" s="98"/>
      <c r="D489" s="98" t="s">
        <v>712</v>
      </c>
      <c r="E489" s="98" t="s">
        <v>19</v>
      </c>
      <c r="F489" s="112" t="s">
        <v>1165</v>
      </c>
      <c r="G489" s="112" t="s">
        <v>664</v>
      </c>
      <c r="H489" s="112" t="s">
        <v>1162</v>
      </c>
      <c r="I489" s="112" t="s">
        <v>1160</v>
      </c>
      <c r="J489" s="98" t="s">
        <v>1161</v>
      </c>
      <c r="K489" s="98">
        <v>4</v>
      </c>
      <c r="L489" s="161">
        <v>43858</v>
      </c>
      <c r="M489" s="161">
        <v>44165</v>
      </c>
      <c r="N489" s="117">
        <f t="shared" si="102"/>
        <v>43.857142857142854</v>
      </c>
      <c r="O489" s="98" t="s">
        <v>1697</v>
      </c>
      <c r="P489" s="98">
        <v>4</v>
      </c>
      <c r="Q489" s="163"/>
      <c r="R489" s="100">
        <f>(Q489-M489)/30</f>
        <v>-1472.1666666666667</v>
      </c>
      <c r="S489" s="118">
        <f>IF(P489/K489&gt;1,100,+P489/K489*100)</f>
        <v>100</v>
      </c>
      <c r="T489" s="97">
        <f>+N489*S489/100</f>
        <v>43.857142857142854</v>
      </c>
      <c r="U489" s="97">
        <f>IF(M489&lt;=$AI$1,T489,0)</f>
        <v>43.857142857142854</v>
      </c>
      <c r="V489" s="97">
        <f>IF($AI$1&gt;=M489,N489,0)</f>
        <v>43.857142857142854</v>
      </c>
      <c r="W489" s="98" t="s">
        <v>1533</v>
      </c>
      <c r="X489" s="102" t="str">
        <f>IF(S489=100,"CUMPLIDA",IF(M489-$AI$1&lt;0,"VENCIDA",IF(M489-$AI$1&lt;=30,"PRÓXIMA A VENCER",IF(S489&gt;0,"CON AVANCE","EN TERMINO"))))</f>
        <v>CUMPLIDA</v>
      </c>
      <c r="Y489" s="102" t="str">
        <f>IF(A489&lt;&gt;"",IF(AE489=1,"VENCIDO",IF(AE489=2,"PRÓXIMO A VENCER",IF(AE489=3,"EN TERMINO",IF(AE489=4,"CON AVANCE",IF(AE489=5,"CUMPLIDO",))))),"")</f>
        <v>EN TERMINO</v>
      </c>
      <c r="Z489" s="152" t="s">
        <v>148</v>
      </c>
      <c r="AA489" s="89" t="str">
        <f t="shared" si="100"/>
        <v>H93R15</v>
      </c>
      <c r="AB489" s="103">
        <f>IF(A489&lt;&gt;"",1,AB488+1)</f>
        <v>1</v>
      </c>
      <c r="AC489" s="103" t="str">
        <f t="shared" si="101"/>
        <v>H93R15 - 1</v>
      </c>
      <c r="AD489" s="82">
        <f t="shared" si="95"/>
        <v>5</v>
      </c>
      <c r="AE489" s="82">
        <f t="shared" si="96"/>
        <v>3</v>
      </c>
      <c r="AF489" s="82" t="str">
        <f>IF(A489&lt;&gt;"",MID(F489,1,FIND(" ",F489,1)-1),AF488)</f>
        <v>H93R15.</v>
      </c>
      <c r="AG489" s="82" t="str">
        <f t="shared" si="97"/>
        <v>H93R15</v>
      </c>
      <c r="AH489" s="155"/>
      <c r="AI489" s="155"/>
    </row>
    <row r="490" spans="1:35" s="2" customFormat="1" ht="350.1" customHeight="1" x14ac:dyDescent="0.2">
      <c r="A490" s="89" t="str">
        <f>IF(ISBLANK(D490),"",COUNTA($D$2:D490))</f>
        <v/>
      </c>
      <c r="B490" s="90">
        <f t="shared" si="98"/>
        <v>489</v>
      </c>
      <c r="C490" s="98"/>
      <c r="D490" s="98"/>
      <c r="E490" s="98" t="s">
        <v>19</v>
      </c>
      <c r="F490" s="112" t="s">
        <v>1166</v>
      </c>
      <c r="G490" s="112" t="s">
        <v>664</v>
      </c>
      <c r="H490" s="112" t="s">
        <v>2416</v>
      </c>
      <c r="I490" s="112" t="s">
        <v>2413</v>
      </c>
      <c r="J490" s="98" t="s">
        <v>2414</v>
      </c>
      <c r="K490" s="98">
        <v>1</v>
      </c>
      <c r="L490" s="161">
        <v>44805</v>
      </c>
      <c r="M490" s="161">
        <v>44926</v>
      </c>
      <c r="N490" s="117">
        <f t="shared" ref="N490" si="103">(+M490-L490)/7</f>
        <v>17.285714285714285</v>
      </c>
      <c r="O490" s="98" t="s">
        <v>2415</v>
      </c>
      <c r="P490" s="98">
        <v>0</v>
      </c>
      <c r="Q490" s="130"/>
      <c r="R490" s="100">
        <f>(Q490-M490)/30</f>
        <v>-1497.5333333333333</v>
      </c>
      <c r="S490" s="118">
        <f>IF(P490/K490&gt;1,100,+P490/K490*100)</f>
        <v>0</v>
      </c>
      <c r="T490" s="97">
        <f>+N490*S490/100</f>
        <v>0</v>
      </c>
      <c r="U490" s="97">
        <f>IF(M490&lt;=$AI$1,T490,0)</f>
        <v>0</v>
      </c>
      <c r="V490" s="97">
        <f>IF($AI$1&gt;=M490,N490,0)</f>
        <v>0</v>
      </c>
      <c r="W490" s="98" t="s">
        <v>1533</v>
      </c>
      <c r="X490" s="102" t="str">
        <f>IF(S490=100,"CUMPLIDA",IF(M490-$AI$1&lt;0,"VENCIDA",IF(M490-$AI$1&lt;=30,"PRÓXIMA A VENCER",IF(S490&gt;0,"CON AVANCE","EN TERMINO"))))</f>
        <v>EN TERMINO</v>
      </c>
      <c r="Y490" s="102" t="str">
        <f>IF(A490&lt;&gt;"",IF(AE490=1,"VENCIDO",IF(AE490=2,"PRÓXIMO A VENCER",IF(AE490=3,"EN TERMINO",IF(AE490=4,"CON AVANCE",IF(AE490=5,"CUMPLIDO",))))),"")</f>
        <v/>
      </c>
      <c r="Z490" s="152" t="s">
        <v>148</v>
      </c>
      <c r="AA490" s="89" t="str">
        <f t="shared" si="100"/>
        <v>H93R15</v>
      </c>
      <c r="AB490" s="103">
        <f>IF(A490&lt;&gt;"",1,AB489+1)</f>
        <v>2</v>
      </c>
      <c r="AC490" s="103" t="str">
        <f t="shared" si="101"/>
        <v>H93R15 - 2</v>
      </c>
      <c r="AD490" s="82">
        <f t="shared" si="95"/>
        <v>3</v>
      </c>
      <c r="AE490" s="82">
        <f t="shared" si="96"/>
        <v>3</v>
      </c>
      <c r="AF490" s="82" t="str">
        <f>IF(A490&lt;&gt;"",MID(F490,1,FIND(" ",F490,1)-1),AF489)</f>
        <v>H93R15.</v>
      </c>
      <c r="AG490" s="82" t="str">
        <f t="shared" si="97"/>
        <v>H93R15</v>
      </c>
      <c r="AH490" s="155"/>
      <c r="AI490" s="155"/>
    </row>
    <row r="491" spans="1:35" s="2" customFormat="1" ht="350.1" customHeight="1" x14ac:dyDescent="0.2">
      <c r="A491" s="89">
        <f>IF(ISBLANK(D491),"",COUNTA($D$2:D491))</f>
        <v>384</v>
      </c>
      <c r="B491" s="90">
        <f t="shared" si="98"/>
        <v>490</v>
      </c>
      <c r="C491" s="98"/>
      <c r="D491" s="98" t="s">
        <v>712</v>
      </c>
      <c r="E491" s="98" t="s">
        <v>19</v>
      </c>
      <c r="F491" s="112" t="s">
        <v>2417</v>
      </c>
      <c r="G491" s="112" t="s">
        <v>665</v>
      </c>
      <c r="H491" s="112" t="s">
        <v>1162</v>
      </c>
      <c r="I491" s="112" t="s">
        <v>2419</v>
      </c>
      <c r="J491" s="98" t="s">
        <v>1161</v>
      </c>
      <c r="K491" s="98">
        <v>4</v>
      </c>
      <c r="L491" s="130">
        <v>43858</v>
      </c>
      <c r="M491" s="130">
        <v>44165</v>
      </c>
      <c r="N491" s="117">
        <f t="shared" si="102"/>
        <v>43.857142857142854</v>
      </c>
      <c r="O491" s="98" t="s">
        <v>1697</v>
      </c>
      <c r="P491" s="98">
        <v>4</v>
      </c>
      <c r="Q491" s="163"/>
      <c r="R491" s="100">
        <f>(Q491-M491)/30</f>
        <v>-1472.1666666666667</v>
      </c>
      <c r="S491" s="118">
        <f>IF(P491/K491&gt;1,100,+P491/K491*100)</f>
        <v>100</v>
      </c>
      <c r="T491" s="97">
        <f>+N491*S491/100</f>
        <v>43.857142857142854</v>
      </c>
      <c r="U491" s="97">
        <f>IF(M491&lt;=$AI$1,T491,0)</f>
        <v>43.857142857142854</v>
      </c>
      <c r="V491" s="97">
        <f>IF($AI$1&gt;=M491,N491,0)</f>
        <v>43.857142857142854</v>
      </c>
      <c r="W491" s="98" t="s">
        <v>1533</v>
      </c>
      <c r="X491" s="102" t="str">
        <f>IF(S491=100,"CUMPLIDA",IF(M491-$AI$1&lt;0,"VENCIDA",IF(M491-$AI$1&lt;=30,"PRÓXIMA A VENCER",IF(S491&gt;0,"CON AVANCE","EN TERMINO"))))</f>
        <v>CUMPLIDA</v>
      </c>
      <c r="Y491" s="102" t="str">
        <f>IF(A491&lt;&gt;"",IF(AE491=1,"VENCIDO",IF(AE491=2,"PRÓXIMO A VENCER",IF(AE491=3,"EN TERMINO",IF(AE491=4,"CON AVANCE",IF(AE491=5,"CUMPLIDO",))))),"")</f>
        <v>EN TERMINO</v>
      </c>
      <c r="Z491" s="152" t="s">
        <v>148</v>
      </c>
      <c r="AA491" s="89" t="str">
        <f t="shared" si="100"/>
        <v>H94R15</v>
      </c>
      <c r="AB491" s="103">
        <f>IF(A491&lt;&gt;"",1,AB490+1)</f>
        <v>1</v>
      </c>
      <c r="AC491" s="103" t="str">
        <f t="shared" si="101"/>
        <v>H94R15 - 1</v>
      </c>
      <c r="AD491" s="82">
        <f t="shared" si="95"/>
        <v>5</v>
      </c>
      <c r="AE491" s="82">
        <f t="shared" si="96"/>
        <v>3</v>
      </c>
      <c r="AF491" s="82" t="str">
        <f>IF(A491&lt;&gt;"",MID(F491,1,FIND(" ",F491,1)-1),AF490)</f>
        <v>H94R15.</v>
      </c>
      <c r="AG491" s="82" t="str">
        <f t="shared" si="97"/>
        <v>H94R15</v>
      </c>
      <c r="AH491" s="155"/>
      <c r="AI491" s="155"/>
    </row>
    <row r="492" spans="1:35" s="2" customFormat="1" ht="350.1" customHeight="1" x14ac:dyDescent="0.2">
      <c r="A492" s="89" t="str">
        <f>IF(ISBLANK(D492),"",COUNTA($D$2:D492))</f>
        <v/>
      </c>
      <c r="B492" s="90">
        <f t="shared" si="98"/>
        <v>491</v>
      </c>
      <c r="C492" s="98"/>
      <c r="D492" s="98"/>
      <c r="E492" s="98" t="s">
        <v>19</v>
      </c>
      <c r="F492" s="112" t="s">
        <v>2418</v>
      </c>
      <c r="G492" s="112" t="s">
        <v>665</v>
      </c>
      <c r="H492" s="112" t="s">
        <v>2416</v>
      </c>
      <c r="I492" s="112" t="s">
        <v>2413</v>
      </c>
      <c r="J492" s="98" t="s">
        <v>2414</v>
      </c>
      <c r="K492" s="98">
        <v>1</v>
      </c>
      <c r="L492" s="130">
        <v>44805</v>
      </c>
      <c r="M492" s="130">
        <v>44926</v>
      </c>
      <c r="N492" s="117">
        <f t="shared" ref="N492" si="104">(+M492-L492)/7</f>
        <v>17.285714285714285</v>
      </c>
      <c r="O492" s="98" t="s">
        <v>2415</v>
      </c>
      <c r="P492" s="98">
        <v>0</v>
      </c>
      <c r="Q492" s="130"/>
      <c r="R492" s="100">
        <f>(Q492-M492)/30</f>
        <v>-1497.5333333333333</v>
      </c>
      <c r="S492" s="118">
        <f>IF(P492/K492&gt;1,100,+P492/K492*100)</f>
        <v>0</v>
      </c>
      <c r="T492" s="97">
        <f>+N492*S492/100</f>
        <v>0</v>
      </c>
      <c r="U492" s="97">
        <f>IF(M492&lt;=$AI$1,T492,0)</f>
        <v>0</v>
      </c>
      <c r="V492" s="97">
        <f>IF($AI$1&gt;=M492,N492,0)</f>
        <v>0</v>
      </c>
      <c r="W492" s="98" t="s">
        <v>1533</v>
      </c>
      <c r="X492" s="102" t="str">
        <f>IF(S492=100,"CUMPLIDA",IF(M492-$AI$1&lt;0,"VENCIDA",IF(M492-$AI$1&lt;=30,"PRÓXIMA A VENCER",IF(S492&gt;0,"CON AVANCE","EN TERMINO"))))</f>
        <v>EN TERMINO</v>
      </c>
      <c r="Y492" s="102" t="str">
        <f>IF(A492&lt;&gt;"",IF(AE492=1,"VENCIDO",IF(AE492=2,"PRÓXIMO A VENCER",IF(AE492=3,"EN TERMINO",IF(AE492=4,"CON AVANCE",IF(AE492=5,"CUMPLIDO",))))),"")</f>
        <v/>
      </c>
      <c r="Z492" s="152" t="s">
        <v>148</v>
      </c>
      <c r="AA492" s="89" t="str">
        <f t="shared" si="100"/>
        <v>H94R15</v>
      </c>
      <c r="AB492" s="103">
        <f>IF(A492&lt;&gt;"",1,AB491+1)</f>
        <v>2</v>
      </c>
      <c r="AC492" s="103" t="str">
        <f t="shared" si="101"/>
        <v>H94R15 - 2</v>
      </c>
      <c r="AD492" s="82">
        <f t="shared" si="95"/>
        <v>3</v>
      </c>
      <c r="AE492" s="82">
        <f t="shared" si="96"/>
        <v>3</v>
      </c>
      <c r="AF492" s="82" t="str">
        <f>IF(A492&lt;&gt;"",MID(F492,1,FIND(" ",F492,1)-1),AF491)</f>
        <v>H94R15.</v>
      </c>
      <c r="AG492" s="82" t="str">
        <f t="shared" si="97"/>
        <v>H94R15</v>
      </c>
      <c r="AH492" s="155"/>
      <c r="AI492" s="155"/>
    </row>
    <row r="493" spans="1:35" s="2" customFormat="1" ht="350.1" customHeight="1" x14ac:dyDescent="0.2">
      <c r="A493" s="89">
        <f>IF(ISBLANK(D493),"",COUNTA($D$2:D493))</f>
        <v>385</v>
      </c>
      <c r="B493" s="90">
        <f t="shared" si="98"/>
        <v>492</v>
      </c>
      <c r="C493" s="98"/>
      <c r="D493" s="98" t="s">
        <v>712</v>
      </c>
      <c r="E493" s="98" t="s">
        <v>19</v>
      </c>
      <c r="F493" s="112" t="s">
        <v>2420</v>
      </c>
      <c r="G493" s="112" t="s">
        <v>132</v>
      </c>
      <c r="H493" s="112" t="s">
        <v>1162</v>
      </c>
      <c r="I493" s="112" t="s">
        <v>2419</v>
      </c>
      <c r="J493" s="98" t="s">
        <v>1161</v>
      </c>
      <c r="K493" s="98">
        <v>4</v>
      </c>
      <c r="L493" s="130">
        <v>43858</v>
      </c>
      <c r="M493" s="130">
        <v>44165</v>
      </c>
      <c r="N493" s="117">
        <f t="shared" si="102"/>
        <v>43.857142857142854</v>
      </c>
      <c r="O493" s="98" t="s">
        <v>1697</v>
      </c>
      <c r="P493" s="98">
        <v>4</v>
      </c>
      <c r="Q493" s="163"/>
      <c r="R493" s="100">
        <f>(Q493-M493)/30</f>
        <v>-1472.1666666666667</v>
      </c>
      <c r="S493" s="118">
        <f>IF(P493/K493&gt;1,100,+P493/K493*100)</f>
        <v>100</v>
      </c>
      <c r="T493" s="97">
        <f>+N493*S493/100</f>
        <v>43.857142857142854</v>
      </c>
      <c r="U493" s="97">
        <f>IF(M493&lt;=$AI$1,T493,0)</f>
        <v>43.857142857142854</v>
      </c>
      <c r="V493" s="97">
        <f>IF($AI$1&gt;=M493,N493,0)</f>
        <v>43.857142857142854</v>
      </c>
      <c r="W493" s="98" t="s">
        <v>1533</v>
      </c>
      <c r="X493" s="102" t="str">
        <f>IF(S493=100,"CUMPLIDA",IF(M493-$AI$1&lt;0,"VENCIDA",IF(M493-$AI$1&lt;=30,"PRÓXIMA A VENCER",IF(S493&gt;0,"CON AVANCE","EN TERMINO"))))</f>
        <v>CUMPLIDA</v>
      </c>
      <c r="Y493" s="102" t="str">
        <f>IF(A493&lt;&gt;"",IF(AE493=1,"VENCIDO",IF(AE493=2,"PRÓXIMO A VENCER",IF(AE493=3,"EN TERMINO",IF(AE493=4,"CON AVANCE",IF(AE493=5,"CUMPLIDO",))))),"")</f>
        <v>EN TERMINO</v>
      </c>
      <c r="Z493" s="152" t="s">
        <v>148</v>
      </c>
      <c r="AA493" s="89" t="str">
        <f t="shared" si="100"/>
        <v>H95R15</v>
      </c>
      <c r="AB493" s="103">
        <f>IF(A493&lt;&gt;"",1,AB492+1)</f>
        <v>1</v>
      </c>
      <c r="AC493" s="103" t="str">
        <f t="shared" si="101"/>
        <v>H95R15 - 1</v>
      </c>
      <c r="AD493" s="82">
        <f t="shared" si="95"/>
        <v>5</v>
      </c>
      <c r="AE493" s="82">
        <f t="shared" si="96"/>
        <v>3</v>
      </c>
      <c r="AF493" s="82" t="str">
        <f>IF(A493&lt;&gt;"",MID(F493,1,FIND(" ",F493,1)-1),AF492)</f>
        <v>H95R15.</v>
      </c>
      <c r="AG493" s="82" t="str">
        <f t="shared" si="97"/>
        <v>H95R15</v>
      </c>
      <c r="AH493" s="155"/>
      <c r="AI493" s="155"/>
    </row>
    <row r="494" spans="1:35" s="2" customFormat="1" ht="350.1" customHeight="1" x14ac:dyDescent="0.2">
      <c r="A494" s="89" t="str">
        <f>IF(ISBLANK(D494),"",COUNTA($D$2:D494))</f>
        <v/>
      </c>
      <c r="B494" s="90">
        <f t="shared" si="98"/>
        <v>493</v>
      </c>
      <c r="C494" s="98"/>
      <c r="D494" s="98"/>
      <c r="E494" s="98" t="s">
        <v>19</v>
      </c>
      <c r="F494" s="112" t="s">
        <v>2421</v>
      </c>
      <c r="G494" s="112" t="s">
        <v>132</v>
      </c>
      <c r="H494" s="112" t="s">
        <v>2416</v>
      </c>
      <c r="I494" s="112" t="s">
        <v>2413</v>
      </c>
      <c r="J494" s="98" t="s">
        <v>2414</v>
      </c>
      <c r="K494" s="98">
        <v>1</v>
      </c>
      <c r="L494" s="130">
        <v>44805</v>
      </c>
      <c r="M494" s="130">
        <v>44926</v>
      </c>
      <c r="N494" s="117">
        <f t="shared" ref="N494" si="105">(+M494-L494)/7</f>
        <v>17.285714285714285</v>
      </c>
      <c r="O494" s="98" t="s">
        <v>2415</v>
      </c>
      <c r="P494" s="98">
        <v>0</v>
      </c>
      <c r="Q494" s="130"/>
      <c r="R494" s="100">
        <f>(Q494-M494)/30</f>
        <v>-1497.5333333333333</v>
      </c>
      <c r="S494" s="118">
        <f>IF(P494/K494&gt;1,100,+P494/K494*100)</f>
        <v>0</v>
      </c>
      <c r="T494" s="97">
        <f>+N494*S494/100</f>
        <v>0</v>
      </c>
      <c r="U494" s="97">
        <f>IF(M494&lt;=$AI$1,T494,0)</f>
        <v>0</v>
      </c>
      <c r="V494" s="97">
        <f>IF($AI$1&gt;=M494,N494,0)</f>
        <v>0</v>
      </c>
      <c r="W494" s="98" t="s">
        <v>1533</v>
      </c>
      <c r="X494" s="102" t="str">
        <f>IF(S494=100,"CUMPLIDA",IF(M494-$AI$1&lt;0,"VENCIDA",IF(M494-$AI$1&lt;=30,"PRÓXIMA A VENCER",IF(S494&gt;0,"CON AVANCE","EN TERMINO"))))</f>
        <v>EN TERMINO</v>
      </c>
      <c r="Y494" s="102" t="str">
        <f>IF(A494&lt;&gt;"",IF(AE494=1,"VENCIDO",IF(AE494=2,"PRÓXIMO A VENCER",IF(AE494=3,"EN TERMINO",IF(AE494=4,"CON AVANCE",IF(AE494=5,"CUMPLIDO",))))),"")</f>
        <v/>
      </c>
      <c r="Z494" s="152" t="s">
        <v>148</v>
      </c>
      <c r="AA494" s="89" t="str">
        <f t="shared" si="100"/>
        <v>H95R15</v>
      </c>
      <c r="AB494" s="103">
        <f>IF(A494&lt;&gt;"",1,AB493+1)</f>
        <v>2</v>
      </c>
      <c r="AC494" s="103" t="str">
        <f t="shared" si="101"/>
        <v>H95R15 - 2</v>
      </c>
      <c r="AD494" s="82">
        <f t="shared" si="95"/>
        <v>3</v>
      </c>
      <c r="AE494" s="82">
        <f t="shared" si="96"/>
        <v>3</v>
      </c>
      <c r="AF494" s="82" t="str">
        <f>IF(A494&lt;&gt;"",MID(F494,1,FIND(" ",F494,1)-1),AF493)</f>
        <v>H95R15.</v>
      </c>
      <c r="AG494" s="82" t="str">
        <f t="shared" si="97"/>
        <v>H95R15</v>
      </c>
      <c r="AH494" s="155"/>
      <c r="AI494" s="155"/>
    </row>
    <row r="495" spans="1:35" s="2" customFormat="1" ht="350.1" customHeight="1" x14ac:dyDescent="0.2">
      <c r="A495" s="89">
        <f>IF(ISBLANK(D495),"",COUNTA($D$2:D495))</f>
        <v>386</v>
      </c>
      <c r="B495" s="90">
        <f t="shared" si="98"/>
        <v>494</v>
      </c>
      <c r="C495" s="98"/>
      <c r="D495" s="98" t="s">
        <v>712</v>
      </c>
      <c r="E495" s="98" t="s">
        <v>31</v>
      </c>
      <c r="F495" s="112" t="s">
        <v>824</v>
      </c>
      <c r="G495" s="112" t="s">
        <v>133</v>
      </c>
      <c r="H495" s="112" t="s">
        <v>1644</v>
      </c>
      <c r="I495" s="112" t="s">
        <v>1652</v>
      </c>
      <c r="J495" s="98" t="s">
        <v>1594</v>
      </c>
      <c r="K495" s="98">
        <v>1</v>
      </c>
      <c r="L495" s="130">
        <v>44407</v>
      </c>
      <c r="M495" s="130">
        <v>44561</v>
      </c>
      <c r="N495" s="117">
        <f t="shared" si="102"/>
        <v>22</v>
      </c>
      <c r="O495" s="98" t="s">
        <v>1700</v>
      </c>
      <c r="P495" s="98">
        <v>0</v>
      </c>
      <c r="Q495" s="130"/>
      <c r="R495" s="100">
        <f>(Q495-M495)/30</f>
        <v>-1485.3666666666666</v>
      </c>
      <c r="S495" s="118">
        <f>IF(P495/K495&gt;1,100,+P495/K495*100)</f>
        <v>0</v>
      </c>
      <c r="T495" s="97">
        <f>+N495*S495/100</f>
        <v>0</v>
      </c>
      <c r="U495" s="97">
        <f>IF(M495&lt;=$AI$1,T495,0)</f>
        <v>0</v>
      </c>
      <c r="V495" s="97">
        <f>IF($AI$1&gt;=M495,N495,0)</f>
        <v>22</v>
      </c>
      <c r="W495" s="98"/>
      <c r="X495" s="102" t="str">
        <f>IF(S495=100,"CUMPLIDA",IF(M495-$AI$1&lt;0,"VENCIDA",IF(M495-$AI$1&lt;=30,"PRÓXIMA A VENCER",IF(S495&gt;0,"CON AVANCE","EN TERMINO"))))</f>
        <v>VENCIDA</v>
      </c>
      <c r="Y495" s="102" t="str">
        <f>IF(A495&lt;&gt;"",IF(AE495=1,"VENCIDO",IF(AE495=2,"PRÓXIMO A VENCER",IF(AE495=3,"EN TERMINO",IF(AE495=4,"CON AVANCE",IF(AE495=5,"CUMPLIDO",))))),"")</f>
        <v>VENCIDO</v>
      </c>
      <c r="Z495" s="152" t="s">
        <v>148</v>
      </c>
      <c r="AA495" s="89" t="str">
        <f t="shared" si="100"/>
        <v>H96R15</v>
      </c>
      <c r="AB495" s="103">
        <f>IF(A495&lt;&gt;"",1,AB494+1)</f>
        <v>1</v>
      </c>
      <c r="AC495" s="103" t="str">
        <f t="shared" si="101"/>
        <v>H96R15 - 1</v>
      </c>
      <c r="AD495" s="82">
        <f t="shared" si="95"/>
        <v>1</v>
      </c>
      <c r="AE495" s="82">
        <f t="shared" si="96"/>
        <v>1</v>
      </c>
      <c r="AF495" s="82" t="str">
        <f>IF(A495&lt;&gt;"",MID(F495,1,FIND(" ",F495,1)-1),AF494)</f>
        <v>H96R15.</v>
      </c>
      <c r="AG495" s="82" t="str">
        <f t="shared" si="97"/>
        <v>H96R15</v>
      </c>
      <c r="AH495" s="155"/>
      <c r="AI495" s="155"/>
    </row>
    <row r="496" spans="1:35" s="2" customFormat="1" ht="350.1" customHeight="1" x14ac:dyDescent="0.2">
      <c r="A496" s="89">
        <f>IF(ISBLANK(D496),"",COUNTA($D$2:D496))</f>
        <v>387</v>
      </c>
      <c r="B496" s="90">
        <f t="shared" si="98"/>
        <v>495</v>
      </c>
      <c r="C496" s="98"/>
      <c r="D496" s="98" t="s">
        <v>712</v>
      </c>
      <c r="E496" s="98" t="s">
        <v>26</v>
      </c>
      <c r="F496" s="112" t="s">
        <v>486</v>
      </c>
      <c r="G496" s="112" t="s">
        <v>228</v>
      </c>
      <c r="H496" s="112" t="s">
        <v>1200</v>
      </c>
      <c r="I496" s="112" t="s">
        <v>1550</v>
      </c>
      <c r="J496" s="98" t="s">
        <v>1549</v>
      </c>
      <c r="K496" s="98">
        <v>1</v>
      </c>
      <c r="L496" s="130">
        <v>43862</v>
      </c>
      <c r="M496" s="130">
        <v>43979</v>
      </c>
      <c r="N496" s="117">
        <f t="shared" si="102"/>
        <v>16.714285714285715</v>
      </c>
      <c r="O496" s="98" t="s">
        <v>1708</v>
      </c>
      <c r="P496" s="98">
        <v>1</v>
      </c>
      <c r="Q496" s="99">
        <v>44662</v>
      </c>
      <c r="R496" s="100">
        <f>(Q496-M496)/30</f>
        <v>22.766666666666666</v>
      </c>
      <c r="S496" s="118">
        <f>IF(P496/K496&gt;1,100,+P496/K496*100)</f>
        <v>100</v>
      </c>
      <c r="T496" s="97">
        <f>+N496*S496/100</f>
        <v>16.714285714285715</v>
      </c>
      <c r="U496" s="97">
        <f>IF(M496&lt;=$AI$1,T496,0)</f>
        <v>16.714285714285715</v>
      </c>
      <c r="V496" s="97">
        <f>IF($AI$1&gt;=M496,N496,0)</f>
        <v>16.714285714285715</v>
      </c>
      <c r="W496" s="98"/>
      <c r="X496" s="102" t="str">
        <f>IF(S496=100,"CUMPLIDA",IF(M496-$AI$1&lt;0,"VENCIDA",IF(M496-$AI$1&lt;=30,"PRÓXIMA A VENCER",IF(S496&gt;0,"CON AVANCE","EN TERMINO"))))</f>
        <v>CUMPLIDA</v>
      </c>
      <c r="Y496" s="102" t="str">
        <f>IF(A496&lt;&gt;"",IF(AE496=1,"VENCIDO",IF(AE496=2,"PRÓXIMO A VENCER",IF(AE496=3,"EN TERMINO",IF(AE496=4,"CON AVANCE",IF(AE496=5,"CUMPLIDO",))))),"")</f>
        <v>CUMPLIDO</v>
      </c>
      <c r="Z496" s="152" t="s">
        <v>147</v>
      </c>
      <c r="AA496" s="89" t="str">
        <f t="shared" si="100"/>
        <v>H1R14</v>
      </c>
      <c r="AB496" s="103">
        <f>IF(A496&lt;&gt;"",1,AB495+1)</f>
        <v>1</v>
      </c>
      <c r="AC496" s="103" t="str">
        <f t="shared" si="101"/>
        <v>H1R14 - 1</v>
      </c>
      <c r="AD496" s="82">
        <f t="shared" si="95"/>
        <v>5</v>
      </c>
      <c r="AE496" s="82">
        <f t="shared" si="96"/>
        <v>5</v>
      </c>
      <c r="AF496" s="82" t="str">
        <f>IF(A496&lt;&gt;"",MID(F496,1,FIND(" ",F496,1)-1),AF495)</f>
        <v>H1R14.</v>
      </c>
      <c r="AG496" s="82" t="str">
        <f t="shared" si="97"/>
        <v>H1R14</v>
      </c>
      <c r="AH496" s="155"/>
      <c r="AI496" s="155"/>
    </row>
    <row r="497" spans="1:35" s="2" customFormat="1" ht="350.1" customHeight="1" x14ac:dyDescent="0.2">
      <c r="A497" s="89">
        <f>IF(ISBLANK(D497),"",COUNTA($D$2:D497))</f>
        <v>388</v>
      </c>
      <c r="B497" s="90">
        <f t="shared" si="98"/>
        <v>496</v>
      </c>
      <c r="C497" s="98"/>
      <c r="D497" s="98" t="s">
        <v>712</v>
      </c>
      <c r="E497" s="98" t="s">
        <v>21</v>
      </c>
      <c r="F497" s="112" t="s">
        <v>485</v>
      </c>
      <c r="G497" s="112" t="s">
        <v>227</v>
      </c>
      <c r="H497" s="112" t="s">
        <v>1200</v>
      </c>
      <c r="I497" s="112" t="s">
        <v>1195</v>
      </c>
      <c r="J497" s="98" t="s">
        <v>1158</v>
      </c>
      <c r="K497" s="98">
        <v>1</v>
      </c>
      <c r="L497" s="130">
        <v>43862</v>
      </c>
      <c r="M497" s="130">
        <v>43979</v>
      </c>
      <c r="N497" s="117">
        <f t="shared" si="102"/>
        <v>16.714285714285715</v>
      </c>
      <c r="O497" s="98" t="s">
        <v>1708</v>
      </c>
      <c r="P497" s="98">
        <v>1</v>
      </c>
      <c r="Q497" s="99">
        <v>44662</v>
      </c>
      <c r="R497" s="100">
        <f>(Q497-M497)/30</f>
        <v>22.766666666666666</v>
      </c>
      <c r="S497" s="118">
        <f>IF(P497/K497&gt;1,100,+P497/K497*100)</f>
        <v>100</v>
      </c>
      <c r="T497" s="97">
        <f>+N497*S497/100</f>
        <v>16.714285714285715</v>
      </c>
      <c r="U497" s="97">
        <f>IF(M497&lt;=$AI$1,T497,0)</f>
        <v>16.714285714285715</v>
      </c>
      <c r="V497" s="97">
        <f>IF($AI$1&gt;=M497,N497,0)</f>
        <v>16.714285714285715</v>
      </c>
      <c r="W497" s="98"/>
      <c r="X497" s="102" t="str">
        <f>IF(S497=100,"CUMPLIDA",IF(M497-$AI$1&lt;0,"VENCIDA",IF(M497-$AI$1&lt;=30,"PRÓXIMA A VENCER",IF(S497&gt;0,"CON AVANCE","EN TERMINO"))))</f>
        <v>CUMPLIDA</v>
      </c>
      <c r="Y497" s="102" t="str">
        <f>IF(A497&lt;&gt;"",IF(AE497=1,"VENCIDO",IF(AE497=2,"PRÓXIMO A VENCER",IF(AE497=3,"EN TERMINO",IF(AE497=4,"CON AVANCE",IF(AE497=5,"CUMPLIDO",))))),"")</f>
        <v>CUMPLIDO</v>
      </c>
      <c r="Z497" s="152" t="s">
        <v>147</v>
      </c>
      <c r="AA497" s="89" t="str">
        <f t="shared" si="100"/>
        <v>H2R14</v>
      </c>
      <c r="AB497" s="103">
        <f>IF(A497&lt;&gt;"",1,AB496+1)</f>
        <v>1</v>
      </c>
      <c r="AC497" s="103" t="str">
        <f t="shared" si="101"/>
        <v>H2R14 - 1</v>
      </c>
      <c r="AD497" s="82">
        <f t="shared" si="95"/>
        <v>5</v>
      </c>
      <c r="AE497" s="82">
        <f t="shared" si="96"/>
        <v>5</v>
      </c>
      <c r="AF497" s="82" t="str">
        <f>IF(A497&lt;&gt;"",MID(F497,1,FIND(" ",F497,1)-1),AF496)</f>
        <v>H2R14.</v>
      </c>
      <c r="AG497" s="82" t="str">
        <f t="shared" si="97"/>
        <v>H2R14</v>
      </c>
      <c r="AH497" s="155"/>
      <c r="AI497" s="155"/>
    </row>
    <row r="498" spans="1:35" s="2" customFormat="1" ht="350.1" customHeight="1" x14ac:dyDescent="0.2">
      <c r="A498" s="89">
        <f>IF(ISBLANK(D498),"",COUNTA($D$2:D498))</f>
        <v>389</v>
      </c>
      <c r="B498" s="90">
        <f t="shared" si="98"/>
        <v>497</v>
      </c>
      <c r="C498" s="98"/>
      <c r="D498" s="98" t="s">
        <v>712</v>
      </c>
      <c r="E498" s="98" t="s">
        <v>21</v>
      </c>
      <c r="F498" s="112" t="s">
        <v>999</v>
      </c>
      <c r="G498" s="112" t="s">
        <v>41</v>
      </c>
      <c r="H498" s="112" t="s">
        <v>998</v>
      </c>
      <c r="I498" s="112" t="s">
        <v>487</v>
      </c>
      <c r="J498" s="98" t="s">
        <v>488</v>
      </c>
      <c r="K498" s="98">
        <v>1</v>
      </c>
      <c r="L498" s="130">
        <v>43040</v>
      </c>
      <c r="M498" s="130">
        <v>43099</v>
      </c>
      <c r="N498" s="117">
        <f t="shared" si="102"/>
        <v>8.4285714285714288</v>
      </c>
      <c r="O498" s="111" t="s">
        <v>1702</v>
      </c>
      <c r="P498" s="98">
        <v>1</v>
      </c>
      <c r="Q498" s="130"/>
      <c r="R498" s="100">
        <f>(Q498-M498)/30</f>
        <v>-1436.6333333333334</v>
      </c>
      <c r="S498" s="118">
        <f>IF(P498/K498&gt;1,100,+P498/K498*100)</f>
        <v>100</v>
      </c>
      <c r="T498" s="97">
        <f>+N498*S498/100</f>
        <v>8.4285714285714288</v>
      </c>
      <c r="U498" s="97">
        <f>IF(M498&lt;=$AI$1,T498,0)</f>
        <v>8.4285714285714288</v>
      </c>
      <c r="V498" s="97">
        <f>IF($AI$1&gt;=M498,N498,0)</f>
        <v>8.4285714285714288</v>
      </c>
      <c r="W498" s="98"/>
      <c r="X498" s="102" t="str">
        <f>IF(S498=100,"CUMPLIDA",IF(M498-$AI$1&lt;0,"VENCIDA",IF(M498-$AI$1&lt;=30,"PRÓXIMA A VENCER",IF(S498&gt;0,"CON AVANCE","EN TERMINO"))))</f>
        <v>CUMPLIDA</v>
      </c>
      <c r="Y498" s="102" t="str">
        <f>IF(A498&lt;&gt;"",IF(AE498=1,"VENCIDO",IF(AE498=2,"PRÓXIMO A VENCER",IF(AE498=3,"EN TERMINO",IF(AE498=4,"CON AVANCE",IF(AE498=5,"CUMPLIDO",))))),"")</f>
        <v>CUMPLIDO</v>
      </c>
      <c r="Z498" s="152" t="s">
        <v>147</v>
      </c>
      <c r="AA498" s="89" t="str">
        <f t="shared" si="100"/>
        <v>H4R14</v>
      </c>
      <c r="AB498" s="103">
        <f>IF(A498&lt;&gt;"",1,AB497+1)</f>
        <v>1</v>
      </c>
      <c r="AC498" s="103" t="str">
        <f t="shared" si="101"/>
        <v>H4R14 - 1</v>
      </c>
      <c r="AD498" s="82">
        <f t="shared" si="95"/>
        <v>5</v>
      </c>
      <c r="AE498" s="82">
        <f t="shared" si="96"/>
        <v>5</v>
      </c>
      <c r="AF498" s="82" t="str">
        <f>IF(A498&lt;&gt;"",MID(F498,1,FIND(" ",F498,1)-1),AF497)</f>
        <v>H4R14.</v>
      </c>
      <c r="AG498" s="82" t="str">
        <f t="shared" si="97"/>
        <v>H4R14</v>
      </c>
      <c r="AH498" s="155"/>
      <c r="AI498" s="155"/>
    </row>
    <row r="499" spans="1:35" s="2" customFormat="1" ht="350.1" customHeight="1" x14ac:dyDescent="0.2">
      <c r="A499" s="89">
        <f>IF(ISBLANK(D499),"",COUNTA($D$2:D499))</f>
        <v>390</v>
      </c>
      <c r="B499" s="90">
        <f t="shared" si="98"/>
        <v>498</v>
      </c>
      <c r="C499" s="98"/>
      <c r="D499" s="98" t="s">
        <v>843</v>
      </c>
      <c r="E499" s="98" t="s">
        <v>30</v>
      </c>
      <c r="F499" s="112" t="s">
        <v>381</v>
      </c>
      <c r="G499" s="112" t="s">
        <v>384</v>
      </c>
      <c r="H499" s="112" t="s">
        <v>1315</v>
      </c>
      <c r="I499" s="112" t="s">
        <v>1317</v>
      </c>
      <c r="J499" s="98" t="s">
        <v>1313</v>
      </c>
      <c r="K499" s="98">
        <v>2</v>
      </c>
      <c r="L499" s="130">
        <v>44044</v>
      </c>
      <c r="M499" s="130">
        <v>44285</v>
      </c>
      <c r="N499" s="117">
        <f t="shared" si="102"/>
        <v>34.428571428571431</v>
      </c>
      <c r="O499" s="98" t="s">
        <v>1699</v>
      </c>
      <c r="P499" s="98">
        <v>2</v>
      </c>
      <c r="Q499" s="130">
        <v>44383</v>
      </c>
      <c r="R499" s="100">
        <f>(Q499-M499)/30</f>
        <v>3.2666666666666666</v>
      </c>
      <c r="S499" s="118">
        <f>IF(P499/K499&gt;1,100,+P499/K499*100)</f>
        <v>100</v>
      </c>
      <c r="T499" s="97">
        <f>+N499*S499/100</f>
        <v>34.428571428571431</v>
      </c>
      <c r="U499" s="97">
        <f>IF(M499&lt;=$AI$1,T499,0)</f>
        <v>34.428571428571431</v>
      </c>
      <c r="V499" s="97">
        <f>IF($AI$1&gt;=M499,N499,0)</f>
        <v>34.428571428571431</v>
      </c>
      <c r="W499" s="98"/>
      <c r="X499" s="102" t="str">
        <f>IF(S499=100,"CUMPLIDA",IF(M499-$AI$1&lt;0,"VENCIDA",IF(M499-$AI$1&lt;=30,"PRÓXIMA A VENCER",IF(S499&gt;0,"CON AVANCE","EN TERMINO"))))</f>
        <v>CUMPLIDA</v>
      </c>
      <c r="Y499" s="102" t="str">
        <f>IF(A499&lt;&gt;"",IF(AE499=1,"VENCIDO",IF(AE499=2,"PRÓXIMO A VENCER",IF(AE499=3,"EN TERMINO",IF(AE499=4,"CON AVANCE",IF(AE499=5,"CUMPLIDO",))))),"")</f>
        <v>CUMPLIDO</v>
      </c>
      <c r="Z499" s="152" t="s">
        <v>147</v>
      </c>
      <c r="AA499" s="89" t="str">
        <f t="shared" si="100"/>
        <v>H5R14</v>
      </c>
      <c r="AB499" s="103">
        <f>IF(A499&lt;&gt;"",1,AB498+1)</f>
        <v>1</v>
      </c>
      <c r="AC499" s="103" t="str">
        <f t="shared" si="101"/>
        <v>H5R14 - 1</v>
      </c>
      <c r="AD499" s="82">
        <f t="shared" si="95"/>
        <v>5</v>
      </c>
      <c r="AE499" s="82">
        <f t="shared" si="96"/>
        <v>5</v>
      </c>
      <c r="AF499" s="82" t="str">
        <f>IF(A499&lt;&gt;"",MID(F499,1,FIND(" ",F499,1)-1),AF498)</f>
        <v>H5R14.</v>
      </c>
      <c r="AG499" s="82" t="str">
        <f t="shared" si="97"/>
        <v>H5R14</v>
      </c>
      <c r="AH499" s="155"/>
      <c r="AI499" s="155"/>
    </row>
    <row r="500" spans="1:35" s="2" customFormat="1" ht="350.1" customHeight="1" x14ac:dyDescent="0.2">
      <c r="A500" s="89" t="str">
        <f>IF(ISBLANK(D500),"",COUNTA($D$2:D500))</f>
        <v/>
      </c>
      <c r="B500" s="90">
        <f t="shared" si="98"/>
        <v>499</v>
      </c>
      <c r="C500" s="98"/>
      <c r="D500" s="98"/>
      <c r="E500" s="98" t="s">
        <v>30</v>
      </c>
      <c r="F500" s="112" t="s">
        <v>382</v>
      </c>
      <c r="G500" s="112" t="s">
        <v>383</v>
      </c>
      <c r="H500" s="112" t="s">
        <v>1316</v>
      </c>
      <c r="I500" s="112" t="s">
        <v>1318</v>
      </c>
      <c r="J500" s="98" t="s">
        <v>1314</v>
      </c>
      <c r="K500" s="98">
        <v>4</v>
      </c>
      <c r="L500" s="130">
        <v>44044</v>
      </c>
      <c r="M500" s="130">
        <v>44316</v>
      </c>
      <c r="N500" s="117">
        <f t="shared" si="102"/>
        <v>38.857142857142854</v>
      </c>
      <c r="O500" s="98" t="s">
        <v>1699</v>
      </c>
      <c r="P500" s="98">
        <v>4</v>
      </c>
      <c r="Q500" s="130">
        <v>44466</v>
      </c>
      <c r="R500" s="100">
        <f>(Q500-M500)/30</f>
        <v>5</v>
      </c>
      <c r="S500" s="118">
        <f>IF(P500/K500&gt;1,100,+P500/K500*100)</f>
        <v>100</v>
      </c>
      <c r="T500" s="97">
        <f>+N500*S500/100</f>
        <v>38.857142857142854</v>
      </c>
      <c r="U500" s="97">
        <f>IF(M500&lt;=$AI$1,T500,0)</f>
        <v>38.857142857142854</v>
      </c>
      <c r="V500" s="97">
        <f>IF($AI$1&gt;=M500,N500,0)</f>
        <v>38.857142857142854</v>
      </c>
      <c r="W500" s="98"/>
      <c r="X500" s="102" t="str">
        <f>IF(S500=100,"CUMPLIDA",IF(M500-$AI$1&lt;0,"VENCIDA",IF(M500-$AI$1&lt;=30,"PRÓXIMA A VENCER",IF(S500&gt;0,"CON AVANCE","EN TERMINO"))))</f>
        <v>CUMPLIDA</v>
      </c>
      <c r="Y500" s="102" t="str">
        <f>IF(A500&lt;&gt;"",IF(AE500=1,"VENCIDO",IF(AE500=2,"PRÓXIMO A VENCER",IF(AE500=3,"EN TERMINO",IF(AE500=4,"CON AVANCE",IF(AE500=5,"CUMPLIDO",))))),"")</f>
        <v/>
      </c>
      <c r="Z500" s="152" t="s">
        <v>147</v>
      </c>
      <c r="AA500" s="89" t="str">
        <f t="shared" si="100"/>
        <v>H5R14</v>
      </c>
      <c r="AB500" s="103">
        <f>IF(A500&lt;&gt;"",1,AB499+1)</f>
        <v>2</v>
      </c>
      <c r="AC500" s="103" t="str">
        <f t="shared" si="101"/>
        <v>H5R14 - 2</v>
      </c>
      <c r="AD500" s="82">
        <f t="shared" si="95"/>
        <v>5</v>
      </c>
      <c r="AE500" s="82">
        <f t="shared" si="96"/>
        <v>5</v>
      </c>
      <c r="AF500" s="82" t="str">
        <f>IF(A500&lt;&gt;"",MID(F500,1,FIND(" ",F500,1)-1),AF499)</f>
        <v>H5R14.</v>
      </c>
      <c r="AG500" s="82" t="str">
        <f t="shared" si="97"/>
        <v>H5R14</v>
      </c>
      <c r="AH500" s="155"/>
      <c r="AI500" s="155"/>
    </row>
    <row r="501" spans="1:35" s="2" customFormat="1" ht="350.1" customHeight="1" x14ac:dyDescent="0.2">
      <c r="A501" s="89">
        <f>IF(ISBLANK(D501),"",COUNTA($D$2:D501))</f>
        <v>391</v>
      </c>
      <c r="B501" s="90">
        <f t="shared" si="98"/>
        <v>500</v>
      </c>
      <c r="C501" s="98"/>
      <c r="D501" s="98" t="s">
        <v>712</v>
      </c>
      <c r="E501" s="98" t="s">
        <v>21</v>
      </c>
      <c r="F501" s="112" t="s">
        <v>1000</v>
      </c>
      <c r="G501" s="112" t="s">
        <v>42</v>
      </c>
      <c r="H501" s="112" t="s">
        <v>291</v>
      </c>
      <c r="I501" s="112" t="s">
        <v>292</v>
      </c>
      <c r="J501" s="98" t="s">
        <v>18</v>
      </c>
      <c r="K501" s="98">
        <v>3</v>
      </c>
      <c r="L501" s="130">
        <v>43040</v>
      </c>
      <c r="M501" s="130">
        <v>43312</v>
      </c>
      <c r="N501" s="117">
        <f t="shared" si="102"/>
        <v>38.857142857142854</v>
      </c>
      <c r="O501" s="98" t="s">
        <v>1728</v>
      </c>
      <c r="P501" s="98">
        <v>3</v>
      </c>
      <c r="Q501" s="130"/>
      <c r="R501" s="100">
        <f>(Q501-M501)/30</f>
        <v>-1443.7333333333333</v>
      </c>
      <c r="S501" s="118">
        <f>IF(P501/K501&gt;1,100,+P501/K501*100)</f>
        <v>100</v>
      </c>
      <c r="T501" s="97">
        <f>+N501*S501/100</f>
        <v>38.857142857142854</v>
      </c>
      <c r="U501" s="97">
        <f>IF(M501&lt;=$AI$1,T501,0)</f>
        <v>38.857142857142854</v>
      </c>
      <c r="V501" s="97">
        <f>IF($AI$1&gt;=M501,N501,0)</f>
        <v>38.857142857142854</v>
      </c>
      <c r="W501" s="98"/>
      <c r="X501" s="102" t="str">
        <f>IF(S501=100,"CUMPLIDA",IF(M501-$AI$1&lt;0,"VENCIDA",IF(M501-$AI$1&lt;=30,"PRÓXIMA A VENCER",IF(S501&gt;0,"CON AVANCE","EN TERMINO"))))</f>
        <v>CUMPLIDA</v>
      </c>
      <c r="Y501" s="102" t="str">
        <f>IF(A501&lt;&gt;"",IF(AE501=1,"VENCIDO",IF(AE501=2,"PRÓXIMO A VENCER",IF(AE501=3,"EN TERMINO",IF(AE501=4,"CON AVANCE",IF(AE501=5,"CUMPLIDO",))))),"")</f>
        <v>CUMPLIDO</v>
      </c>
      <c r="Z501" s="152" t="s">
        <v>147</v>
      </c>
      <c r="AA501" s="89" t="str">
        <f t="shared" si="100"/>
        <v>H6R14</v>
      </c>
      <c r="AB501" s="103">
        <f>IF(A501&lt;&gt;"",1,AB500+1)</f>
        <v>1</v>
      </c>
      <c r="AC501" s="103" t="str">
        <f t="shared" si="101"/>
        <v>H6R14 - 1</v>
      </c>
      <c r="AD501" s="82">
        <f t="shared" si="95"/>
        <v>5</v>
      </c>
      <c r="AE501" s="82">
        <f t="shared" si="96"/>
        <v>5</v>
      </c>
      <c r="AF501" s="82" t="str">
        <f>IF(A501&lt;&gt;"",MID(F501,1,FIND(" ",F501,1)-1),AF500)</f>
        <v>H6R14.</v>
      </c>
      <c r="AG501" s="82" t="str">
        <f t="shared" si="97"/>
        <v>H6R14</v>
      </c>
      <c r="AH501" s="155"/>
      <c r="AI501" s="155"/>
    </row>
    <row r="502" spans="1:35" s="2" customFormat="1" ht="350.1" customHeight="1" x14ac:dyDescent="0.2">
      <c r="A502" s="89">
        <f>IF(ISBLANK(D502),"",COUNTA($D$2:D502))</f>
        <v>392</v>
      </c>
      <c r="B502" s="90">
        <f t="shared" si="98"/>
        <v>501</v>
      </c>
      <c r="C502" s="98"/>
      <c r="D502" s="98" t="s">
        <v>712</v>
      </c>
      <c r="E502" s="98" t="s">
        <v>26</v>
      </c>
      <c r="F502" s="112" t="s">
        <v>1001</v>
      </c>
      <c r="G502" s="112" t="s">
        <v>44</v>
      </c>
      <c r="H502" s="112" t="s">
        <v>294</v>
      </c>
      <c r="I502" s="112" t="s">
        <v>295</v>
      </c>
      <c r="J502" s="98" t="s">
        <v>296</v>
      </c>
      <c r="K502" s="98">
        <v>2</v>
      </c>
      <c r="L502" s="130">
        <v>43040</v>
      </c>
      <c r="M502" s="130">
        <v>43189</v>
      </c>
      <c r="N502" s="117">
        <f t="shared" si="102"/>
        <v>21.285714285714285</v>
      </c>
      <c r="O502" s="98" t="s">
        <v>1728</v>
      </c>
      <c r="P502" s="98">
        <v>2</v>
      </c>
      <c r="Q502" s="130"/>
      <c r="R502" s="100">
        <f>(Q502-M502)/30</f>
        <v>-1439.6333333333334</v>
      </c>
      <c r="S502" s="118">
        <f>IF(P502/K502&gt;1,100,+P502/K502*100)</f>
        <v>100</v>
      </c>
      <c r="T502" s="97">
        <f>+N502*S502/100</f>
        <v>21.285714285714285</v>
      </c>
      <c r="U502" s="97">
        <f>IF(M502&lt;=$AI$1,T502,0)</f>
        <v>21.285714285714285</v>
      </c>
      <c r="V502" s="97">
        <f>IF($AI$1&gt;=M502,N502,0)</f>
        <v>21.285714285714285</v>
      </c>
      <c r="W502" s="98"/>
      <c r="X502" s="102" t="str">
        <f>IF(S502=100,"CUMPLIDA",IF(M502-$AI$1&lt;0,"VENCIDA",IF(M502-$AI$1&lt;=30,"PRÓXIMA A VENCER",IF(S502&gt;0,"CON AVANCE","EN TERMINO"))))</f>
        <v>CUMPLIDA</v>
      </c>
      <c r="Y502" s="102" t="str">
        <f>IF(A502&lt;&gt;"",IF(AE502=1,"VENCIDO",IF(AE502=2,"PRÓXIMO A VENCER",IF(AE502=3,"EN TERMINO",IF(AE502=4,"CON AVANCE",IF(AE502=5,"CUMPLIDO",))))),"")</f>
        <v>CUMPLIDO</v>
      </c>
      <c r="Z502" s="152" t="s">
        <v>147</v>
      </c>
      <c r="AA502" s="89" t="str">
        <f t="shared" si="100"/>
        <v>H9R14</v>
      </c>
      <c r="AB502" s="103">
        <f>IF(A502&lt;&gt;"",1,AB501+1)</f>
        <v>1</v>
      </c>
      <c r="AC502" s="103" t="str">
        <f t="shared" si="101"/>
        <v>H9R14 - 1</v>
      </c>
      <c r="AD502" s="82">
        <f t="shared" si="95"/>
        <v>5</v>
      </c>
      <c r="AE502" s="82">
        <f t="shared" si="96"/>
        <v>5</v>
      </c>
      <c r="AF502" s="82" t="str">
        <f>IF(A502&lt;&gt;"",MID(F502,1,FIND(" ",F502,1)-1),AF501)</f>
        <v>H9R14.</v>
      </c>
      <c r="AG502" s="82" t="str">
        <f t="shared" si="97"/>
        <v>H9R14</v>
      </c>
      <c r="AH502" s="155"/>
      <c r="AI502" s="155"/>
    </row>
    <row r="503" spans="1:35" s="2" customFormat="1" ht="350.1" customHeight="1" x14ac:dyDescent="0.2">
      <c r="A503" s="89">
        <f>IF(ISBLANK(D503),"",COUNTA($D$2:D503))</f>
        <v>393</v>
      </c>
      <c r="B503" s="90">
        <f t="shared" si="98"/>
        <v>502</v>
      </c>
      <c r="C503" s="98"/>
      <c r="D503" s="98" t="s">
        <v>712</v>
      </c>
      <c r="E503" s="98" t="s">
        <v>21</v>
      </c>
      <c r="F503" s="112" t="s">
        <v>491</v>
      </c>
      <c r="G503" s="112" t="s">
        <v>45</v>
      </c>
      <c r="H503" s="112" t="s">
        <v>489</v>
      </c>
      <c r="I503" s="112" t="s">
        <v>492</v>
      </c>
      <c r="J503" s="98" t="s">
        <v>490</v>
      </c>
      <c r="K503" s="98">
        <v>2</v>
      </c>
      <c r="L503" s="130">
        <v>43040</v>
      </c>
      <c r="M503" s="130">
        <v>43189</v>
      </c>
      <c r="N503" s="117">
        <f t="shared" si="102"/>
        <v>21.285714285714285</v>
      </c>
      <c r="O503" s="111" t="s">
        <v>1702</v>
      </c>
      <c r="P503" s="98">
        <v>2</v>
      </c>
      <c r="Q503" s="130"/>
      <c r="R503" s="100">
        <f>(Q503-M503)/30</f>
        <v>-1439.6333333333334</v>
      </c>
      <c r="S503" s="118">
        <f>IF(P503/K503&gt;1,100,+P503/K503*100)</f>
        <v>100</v>
      </c>
      <c r="T503" s="97">
        <f>+N503*S503/100</f>
        <v>21.285714285714285</v>
      </c>
      <c r="U503" s="97">
        <f>IF(M503&lt;=$AI$1,T503,0)</f>
        <v>21.285714285714285</v>
      </c>
      <c r="V503" s="97">
        <f>IF($AI$1&gt;=M503,N503,0)</f>
        <v>21.285714285714285</v>
      </c>
      <c r="W503" s="98"/>
      <c r="X503" s="102" t="str">
        <f>IF(S503=100,"CUMPLIDA",IF(M503-$AI$1&lt;0,"VENCIDA",IF(M503-$AI$1&lt;=30,"PRÓXIMA A VENCER",IF(S503&gt;0,"CON AVANCE","EN TERMINO"))))</f>
        <v>CUMPLIDA</v>
      </c>
      <c r="Y503" s="102" t="str">
        <f>IF(A503&lt;&gt;"",IF(AE503=1,"VENCIDO",IF(AE503=2,"PRÓXIMO A VENCER",IF(AE503=3,"EN TERMINO",IF(AE503=4,"CON AVANCE",IF(AE503=5,"CUMPLIDO",))))),"")</f>
        <v>CUMPLIDO</v>
      </c>
      <c r="Z503" s="152" t="s">
        <v>147</v>
      </c>
      <c r="AA503" s="89" t="str">
        <f t="shared" si="100"/>
        <v>H11R14</v>
      </c>
      <c r="AB503" s="103">
        <f>IF(A503&lt;&gt;"",1,AB502+1)</f>
        <v>1</v>
      </c>
      <c r="AC503" s="103" t="str">
        <f t="shared" si="101"/>
        <v>H11R14 - 1</v>
      </c>
      <c r="AD503" s="82">
        <f t="shared" si="95"/>
        <v>5</v>
      </c>
      <c r="AE503" s="82">
        <f t="shared" si="96"/>
        <v>5</v>
      </c>
      <c r="AF503" s="82" t="str">
        <f>IF(A503&lt;&gt;"",MID(F503,1,FIND(" ",F503,1)-1),AF502)</f>
        <v>H11R14.</v>
      </c>
      <c r="AG503" s="82" t="str">
        <f t="shared" si="97"/>
        <v>H11R14</v>
      </c>
      <c r="AH503" s="155"/>
      <c r="AI503" s="155"/>
    </row>
    <row r="504" spans="1:35" s="2" customFormat="1" ht="350.1" customHeight="1" x14ac:dyDescent="0.2">
      <c r="A504" s="89">
        <f>IF(ISBLANK(D504),"",COUNTA($D$2:D504))</f>
        <v>394</v>
      </c>
      <c r="B504" s="90">
        <f t="shared" si="98"/>
        <v>503</v>
      </c>
      <c r="C504" s="98"/>
      <c r="D504" s="98" t="s">
        <v>712</v>
      </c>
      <c r="E504" s="98" t="s">
        <v>27</v>
      </c>
      <c r="F504" s="112" t="s">
        <v>1002</v>
      </c>
      <c r="G504" s="112" t="s">
        <v>46</v>
      </c>
      <c r="H504" s="164" t="s">
        <v>274</v>
      </c>
      <c r="I504" s="112" t="s">
        <v>275</v>
      </c>
      <c r="J504" s="103" t="s">
        <v>256</v>
      </c>
      <c r="K504" s="103">
        <v>3</v>
      </c>
      <c r="L504" s="159">
        <v>43040</v>
      </c>
      <c r="M504" s="159">
        <v>43403</v>
      </c>
      <c r="N504" s="117">
        <f t="shared" si="102"/>
        <v>51.857142857142854</v>
      </c>
      <c r="O504" s="111" t="s">
        <v>1702</v>
      </c>
      <c r="P504" s="98">
        <v>3</v>
      </c>
      <c r="Q504" s="130">
        <v>44238</v>
      </c>
      <c r="R504" s="100">
        <f>(Q504-M504)/30</f>
        <v>27.833333333333332</v>
      </c>
      <c r="S504" s="118">
        <f>IF(P504/K504&gt;1,100,+P504/K504*100)</f>
        <v>100</v>
      </c>
      <c r="T504" s="97">
        <f>+N504*S504/100</f>
        <v>51.857142857142854</v>
      </c>
      <c r="U504" s="97">
        <f>IF(M504&lt;=$AI$1,T504,0)</f>
        <v>51.857142857142854</v>
      </c>
      <c r="V504" s="97">
        <f>IF($AI$1&gt;=M504,N504,0)</f>
        <v>51.857142857142854</v>
      </c>
      <c r="W504" s="98"/>
      <c r="X504" s="102" t="str">
        <f>IF(S504=100,"CUMPLIDA",IF(M504-$AI$1&lt;0,"VENCIDA",IF(M504-$AI$1&lt;=30,"PRÓXIMA A VENCER",IF(S504&gt;0,"CON AVANCE","EN TERMINO"))))</f>
        <v>CUMPLIDA</v>
      </c>
      <c r="Y504" s="102" t="str">
        <f>IF(A504&lt;&gt;"",IF(AE504=1,"VENCIDO",IF(AE504=2,"PRÓXIMO A VENCER",IF(AE504=3,"EN TERMINO",IF(AE504=4,"CON AVANCE",IF(AE504=5,"CUMPLIDO",))))),"")</f>
        <v>CUMPLIDO</v>
      </c>
      <c r="Z504" s="152" t="s">
        <v>147</v>
      </c>
      <c r="AA504" s="89" t="str">
        <f t="shared" si="100"/>
        <v>H13R14</v>
      </c>
      <c r="AB504" s="103">
        <f>IF(A504&lt;&gt;"",1,AB503+1)</f>
        <v>1</v>
      </c>
      <c r="AC504" s="103" t="str">
        <f t="shared" si="101"/>
        <v>H13R14 - 1</v>
      </c>
      <c r="AD504" s="82">
        <f t="shared" si="95"/>
        <v>5</v>
      </c>
      <c r="AE504" s="82">
        <f t="shared" si="96"/>
        <v>5</v>
      </c>
      <c r="AF504" s="82" t="str">
        <f>IF(A504&lt;&gt;"",MID(F504,1,FIND(" ",F504,1)-1),AF503)</f>
        <v>H13R14.</v>
      </c>
      <c r="AG504" s="82" t="str">
        <f t="shared" si="97"/>
        <v>H13R14</v>
      </c>
      <c r="AH504" s="155"/>
      <c r="AI504" s="155"/>
    </row>
    <row r="505" spans="1:35" s="2" customFormat="1" ht="350.1" customHeight="1" x14ac:dyDescent="0.2">
      <c r="A505" s="89">
        <f>IF(ISBLANK(D505),"",COUNTA($D$2:D505))</f>
        <v>395</v>
      </c>
      <c r="B505" s="90">
        <f t="shared" si="98"/>
        <v>504</v>
      </c>
      <c r="C505" s="98"/>
      <c r="D505" s="98" t="s">
        <v>844</v>
      </c>
      <c r="E505" s="98" t="s">
        <v>21</v>
      </c>
      <c r="F505" s="112" t="s">
        <v>1003</v>
      </c>
      <c r="G505" s="112" t="s">
        <v>47</v>
      </c>
      <c r="H505" s="112" t="s">
        <v>276</v>
      </c>
      <c r="I505" s="112" t="s">
        <v>277</v>
      </c>
      <c r="J505" s="103" t="s">
        <v>278</v>
      </c>
      <c r="K505" s="103">
        <v>1</v>
      </c>
      <c r="L505" s="159">
        <v>43132</v>
      </c>
      <c r="M505" s="159">
        <v>43159</v>
      </c>
      <c r="N505" s="117">
        <f t="shared" si="102"/>
        <v>3.8571428571428572</v>
      </c>
      <c r="O505" s="98" t="s">
        <v>1698</v>
      </c>
      <c r="P505" s="98">
        <v>1</v>
      </c>
      <c r="Q505" s="130"/>
      <c r="R505" s="100">
        <f>(Q505-M505)/30</f>
        <v>-1438.6333333333334</v>
      </c>
      <c r="S505" s="118">
        <f>IF(P505/K505&gt;1,100,+P505/K505*100)</f>
        <v>100</v>
      </c>
      <c r="T505" s="97">
        <f>+N505*S505/100</f>
        <v>3.8571428571428572</v>
      </c>
      <c r="U505" s="97">
        <f>IF(M505&lt;=$AI$1,T505,0)</f>
        <v>3.8571428571428572</v>
      </c>
      <c r="V505" s="97">
        <f>IF($AI$1&gt;=M505,N505,0)</f>
        <v>3.8571428571428572</v>
      </c>
      <c r="W505" s="98"/>
      <c r="X505" s="102" t="str">
        <f>IF(S505=100,"CUMPLIDA",IF(M505-$AI$1&lt;0,"VENCIDA",IF(M505-$AI$1&lt;=30,"PRÓXIMA A VENCER",IF(S505&gt;0,"CON AVANCE","EN TERMINO"))))</f>
        <v>CUMPLIDA</v>
      </c>
      <c r="Y505" s="102" t="str">
        <f>IF(A505&lt;&gt;"",IF(AE505=1,"VENCIDO",IF(AE505=2,"PRÓXIMO A VENCER",IF(AE505=3,"EN TERMINO",IF(AE505=4,"CON AVANCE",IF(AE505=5,"CUMPLIDO",))))),"")</f>
        <v>CUMPLIDO</v>
      </c>
      <c r="Z505" s="152" t="s">
        <v>147</v>
      </c>
      <c r="AA505" s="89" t="str">
        <f t="shared" si="100"/>
        <v>H17R14</v>
      </c>
      <c r="AB505" s="103">
        <f>IF(A505&lt;&gt;"",1,AB504+1)</f>
        <v>1</v>
      </c>
      <c r="AC505" s="103" t="str">
        <f t="shared" si="101"/>
        <v>H17R14 - 1</v>
      </c>
      <c r="AD505" s="82">
        <f t="shared" si="95"/>
        <v>5</v>
      </c>
      <c r="AE505" s="82">
        <f t="shared" si="96"/>
        <v>5</v>
      </c>
      <c r="AF505" s="82" t="str">
        <f>IF(A505&lt;&gt;"",MID(F505,1,FIND(" ",F505,1)-1),AF504)</f>
        <v>H17R14.</v>
      </c>
      <c r="AG505" s="82" t="str">
        <f t="shared" si="97"/>
        <v>H17R14</v>
      </c>
      <c r="AH505" s="155"/>
      <c r="AI505" s="155"/>
    </row>
    <row r="506" spans="1:35" s="2" customFormat="1" ht="350.1" customHeight="1" x14ac:dyDescent="0.2">
      <c r="A506" s="89">
        <f>IF(ISBLANK(D506),"",COUNTA($D$2:D506))</f>
        <v>396</v>
      </c>
      <c r="B506" s="90">
        <f t="shared" si="98"/>
        <v>505</v>
      </c>
      <c r="C506" s="98"/>
      <c r="D506" s="98" t="s">
        <v>712</v>
      </c>
      <c r="E506" s="98" t="s">
        <v>21</v>
      </c>
      <c r="F506" s="112" t="s">
        <v>1004</v>
      </c>
      <c r="G506" s="112" t="s">
        <v>48</v>
      </c>
      <c r="H506" s="164" t="s">
        <v>279</v>
      </c>
      <c r="I506" s="112" t="s">
        <v>280</v>
      </c>
      <c r="J506" s="165" t="s">
        <v>281</v>
      </c>
      <c r="K506" s="103">
        <v>4</v>
      </c>
      <c r="L506" s="159">
        <v>43040</v>
      </c>
      <c r="M506" s="159">
        <v>43403</v>
      </c>
      <c r="N506" s="117">
        <f t="shared" si="102"/>
        <v>51.857142857142854</v>
      </c>
      <c r="O506" s="98" t="s">
        <v>1698</v>
      </c>
      <c r="P506" s="98">
        <v>4</v>
      </c>
      <c r="Q506" s="130">
        <v>44185</v>
      </c>
      <c r="R506" s="100">
        <f>(Q506-M506)/30</f>
        <v>26.066666666666666</v>
      </c>
      <c r="S506" s="118">
        <f>IF(P506/K506&gt;1,100,+P506/K506*100)</f>
        <v>100</v>
      </c>
      <c r="T506" s="97">
        <f>+N506*S506/100</f>
        <v>51.857142857142854</v>
      </c>
      <c r="U506" s="97">
        <f>IF(M506&lt;=$AI$1,T506,0)</f>
        <v>51.857142857142854</v>
      </c>
      <c r="V506" s="97">
        <f>IF($AI$1&gt;=M506,N506,0)</f>
        <v>51.857142857142854</v>
      </c>
      <c r="W506" s="98"/>
      <c r="X506" s="102" t="str">
        <f>IF(S506=100,"CUMPLIDA",IF(M506-$AI$1&lt;0,"VENCIDA",IF(M506-$AI$1&lt;=30,"PRÓXIMA A VENCER",IF(S506&gt;0,"CON AVANCE","EN TERMINO"))))</f>
        <v>CUMPLIDA</v>
      </c>
      <c r="Y506" s="102" t="str">
        <f>IF(A506&lt;&gt;"",IF(AE506=1,"VENCIDO",IF(AE506=2,"PRÓXIMO A VENCER",IF(AE506=3,"EN TERMINO",IF(AE506=4,"CON AVANCE",IF(AE506=5,"CUMPLIDO",))))),"")</f>
        <v>CUMPLIDO</v>
      </c>
      <c r="Z506" s="152" t="s">
        <v>147</v>
      </c>
      <c r="AA506" s="89" t="str">
        <f t="shared" si="100"/>
        <v>H20R14</v>
      </c>
      <c r="AB506" s="103">
        <f>IF(A506&lt;&gt;"",1,AB505+1)</f>
        <v>1</v>
      </c>
      <c r="AC506" s="103" t="str">
        <f t="shared" si="101"/>
        <v>H20R14 - 1</v>
      </c>
      <c r="AD506" s="82">
        <f t="shared" si="95"/>
        <v>5</v>
      </c>
      <c r="AE506" s="82">
        <f t="shared" si="96"/>
        <v>5</v>
      </c>
      <c r="AF506" s="82" t="str">
        <f>IF(A506&lt;&gt;"",MID(F506,1,FIND(" ",F506,1)-1),AF505)</f>
        <v>H20R14.</v>
      </c>
      <c r="AG506" s="82" t="str">
        <f t="shared" si="97"/>
        <v>H20R14</v>
      </c>
      <c r="AH506" s="155"/>
      <c r="AI506" s="155"/>
    </row>
    <row r="507" spans="1:35" s="2" customFormat="1" ht="350.1" customHeight="1" x14ac:dyDescent="0.2">
      <c r="A507" s="89">
        <f>IF(ISBLANK(D507),"",COUNTA($D$2:D507))</f>
        <v>397</v>
      </c>
      <c r="B507" s="90">
        <f t="shared" si="98"/>
        <v>506</v>
      </c>
      <c r="C507" s="98"/>
      <c r="D507" s="98" t="s">
        <v>712</v>
      </c>
      <c r="E507" s="98" t="s">
        <v>21</v>
      </c>
      <c r="F507" s="112" t="s">
        <v>496</v>
      </c>
      <c r="G507" s="143" t="s">
        <v>497</v>
      </c>
      <c r="H507" s="143" t="s">
        <v>493</v>
      </c>
      <c r="I507" s="143" t="s">
        <v>494</v>
      </c>
      <c r="J507" s="144" t="s">
        <v>495</v>
      </c>
      <c r="K507" s="98">
        <v>1</v>
      </c>
      <c r="L507" s="161">
        <v>43040</v>
      </c>
      <c r="M507" s="161">
        <v>43099</v>
      </c>
      <c r="N507" s="117">
        <f t="shared" si="102"/>
        <v>8.4285714285714288</v>
      </c>
      <c r="O507" s="111" t="s">
        <v>1702</v>
      </c>
      <c r="P507" s="98">
        <v>1</v>
      </c>
      <c r="Q507" s="130"/>
      <c r="R507" s="100">
        <f>(Q507-M507)/30</f>
        <v>-1436.6333333333334</v>
      </c>
      <c r="S507" s="118">
        <f>IF(P507/K507&gt;1,100,+P507/K507*100)</f>
        <v>100</v>
      </c>
      <c r="T507" s="97">
        <f>+N507*S507/100</f>
        <v>8.4285714285714288</v>
      </c>
      <c r="U507" s="97">
        <f>IF(M507&lt;=$AI$1,T507,0)</f>
        <v>8.4285714285714288</v>
      </c>
      <c r="V507" s="97">
        <f>IF($AI$1&gt;=M507,N507,0)</f>
        <v>8.4285714285714288</v>
      </c>
      <c r="W507" s="98"/>
      <c r="X507" s="102" t="str">
        <f>IF(S507=100,"CUMPLIDA",IF(M507-$AI$1&lt;0,"VENCIDA",IF(M507-$AI$1&lt;=30,"PRÓXIMA A VENCER",IF(S507&gt;0,"CON AVANCE","EN TERMINO"))))</f>
        <v>CUMPLIDA</v>
      </c>
      <c r="Y507" s="102" t="str">
        <f>IF(A507&lt;&gt;"",IF(AE507=1,"VENCIDO",IF(AE507=2,"PRÓXIMO A VENCER",IF(AE507=3,"EN TERMINO",IF(AE507=4,"CON AVANCE",IF(AE507=5,"CUMPLIDO",))))),"")</f>
        <v>CUMPLIDO</v>
      </c>
      <c r="Z507" s="152" t="s">
        <v>147</v>
      </c>
      <c r="AA507" s="89" t="str">
        <f t="shared" si="100"/>
        <v>H22R14</v>
      </c>
      <c r="AB507" s="103">
        <f>IF(A507&lt;&gt;"",1,AB506+1)</f>
        <v>1</v>
      </c>
      <c r="AC507" s="103" t="str">
        <f t="shared" si="101"/>
        <v>H22R14 - 1</v>
      </c>
      <c r="AD507" s="82">
        <f t="shared" si="95"/>
        <v>5</v>
      </c>
      <c r="AE507" s="82">
        <f t="shared" si="96"/>
        <v>5</v>
      </c>
      <c r="AF507" s="82" t="str">
        <f>IF(A507&lt;&gt;"",MID(F507,1,FIND(" ",F507,1)-1),AF506)</f>
        <v>H22R14.</v>
      </c>
      <c r="AG507" s="82" t="str">
        <f t="shared" si="97"/>
        <v>H22R14</v>
      </c>
      <c r="AH507" s="155"/>
      <c r="AI507" s="155"/>
    </row>
    <row r="508" spans="1:35" s="2" customFormat="1" ht="350.1" customHeight="1" x14ac:dyDescent="0.2">
      <c r="A508" s="89">
        <f>IF(ISBLANK(D508),"",COUNTA($D$2:D508))</f>
        <v>398</v>
      </c>
      <c r="B508" s="90">
        <f t="shared" si="98"/>
        <v>507</v>
      </c>
      <c r="C508" s="98"/>
      <c r="D508" s="98" t="s">
        <v>831</v>
      </c>
      <c r="E508" s="98" t="s">
        <v>21</v>
      </c>
      <c r="F508" s="112" t="s">
        <v>838</v>
      </c>
      <c r="G508" s="112" t="s">
        <v>49</v>
      </c>
      <c r="H508" s="112" t="s">
        <v>1200</v>
      </c>
      <c r="I508" s="112" t="s">
        <v>1194</v>
      </c>
      <c r="J508" s="98" t="s">
        <v>1158</v>
      </c>
      <c r="K508" s="98">
        <v>1</v>
      </c>
      <c r="L508" s="130">
        <v>43862</v>
      </c>
      <c r="M508" s="130">
        <v>43979</v>
      </c>
      <c r="N508" s="117">
        <f t="shared" si="102"/>
        <v>16.714285714285715</v>
      </c>
      <c r="O508" s="98" t="s">
        <v>1708</v>
      </c>
      <c r="P508" s="98">
        <v>1</v>
      </c>
      <c r="Q508" s="99">
        <v>44662</v>
      </c>
      <c r="R508" s="100">
        <f>(Q508-M508)/30</f>
        <v>22.766666666666666</v>
      </c>
      <c r="S508" s="118">
        <f>IF(P508/K508&gt;1,100,+P508/K508*100)</f>
        <v>100</v>
      </c>
      <c r="T508" s="97">
        <f>+N508*S508/100</f>
        <v>16.714285714285715</v>
      </c>
      <c r="U508" s="97">
        <f>IF(M508&lt;=$AI$1,T508,0)</f>
        <v>16.714285714285715</v>
      </c>
      <c r="V508" s="97">
        <f>IF($AI$1&gt;=M508,N508,0)</f>
        <v>16.714285714285715</v>
      </c>
      <c r="W508" s="98"/>
      <c r="X508" s="102" t="str">
        <f>IF(S508=100,"CUMPLIDA",IF(M508-$AI$1&lt;0,"VENCIDA",IF(M508-$AI$1&lt;=30,"PRÓXIMA A VENCER",IF(S508&gt;0,"CON AVANCE","EN TERMINO"))))</f>
        <v>CUMPLIDA</v>
      </c>
      <c r="Y508" s="102" t="str">
        <f>IF(A508&lt;&gt;"",IF(AE508=1,"VENCIDO",IF(AE508=2,"PRÓXIMO A VENCER",IF(AE508=3,"EN TERMINO",IF(AE508=4,"CON AVANCE",IF(AE508=5,"CUMPLIDO",))))),"")</f>
        <v>CUMPLIDO</v>
      </c>
      <c r="Z508" s="152" t="s">
        <v>147</v>
      </c>
      <c r="AA508" s="89" t="str">
        <f t="shared" si="100"/>
        <v>H29R14</v>
      </c>
      <c r="AB508" s="103">
        <f>IF(A508&lt;&gt;"",1,AB507+1)</f>
        <v>1</v>
      </c>
      <c r="AC508" s="103" t="str">
        <f t="shared" si="101"/>
        <v>H29R14 - 1</v>
      </c>
      <c r="AD508" s="82">
        <f t="shared" si="95"/>
        <v>5</v>
      </c>
      <c r="AE508" s="82">
        <f t="shared" si="96"/>
        <v>5</v>
      </c>
      <c r="AF508" s="82" t="str">
        <f>IF(A508&lt;&gt;"",MID(F508,1,FIND(" ",F508,1)-1),AF507)</f>
        <v>H29R14.</v>
      </c>
      <c r="AG508" s="82" t="str">
        <f t="shared" si="97"/>
        <v>H29R14</v>
      </c>
      <c r="AH508" s="155"/>
      <c r="AI508" s="155"/>
    </row>
    <row r="509" spans="1:35" s="2" customFormat="1" ht="350.1" customHeight="1" x14ac:dyDescent="0.2">
      <c r="A509" s="89">
        <f>IF(ISBLANK(D509),"",COUNTA($D$2:D509))</f>
        <v>399</v>
      </c>
      <c r="B509" s="90">
        <f t="shared" si="98"/>
        <v>508</v>
      </c>
      <c r="C509" s="98"/>
      <c r="D509" s="98" t="s">
        <v>712</v>
      </c>
      <c r="E509" s="98" t="s">
        <v>21</v>
      </c>
      <c r="F509" s="112" t="s">
        <v>498</v>
      </c>
      <c r="G509" s="143" t="s">
        <v>50</v>
      </c>
      <c r="H509" s="112" t="s">
        <v>1200</v>
      </c>
      <c r="I509" s="112" t="s">
        <v>1157</v>
      </c>
      <c r="J509" s="98" t="s">
        <v>1158</v>
      </c>
      <c r="K509" s="98">
        <v>1</v>
      </c>
      <c r="L509" s="130">
        <v>43862</v>
      </c>
      <c r="M509" s="130">
        <v>43979</v>
      </c>
      <c r="N509" s="117">
        <f t="shared" si="102"/>
        <v>16.714285714285715</v>
      </c>
      <c r="O509" s="98" t="s">
        <v>1708</v>
      </c>
      <c r="P509" s="98">
        <v>1</v>
      </c>
      <c r="Q509" s="99">
        <v>44662</v>
      </c>
      <c r="R509" s="100">
        <f>(Q509-M509)/30</f>
        <v>22.766666666666666</v>
      </c>
      <c r="S509" s="118">
        <f>IF(P509/K509&gt;1,100,+P509/K509*100)</f>
        <v>100</v>
      </c>
      <c r="T509" s="97">
        <f>+N509*S509/100</f>
        <v>16.714285714285715</v>
      </c>
      <c r="U509" s="97">
        <f>IF(M509&lt;=$AI$1,T509,0)</f>
        <v>16.714285714285715</v>
      </c>
      <c r="V509" s="97">
        <f>IF($AI$1&gt;=M509,N509,0)</f>
        <v>16.714285714285715</v>
      </c>
      <c r="W509" s="98"/>
      <c r="X509" s="102" t="str">
        <f>IF(S509=100,"CUMPLIDA",IF(M509-$AI$1&lt;0,"VENCIDA",IF(M509-$AI$1&lt;=30,"PRÓXIMA A VENCER",IF(S509&gt;0,"CON AVANCE","EN TERMINO"))))</f>
        <v>CUMPLIDA</v>
      </c>
      <c r="Y509" s="102" t="str">
        <f>IF(A509&lt;&gt;"",IF(AE509=1,"VENCIDO",IF(AE509=2,"PRÓXIMO A VENCER",IF(AE509=3,"EN TERMINO",IF(AE509=4,"CON AVANCE",IF(AE509=5,"CUMPLIDO",))))),"")</f>
        <v>CUMPLIDO</v>
      </c>
      <c r="Z509" s="152" t="s">
        <v>147</v>
      </c>
      <c r="AA509" s="89" t="str">
        <f t="shared" si="100"/>
        <v>H31R14</v>
      </c>
      <c r="AB509" s="103">
        <f>IF(A509&lt;&gt;"",1,AB508+1)</f>
        <v>1</v>
      </c>
      <c r="AC509" s="103" t="str">
        <f t="shared" si="101"/>
        <v>H31R14 - 1</v>
      </c>
      <c r="AD509" s="82">
        <f t="shared" si="95"/>
        <v>5</v>
      </c>
      <c r="AE509" s="82">
        <f t="shared" si="96"/>
        <v>5</v>
      </c>
      <c r="AF509" s="82" t="str">
        <f>IF(A509&lt;&gt;"",MID(F509,1,FIND(" ",F509,1)-1),AF508)</f>
        <v>H31R14.</v>
      </c>
      <c r="AG509" s="82" t="str">
        <f t="shared" si="97"/>
        <v>H31R14</v>
      </c>
      <c r="AH509" s="155"/>
      <c r="AI509" s="155"/>
    </row>
    <row r="510" spans="1:35" s="2" customFormat="1" ht="350.1" customHeight="1" x14ac:dyDescent="0.2">
      <c r="A510" s="89">
        <f>IF(ISBLANK(D510),"",COUNTA($D$2:D510))</f>
        <v>400</v>
      </c>
      <c r="B510" s="90">
        <f t="shared" si="98"/>
        <v>509</v>
      </c>
      <c r="C510" s="98"/>
      <c r="D510" s="98" t="s">
        <v>712</v>
      </c>
      <c r="E510" s="98" t="s">
        <v>26</v>
      </c>
      <c r="F510" s="112" t="s">
        <v>499</v>
      </c>
      <c r="G510" s="143" t="s">
        <v>51</v>
      </c>
      <c r="H510" s="112" t="s">
        <v>1200</v>
      </c>
      <c r="I510" s="112" t="s">
        <v>1157</v>
      </c>
      <c r="J510" s="98" t="s">
        <v>1158</v>
      </c>
      <c r="K510" s="98">
        <v>1</v>
      </c>
      <c r="L510" s="130">
        <v>43862</v>
      </c>
      <c r="M510" s="130">
        <v>43979</v>
      </c>
      <c r="N510" s="117">
        <f t="shared" si="102"/>
        <v>16.714285714285715</v>
      </c>
      <c r="O510" s="98" t="s">
        <v>1708</v>
      </c>
      <c r="P510" s="98">
        <v>1</v>
      </c>
      <c r="Q510" s="99">
        <v>44662</v>
      </c>
      <c r="R510" s="100">
        <f>(Q510-M510)/30</f>
        <v>22.766666666666666</v>
      </c>
      <c r="S510" s="118">
        <f>IF(P510/K510&gt;1,100,+P510/K510*100)</f>
        <v>100</v>
      </c>
      <c r="T510" s="97">
        <f>+N510*S510/100</f>
        <v>16.714285714285715</v>
      </c>
      <c r="U510" s="97">
        <f>IF(M510&lt;=$AI$1,T510,0)</f>
        <v>16.714285714285715</v>
      </c>
      <c r="V510" s="97">
        <f>IF($AI$1&gt;=M510,N510,0)</f>
        <v>16.714285714285715</v>
      </c>
      <c r="W510" s="98"/>
      <c r="X510" s="102" t="str">
        <f>IF(S510=100,"CUMPLIDA",IF(M510-$AI$1&lt;0,"VENCIDA",IF(M510-$AI$1&lt;=30,"PRÓXIMA A VENCER",IF(S510&gt;0,"CON AVANCE","EN TERMINO"))))</f>
        <v>CUMPLIDA</v>
      </c>
      <c r="Y510" s="102" t="str">
        <f>IF(A510&lt;&gt;"",IF(AE510=1,"VENCIDO",IF(AE510=2,"PRÓXIMO A VENCER",IF(AE510=3,"EN TERMINO",IF(AE510=4,"CON AVANCE",IF(AE510=5,"CUMPLIDO",))))),"")</f>
        <v>CUMPLIDO</v>
      </c>
      <c r="Z510" s="152" t="s">
        <v>147</v>
      </c>
      <c r="AA510" s="89" t="str">
        <f t="shared" si="100"/>
        <v>H32R14</v>
      </c>
      <c r="AB510" s="103">
        <f>IF(A510&lt;&gt;"",1,AB509+1)</f>
        <v>1</v>
      </c>
      <c r="AC510" s="103" t="str">
        <f t="shared" si="101"/>
        <v>H32R14 - 1</v>
      </c>
      <c r="AD510" s="82">
        <f t="shared" si="95"/>
        <v>5</v>
      </c>
      <c r="AE510" s="82">
        <f t="shared" si="96"/>
        <v>5</v>
      </c>
      <c r="AF510" s="82" t="str">
        <f>IF(A510&lt;&gt;"",MID(F510,1,FIND(" ",F510,1)-1),AF509)</f>
        <v>H32R14.</v>
      </c>
      <c r="AG510" s="82" t="str">
        <f t="shared" si="97"/>
        <v>H32R14</v>
      </c>
      <c r="AH510" s="155"/>
      <c r="AI510" s="155"/>
    </row>
    <row r="511" spans="1:35" s="2" customFormat="1" ht="350.1" customHeight="1" x14ac:dyDescent="0.2">
      <c r="A511" s="89">
        <f>IF(ISBLANK(D511),"",COUNTA($D$2:D511))</f>
        <v>401</v>
      </c>
      <c r="B511" s="90">
        <f t="shared" si="98"/>
        <v>510</v>
      </c>
      <c r="C511" s="98"/>
      <c r="D511" s="98" t="s">
        <v>712</v>
      </c>
      <c r="E511" s="98" t="s">
        <v>21</v>
      </c>
      <c r="F511" s="112" t="s">
        <v>1005</v>
      </c>
      <c r="G511" s="112" t="s">
        <v>52</v>
      </c>
      <c r="H511" s="112" t="s">
        <v>680</v>
      </c>
      <c r="I511" s="112" t="s">
        <v>634</v>
      </c>
      <c r="J511" s="98" t="s">
        <v>8</v>
      </c>
      <c r="K511" s="98">
        <v>1</v>
      </c>
      <c r="L511" s="130">
        <v>43040</v>
      </c>
      <c r="M511" s="130">
        <v>43099</v>
      </c>
      <c r="N511" s="117">
        <f t="shared" ref="N511:N531" si="106">(+M511-L511)/7</f>
        <v>8.4285714285714288</v>
      </c>
      <c r="O511" s="98" t="s">
        <v>1701</v>
      </c>
      <c r="P511" s="98">
        <v>1</v>
      </c>
      <c r="Q511" s="130"/>
      <c r="R511" s="100">
        <f>(Q511-M511)/30</f>
        <v>-1436.6333333333334</v>
      </c>
      <c r="S511" s="118">
        <f>IF(P511/K511&gt;1,100,+P511/K511*100)</f>
        <v>100</v>
      </c>
      <c r="T511" s="97">
        <f>+N511*S511/100</f>
        <v>8.4285714285714288</v>
      </c>
      <c r="U511" s="97">
        <f>IF(M511&lt;=$AI$1,T511,0)</f>
        <v>8.4285714285714288</v>
      </c>
      <c r="V511" s="97">
        <f>IF($AI$1&gt;=M511,N511,0)</f>
        <v>8.4285714285714288</v>
      </c>
      <c r="W511" s="98"/>
      <c r="X511" s="102" t="str">
        <f>IF(S511=100,"CUMPLIDA",IF(M511-$AI$1&lt;0,"VENCIDA",IF(M511-$AI$1&lt;=30,"PRÓXIMA A VENCER",IF(S511&gt;0,"CON AVANCE","EN TERMINO"))))</f>
        <v>CUMPLIDA</v>
      </c>
      <c r="Y511" s="102" t="str">
        <f>IF(A511&lt;&gt;"",IF(AE511=1,"VENCIDO",IF(AE511=2,"PRÓXIMO A VENCER",IF(AE511=3,"EN TERMINO",IF(AE511=4,"CON AVANCE",IF(AE511=5,"CUMPLIDO",))))),"")</f>
        <v>CUMPLIDO</v>
      </c>
      <c r="Z511" s="152" t="s">
        <v>147</v>
      </c>
      <c r="AA511" s="89" t="str">
        <f t="shared" si="100"/>
        <v>H34R14</v>
      </c>
      <c r="AB511" s="103">
        <f>IF(A511&lt;&gt;"",1,AB510+1)</f>
        <v>1</v>
      </c>
      <c r="AC511" s="103" t="str">
        <f t="shared" si="101"/>
        <v>H34R14 - 1</v>
      </c>
      <c r="AD511" s="82">
        <f t="shared" si="95"/>
        <v>5</v>
      </c>
      <c r="AE511" s="82">
        <f t="shared" si="96"/>
        <v>5</v>
      </c>
      <c r="AF511" s="82" t="str">
        <f>IF(A511&lt;&gt;"",MID(F511,1,FIND(" ",F511,1)-1),AF510)</f>
        <v>H34R14.</v>
      </c>
      <c r="AG511" s="82" t="str">
        <f t="shared" si="97"/>
        <v>H34R14</v>
      </c>
      <c r="AH511" s="155"/>
      <c r="AI511" s="155"/>
    </row>
    <row r="512" spans="1:35" s="2" customFormat="1" ht="350.1" customHeight="1" x14ac:dyDescent="0.2">
      <c r="A512" s="89">
        <f>IF(ISBLANK(D512),"",COUNTA($D$2:D512))</f>
        <v>402</v>
      </c>
      <c r="B512" s="90">
        <f t="shared" si="98"/>
        <v>511</v>
      </c>
      <c r="C512" s="98"/>
      <c r="D512" s="98" t="s">
        <v>831</v>
      </c>
      <c r="E512" s="98" t="s">
        <v>21</v>
      </c>
      <c r="F512" s="112" t="s">
        <v>720</v>
      </c>
      <c r="G512" s="112" t="s">
        <v>53</v>
      </c>
      <c r="H512" s="112" t="s">
        <v>1200</v>
      </c>
      <c r="I512" s="112" t="s">
        <v>1194</v>
      </c>
      <c r="J512" s="98" t="s">
        <v>1158</v>
      </c>
      <c r="K512" s="98">
        <v>1</v>
      </c>
      <c r="L512" s="130">
        <v>43862</v>
      </c>
      <c r="M512" s="130">
        <v>43979</v>
      </c>
      <c r="N512" s="117">
        <f t="shared" si="106"/>
        <v>16.714285714285715</v>
      </c>
      <c r="O512" s="98" t="s">
        <v>1708</v>
      </c>
      <c r="P512" s="98">
        <v>1</v>
      </c>
      <c r="Q512" s="99">
        <v>44662</v>
      </c>
      <c r="R512" s="100">
        <f>(Q512-M512)/30</f>
        <v>22.766666666666666</v>
      </c>
      <c r="S512" s="118">
        <f>IF(P512/K512&gt;1,100,+P512/K512*100)</f>
        <v>100</v>
      </c>
      <c r="T512" s="97">
        <f>+N512*S512/100</f>
        <v>16.714285714285715</v>
      </c>
      <c r="U512" s="97">
        <f>IF(M512&lt;=$AI$1,T512,0)</f>
        <v>16.714285714285715</v>
      </c>
      <c r="V512" s="97">
        <f>IF($AI$1&gt;=M512,N512,0)</f>
        <v>16.714285714285715</v>
      </c>
      <c r="W512" s="98"/>
      <c r="X512" s="102" t="str">
        <f>IF(S512=100,"CUMPLIDA",IF(M512-$AI$1&lt;0,"VENCIDA",IF(M512-$AI$1&lt;=30,"PRÓXIMA A VENCER",IF(S512&gt;0,"CON AVANCE","EN TERMINO"))))</f>
        <v>CUMPLIDA</v>
      </c>
      <c r="Y512" s="102" t="str">
        <f>IF(A512&lt;&gt;"",IF(AE512=1,"VENCIDO",IF(AE512=2,"PRÓXIMO A VENCER",IF(AE512=3,"EN TERMINO",IF(AE512=4,"CON AVANCE",IF(AE512=5,"CUMPLIDO",))))),"")</f>
        <v>CUMPLIDO</v>
      </c>
      <c r="Z512" s="152" t="s">
        <v>147</v>
      </c>
      <c r="AA512" s="89" t="str">
        <f t="shared" si="100"/>
        <v>H41R14</v>
      </c>
      <c r="AB512" s="103">
        <f>IF(A512&lt;&gt;"",1,AB511+1)</f>
        <v>1</v>
      </c>
      <c r="AC512" s="103" t="str">
        <f t="shared" si="101"/>
        <v>H41R14 - 1</v>
      </c>
      <c r="AD512" s="82">
        <f t="shared" si="95"/>
        <v>5</v>
      </c>
      <c r="AE512" s="82">
        <f t="shared" si="96"/>
        <v>5</v>
      </c>
      <c r="AF512" s="82" t="str">
        <f>IF(A512&lt;&gt;"",MID(F512,1,FIND(" ",F512,1)-1),AF511)</f>
        <v>H41R14.</v>
      </c>
      <c r="AG512" s="82" t="str">
        <f t="shared" si="97"/>
        <v>H41R14</v>
      </c>
      <c r="AH512" s="155"/>
      <c r="AI512" s="155"/>
    </row>
    <row r="513" spans="1:35" s="2" customFormat="1" ht="350.1" customHeight="1" x14ac:dyDescent="0.2">
      <c r="A513" s="89">
        <f>IF(ISBLANK(D513),"",COUNTA($D$2:D513))</f>
        <v>403</v>
      </c>
      <c r="B513" s="90">
        <f t="shared" si="98"/>
        <v>512</v>
      </c>
      <c r="C513" s="98"/>
      <c r="D513" s="98" t="s">
        <v>712</v>
      </c>
      <c r="E513" s="98" t="s">
        <v>32</v>
      </c>
      <c r="F513" s="112" t="s">
        <v>719</v>
      </c>
      <c r="G513" s="112" t="s">
        <v>54</v>
      </c>
      <c r="H513" s="112" t="s">
        <v>1200</v>
      </c>
      <c r="I513" s="112" t="s">
        <v>1194</v>
      </c>
      <c r="J513" s="98" t="s">
        <v>1158</v>
      </c>
      <c r="K513" s="98">
        <v>1</v>
      </c>
      <c r="L513" s="130">
        <v>43862</v>
      </c>
      <c r="M513" s="130">
        <v>43979</v>
      </c>
      <c r="N513" s="117">
        <f t="shared" si="106"/>
        <v>16.714285714285715</v>
      </c>
      <c r="O513" s="98" t="s">
        <v>1708</v>
      </c>
      <c r="P513" s="98">
        <v>1</v>
      </c>
      <c r="Q513" s="99">
        <v>44662</v>
      </c>
      <c r="R513" s="100">
        <f>(Q513-M513)/30</f>
        <v>22.766666666666666</v>
      </c>
      <c r="S513" s="118">
        <f>IF(P513/K513&gt;1,100,+P513/K513*100)</f>
        <v>100</v>
      </c>
      <c r="T513" s="97">
        <f>+N513*S513/100</f>
        <v>16.714285714285715</v>
      </c>
      <c r="U513" s="97">
        <f>IF(M513&lt;=$AI$1,T513,0)</f>
        <v>16.714285714285715</v>
      </c>
      <c r="V513" s="97">
        <f>IF($AI$1&gt;=M513,N513,0)</f>
        <v>16.714285714285715</v>
      </c>
      <c r="W513" s="98"/>
      <c r="X513" s="102" t="str">
        <f>IF(S513=100,"CUMPLIDA",IF(M513-$AI$1&lt;0,"VENCIDA",IF(M513-$AI$1&lt;=30,"PRÓXIMA A VENCER",IF(S513&gt;0,"CON AVANCE","EN TERMINO"))))</f>
        <v>CUMPLIDA</v>
      </c>
      <c r="Y513" s="102" t="str">
        <f>IF(A513&lt;&gt;"",IF(AE513=1,"VENCIDO",IF(AE513=2,"PRÓXIMO A VENCER",IF(AE513=3,"EN TERMINO",IF(AE513=4,"CON AVANCE",IF(AE513=5,"CUMPLIDO",))))),"")</f>
        <v>CUMPLIDO</v>
      </c>
      <c r="Z513" s="152" t="s">
        <v>147</v>
      </c>
      <c r="AA513" s="89" t="str">
        <f t="shared" si="100"/>
        <v>H44R14</v>
      </c>
      <c r="AB513" s="103">
        <f>IF(A513&lt;&gt;"",1,AB512+1)</f>
        <v>1</v>
      </c>
      <c r="AC513" s="103" t="str">
        <f t="shared" si="101"/>
        <v>H44R14 - 1</v>
      </c>
      <c r="AD513" s="82">
        <f t="shared" si="95"/>
        <v>5</v>
      </c>
      <c r="AE513" s="82">
        <f t="shared" si="96"/>
        <v>5</v>
      </c>
      <c r="AF513" s="82" t="str">
        <f>IF(A513&lt;&gt;"",MID(F513,1,FIND(" ",F513,1)-1),AF512)</f>
        <v>H44R14.</v>
      </c>
      <c r="AG513" s="82" t="str">
        <f t="shared" si="97"/>
        <v>H44R14</v>
      </c>
      <c r="AH513" s="155"/>
      <c r="AI513" s="155"/>
    </row>
    <row r="514" spans="1:35" s="2" customFormat="1" ht="350.1" customHeight="1" x14ac:dyDescent="0.2">
      <c r="A514" s="89">
        <f>IF(ISBLANK(D514),"",COUNTA($D$2:D514))</f>
        <v>404</v>
      </c>
      <c r="B514" s="90">
        <f t="shared" si="98"/>
        <v>513</v>
      </c>
      <c r="C514" s="98"/>
      <c r="D514" s="98" t="s">
        <v>845</v>
      </c>
      <c r="E514" s="98" t="s">
        <v>32</v>
      </c>
      <c r="F514" s="112" t="s">
        <v>1006</v>
      </c>
      <c r="G514" s="112" t="s">
        <v>55</v>
      </c>
      <c r="H514" s="112" t="s">
        <v>1200</v>
      </c>
      <c r="I514" s="112" t="s">
        <v>1194</v>
      </c>
      <c r="J514" s="98" t="s">
        <v>1158</v>
      </c>
      <c r="K514" s="98">
        <v>1</v>
      </c>
      <c r="L514" s="130">
        <v>43862</v>
      </c>
      <c r="M514" s="130">
        <v>43979</v>
      </c>
      <c r="N514" s="117">
        <f t="shared" si="106"/>
        <v>16.714285714285715</v>
      </c>
      <c r="O514" s="98" t="s">
        <v>1708</v>
      </c>
      <c r="P514" s="98">
        <v>1</v>
      </c>
      <c r="Q514" s="99">
        <v>44662</v>
      </c>
      <c r="R514" s="100">
        <f>(Q514-M514)/30</f>
        <v>22.766666666666666</v>
      </c>
      <c r="S514" s="118">
        <f>IF(P514/K514&gt;1,100,+P514/K514*100)</f>
        <v>100</v>
      </c>
      <c r="T514" s="97">
        <f>+N514*S514/100</f>
        <v>16.714285714285715</v>
      </c>
      <c r="U514" s="97">
        <f>IF(M514&lt;=$AI$1,T514,0)</f>
        <v>16.714285714285715</v>
      </c>
      <c r="V514" s="97">
        <f>IF($AI$1&gt;=M514,N514,0)</f>
        <v>16.714285714285715</v>
      </c>
      <c r="W514" s="98"/>
      <c r="X514" s="102" t="str">
        <f>IF(S514=100,"CUMPLIDA",IF(M514-$AI$1&lt;0,"VENCIDA",IF(M514-$AI$1&lt;=30,"PRÓXIMA A VENCER",IF(S514&gt;0,"CON AVANCE","EN TERMINO"))))</f>
        <v>CUMPLIDA</v>
      </c>
      <c r="Y514" s="102" t="str">
        <f>IF(A514&lt;&gt;"",IF(AE514=1,"VENCIDO",IF(AE514=2,"PRÓXIMO A VENCER",IF(AE514=3,"EN TERMINO",IF(AE514=4,"CON AVANCE",IF(AE514=5,"CUMPLIDO",))))),"")</f>
        <v>CUMPLIDO</v>
      </c>
      <c r="Z514" s="152" t="s">
        <v>147</v>
      </c>
      <c r="AA514" s="89" t="str">
        <f t="shared" si="100"/>
        <v>H45R14</v>
      </c>
      <c r="AB514" s="103">
        <f>IF(A514&lt;&gt;"",1,AB513+1)</f>
        <v>1</v>
      </c>
      <c r="AC514" s="103" t="str">
        <f t="shared" si="101"/>
        <v>H45R14 - 1</v>
      </c>
      <c r="AD514" s="82">
        <f t="shared" si="95"/>
        <v>5</v>
      </c>
      <c r="AE514" s="82">
        <f t="shared" si="96"/>
        <v>5</v>
      </c>
      <c r="AF514" s="82" t="str">
        <f>IF(A514&lt;&gt;"",MID(F514,1,FIND(" ",F514,1)-1),AF513)</f>
        <v>H45R14.</v>
      </c>
      <c r="AG514" s="82" t="str">
        <f t="shared" si="97"/>
        <v>H45R14</v>
      </c>
      <c r="AH514" s="155"/>
      <c r="AI514" s="155"/>
    </row>
    <row r="515" spans="1:35" s="2" customFormat="1" ht="350.1" customHeight="1" x14ac:dyDescent="0.2">
      <c r="A515" s="89">
        <f>IF(ISBLANK(D515),"",COUNTA($D$2:D515))</f>
        <v>405</v>
      </c>
      <c r="B515" s="90">
        <f t="shared" si="98"/>
        <v>514</v>
      </c>
      <c r="C515" s="98"/>
      <c r="D515" s="98" t="s">
        <v>712</v>
      </c>
      <c r="E515" s="98" t="s">
        <v>23</v>
      </c>
      <c r="F515" s="112" t="s">
        <v>1007</v>
      </c>
      <c r="G515" s="112" t="s">
        <v>56</v>
      </c>
      <c r="H515" s="112" t="s">
        <v>1200</v>
      </c>
      <c r="I515" s="112" t="s">
        <v>1194</v>
      </c>
      <c r="J515" s="98" t="s">
        <v>1158</v>
      </c>
      <c r="K515" s="98">
        <v>1</v>
      </c>
      <c r="L515" s="130">
        <v>43862</v>
      </c>
      <c r="M515" s="130">
        <v>43979</v>
      </c>
      <c r="N515" s="117">
        <f t="shared" si="106"/>
        <v>16.714285714285715</v>
      </c>
      <c r="O515" s="98" t="s">
        <v>1708</v>
      </c>
      <c r="P515" s="98">
        <v>1</v>
      </c>
      <c r="Q515" s="99">
        <v>44662</v>
      </c>
      <c r="R515" s="100">
        <f>(Q515-M515)/30</f>
        <v>22.766666666666666</v>
      </c>
      <c r="S515" s="118">
        <f>IF(P515/K515&gt;1,100,+P515/K515*100)</f>
        <v>100</v>
      </c>
      <c r="T515" s="97">
        <f>+N515*S515/100</f>
        <v>16.714285714285715</v>
      </c>
      <c r="U515" s="97">
        <f>IF(M515&lt;=$AI$1,T515,0)</f>
        <v>16.714285714285715</v>
      </c>
      <c r="V515" s="97">
        <f>IF($AI$1&gt;=M515,N515,0)</f>
        <v>16.714285714285715</v>
      </c>
      <c r="W515" s="98"/>
      <c r="X515" s="102" t="str">
        <f>IF(S515=100,"CUMPLIDA",IF(M515-$AI$1&lt;0,"VENCIDA",IF(M515-$AI$1&lt;=30,"PRÓXIMA A VENCER",IF(S515&gt;0,"CON AVANCE","EN TERMINO"))))</f>
        <v>CUMPLIDA</v>
      </c>
      <c r="Y515" s="102" t="str">
        <f>IF(A515&lt;&gt;"",IF(AE515=1,"VENCIDO",IF(AE515=2,"PRÓXIMO A VENCER",IF(AE515=3,"EN TERMINO",IF(AE515=4,"CON AVANCE",IF(AE515=5,"CUMPLIDO",))))),"")</f>
        <v>CUMPLIDO</v>
      </c>
      <c r="Z515" s="152" t="s">
        <v>147</v>
      </c>
      <c r="AA515" s="89" t="str">
        <f t="shared" si="100"/>
        <v>H47R14</v>
      </c>
      <c r="AB515" s="103">
        <f>IF(A515&lt;&gt;"",1,AB514+1)</f>
        <v>1</v>
      </c>
      <c r="AC515" s="103" t="str">
        <f t="shared" si="101"/>
        <v>H47R14 - 1</v>
      </c>
      <c r="AD515" s="82">
        <f t="shared" ref="AD515:AD566" si="107">IF(X515="VENCIDA",1,IF(X515="PRÓXIMA A VENCER",2,IF(X515="EN TERMINO",3,IF(X515="CON AVANCE",4,IF(X515="CUMPLIDA",5,)))))</f>
        <v>5</v>
      </c>
      <c r="AE515" s="82">
        <f t="shared" ref="AE515:AE566" si="108">IF(AB516=AB515+1,MIN(AD515,AE516),AD515)</f>
        <v>5</v>
      </c>
      <c r="AF515" s="82" t="str">
        <f>IF(A515&lt;&gt;"",MID(F515,1,FIND(" ",F515,1)-1),AF514)</f>
        <v>H47R14.</v>
      </c>
      <c r="AG515" s="82" t="str">
        <f t="shared" ref="AG515:AG566" si="109">IFERROR(MID(AF515,1,FIND(".",AF515,1)-1),AF515)</f>
        <v>H47R14</v>
      </c>
      <c r="AH515" s="155"/>
      <c r="AI515" s="155"/>
    </row>
    <row r="516" spans="1:35" s="2" customFormat="1" ht="350.1" customHeight="1" x14ac:dyDescent="0.2">
      <c r="A516" s="89">
        <f>IF(ISBLANK(D516),"",COUNTA($D$2:D516))</f>
        <v>406</v>
      </c>
      <c r="B516" s="90">
        <f t="shared" ref="B516:B566" si="110">ROW()-1</f>
        <v>515</v>
      </c>
      <c r="C516" s="98"/>
      <c r="D516" s="98" t="s">
        <v>712</v>
      </c>
      <c r="E516" s="98" t="s">
        <v>23</v>
      </c>
      <c r="F516" s="112" t="s">
        <v>1008</v>
      </c>
      <c r="G516" s="112" t="s">
        <v>57</v>
      </c>
      <c r="H516" s="112" t="s">
        <v>1200</v>
      </c>
      <c r="I516" s="112" t="s">
        <v>1194</v>
      </c>
      <c r="J516" s="98" t="s">
        <v>1158</v>
      </c>
      <c r="K516" s="98">
        <v>1</v>
      </c>
      <c r="L516" s="130">
        <v>43862</v>
      </c>
      <c r="M516" s="130">
        <v>43979</v>
      </c>
      <c r="N516" s="117">
        <f t="shared" si="106"/>
        <v>16.714285714285715</v>
      </c>
      <c r="O516" s="98" t="s">
        <v>1708</v>
      </c>
      <c r="P516" s="98">
        <v>1</v>
      </c>
      <c r="Q516" s="99">
        <v>44662</v>
      </c>
      <c r="R516" s="100">
        <f>(Q516-M516)/30</f>
        <v>22.766666666666666</v>
      </c>
      <c r="S516" s="118">
        <f>IF(P516/K516&gt;1,100,+P516/K516*100)</f>
        <v>100</v>
      </c>
      <c r="T516" s="97">
        <f>+N516*S516/100</f>
        <v>16.714285714285715</v>
      </c>
      <c r="U516" s="97">
        <f>IF(M516&lt;=$AI$1,T516,0)</f>
        <v>16.714285714285715</v>
      </c>
      <c r="V516" s="97">
        <f>IF($AI$1&gt;=M516,N516,0)</f>
        <v>16.714285714285715</v>
      </c>
      <c r="W516" s="98"/>
      <c r="X516" s="102" t="str">
        <f>IF(S516=100,"CUMPLIDA",IF(M516-$AI$1&lt;0,"VENCIDA",IF(M516-$AI$1&lt;=30,"PRÓXIMA A VENCER",IF(S516&gt;0,"CON AVANCE","EN TERMINO"))))</f>
        <v>CUMPLIDA</v>
      </c>
      <c r="Y516" s="102" t="str">
        <f>IF(A516&lt;&gt;"",IF(AE516=1,"VENCIDO",IF(AE516=2,"PRÓXIMO A VENCER",IF(AE516=3,"EN TERMINO",IF(AE516=4,"CON AVANCE",IF(AE516=5,"CUMPLIDO",))))),"")</f>
        <v>CUMPLIDO</v>
      </c>
      <c r="Z516" s="152" t="s">
        <v>147</v>
      </c>
      <c r="AA516" s="89" t="str">
        <f t="shared" si="100"/>
        <v>H49R14</v>
      </c>
      <c r="AB516" s="103">
        <f>IF(A516&lt;&gt;"",1,AB515+1)</f>
        <v>1</v>
      </c>
      <c r="AC516" s="103" t="str">
        <f t="shared" si="101"/>
        <v>H49R14 - 1</v>
      </c>
      <c r="AD516" s="82">
        <f t="shared" si="107"/>
        <v>5</v>
      </c>
      <c r="AE516" s="82">
        <f t="shared" si="108"/>
        <v>5</v>
      </c>
      <c r="AF516" s="82" t="str">
        <f>IF(A516&lt;&gt;"",MID(F516,1,FIND(" ",F516,1)-1),AF515)</f>
        <v>H49R14.</v>
      </c>
      <c r="AG516" s="82" t="str">
        <f t="shared" si="109"/>
        <v>H49R14</v>
      </c>
      <c r="AH516" s="155"/>
      <c r="AI516" s="155"/>
    </row>
    <row r="517" spans="1:35" s="2" customFormat="1" ht="350.1" customHeight="1" x14ac:dyDescent="0.2">
      <c r="A517" s="89">
        <f>IF(ISBLANK(D517),"",COUNTA($D$2:D517))</f>
        <v>407</v>
      </c>
      <c r="B517" s="90">
        <f t="shared" si="110"/>
        <v>516</v>
      </c>
      <c r="C517" s="98"/>
      <c r="D517" s="98" t="s">
        <v>712</v>
      </c>
      <c r="E517" s="98" t="s">
        <v>23</v>
      </c>
      <c r="F517" s="112" t="s">
        <v>773</v>
      </c>
      <c r="G517" s="112" t="s">
        <v>59</v>
      </c>
      <c r="H517" s="112" t="s">
        <v>500</v>
      </c>
      <c r="I517" s="112" t="s">
        <v>501</v>
      </c>
      <c r="J517" s="98" t="s">
        <v>391</v>
      </c>
      <c r="K517" s="98">
        <v>1</v>
      </c>
      <c r="L517" s="130">
        <v>43040</v>
      </c>
      <c r="M517" s="130">
        <v>43099</v>
      </c>
      <c r="N517" s="117">
        <f t="shared" si="106"/>
        <v>8.4285714285714288</v>
      </c>
      <c r="O517" s="98" t="s">
        <v>1702</v>
      </c>
      <c r="P517" s="98">
        <v>1</v>
      </c>
      <c r="Q517" s="130"/>
      <c r="R517" s="100">
        <f>(Q517-M517)/30</f>
        <v>-1436.6333333333334</v>
      </c>
      <c r="S517" s="118">
        <f>IF(P517/K517&gt;1,100,+P517/K517*100)</f>
        <v>100</v>
      </c>
      <c r="T517" s="97">
        <f>+N517*S517/100</f>
        <v>8.4285714285714288</v>
      </c>
      <c r="U517" s="97">
        <f>IF(M517&lt;=$AI$1,T517,0)</f>
        <v>8.4285714285714288</v>
      </c>
      <c r="V517" s="97">
        <f>IF($AI$1&gt;=M517,N517,0)</f>
        <v>8.4285714285714288</v>
      </c>
      <c r="W517" s="98"/>
      <c r="X517" s="102" t="str">
        <f>IF(S517=100,"CUMPLIDA",IF(M517-$AI$1&lt;0,"VENCIDA",IF(M517-$AI$1&lt;=30,"PRÓXIMA A VENCER",IF(S517&gt;0,"CON AVANCE","EN TERMINO"))))</f>
        <v>CUMPLIDA</v>
      </c>
      <c r="Y517" s="102" t="str">
        <f>IF(A517&lt;&gt;"",IF(AE517=1,"VENCIDO",IF(AE517=2,"PRÓXIMO A VENCER",IF(AE517=3,"EN TERMINO",IF(AE517=4,"CON AVANCE",IF(AE517=5,"CUMPLIDO",))))),"")</f>
        <v>CUMPLIDO</v>
      </c>
      <c r="Z517" s="152" t="s">
        <v>147</v>
      </c>
      <c r="AA517" s="89" t="str">
        <f t="shared" si="100"/>
        <v>H57R14</v>
      </c>
      <c r="AB517" s="103">
        <f>IF(A517&lt;&gt;"",1,AB516+1)</f>
        <v>1</v>
      </c>
      <c r="AC517" s="103" t="str">
        <f t="shared" si="101"/>
        <v>H57R14 - 1</v>
      </c>
      <c r="AD517" s="82">
        <f t="shared" si="107"/>
        <v>5</v>
      </c>
      <c r="AE517" s="82">
        <f t="shared" si="108"/>
        <v>5</v>
      </c>
      <c r="AF517" s="82" t="str">
        <f>IF(A517&lt;&gt;"",MID(F517,1,FIND(" ",F517,1)-1),AF516)</f>
        <v>H57R14.</v>
      </c>
      <c r="AG517" s="82" t="str">
        <f t="shared" si="109"/>
        <v>H57R14</v>
      </c>
      <c r="AH517" s="155"/>
      <c r="AI517" s="155"/>
    </row>
    <row r="518" spans="1:35" s="2" customFormat="1" ht="350.1" customHeight="1" x14ac:dyDescent="0.2">
      <c r="A518" s="89">
        <f>IF(ISBLANK(D518),"",COUNTA($D$2:D518))</f>
        <v>408</v>
      </c>
      <c r="B518" s="90">
        <f t="shared" si="110"/>
        <v>517</v>
      </c>
      <c r="C518" s="98"/>
      <c r="D518" s="98" t="s">
        <v>712</v>
      </c>
      <c r="E518" s="98" t="s">
        <v>21</v>
      </c>
      <c r="F518" s="112" t="s">
        <v>846</v>
      </c>
      <c r="G518" s="112" t="s">
        <v>60</v>
      </c>
      <c r="H518" s="112" t="s">
        <v>1200</v>
      </c>
      <c r="I518" s="112" t="s">
        <v>1194</v>
      </c>
      <c r="J518" s="98" t="s">
        <v>1158</v>
      </c>
      <c r="K518" s="98">
        <v>1</v>
      </c>
      <c r="L518" s="130">
        <v>43862</v>
      </c>
      <c r="M518" s="130">
        <v>43979</v>
      </c>
      <c r="N518" s="117">
        <f t="shared" si="106"/>
        <v>16.714285714285715</v>
      </c>
      <c r="O518" s="98" t="s">
        <v>1708</v>
      </c>
      <c r="P518" s="98">
        <v>1</v>
      </c>
      <c r="Q518" s="99">
        <v>44662</v>
      </c>
      <c r="R518" s="100">
        <f>(Q518-M518)/30</f>
        <v>22.766666666666666</v>
      </c>
      <c r="S518" s="118">
        <f>IF(P518/K518&gt;1,100,+P518/K518*100)</f>
        <v>100</v>
      </c>
      <c r="T518" s="97">
        <f>+N518*S518/100</f>
        <v>16.714285714285715</v>
      </c>
      <c r="U518" s="97">
        <f>IF(M518&lt;=$AI$1,T518,0)</f>
        <v>16.714285714285715</v>
      </c>
      <c r="V518" s="97">
        <f>IF($AI$1&gt;=M518,N518,0)</f>
        <v>16.714285714285715</v>
      </c>
      <c r="W518" s="98"/>
      <c r="X518" s="102" t="str">
        <f>IF(S518=100,"CUMPLIDA",IF(M518-$AI$1&lt;0,"VENCIDA",IF(M518-$AI$1&lt;=30,"PRÓXIMA A VENCER",IF(S518&gt;0,"CON AVANCE","EN TERMINO"))))</f>
        <v>CUMPLIDA</v>
      </c>
      <c r="Y518" s="102" t="str">
        <f>IF(A518&lt;&gt;"",IF(AE518=1,"VENCIDO",IF(AE518=2,"PRÓXIMO A VENCER",IF(AE518=3,"EN TERMINO",IF(AE518=4,"CON AVANCE",IF(AE518=5,"CUMPLIDO",))))),"")</f>
        <v>CUMPLIDO</v>
      </c>
      <c r="Z518" s="152" t="s">
        <v>147</v>
      </c>
      <c r="AA518" s="89" t="str">
        <f t="shared" si="100"/>
        <v>H59R14</v>
      </c>
      <c r="AB518" s="103">
        <f>IF(A518&lt;&gt;"",1,AB517+1)</f>
        <v>1</v>
      </c>
      <c r="AC518" s="103" t="str">
        <f t="shared" si="101"/>
        <v>H59R14 - 1</v>
      </c>
      <c r="AD518" s="82">
        <f t="shared" si="107"/>
        <v>5</v>
      </c>
      <c r="AE518" s="82">
        <f t="shared" si="108"/>
        <v>5</v>
      </c>
      <c r="AF518" s="82" t="str">
        <f>IF(A518&lt;&gt;"",MID(F518,1,FIND(" ",F518,1)-1),AF517)</f>
        <v>H59R14.</v>
      </c>
      <c r="AG518" s="82" t="str">
        <f t="shared" si="109"/>
        <v>H59R14</v>
      </c>
      <c r="AH518" s="155"/>
      <c r="AI518" s="155"/>
    </row>
    <row r="519" spans="1:35" s="2" customFormat="1" ht="350.1" customHeight="1" x14ac:dyDescent="0.2">
      <c r="A519" s="89">
        <f>IF(ISBLANK(D519),"",COUNTA($D$2:D519))</f>
        <v>409</v>
      </c>
      <c r="B519" s="90">
        <f t="shared" si="110"/>
        <v>518</v>
      </c>
      <c r="C519" s="98"/>
      <c r="D519" s="98" t="s">
        <v>847</v>
      </c>
      <c r="E519" s="98" t="s">
        <v>29</v>
      </c>
      <c r="F519" s="112" t="s">
        <v>848</v>
      </c>
      <c r="G519" s="112" t="s">
        <v>61</v>
      </c>
      <c r="H519" s="112" t="s">
        <v>1206</v>
      </c>
      <c r="I519" s="112" t="s">
        <v>1552</v>
      </c>
      <c r="J519" s="98" t="s">
        <v>1196</v>
      </c>
      <c r="K519" s="98">
        <v>12</v>
      </c>
      <c r="L519" s="130">
        <v>43858</v>
      </c>
      <c r="M519" s="130">
        <v>44196</v>
      </c>
      <c r="N519" s="117">
        <f t="shared" si="106"/>
        <v>48.285714285714285</v>
      </c>
      <c r="O519" s="98" t="s">
        <v>1708</v>
      </c>
      <c r="P519" s="98">
        <v>12</v>
      </c>
      <c r="Q519" s="130">
        <v>44256</v>
      </c>
      <c r="R519" s="100">
        <f>(Q519-M519)/30</f>
        <v>2</v>
      </c>
      <c r="S519" s="118">
        <f>IF(P519/K519&gt;1,100,+P519/K519*100)</f>
        <v>100</v>
      </c>
      <c r="T519" s="97">
        <f>+N519*S519/100</f>
        <v>48.285714285714285</v>
      </c>
      <c r="U519" s="97">
        <f>IF(M519&lt;=$AI$1,T519,0)</f>
        <v>48.285714285714285</v>
      </c>
      <c r="V519" s="97">
        <f>IF($AI$1&gt;=M519,N519,0)</f>
        <v>48.285714285714285</v>
      </c>
      <c r="W519" s="98"/>
      <c r="X519" s="102" t="str">
        <f>IF(S519=100,"CUMPLIDA",IF(M519-$AI$1&lt;0,"VENCIDA",IF(M519-$AI$1&lt;=30,"PRÓXIMA A VENCER",IF(S519&gt;0,"CON AVANCE","EN TERMINO"))))</f>
        <v>CUMPLIDA</v>
      </c>
      <c r="Y519" s="102" t="str">
        <f>IF(A519&lt;&gt;"",IF(AE519=1,"VENCIDO",IF(AE519=2,"PRÓXIMO A VENCER",IF(AE519=3,"EN TERMINO",IF(AE519=4,"CON AVANCE",IF(AE519=5,"CUMPLIDO",))))),"")</f>
        <v>CUMPLIDO</v>
      </c>
      <c r="Z519" s="152" t="s">
        <v>147</v>
      </c>
      <c r="AA519" s="89" t="str">
        <f t="shared" si="100"/>
        <v>H64R14</v>
      </c>
      <c r="AB519" s="103">
        <f>IF(A519&lt;&gt;"",1,AB518+1)</f>
        <v>1</v>
      </c>
      <c r="AC519" s="103" t="str">
        <f t="shared" si="101"/>
        <v>H64R14 - 1</v>
      </c>
      <c r="AD519" s="82">
        <f t="shared" si="107"/>
        <v>5</v>
      </c>
      <c r="AE519" s="82">
        <f t="shared" si="108"/>
        <v>5</v>
      </c>
      <c r="AF519" s="82" t="str">
        <f>IF(A519&lt;&gt;"",MID(F519,1,FIND(" ",F519,1)-1),AF518)</f>
        <v>H64R14.</v>
      </c>
      <c r="AG519" s="82" t="str">
        <f t="shared" si="109"/>
        <v>H64R14</v>
      </c>
      <c r="AH519" s="155"/>
      <c r="AI519" s="155"/>
    </row>
    <row r="520" spans="1:35" s="2" customFormat="1" ht="350.1" customHeight="1" x14ac:dyDescent="0.2">
      <c r="A520" s="89">
        <f>IF(ISBLANK(D520),"",COUNTA($D$2:D520))</f>
        <v>410</v>
      </c>
      <c r="B520" s="90">
        <f t="shared" si="110"/>
        <v>519</v>
      </c>
      <c r="C520" s="98"/>
      <c r="D520" s="98" t="s">
        <v>831</v>
      </c>
      <c r="E520" s="98" t="s">
        <v>21</v>
      </c>
      <c r="F520" s="112" t="s">
        <v>867</v>
      </c>
      <c r="G520" s="112" t="s">
        <v>62</v>
      </c>
      <c r="H520" s="112" t="s">
        <v>502</v>
      </c>
      <c r="I520" s="112" t="s">
        <v>503</v>
      </c>
      <c r="J520" s="98" t="s">
        <v>391</v>
      </c>
      <c r="K520" s="98">
        <v>1</v>
      </c>
      <c r="L520" s="130">
        <v>43040</v>
      </c>
      <c r="M520" s="130">
        <v>43189</v>
      </c>
      <c r="N520" s="117">
        <f t="shared" si="106"/>
        <v>21.285714285714285</v>
      </c>
      <c r="O520" s="98" t="s">
        <v>1702</v>
      </c>
      <c r="P520" s="98">
        <v>1</v>
      </c>
      <c r="Q520" s="130"/>
      <c r="R520" s="100">
        <f>(Q520-M520)/30</f>
        <v>-1439.6333333333334</v>
      </c>
      <c r="S520" s="118">
        <f>IF(P520/K520&gt;1,100,+P520/K520*100)</f>
        <v>100</v>
      </c>
      <c r="T520" s="97">
        <f>+N520*S520/100</f>
        <v>21.285714285714285</v>
      </c>
      <c r="U520" s="97">
        <f>IF(M520&lt;=$AI$1,T520,0)</f>
        <v>21.285714285714285</v>
      </c>
      <c r="V520" s="97">
        <f>IF($AI$1&gt;=M520,N520,0)</f>
        <v>21.285714285714285</v>
      </c>
      <c r="W520" s="98"/>
      <c r="X520" s="102" t="str">
        <f>IF(S520=100,"CUMPLIDA",IF(M520-$AI$1&lt;0,"VENCIDA",IF(M520-$AI$1&lt;=30,"PRÓXIMA A VENCER",IF(S520&gt;0,"CON AVANCE","EN TERMINO"))))</f>
        <v>CUMPLIDA</v>
      </c>
      <c r="Y520" s="102" t="str">
        <f>IF(A520&lt;&gt;"",IF(AE520=1,"VENCIDO",IF(AE520=2,"PRÓXIMO A VENCER",IF(AE520=3,"EN TERMINO",IF(AE520=4,"CON AVANCE",IF(AE520=5,"CUMPLIDO",))))),"")</f>
        <v>CUMPLIDO</v>
      </c>
      <c r="Z520" s="152" t="s">
        <v>147</v>
      </c>
      <c r="AA520" s="89" t="str">
        <f t="shared" si="100"/>
        <v>H65R14</v>
      </c>
      <c r="AB520" s="103">
        <f>IF(A520&lt;&gt;"",1,AB519+1)</f>
        <v>1</v>
      </c>
      <c r="AC520" s="103" t="str">
        <f t="shared" si="101"/>
        <v>H65R14 - 1</v>
      </c>
      <c r="AD520" s="82">
        <f t="shared" si="107"/>
        <v>5</v>
      </c>
      <c r="AE520" s="82">
        <f t="shared" si="108"/>
        <v>5</v>
      </c>
      <c r="AF520" s="82" t="str">
        <f>IF(A520&lt;&gt;"",MID(F520,1,FIND(" ",F520,1)-1),AF519)</f>
        <v>H65R14.</v>
      </c>
      <c r="AG520" s="82" t="str">
        <f t="shared" si="109"/>
        <v>H65R14</v>
      </c>
      <c r="AH520" s="155"/>
      <c r="AI520" s="155"/>
    </row>
    <row r="521" spans="1:35" s="2" customFormat="1" ht="350.1" customHeight="1" x14ac:dyDescent="0.2">
      <c r="A521" s="89">
        <f>IF(ISBLANK(D521),"",COUNTA($D$2:D521))</f>
        <v>411</v>
      </c>
      <c r="B521" s="90">
        <f t="shared" si="110"/>
        <v>520</v>
      </c>
      <c r="C521" s="98"/>
      <c r="D521" s="98" t="s">
        <v>831</v>
      </c>
      <c r="E521" s="98" t="s">
        <v>21</v>
      </c>
      <c r="F521" s="112" t="s">
        <v>1009</v>
      </c>
      <c r="G521" s="112" t="s">
        <v>63</v>
      </c>
      <c r="H521" s="112" t="s">
        <v>504</v>
      </c>
      <c r="I521" s="112" t="s">
        <v>681</v>
      </c>
      <c r="J521" s="98" t="s">
        <v>505</v>
      </c>
      <c r="K521" s="98">
        <v>1</v>
      </c>
      <c r="L521" s="130">
        <v>43040</v>
      </c>
      <c r="M521" s="130">
        <v>43099</v>
      </c>
      <c r="N521" s="117">
        <f t="shared" si="106"/>
        <v>8.4285714285714288</v>
      </c>
      <c r="O521" s="98" t="s">
        <v>1702</v>
      </c>
      <c r="P521" s="98">
        <v>1</v>
      </c>
      <c r="Q521" s="130"/>
      <c r="R521" s="100">
        <f>(Q521-M521)/30</f>
        <v>-1436.6333333333334</v>
      </c>
      <c r="S521" s="118">
        <f>IF(P521/K521&gt;1,100,+P521/K521*100)</f>
        <v>100</v>
      </c>
      <c r="T521" s="97">
        <f>+N521*S521/100</f>
        <v>8.4285714285714288</v>
      </c>
      <c r="U521" s="97">
        <f>IF(M521&lt;=$AI$1,T521,0)</f>
        <v>8.4285714285714288</v>
      </c>
      <c r="V521" s="97">
        <f>IF($AI$1&gt;=M521,N521,0)</f>
        <v>8.4285714285714288</v>
      </c>
      <c r="W521" s="98"/>
      <c r="X521" s="102" t="str">
        <f>IF(S521=100,"CUMPLIDA",IF(M521-$AI$1&lt;0,"VENCIDA",IF(M521-$AI$1&lt;=30,"PRÓXIMA A VENCER",IF(S521&gt;0,"CON AVANCE","EN TERMINO"))))</f>
        <v>CUMPLIDA</v>
      </c>
      <c r="Y521" s="102" t="str">
        <f>IF(A521&lt;&gt;"",IF(AE521=1,"VENCIDO",IF(AE521=2,"PRÓXIMO A VENCER",IF(AE521=3,"EN TERMINO",IF(AE521=4,"CON AVANCE",IF(AE521=5,"CUMPLIDO",))))),"")</f>
        <v>CUMPLIDO</v>
      </c>
      <c r="Z521" s="152" t="s">
        <v>147</v>
      </c>
      <c r="AA521" s="89" t="str">
        <f t="shared" si="100"/>
        <v>H66R14</v>
      </c>
      <c r="AB521" s="103">
        <f>IF(A521&lt;&gt;"",1,AB520+1)</f>
        <v>1</v>
      </c>
      <c r="AC521" s="103" t="str">
        <f t="shared" si="101"/>
        <v>H66R14 - 1</v>
      </c>
      <c r="AD521" s="82">
        <f t="shared" si="107"/>
        <v>5</v>
      </c>
      <c r="AE521" s="82">
        <f t="shared" si="108"/>
        <v>5</v>
      </c>
      <c r="AF521" s="82" t="str">
        <f>IF(A521&lt;&gt;"",MID(F521,1,FIND(" ",F521,1)-1),AF520)</f>
        <v>H66R14.</v>
      </c>
      <c r="AG521" s="82" t="str">
        <f t="shared" si="109"/>
        <v>H66R14</v>
      </c>
      <c r="AH521" s="155"/>
      <c r="AI521" s="155"/>
    </row>
    <row r="522" spans="1:35" s="2" customFormat="1" ht="350.1" customHeight="1" x14ac:dyDescent="0.2">
      <c r="A522" s="89">
        <f>IF(ISBLANK(D522),"",COUNTA($D$2:D522))</f>
        <v>412</v>
      </c>
      <c r="B522" s="90">
        <f t="shared" si="110"/>
        <v>521</v>
      </c>
      <c r="C522" s="98"/>
      <c r="D522" s="98" t="s">
        <v>712</v>
      </c>
      <c r="E522" s="98" t="s">
        <v>21</v>
      </c>
      <c r="F522" s="112" t="s">
        <v>457</v>
      </c>
      <c r="G522" s="112" t="s">
        <v>64</v>
      </c>
      <c r="H522" s="112" t="s">
        <v>458</v>
      </c>
      <c r="I522" s="112" t="s">
        <v>459</v>
      </c>
      <c r="J522" s="98" t="s">
        <v>460</v>
      </c>
      <c r="K522" s="98">
        <v>1</v>
      </c>
      <c r="L522" s="130">
        <v>43040</v>
      </c>
      <c r="M522" s="130">
        <v>43099</v>
      </c>
      <c r="N522" s="117">
        <f t="shared" si="106"/>
        <v>8.4285714285714288</v>
      </c>
      <c r="O522" s="98" t="s">
        <v>440</v>
      </c>
      <c r="P522" s="98">
        <v>1</v>
      </c>
      <c r="Q522" s="130"/>
      <c r="R522" s="100">
        <f>(Q522-M522)/30</f>
        <v>-1436.6333333333334</v>
      </c>
      <c r="S522" s="118">
        <f>IF(P522/K522&gt;1,100,+P522/K522*100)</f>
        <v>100</v>
      </c>
      <c r="T522" s="97">
        <f>+N522*S522/100</f>
        <v>8.4285714285714288</v>
      </c>
      <c r="U522" s="97">
        <f>IF(M522&lt;=$AI$1,T522,0)</f>
        <v>8.4285714285714288</v>
      </c>
      <c r="V522" s="97">
        <f>IF($AI$1&gt;=M522,N522,0)</f>
        <v>8.4285714285714288</v>
      </c>
      <c r="W522" s="98"/>
      <c r="X522" s="102" t="str">
        <f>IF(S522=100,"CUMPLIDA",IF(M522-$AI$1&lt;0,"VENCIDA",IF(M522-$AI$1&lt;=30,"PRÓXIMA A VENCER",IF(S522&gt;0,"CON AVANCE","EN TERMINO"))))</f>
        <v>CUMPLIDA</v>
      </c>
      <c r="Y522" s="102" t="str">
        <f>IF(A522&lt;&gt;"",IF(AE522=1,"VENCIDO",IF(AE522=2,"PRÓXIMO A VENCER",IF(AE522=3,"EN TERMINO",IF(AE522=4,"CON AVANCE",IF(AE522=5,"CUMPLIDO",))))),"")</f>
        <v>CUMPLIDO</v>
      </c>
      <c r="Z522" s="152" t="s">
        <v>147</v>
      </c>
      <c r="AA522" s="89" t="str">
        <f t="shared" si="100"/>
        <v>H69R14</v>
      </c>
      <c r="AB522" s="103">
        <f>IF(A522&lt;&gt;"",1,AB521+1)</f>
        <v>1</v>
      </c>
      <c r="AC522" s="103" t="str">
        <f t="shared" si="101"/>
        <v>H69R14 - 1</v>
      </c>
      <c r="AD522" s="82">
        <f t="shared" si="107"/>
        <v>5</v>
      </c>
      <c r="AE522" s="82">
        <f t="shared" si="108"/>
        <v>5</v>
      </c>
      <c r="AF522" s="82" t="str">
        <f>IF(A522&lt;&gt;"",MID(F522,1,FIND(" ",F522,1)-1),AF521)</f>
        <v>H69R14.</v>
      </c>
      <c r="AG522" s="82" t="str">
        <f t="shared" si="109"/>
        <v>H69R14</v>
      </c>
      <c r="AH522" s="155"/>
      <c r="AI522" s="155"/>
    </row>
    <row r="523" spans="1:35" s="2" customFormat="1" ht="350.1" customHeight="1" x14ac:dyDescent="0.2">
      <c r="A523" s="89">
        <f>IF(ISBLANK(D523),"",COUNTA($D$2:D523))</f>
        <v>413</v>
      </c>
      <c r="B523" s="90">
        <f t="shared" si="110"/>
        <v>522</v>
      </c>
      <c r="C523" s="98"/>
      <c r="D523" s="98" t="s">
        <v>831</v>
      </c>
      <c r="E523" s="98" t="s">
        <v>21</v>
      </c>
      <c r="F523" s="112" t="s">
        <v>462</v>
      </c>
      <c r="G523" s="112" t="s">
        <v>463</v>
      </c>
      <c r="H523" s="112" t="s">
        <v>461</v>
      </c>
      <c r="I523" s="112" t="s">
        <v>464</v>
      </c>
      <c r="J523" s="98" t="s">
        <v>465</v>
      </c>
      <c r="K523" s="98">
        <v>5</v>
      </c>
      <c r="L523" s="130">
        <v>43040</v>
      </c>
      <c r="M523" s="130">
        <v>43403</v>
      </c>
      <c r="N523" s="117">
        <f t="shared" si="106"/>
        <v>51.857142857142854</v>
      </c>
      <c r="O523" s="98" t="s">
        <v>440</v>
      </c>
      <c r="P523" s="98">
        <v>5</v>
      </c>
      <c r="Q523" s="130"/>
      <c r="R523" s="100">
        <f>(Q523-M523)/30</f>
        <v>-1446.7666666666667</v>
      </c>
      <c r="S523" s="118">
        <f>IF(P523/K523&gt;1,100,+P523/K523*100)</f>
        <v>100</v>
      </c>
      <c r="T523" s="97">
        <f>+N523*S523/100</f>
        <v>51.857142857142854</v>
      </c>
      <c r="U523" s="97">
        <f>IF(M523&lt;=$AI$1,T523,0)</f>
        <v>51.857142857142854</v>
      </c>
      <c r="V523" s="97">
        <f>IF($AI$1&gt;=M523,N523,0)</f>
        <v>51.857142857142854</v>
      </c>
      <c r="W523" s="98"/>
      <c r="X523" s="102" t="str">
        <f>IF(S523=100,"CUMPLIDA",IF(M523-$AI$1&lt;0,"VENCIDA",IF(M523-$AI$1&lt;=30,"PRÓXIMA A VENCER",IF(S523&gt;0,"CON AVANCE","EN TERMINO"))))</f>
        <v>CUMPLIDA</v>
      </c>
      <c r="Y523" s="102" t="str">
        <f>IF(A523&lt;&gt;"",IF(AE523=1,"VENCIDO",IF(AE523=2,"PRÓXIMO A VENCER",IF(AE523=3,"EN TERMINO",IF(AE523=4,"CON AVANCE",IF(AE523=5,"CUMPLIDO",))))),"")</f>
        <v>CUMPLIDO</v>
      </c>
      <c r="Z523" s="152" t="s">
        <v>147</v>
      </c>
      <c r="AA523" s="89" t="str">
        <f t="shared" si="100"/>
        <v>H70R14</v>
      </c>
      <c r="AB523" s="103">
        <f>IF(A523&lt;&gt;"",1,AB522+1)</f>
        <v>1</v>
      </c>
      <c r="AC523" s="103" t="str">
        <f t="shared" si="101"/>
        <v>H70R14 - 1</v>
      </c>
      <c r="AD523" s="82">
        <f t="shared" si="107"/>
        <v>5</v>
      </c>
      <c r="AE523" s="82">
        <f t="shared" si="108"/>
        <v>5</v>
      </c>
      <c r="AF523" s="82" t="str">
        <f>IF(A523&lt;&gt;"",MID(F523,1,FIND(" ",F523,1)-1),AF522)</f>
        <v>H70R14.</v>
      </c>
      <c r="AG523" s="82" t="str">
        <f t="shared" si="109"/>
        <v>H70R14</v>
      </c>
      <c r="AH523" s="155"/>
      <c r="AI523" s="155"/>
    </row>
    <row r="524" spans="1:35" s="2" customFormat="1" ht="350.1" customHeight="1" x14ac:dyDescent="0.2">
      <c r="A524" s="89">
        <f>IF(ISBLANK(D524),"",COUNTA($D$2:D524))</f>
        <v>414</v>
      </c>
      <c r="B524" s="90">
        <f t="shared" si="110"/>
        <v>523</v>
      </c>
      <c r="C524" s="98"/>
      <c r="D524" s="98" t="s">
        <v>831</v>
      </c>
      <c r="E524" s="98" t="s">
        <v>26</v>
      </c>
      <c r="F524" s="112" t="s">
        <v>588</v>
      </c>
      <c r="G524" s="112" t="s">
        <v>65</v>
      </c>
      <c r="H524" s="112" t="s">
        <v>586</v>
      </c>
      <c r="I524" s="112" t="s">
        <v>587</v>
      </c>
      <c r="J524" s="98" t="s">
        <v>8</v>
      </c>
      <c r="K524" s="98">
        <v>1</v>
      </c>
      <c r="L524" s="130">
        <v>43040</v>
      </c>
      <c r="M524" s="130">
        <v>43281</v>
      </c>
      <c r="N524" s="117">
        <f t="shared" si="106"/>
        <v>34.428571428571431</v>
      </c>
      <c r="O524" s="98" t="s">
        <v>1704</v>
      </c>
      <c r="P524" s="98">
        <v>0.3</v>
      </c>
      <c r="Q524" s="130"/>
      <c r="R524" s="100">
        <f>(Q524-M524)/30</f>
        <v>-1442.7</v>
      </c>
      <c r="S524" s="118">
        <f>IF(P524/K524&gt;1,100,+P524/K524*100)</f>
        <v>30</v>
      </c>
      <c r="T524" s="97">
        <f>+N524*S524/100</f>
        <v>10.328571428571429</v>
      </c>
      <c r="U524" s="97">
        <f>IF(M524&lt;=$AI$1,T524,0)</f>
        <v>10.328571428571429</v>
      </c>
      <c r="V524" s="97">
        <f>IF($AI$1&gt;=M524,N524,0)</f>
        <v>34.428571428571431</v>
      </c>
      <c r="W524" s="98"/>
      <c r="X524" s="102" t="str">
        <f>IF(S524=100,"CUMPLIDA",IF(M524-$AI$1&lt;0,"VENCIDA",IF(M524-$AI$1&lt;=30,"PRÓXIMA A VENCER",IF(S524&gt;0,"CON AVANCE","EN TERMINO"))))</f>
        <v>VENCIDA</v>
      </c>
      <c r="Y524" s="102" t="str">
        <f>IF(A524&lt;&gt;"",IF(AE524=1,"VENCIDO",IF(AE524=2,"PRÓXIMO A VENCER",IF(AE524=3,"EN TERMINO",IF(AE524=4,"CON AVANCE",IF(AE524=5,"CUMPLIDO",))))),"")</f>
        <v>VENCIDO</v>
      </c>
      <c r="Z524" s="152" t="s">
        <v>147</v>
      </c>
      <c r="AA524" s="89" t="str">
        <f t="shared" si="100"/>
        <v>H71R14</v>
      </c>
      <c r="AB524" s="103">
        <f>IF(A524&lt;&gt;"",1,AB523+1)</f>
        <v>1</v>
      </c>
      <c r="AC524" s="103" t="str">
        <f t="shared" si="101"/>
        <v>H71R14 - 1</v>
      </c>
      <c r="AD524" s="82">
        <f t="shared" si="107"/>
        <v>1</v>
      </c>
      <c r="AE524" s="82">
        <f t="shared" si="108"/>
        <v>1</v>
      </c>
      <c r="AF524" s="82" t="str">
        <f>IF(A524&lt;&gt;"",MID(F524,1,FIND(" ",F524,1)-1),AF523)</f>
        <v>H71R14.</v>
      </c>
      <c r="AG524" s="82" t="str">
        <f t="shared" si="109"/>
        <v>H71R14</v>
      </c>
      <c r="AH524" s="155"/>
      <c r="AI524" s="155"/>
    </row>
    <row r="525" spans="1:35" s="2" customFormat="1" ht="350.1" customHeight="1" x14ac:dyDescent="0.2">
      <c r="A525" s="89">
        <f>IF(ISBLANK(D525),"",COUNTA($D$2:D525))</f>
        <v>415</v>
      </c>
      <c r="B525" s="90">
        <f t="shared" si="110"/>
        <v>524</v>
      </c>
      <c r="C525" s="98"/>
      <c r="D525" s="98" t="s">
        <v>833</v>
      </c>
      <c r="E525" s="98" t="s">
        <v>21</v>
      </c>
      <c r="F525" s="112" t="s">
        <v>1010</v>
      </c>
      <c r="G525" s="112" t="s">
        <v>66</v>
      </c>
      <c r="H525" s="112" t="s">
        <v>589</v>
      </c>
      <c r="I525" s="112" t="s">
        <v>590</v>
      </c>
      <c r="J525" s="98" t="s">
        <v>591</v>
      </c>
      <c r="K525" s="98">
        <v>1</v>
      </c>
      <c r="L525" s="130">
        <v>43040</v>
      </c>
      <c r="M525" s="130">
        <v>43099</v>
      </c>
      <c r="N525" s="117">
        <f t="shared" si="106"/>
        <v>8.4285714285714288</v>
      </c>
      <c r="O525" s="98" t="s">
        <v>1704</v>
      </c>
      <c r="P525" s="98">
        <v>1</v>
      </c>
      <c r="Q525" s="130"/>
      <c r="R525" s="100">
        <f>(Q525-M525)/30</f>
        <v>-1436.6333333333334</v>
      </c>
      <c r="S525" s="118">
        <f>IF(P525/K525&gt;1,100,+P525/K525*100)</f>
        <v>100</v>
      </c>
      <c r="T525" s="97">
        <f>+N525*S525/100</f>
        <v>8.4285714285714288</v>
      </c>
      <c r="U525" s="97">
        <f>IF(M525&lt;=$AI$1,T525,0)</f>
        <v>8.4285714285714288</v>
      </c>
      <c r="V525" s="97">
        <f>IF($AI$1&gt;=M525,N525,0)</f>
        <v>8.4285714285714288</v>
      </c>
      <c r="W525" s="98"/>
      <c r="X525" s="102" t="str">
        <f>IF(S525=100,"CUMPLIDA",IF(M525-$AI$1&lt;0,"VENCIDA",IF(M525-$AI$1&lt;=30,"PRÓXIMA A VENCER",IF(S525&gt;0,"CON AVANCE","EN TERMINO"))))</f>
        <v>CUMPLIDA</v>
      </c>
      <c r="Y525" s="102" t="str">
        <f>IF(A525&lt;&gt;"",IF(AE525=1,"VENCIDO",IF(AE525=2,"PRÓXIMO A VENCER",IF(AE525=3,"EN TERMINO",IF(AE525=4,"CON AVANCE",IF(AE525=5,"CUMPLIDO",))))),"")</f>
        <v>CUMPLIDO</v>
      </c>
      <c r="Z525" s="152" t="s">
        <v>147</v>
      </c>
      <c r="AA525" s="89" t="str">
        <f t="shared" si="100"/>
        <v>H74R14</v>
      </c>
      <c r="AB525" s="103">
        <f>IF(A525&lt;&gt;"",1,AB524+1)</f>
        <v>1</v>
      </c>
      <c r="AC525" s="103" t="str">
        <f t="shared" si="101"/>
        <v>H74R14 - 1</v>
      </c>
      <c r="AD525" s="82">
        <f t="shared" si="107"/>
        <v>5</v>
      </c>
      <c r="AE525" s="82">
        <f t="shared" si="108"/>
        <v>5</v>
      </c>
      <c r="AF525" s="82" t="str">
        <f>IF(A525&lt;&gt;"",MID(F525,1,FIND(" ",F525,1)-1),AF524)</f>
        <v>H74R14.</v>
      </c>
      <c r="AG525" s="82" t="str">
        <f t="shared" si="109"/>
        <v>H74R14</v>
      </c>
      <c r="AH525" s="155"/>
      <c r="AI525" s="155"/>
    </row>
    <row r="526" spans="1:35" s="2" customFormat="1" ht="350.1" customHeight="1" x14ac:dyDescent="0.2">
      <c r="A526" s="89">
        <f>IF(ISBLANK(D526),"",COUNTA($D$2:D526))</f>
        <v>416</v>
      </c>
      <c r="B526" s="90">
        <f t="shared" si="110"/>
        <v>525</v>
      </c>
      <c r="C526" s="98"/>
      <c r="D526" s="98" t="s">
        <v>831</v>
      </c>
      <c r="E526" s="98" t="s">
        <v>32</v>
      </c>
      <c r="F526" s="112" t="s">
        <v>866</v>
      </c>
      <c r="G526" s="112" t="s">
        <v>67</v>
      </c>
      <c r="H526" s="112" t="s">
        <v>1217</v>
      </c>
      <c r="I526" s="112" t="s">
        <v>241</v>
      </c>
      <c r="J526" s="103" t="s">
        <v>43</v>
      </c>
      <c r="K526" s="103">
        <v>3</v>
      </c>
      <c r="L526" s="159">
        <v>43040</v>
      </c>
      <c r="M526" s="159">
        <v>43342</v>
      </c>
      <c r="N526" s="117">
        <f t="shared" si="106"/>
        <v>43.142857142857146</v>
      </c>
      <c r="O526" s="103" t="s">
        <v>1697</v>
      </c>
      <c r="P526" s="98">
        <v>3</v>
      </c>
      <c r="Q526" s="130"/>
      <c r="R526" s="100">
        <f>(Q526-M526)/30</f>
        <v>-1444.7333333333333</v>
      </c>
      <c r="S526" s="118">
        <f>IF(P526/K526&gt;1,100,+P526/K526*100)</f>
        <v>100</v>
      </c>
      <c r="T526" s="97">
        <f>+N526*S526/100</f>
        <v>43.142857142857146</v>
      </c>
      <c r="U526" s="97">
        <f>IF(M526&lt;=$AI$1,T526,0)</f>
        <v>43.142857142857146</v>
      </c>
      <c r="V526" s="97">
        <f>IF($AI$1&gt;=M526,N526,0)</f>
        <v>43.142857142857146</v>
      </c>
      <c r="W526" s="98"/>
      <c r="X526" s="102" t="str">
        <f>IF(S526=100,"CUMPLIDA",IF(M526-$AI$1&lt;0,"VENCIDA",IF(M526-$AI$1&lt;=30,"PRÓXIMA A VENCER",IF(S526&gt;0,"CON AVANCE","EN TERMINO"))))</f>
        <v>CUMPLIDA</v>
      </c>
      <c r="Y526" s="102" t="str">
        <f>IF(A526&lt;&gt;"",IF(AE526=1,"VENCIDO",IF(AE526=2,"PRÓXIMO A VENCER",IF(AE526=3,"EN TERMINO",IF(AE526=4,"CON AVANCE",IF(AE526=5,"CUMPLIDO",))))),"")</f>
        <v>CUMPLIDO</v>
      </c>
      <c r="Z526" s="152" t="s">
        <v>147</v>
      </c>
      <c r="AA526" s="89" t="str">
        <f t="shared" si="100"/>
        <v>H79R14</v>
      </c>
      <c r="AB526" s="103">
        <f>IF(A526&lt;&gt;"",1,AB525+1)</f>
        <v>1</v>
      </c>
      <c r="AC526" s="103" t="str">
        <f t="shared" si="101"/>
        <v>H79R14 - 1</v>
      </c>
      <c r="AD526" s="82">
        <f t="shared" si="107"/>
        <v>5</v>
      </c>
      <c r="AE526" s="82">
        <f t="shared" si="108"/>
        <v>5</v>
      </c>
      <c r="AF526" s="82" t="str">
        <f>IF(A526&lt;&gt;"",MID(F526,1,FIND(" ",F526,1)-1),AF525)</f>
        <v>H79R14.</v>
      </c>
      <c r="AG526" s="82" t="str">
        <f t="shared" si="109"/>
        <v>H79R14</v>
      </c>
      <c r="AH526" s="155"/>
      <c r="AI526" s="155"/>
    </row>
    <row r="527" spans="1:35" s="2" customFormat="1" ht="350.1" customHeight="1" x14ac:dyDescent="0.2">
      <c r="A527" s="89">
        <f>IF(ISBLANK(D527),"",COUNTA($D$2:D527))</f>
        <v>417</v>
      </c>
      <c r="B527" s="90">
        <f t="shared" si="110"/>
        <v>526</v>
      </c>
      <c r="C527" s="98"/>
      <c r="D527" s="98" t="s">
        <v>831</v>
      </c>
      <c r="E527" s="98" t="s">
        <v>16</v>
      </c>
      <c r="F527" s="112" t="s">
        <v>1011</v>
      </c>
      <c r="G527" s="112" t="s">
        <v>68</v>
      </c>
      <c r="H527" s="112" t="s">
        <v>1218</v>
      </c>
      <c r="I527" s="112" t="s">
        <v>242</v>
      </c>
      <c r="J527" s="103" t="s">
        <v>43</v>
      </c>
      <c r="K527" s="103">
        <v>3</v>
      </c>
      <c r="L527" s="159">
        <v>43040</v>
      </c>
      <c r="M527" s="159">
        <v>43342</v>
      </c>
      <c r="N527" s="117">
        <f t="shared" si="106"/>
        <v>43.142857142857146</v>
      </c>
      <c r="O527" s="98" t="s">
        <v>1697</v>
      </c>
      <c r="P527" s="98">
        <v>3</v>
      </c>
      <c r="Q527" s="130"/>
      <c r="R527" s="100">
        <f>(Q527-M527)/30</f>
        <v>-1444.7333333333333</v>
      </c>
      <c r="S527" s="118">
        <f>IF(P527/K527&gt;1,100,+P527/K527*100)</f>
        <v>100</v>
      </c>
      <c r="T527" s="97">
        <f>+N527*S527/100</f>
        <v>43.142857142857146</v>
      </c>
      <c r="U527" s="97">
        <f>IF(M527&lt;=$AI$1,T527,0)</f>
        <v>43.142857142857146</v>
      </c>
      <c r="V527" s="97">
        <f>IF($AI$1&gt;=M527,N527,0)</f>
        <v>43.142857142857146</v>
      </c>
      <c r="W527" s="98"/>
      <c r="X527" s="102" t="str">
        <f>IF(S527=100,"CUMPLIDA",IF(M527-$AI$1&lt;0,"VENCIDA",IF(M527-$AI$1&lt;=30,"PRÓXIMA A VENCER",IF(S527&gt;0,"CON AVANCE","EN TERMINO"))))</f>
        <v>CUMPLIDA</v>
      </c>
      <c r="Y527" s="102" t="str">
        <f>IF(A527&lt;&gt;"",IF(AE527=1,"VENCIDO",IF(AE527=2,"PRÓXIMO A VENCER",IF(AE527=3,"EN TERMINO",IF(AE527=4,"CON AVANCE",IF(AE527=5,"CUMPLIDO",))))),"")</f>
        <v>CUMPLIDO</v>
      </c>
      <c r="Z527" s="152" t="s">
        <v>147</v>
      </c>
      <c r="AA527" s="89" t="str">
        <f t="shared" si="100"/>
        <v>H80R14</v>
      </c>
      <c r="AB527" s="103">
        <f>IF(A527&lt;&gt;"",1,AB526+1)</f>
        <v>1</v>
      </c>
      <c r="AC527" s="103" t="str">
        <f t="shared" si="101"/>
        <v>H80R14 - 1</v>
      </c>
      <c r="AD527" s="82">
        <f t="shared" si="107"/>
        <v>5</v>
      </c>
      <c r="AE527" s="82">
        <f t="shared" si="108"/>
        <v>5</v>
      </c>
      <c r="AF527" s="82" t="str">
        <f>IF(A527&lt;&gt;"",MID(F527,1,FIND(" ",F527,1)-1),AF526)</f>
        <v>H80R14.</v>
      </c>
      <c r="AG527" s="82" t="str">
        <f t="shared" si="109"/>
        <v>H80R14</v>
      </c>
      <c r="AH527" s="155"/>
      <c r="AI527" s="155"/>
    </row>
    <row r="528" spans="1:35" s="2" customFormat="1" ht="350.1" customHeight="1" x14ac:dyDescent="0.2">
      <c r="A528" s="89">
        <f>IF(ISBLANK(D528),"",COUNTA($D$2:D528))</f>
        <v>418</v>
      </c>
      <c r="B528" s="90">
        <f t="shared" si="110"/>
        <v>527</v>
      </c>
      <c r="C528" s="98"/>
      <c r="D528" s="98" t="s">
        <v>831</v>
      </c>
      <c r="E528" s="98" t="s">
        <v>21</v>
      </c>
      <c r="F528" s="112" t="s">
        <v>849</v>
      </c>
      <c r="G528" s="112" t="s">
        <v>176</v>
      </c>
      <c r="H528" s="112" t="s">
        <v>243</v>
      </c>
      <c r="I528" s="112" t="s">
        <v>242</v>
      </c>
      <c r="J528" s="103" t="s">
        <v>43</v>
      </c>
      <c r="K528" s="103">
        <v>3</v>
      </c>
      <c r="L528" s="159">
        <v>43040</v>
      </c>
      <c r="M528" s="159">
        <v>43342</v>
      </c>
      <c r="N528" s="117">
        <f t="shared" si="106"/>
        <v>43.142857142857146</v>
      </c>
      <c r="O528" s="98" t="s">
        <v>1697</v>
      </c>
      <c r="P528" s="98">
        <v>3</v>
      </c>
      <c r="Q528" s="130"/>
      <c r="R528" s="100">
        <f>(Q528-M528)/30</f>
        <v>-1444.7333333333333</v>
      </c>
      <c r="S528" s="118">
        <f>IF(P528/K528&gt;1,100,+P528/K528*100)</f>
        <v>100</v>
      </c>
      <c r="T528" s="97">
        <f>+N528*S528/100</f>
        <v>43.142857142857146</v>
      </c>
      <c r="U528" s="97">
        <f>IF(M528&lt;=$AI$1,T528,0)</f>
        <v>43.142857142857146</v>
      </c>
      <c r="V528" s="97">
        <f>IF($AI$1&gt;=M528,N528,0)</f>
        <v>43.142857142857146</v>
      </c>
      <c r="W528" s="98"/>
      <c r="X528" s="102" t="str">
        <f>IF(S528=100,"CUMPLIDA",IF(M528-$AI$1&lt;0,"VENCIDA",IF(M528-$AI$1&lt;=30,"PRÓXIMA A VENCER",IF(S528&gt;0,"CON AVANCE","EN TERMINO"))))</f>
        <v>CUMPLIDA</v>
      </c>
      <c r="Y528" s="102" t="str">
        <f>IF(A528&lt;&gt;"",IF(AE528=1,"VENCIDO",IF(AE528=2,"PRÓXIMO A VENCER",IF(AE528=3,"EN TERMINO",IF(AE528=4,"CON AVANCE",IF(AE528=5,"CUMPLIDO",))))),"")</f>
        <v>CUMPLIDO</v>
      </c>
      <c r="Z528" s="152" t="s">
        <v>147</v>
      </c>
      <c r="AA528" s="89" t="str">
        <f t="shared" si="100"/>
        <v>H81R14</v>
      </c>
      <c r="AB528" s="103">
        <f>IF(A528&lt;&gt;"",1,AB527+1)</f>
        <v>1</v>
      </c>
      <c r="AC528" s="103" t="str">
        <f t="shared" si="101"/>
        <v>H81R14 - 1</v>
      </c>
      <c r="AD528" s="82">
        <f t="shared" si="107"/>
        <v>5</v>
      </c>
      <c r="AE528" s="82">
        <f t="shared" si="108"/>
        <v>5</v>
      </c>
      <c r="AF528" s="82" t="str">
        <f>IF(A528&lt;&gt;"",MID(F528,1,FIND(" ",F528,1)-1),AF527)</f>
        <v>H81R14.</v>
      </c>
      <c r="AG528" s="82" t="str">
        <f t="shared" si="109"/>
        <v>H81R14</v>
      </c>
      <c r="AH528" s="155"/>
      <c r="AI528" s="155"/>
    </row>
    <row r="529" spans="1:35" s="2" customFormat="1" ht="350.1" customHeight="1" x14ac:dyDescent="0.2">
      <c r="A529" s="89">
        <f>IF(ISBLANK(D529),"",COUNTA($D$2:D529))</f>
        <v>419</v>
      </c>
      <c r="B529" s="90">
        <f t="shared" si="110"/>
        <v>528</v>
      </c>
      <c r="C529" s="98"/>
      <c r="D529" s="98" t="s">
        <v>712</v>
      </c>
      <c r="E529" s="98" t="s">
        <v>21</v>
      </c>
      <c r="F529" s="112" t="s">
        <v>865</v>
      </c>
      <c r="G529" s="112" t="s">
        <v>58</v>
      </c>
      <c r="H529" s="112" t="s">
        <v>244</v>
      </c>
      <c r="I529" s="112" t="s">
        <v>242</v>
      </c>
      <c r="J529" s="103" t="s">
        <v>43</v>
      </c>
      <c r="K529" s="103">
        <v>3</v>
      </c>
      <c r="L529" s="159">
        <v>43040</v>
      </c>
      <c r="M529" s="159">
        <v>43342</v>
      </c>
      <c r="N529" s="117">
        <f t="shared" si="106"/>
        <v>43.142857142857146</v>
      </c>
      <c r="O529" s="98" t="s">
        <v>1697</v>
      </c>
      <c r="P529" s="98">
        <v>3</v>
      </c>
      <c r="Q529" s="130"/>
      <c r="R529" s="100">
        <f>(Q529-M529)/30</f>
        <v>-1444.7333333333333</v>
      </c>
      <c r="S529" s="118">
        <f>IF(P529/K529&gt;1,100,+P529/K529*100)</f>
        <v>100</v>
      </c>
      <c r="T529" s="97">
        <f>+N529*S529/100</f>
        <v>43.142857142857146</v>
      </c>
      <c r="U529" s="97">
        <f>IF(M529&lt;=$AI$1,T529,0)</f>
        <v>43.142857142857146</v>
      </c>
      <c r="V529" s="97">
        <f>IF($AI$1&gt;=M529,N529,0)</f>
        <v>43.142857142857146</v>
      </c>
      <c r="W529" s="98"/>
      <c r="X529" s="102" t="str">
        <f>IF(S529=100,"CUMPLIDA",IF(M529-$AI$1&lt;0,"VENCIDA",IF(M529-$AI$1&lt;=30,"PRÓXIMA A VENCER",IF(S529&gt;0,"CON AVANCE","EN TERMINO"))))</f>
        <v>CUMPLIDA</v>
      </c>
      <c r="Y529" s="102" t="str">
        <f>IF(A529&lt;&gt;"",IF(AE529=1,"VENCIDO",IF(AE529=2,"PRÓXIMO A VENCER",IF(AE529=3,"EN TERMINO",IF(AE529=4,"CON AVANCE",IF(AE529=5,"CUMPLIDO",))))),"")</f>
        <v>CUMPLIDO</v>
      </c>
      <c r="Z529" s="152" t="s">
        <v>147</v>
      </c>
      <c r="AA529" s="89" t="str">
        <f t="shared" si="100"/>
        <v>H83R14</v>
      </c>
      <c r="AB529" s="103">
        <f>IF(A529&lt;&gt;"",1,AB528+1)</f>
        <v>1</v>
      </c>
      <c r="AC529" s="103" t="str">
        <f t="shared" si="101"/>
        <v>H83R14 - 1</v>
      </c>
      <c r="AD529" s="82">
        <f t="shared" si="107"/>
        <v>5</v>
      </c>
      <c r="AE529" s="82">
        <f t="shared" si="108"/>
        <v>5</v>
      </c>
      <c r="AF529" s="82" t="str">
        <f>IF(A529&lt;&gt;"",MID(F529,1,FIND(" ",F529,1)-1),AF528)</f>
        <v>H83R14.</v>
      </c>
      <c r="AG529" s="82" t="str">
        <f t="shared" si="109"/>
        <v>H83R14</v>
      </c>
      <c r="AH529" s="155"/>
      <c r="AI529" s="155"/>
    </row>
    <row r="530" spans="1:35" s="2" customFormat="1" ht="350.1" customHeight="1" x14ac:dyDescent="0.2">
      <c r="A530" s="89">
        <f>IF(ISBLANK(D530),"",COUNTA($D$2:D530))</f>
        <v>420</v>
      </c>
      <c r="B530" s="90">
        <f t="shared" si="110"/>
        <v>529</v>
      </c>
      <c r="C530" s="98"/>
      <c r="D530" s="98" t="s">
        <v>712</v>
      </c>
      <c r="E530" s="98" t="s">
        <v>32</v>
      </c>
      <c r="F530" s="112" t="s">
        <v>1012</v>
      </c>
      <c r="G530" s="112" t="s">
        <v>69</v>
      </c>
      <c r="H530" s="112" t="s">
        <v>245</v>
      </c>
      <c r="I530" s="112" t="s">
        <v>242</v>
      </c>
      <c r="J530" s="103" t="s">
        <v>43</v>
      </c>
      <c r="K530" s="103">
        <v>3</v>
      </c>
      <c r="L530" s="159">
        <v>43040</v>
      </c>
      <c r="M530" s="159">
        <v>43342</v>
      </c>
      <c r="N530" s="117">
        <f t="shared" si="106"/>
        <v>43.142857142857146</v>
      </c>
      <c r="O530" s="98" t="s">
        <v>1697</v>
      </c>
      <c r="P530" s="98">
        <v>3</v>
      </c>
      <c r="Q530" s="130"/>
      <c r="R530" s="100">
        <f>(Q530-M530)/30</f>
        <v>-1444.7333333333333</v>
      </c>
      <c r="S530" s="118">
        <f>IF(P530/K530&gt;1,100,+P530/K530*100)</f>
        <v>100</v>
      </c>
      <c r="T530" s="97">
        <f>+N530*S530/100</f>
        <v>43.142857142857146</v>
      </c>
      <c r="U530" s="97">
        <f>IF(M530&lt;=$AI$1,T530,0)</f>
        <v>43.142857142857146</v>
      </c>
      <c r="V530" s="97">
        <f>IF($AI$1&gt;=M530,N530,0)</f>
        <v>43.142857142857146</v>
      </c>
      <c r="W530" s="98"/>
      <c r="X530" s="102" t="str">
        <f>IF(S530=100,"CUMPLIDA",IF(M530-$AI$1&lt;0,"VENCIDA",IF(M530-$AI$1&lt;=30,"PRÓXIMA A VENCER",IF(S530&gt;0,"CON AVANCE","EN TERMINO"))))</f>
        <v>CUMPLIDA</v>
      </c>
      <c r="Y530" s="102" t="str">
        <f>IF(A530&lt;&gt;"",IF(AE530=1,"VENCIDO",IF(AE530=2,"PRÓXIMO A VENCER",IF(AE530=3,"EN TERMINO",IF(AE530=4,"CON AVANCE",IF(AE530=5,"CUMPLIDO",))))),"")</f>
        <v>CUMPLIDO</v>
      </c>
      <c r="Z530" s="152" t="s">
        <v>147</v>
      </c>
      <c r="AA530" s="89" t="str">
        <f t="shared" si="100"/>
        <v>H84R14</v>
      </c>
      <c r="AB530" s="103">
        <f>IF(A530&lt;&gt;"",1,AB529+1)</f>
        <v>1</v>
      </c>
      <c r="AC530" s="103" t="str">
        <f t="shared" si="101"/>
        <v>H84R14 - 1</v>
      </c>
      <c r="AD530" s="82">
        <f t="shared" si="107"/>
        <v>5</v>
      </c>
      <c r="AE530" s="82">
        <f t="shared" si="108"/>
        <v>5</v>
      </c>
      <c r="AF530" s="82" t="str">
        <f>IF(A530&lt;&gt;"",MID(F530,1,FIND(" ",F530,1)-1),AF529)</f>
        <v>H84R14.</v>
      </c>
      <c r="AG530" s="82" t="str">
        <f t="shared" si="109"/>
        <v>H84R14</v>
      </c>
      <c r="AH530" s="155"/>
      <c r="AI530" s="155"/>
    </row>
    <row r="531" spans="1:35" s="2" customFormat="1" ht="350.1" customHeight="1" x14ac:dyDescent="0.2">
      <c r="A531" s="89">
        <f>IF(ISBLANK(D531),"",COUNTA($D$2:D531))</f>
        <v>421</v>
      </c>
      <c r="B531" s="90">
        <f t="shared" si="110"/>
        <v>530</v>
      </c>
      <c r="C531" s="98"/>
      <c r="D531" s="98" t="s">
        <v>712</v>
      </c>
      <c r="E531" s="98" t="s">
        <v>21</v>
      </c>
      <c r="F531" s="112" t="s">
        <v>1013</v>
      </c>
      <c r="G531" s="112" t="s">
        <v>70</v>
      </c>
      <c r="H531" s="112" t="s">
        <v>246</v>
      </c>
      <c r="I531" s="112" t="s">
        <v>242</v>
      </c>
      <c r="J531" s="103" t="s">
        <v>43</v>
      </c>
      <c r="K531" s="103">
        <v>3</v>
      </c>
      <c r="L531" s="159">
        <v>43040</v>
      </c>
      <c r="M531" s="159">
        <v>43342</v>
      </c>
      <c r="N531" s="117">
        <f t="shared" si="106"/>
        <v>43.142857142857146</v>
      </c>
      <c r="O531" s="98" t="s">
        <v>1697</v>
      </c>
      <c r="P531" s="98">
        <v>3</v>
      </c>
      <c r="Q531" s="130"/>
      <c r="R531" s="100">
        <f>(Q531-M531)/30</f>
        <v>-1444.7333333333333</v>
      </c>
      <c r="S531" s="118">
        <f>IF(P531/K531&gt;1,100,+P531/K531*100)</f>
        <v>100</v>
      </c>
      <c r="T531" s="97">
        <f>+N531*S531/100</f>
        <v>43.142857142857146</v>
      </c>
      <c r="U531" s="97">
        <f>IF(M531&lt;=$AI$1,T531,0)</f>
        <v>43.142857142857146</v>
      </c>
      <c r="V531" s="97">
        <f>IF($AI$1&gt;=M531,N531,0)</f>
        <v>43.142857142857146</v>
      </c>
      <c r="W531" s="98"/>
      <c r="X531" s="102" t="str">
        <f>IF(S531=100,"CUMPLIDA",IF(M531-$AI$1&lt;0,"VENCIDA",IF(M531-$AI$1&lt;=30,"PRÓXIMA A VENCER",IF(S531&gt;0,"CON AVANCE","EN TERMINO"))))</f>
        <v>CUMPLIDA</v>
      </c>
      <c r="Y531" s="102" t="str">
        <f>IF(A531&lt;&gt;"",IF(AE531=1,"VENCIDO",IF(AE531=2,"PRÓXIMO A VENCER",IF(AE531=3,"EN TERMINO",IF(AE531=4,"CON AVANCE",IF(AE531=5,"CUMPLIDO",))))),"")</f>
        <v>CUMPLIDO</v>
      </c>
      <c r="Z531" s="152" t="s">
        <v>147</v>
      </c>
      <c r="AA531" s="89" t="str">
        <f t="shared" si="100"/>
        <v>H85R14</v>
      </c>
      <c r="AB531" s="103">
        <f>IF(A531&lt;&gt;"",1,AB530+1)</f>
        <v>1</v>
      </c>
      <c r="AC531" s="103" t="str">
        <f t="shared" si="101"/>
        <v>H85R14 - 1</v>
      </c>
      <c r="AD531" s="82">
        <f t="shared" si="107"/>
        <v>5</v>
      </c>
      <c r="AE531" s="82">
        <f t="shared" si="108"/>
        <v>5</v>
      </c>
      <c r="AF531" s="82" t="str">
        <f>IF(A531&lt;&gt;"",MID(F531,1,FIND(" ",F531,1)-1),AF530)</f>
        <v>H85R14.</v>
      </c>
      <c r="AG531" s="82" t="str">
        <f t="shared" si="109"/>
        <v>H85R14</v>
      </c>
      <c r="AH531" s="155"/>
      <c r="AI531" s="155"/>
    </row>
    <row r="532" spans="1:35" s="2" customFormat="1" ht="350.1" customHeight="1" x14ac:dyDescent="0.2">
      <c r="A532" s="89">
        <f>IF(ISBLANK(D532),"",COUNTA($D$2:D532))</f>
        <v>422</v>
      </c>
      <c r="B532" s="90">
        <f t="shared" si="110"/>
        <v>531</v>
      </c>
      <c r="C532" s="98"/>
      <c r="D532" s="98" t="s">
        <v>712</v>
      </c>
      <c r="E532" s="98" t="s">
        <v>32</v>
      </c>
      <c r="F532" s="112" t="s">
        <v>1014</v>
      </c>
      <c r="G532" s="112" t="s">
        <v>72</v>
      </c>
      <c r="H532" s="112" t="s">
        <v>592</v>
      </c>
      <c r="I532" s="112" t="s">
        <v>593</v>
      </c>
      <c r="J532" s="98" t="s">
        <v>9</v>
      </c>
      <c r="K532" s="98">
        <v>1</v>
      </c>
      <c r="L532" s="130">
        <v>43040</v>
      </c>
      <c r="M532" s="130">
        <v>43099</v>
      </c>
      <c r="N532" s="117">
        <f t="shared" ref="N532:N564" si="111">(+M532-L532)/7</f>
        <v>8.4285714285714288</v>
      </c>
      <c r="O532" s="98" t="s">
        <v>1704</v>
      </c>
      <c r="P532" s="98">
        <v>1</v>
      </c>
      <c r="Q532" s="130"/>
      <c r="R532" s="100">
        <f>(Q532-M532)/30</f>
        <v>-1436.6333333333334</v>
      </c>
      <c r="S532" s="118">
        <f>IF(P532/K532&gt;1,100,+P532/K532*100)</f>
        <v>100</v>
      </c>
      <c r="T532" s="97">
        <f>+N532*S532/100</f>
        <v>8.4285714285714288</v>
      </c>
      <c r="U532" s="97">
        <f>IF(M532&lt;=$AI$1,T532,0)</f>
        <v>8.4285714285714288</v>
      </c>
      <c r="V532" s="97">
        <f>IF($AI$1&gt;=M532,N532,0)</f>
        <v>8.4285714285714288</v>
      </c>
      <c r="W532" s="98"/>
      <c r="X532" s="102" t="str">
        <f>IF(S532=100,"CUMPLIDA",IF(M532-$AI$1&lt;0,"VENCIDA",IF(M532-$AI$1&lt;=30,"PRÓXIMA A VENCER",IF(S532&gt;0,"CON AVANCE","EN TERMINO"))))</f>
        <v>CUMPLIDA</v>
      </c>
      <c r="Y532" s="102" t="str">
        <f>IF(A532&lt;&gt;"",IF(AE532=1,"VENCIDO",IF(AE532=2,"PRÓXIMO A VENCER",IF(AE532=3,"EN TERMINO",IF(AE532=4,"CON AVANCE",IF(AE532=5,"CUMPLIDO",))))),"")</f>
        <v>CUMPLIDO</v>
      </c>
      <c r="Z532" s="152" t="s">
        <v>147</v>
      </c>
      <c r="AA532" s="89" t="str">
        <f t="shared" si="100"/>
        <v>H99R14</v>
      </c>
      <c r="AB532" s="103">
        <f>IF(A532&lt;&gt;"",1,AB531+1)</f>
        <v>1</v>
      </c>
      <c r="AC532" s="103" t="str">
        <f t="shared" si="101"/>
        <v>H99R14 - 1</v>
      </c>
      <c r="AD532" s="82">
        <f t="shared" si="107"/>
        <v>5</v>
      </c>
      <c r="AE532" s="82">
        <f t="shared" si="108"/>
        <v>5</v>
      </c>
      <c r="AF532" s="82" t="str">
        <f>IF(A532&lt;&gt;"",MID(F532,1,FIND(" ",F532,1)-1),AF531)</f>
        <v>H99R14.</v>
      </c>
      <c r="AG532" s="82" t="str">
        <f t="shared" si="109"/>
        <v>H99R14</v>
      </c>
      <c r="AH532" s="155"/>
      <c r="AI532" s="155"/>
    </row>
    <row r="533" spans="1:35" s="2" customFormat="1" ht="350.1" customHeight="1" x14ac:dyDescent="0.2">
      <c r="A533" s="89">
        <f>IF(ISBLANK(D533),"",COUNTA($D$2:D533))</f>
        <v>423</v>
      </c>
      <c r="B533" s="90">
        <f t="shared" si="110"/>
        <v>532</v>
      </c>
      <c r="C533" s="98"/>
      <c r="D533" s="98" t="s">
        <v>712</v>
      </c>
      <c r="E533" s="98" t="s">
        <v>32</v>
      </c>
      <c r="F533" s="112" t="s">
        <v>850</v>
      </c>
      <c r="G533" s="112" t="s">
        <v>73</v>
      </c>
      <c r="H533" s="112" t="s">
        <v>594</v>
      </c>
      <c r="I533" s="112" t="s">
        <v>595</v>
      </c>
      <c r="J533" s="98" t="s">
        <v>565</v>
      </c>
      <c r="K533" s="98">
        <v>1</v>
      </c>
      <c r="L533" s="130">
        <v>43040</v>
      </c>
      <c r="M533" s="130">
        <v>43099</v>
      </c>
      <c r="N533" s="117">
        <f t="shared" si="111"/>
        <v>8.4285714285714288</v>
      </c>
      <c r="O533" s="98" t="s">
        <v>1704</v>
      </c>
      <c r="P533" s="98">
        <v>1</v>
      </c>
      <c r="Q533" s="130"/>
      <c r="R533" s="100">
        <f>(Q533-M533)/30</f>
        <v>-1436.6333333333334</v>
      </c>
      <c r="S533" s="118">
        <f>IF(P533/K533&gt;1,100,+P533/K533*100)</f>
        <v>100</v>
      </c>
      <c r="T533" s="97">
        <f>+N533*S533/100</f>
        <v>8.4285714285714288</v>
      </c>
      <c r="U533" s="97">
        <f>IF(M533&lt;=$AI$1,T533,0)</f>
        <v>8.4285714285714288</v>
      </c>
      <c r="V533" s="97">
        <f>IF($AI$1&gt;=M533,N533,0)</f>
        <v>8.4285714285714288</v>
      </c>
      <c r="W533" s="98"/>
      <c r="X533" s="102" t="str">
        <f>IF(S533=100,"CUMPLIDA",IF(M533-$AI$1&lt;0,"VENCIDA",IF(M533-$AI$1&lt;=30,"PRÓXIMA A VENCER",IF(S533&gt;0,"CON AVANCE","EN TERMINO"))))</f>
        <v>CUMPLIDA</v>
      </c>
      <c r="Y533" s="102" t="str">
        <f>IF(A533&lt;&gt;"",IF(AE533=1,"VENCIDO",IF(AE533=2,"PRÓXIMO A VENCER",IF(AE533=3,"EN TERMINO",IF(AE533=4,"CON AVANCE",IF(AE533=5,"CUMPLIDO",))))),"")</f>
        <v>CUMPLIDO</v>
      </c>
      <c r="Z533" s="152" t="s">
        <v>147</v>
      </c>
      <c r="AA533" s="89" t="str">
        <f t="shared" si="100"/>
        <v>H103R14</v>
      </c>
      <c r="AB533" s="103">
        <f>IF(A533&lt;&gt;"",1,AB532+1)</f>
        <v>1</v>
      </c>
      <c r="AC533" s="103" t="str">
        <f t="shared" si="101"/>
        <v>H103R14 - 1</v>
      </c>
      <c r="AD533" s="82">
        <f t="shared" si="107"/>
        <v>5</v>
      </c>
      <c r="AE533" s="82">
        <f t="shared" si="108"/>
        <v>5</v>
      </c>
      <c r="AF533" s="82" t="str">
        <f>IF(A533&lt;&gt;"",MID(F533,1,FIND(" ",F533,1)-1),AF532)</f>
        <v>H103R14.</v>
      </c>
      <c r="AG533" s="82" t="str">
        <f t="shared" si="109"/>
        <v>H103R14</v>
      </c>
      <c r="AH533" s="155"/>
      <c r="AI533" s="155"/>
    </row>
    <row r="534" spans="1:35" s="2" customFormat="1" ht="350.1" customHeight="1" x14ac:dyDescent="0.2">
      <c r="A534" s="89">
        <f>IF(ISBLANK(D534),"",COUNTA($D$2:D534))</f>
        <v>424</v>
      </c>
      <c r="B534" s="90">
        <f t="shared" si="110"/>
        <v>533</v>
      </c>
      <c r="C534" s="98"/>
      <c r="D534" s="98" t="s">
        <v>851</v>
      </c>
      <c r="E534" s="98" t="s">
        <v>33</v>
      </c>
      <c r="F534" s="112" t="s">
        <v>1793</v>
      </c>
      <c r="G534" s="112" t="s">
        <v>74</v>
      </c>
      <c r="H534" s="112" t="s">
        <v>594</v>
      </c>
      <c r="I534" s="112" t="s">
        <v>595</v>
      </c>
      <c r="J534" s="98" t="s">
        <v>565</v>
      </c>
      <c r="K534" s="98">
        <v>1</v>
      </c>
      <c r="L534" s="130">
        <v>43040</v>
      </c>
      <c r="M534" s="130">
        <v>43099</v>
      </c>
      <c r="N534" s="117">
        <f t="shared" si="111"/>
        <v>8.4285714285714288</v>
      </c>
      <c r="O534" s="98" t="s">
        <v>1704</v>
      </c>
      <c r="P534" s="98">
        <v>1</v>
      </c>
      <c r="Q534" s="130"/>
      <c r="R534" s="100">
        <f>(Q534-M534)/30</f>
        <v>-1436.6333333333334</v>
      </c>
      <c r="S534" s="118">
        <f>IF(P534/K534&gt;1,100,+P534/K534*100)</f>
        <v>100</v>
      </c>
      <c r="T534" s="97">
        <f>+N534*S534/100</f>
        <v>8.4285714285714288</v>
      </c>
      <c r="U534" s="97">
        <f>IF(M534&lt;=$AI$1,T534,0)</f>
        <v>8.4285714285714288</v>
      </c>
      <c r="V534" s="97">
        <f>IF($AI$1&gt;=M534,N534,0)</f>
        <v>8.4285714285714288</v>
      </c>
      <c r="W534" s="98"/>
      <c r="X534" s="102" t="str">
        <f>IF(S534=100,"CUMPLIDA",IF(M534-$AI$1&lt;0,"VENCIDA",IF(M534-$AI$1&lt;=30,"PRÓXIMA A VENCER",IF(S534&gt;0,"CON AVANCE","EN TERMINO"))))</f>
        <v>CUMPLIDA</v>
      </c>
      <c r="Y534" s="102" t="str">
        <f>IF(A534&lt;&gt;"",IF(AE534=1,"VENCIDO",IF(AE534=2,"PRÓXIMO A VENCER",IF(AE534=3,"EN TERMINO",IF(AE534=4,"CON AVANCE",IF(AE534=5,"CUMPLIDO",))))),"")</f>
        <v>CUMPLIDO</v>
      </c>
      <c r="Z534" s="152" t="s">
        <v>147</v>
      </c>
      <c r="AA534" s="89" t="str">
        <f t="shared" si="100"/>
        <v>H104R14</v>
      </c>
      <c r="AB534" s="103">
        <f>IF(A534&lt;&gt;"",1,AB533+1)</f>
        <v>1</v>
      </c>
      <c r="AC534" s="103" t="str">
        <f t="shared" si="101"/>
        <v>H104R14 - 1</v>
      </c>
      <c r="AD534" s="82">
        <f t="shared" si="107"/>
        <v>5</v>
      </c>
      <c r="AE534" s="82">
        <f t="shared" si="108"/>
        <v>5</v>
      </c>
      <c r="AF534" s="82" t="str">
        <f>IF(A534&lt;&gt;"",MID(F534,1,FIND(" ",F534,1)-1),AF533)</f>
        <v>H104R14.</v>
      </c>
      <c r="AG534" s="82" t="str">
        <f t="shared" si="109"/>
        <v>H104R14</v>
      </c>
      <c r="AH534" s="155"/>
      <c r="AI534" s="155"/>
    </row>
    <row r="535" spans="1:35" s="2" customFormat="1" ht="350.1" customHeight="1" x14ac:dyDescent="0.2">
      <c r="A535" s="89">
        <f>IF(ISBLANK(D535),"",COUNTA($D$2:D535))</f>
        <v>425</v>
      </c>
      <c r="B535" s="90">
        <f t="shared" si="110"/>
        <v>534</v>
      </c>
      <c r="C535" s="98"/>
      <c r="D535" s="98" t="s">
        <v>834</v>
      </c>
      <c r="E535" s="98" t="s">
        <v>21</v>
      </c>
      <c r="F535" s="112" t="s">
        <v>852</v>
      </c>
      <c r="G535" s="112" t="s">
        <v>75</v>
      </c>
      <c r="H535" s="112" t="s">
        <v>596</v>
      </c>
      <c r="I535" s="112" t="s">
        <v>597</v>
      </c>
      <c r="J535" s="98" t="s">
        <v>71</v>
      </c>
      <c r="K535" s="98">
        <v>1</v>
      </c>
      <c r="L535" s="130">
        <v>43040</v>
      </c>
      <c r="M535" s="130">
        <v>43099</v>
      </c>
      <c r="N535" s="117">
        <f t="shared" si="111"/>
        <v>8.4285714285714288</v>
      </c>
      <c r="O535" s="98" t="s">
        <v>1704</v>
      </c>
      <c r="P535" s="98">
        <v>1</v>
      </c>
      <c r="Q535" s="130"/>
      <c r="R535" s="100">
        <f>(Q535-M535)/30</f>
        <v>-1436.6333333333334</v>
      </c>
      <c r="S535" s="118">
        <f>IF(P535/K535&gt;1,100,+P535/K535*100)</f>
        <v>100</v>
      </c>
      <c r="T535" s="97">
        <f>+N535*S535/100</f>
        <v>8.4285714285714288</v>
      </c>
      <c r="U535" s="97">
        <f>IF(M535&lt;=$AI$1,T535,0)</f>
        <v>8.4285714285714288</v>
      </c>
      <c r="V535" s="97">
        <f>IF($AI$1&gt;=M535,N535,0)</f>
        <v>8.4285714285714288</v>
      </c>
      <c r="W535" s="98"/>
      <c r="X535" s="102" t="str">
        <f>IF(S535=100,"CUMPLIDA",IF(M535-$AI$1&lt;0,"VENCIDA",IF(M535-$AI$1&lt;=30,"PRÓXIMA A VENCER",IF(S535&gt;0,"CON AVANCE","EN TERMINO"))))</f>
        <v>CUMPLIDA</v>
      </c>
      <c r="Y535" s="102" t="str">
        <f>IF(A535&lt;&gt;"",IF(AE535=1,"VENCIDO",IF(AE535=2,"PRÓXIMO A VENCER",IF(AE535=3,"EN TERMINO",IF(AE535=4,"CON AVANCE",IF(AE535=5,"CUMPLIDO",))))),"")</f>
        <v>CUMPLIDO</v>
      </c>
      <c r="Z535" s="152" t="s">
        <v>147</v>
      </c>
      <c r="AA535" s="89" t="str">
        <f t="shared" si="100"/>
        <v>H108R14</v>
      </c>
      <c r="AB535" s="103">
        <f>IF(A535&lt;&gt;"",1,AB534+1)</f>
        <v>1</v>
      </c>
      <c r="AC535" s="103" t="str">
        <f t="shared" si="101"/>
        <v>H108R14 - 1</v>
      </c>
      <c r="AD535" s="82">
        <f t="shared" si="107"/>
        <v>5</v>
      </c>
      <c r="AE535" s="82">
        <f t="shared" si="108"/>
        <v>5</v>
      </c>
      <c r="AF535" s="82" t="str">
        <f>IF(A535&lt;&gt;"",MID(F535,1,FIND(" ",F535,1)-1),AF534)</f>
        <v>H108R14.</v>
      </c>
      <c r="AG535" s="82" t="str">
        <f t="shared" si="109"/>
        <v>H108R14</v>
      </c>
      <c r="AH535" s="155"/>
      <c r="AI535" s="155"/>
    </row>
    <row r="536" spans="1:35" s="2" customFormat="1" ht="350.1" customHeight="1" x14ac:dyDescent="0.2">
      <c r="A536" s="89">
        <f>IF(ISBLANK(D536),"",COUNTA($D$2:D536))</f>
        <v>426</v>
      </c>
      <c r="B536" s="90">
        <f t="shared" si="110"/>
        <v>535</v>
      </c>
      <c r="C536" s="98"/>
      <c r="D536" s="98" t="s">
        <v>712</v>
      </c>
      <c r="E536" s="98" t="s">
        <v>17</v>
      </c>
      <c r="F536" s="112" t="s">
        <v>386</v>
      </c>
      <c r="G536" s="112" t="s">
        <v>77</v>
      </c>
      <c r="H536" s="112" t="s">
        <v>1319</v>
      </c>
      <c r="I536" s="112" t="s">
        <v>1320</v>
      </c>
      <c r="J536" s="98" t="s">
        <v>385</v>
      </c>
      <c r="K536" s="98">
        <v>3</v>
      </c>
      <c r="L536" s="130">
        <v>44044</v>
      </c>
      <c r="M536" s="130">
        <v>44255</v>
      </c>
      <c r="N536" s="117">
        <f t="shared" si="111"/>
        <v>30.142857142857142</v>
      </c>
      <c r="O536" s="98" t="s">
        <v>1699</v>
      </c>
      <c r="P536" s="98">
        <v>3</v>
      </c>
      <c r="Q536" s="130">
        <v>44267</v>
      </c>
      <c r="R536" s="100">
        <f>(Q536-M536)/30</f>
        <v>0.4</v>
      </c>
      <c r="S536" s="118">
        <f>IF(P536/K536&gt;1,100,+P536/K536*100)</f>
        <v>100</v>
      </c>
      <c r="T536" s="97">
        <f>+N536*S536/100</f>
        <v>30.142857142857142</v>
      </c>
      <c r="U536" s="97">
        <f>IF(M536&lt;=$AI$1,T536,0)</f>
        <v>30.142857142857142</v>
      </c>
      <c r="V536" s="97">
        <f>IF($AI$1&gt;=M536,N536,0)</f>
        <v>30.142857142857142</v>
      </c>
      <c r="W536" s="98" t="s">
        <v>1533</v>
      </c>
      <c r="X536" s="102" t="str">
        <f>IF(S536=100,"CUMPLIDA",IF(M536-$AI$1&lt;0,"VENCIDA",IF(M536-$AI$1&lt;=30,"PRÓXIMA A VENCER",IF(S536&gt;0,"CON AVANCE","EN TERMINO"))))</f>
        <v>CUMPLIDA</v>
      </c>
      <c r="Y536" s="102" t="str">
        <f>IF(A536&lt;&gt;"",IF(AE536=1,"VENCIDO",IF(AE536=2,"PRÓXIMO A VENCER",IF(AE536=3,"EN TERMINO",IF(AE536=4,"CON AVANCE",IF(AE536=5,"CUMPLIDO",))))),"")</f>
        <v>CUMPLIDO</v>
      </c>
      <c r="Z536" s="152" t="s">
        <v>147</v>
      </c>
      <c r="AA536" s="89" t="str">
        <f t="shared" si="100"/>
        <v>H116R14</v>
      </c>
      <c r="AB536" s="103">
        <f>IF(A536&lt;&gt;"",1,AB535+1)</f>
        <v>1</v>
      </c>
      <c r="AC536" s="103" t="str">
        <f t="shared" si="101"/>
        <v>H116R14 - 1</v>
      </c>
      <c r="AD536" s="82">
        <f t="shared" si="107"/>
        <v>5</v>
      </c>
      <c r="AE536" s="82">
        <f t="shared" si="108"/>
        <v>5</v>
      </c>
      <c r="AF536" s="82" t="str">
        <f>IF(A536&lt;&gt;"",MID(F536,1,FIND(" ",F536,1)-1),AF535)</f>
        <v>H116R14.</v>
      </c>
      <c r="AG536" s="82" t="str">
        <f t="shared" si="109"/>
        <v>H116R14</v>
      </c>
      <c r="AH536" s="155"/>
      <c r="AI536" s="155"/>
    </row>
    <row r="537" spans="1:35" s="2" customFormat="1" ht="350.1" customHeight="1" x14ac:dyDescent="0.2">
      <c r="A537" s="89">
        <f>IF(ISBLANK(D537),"",COUNTA($D$2:D537))</f>
        <v>427</v>
      </c>
      <c r="B537" s="90">
        <f t="shared" si="110"/>
        <v>536</v>
      </c>
      <c r="C537" s="98"/>
      <c r="D537" s="98" t="s">
        <v>712</v>
      </c>
      <c r="E537" s="98" t="s">
        <v>76</v>
      </c>
      <c r="F537" s="112" t="s">
        <v>321</v>
      </c>
      <c r="G537" s="112" t="s">
        <v>77</v>
      </c>
      <c r="H537" s="112" t="s">
        <v>1321</v>
      </c>
      <c r="I537" s="112" t="s">
        <v>1322</v>
      </c>
      <c r="J537" s="98" t="s">
        <v>385</v>
      </c>
      <c r="K537" s="98">
        <v>3</v>
      </c>
      <c r="L537" s="130">
        <v>44044</v>
      </c>
      <c r="M537" s="130">
        <v>44255</v>
      </c>
      <c r="N537" s="117">
        <f t="shared" si="111"/>
        <v>30.142857142857142</v>
      </c>
      <c r="O537" s="98" t="s">
        <v>1699</v>
      </c>
      <c r="P537" s="98">
        <v>3</v>
      </c>
      <c r="Q537" s="130">
        <v>44267</v>
      </c>
      <c r="R537" s="100">
        <f>(Q537-M537)/30</f>
        <v>0.4</v>
      </c>
      <c r="S537" s="118">
        <f>IF(P537/K537&gt;1,100,+P537/K537*100)</f>
        <v>100</v>
      </c>
      <c r="T537" s="97">
        <f>+N537*S537/100</f>
        <v>30.142857142857142</v>
      </c>
      <c r="U537" s="97">
        <f>IF(M537&lt;=$AI$1,T537,0)</f>
        <v>30.142857142857142</v>
      </c>
      <c r="V537" s="97">
        <f>IF($AI$1&gt;=M537,N537,0)</f>
        <v>30.142857142857142</v>
      </c>
      <c r="W537" s="98" t="s">
        <v>1533</v>
      </c>
      <c r="X537" s="102" t="str">
        <f>IF(S537=100,"CUMPLIDA",IF(M537-$AI$1&lt;0,"VENCIDA",IF(M537-$AI$1&lt;=30,"PRÓXIMA A VENCER",IF(S537&gt;0,"CON AVANCE","EN TERMINO"))))</f>
        <v>CUMPLIDA</v>
      </c>
      <c r="Y537" s="102" t="str">
        <f>IF(A537&lt;&gt;"",IF(AE537=1,"VENCIDO",IF(AE537=2,"PRÓXIMO A VENCER",IF(AE537=3,"EN TERMINO",IF(AE537=4,"CON AVANCE",IF(AE537=5,"CUMPLIDO",))))),"")</f>
        <v>CUMPLIDO</v>
      </c>
      <c r="Z537" s="152" t="s">
        <v>147</v>
      </c>
      <c r="AA537" s="89" t="str">
        <f t="shared" si="100"/>
        <v>H118R14</v>
      </c>
      <c r="AB537" s="103">
        <f>IF(A537&lt;&gt;"",1,AB536+1)</f>
        <v>1</v>
      </c>
      <c r="AC537" s="103" t="str">
        <f t="shared" si="101"/>
        <v>H118R14 - 1</v>
      </c>
      <c r="AD537" s="82">
        <f t="shared" si="107"/>
        <v>5</v>
      </c>
      <c r="AE537" s="82">
        <f t="shared" si="108"/>
        <v>5</v>
      </c>
      <c r="AF537" s="82" t="str">
        <f>IF(A537&lt;&gt;"",MID(F537,1,FIND(" ",F537,1)-1),AF536)</f>
        <v>H118R14.</v>
      </c>
      <c r="AG537" s="82" t="str">
        <f t="shared" si="109"/>
        <v>H118R14</v>
      </c>
      <c r="AH537" s="155"/>
      <c r="AI537" s="155"/>
    </row>
    <row r="538" spans="1:35" s="2" customFormat="1" ht="350.1" customHeight="1" x14ac:dyDescent="0.2">
      <c r="A538" s="89">
        <f>IF(ISBLANK(D538),"",COUNTA($D$2:D538))</f>
        <v>428</v>
      </c>
      <c r="B538" s="90">
        <f t="shared" si="110"/>
        <v>537</v>
      </c>
      <c r="C538" s="98"/>
      <c r="D538" s="98" t="s">
        <v>712</v>
      </c>
      <c r="E538" s="98" t="s">
        <v>17</v>
      </c>
      <c r="F538" s="112" t="s">
        <v>323</v>
      </c>
      <c r="G538" s="112" t="s">
        <v>78</v>
      </c>
      <c r="H538" s="112" t="s">
        <v>1143</v>
      </c>
      <c r="I538" s="112" t="s">
        <v>1152</v>
      </c>
      <c r="J538" s="98" t="s">
        <v>18</v>
      </c>
      <c r="K538" s="98">
        <v>4</v>
      </c>
      <c r="L538" s="130">
        <v>43709</v>
      </c>
      <c r="M538" s="130">
        <v>44073</v>
      </c>
      <c r="N538" s="117">
        <f t="shared" si="111"/>
        <v>52</v>
      </c>
      <c r="O538" s="98" t="s">
        <v>1198</v>
      </c>
      <c r="P538" s="98">
        <v>0</v>
      </c>
      <c r="Q538" s="130"/>
      <c r="R538" s="100">
        <f>(Q538-M538)/30</f>
        <v>-1469.1</v>
      </c>
      <c r="S538" s="118">
        <f>IF(P538/K538&gt;1,100,+P538/K538*100)</f>
        <v>0</v>
      </c>
      <c r="T538" s="97">
        <f>+N538*S538/100</f>
        <v>0</v>
      </c>
      <c r="U538" s="97">
        <f>IF(M538&lt;=$AI$1,T538,0)</f>
        <v>0</v>
      </c>
      <c r="V538" s="97">
        <f>IF($AI$1&gt;=M538,N538,0)</f>
        <v>52</v>
      </c>
      <c r="W538" s="98" t="s">
        <v>1533</v>
      </c>
      <c r="X538" s="102" t="str">
        <f>IF(S538=100,"CUMPLIDA",IF(M538-$AI$1&lt;0,"VENCIDA",IF(M538-$AI$1&lt;=30,"PRÓXIMA A VENCER",IF(S538&gt;0,"CON AVANCE","EN TERMINO"))))</f>
        <v>VENCIDA</v>
      </c>
      <c r="Y538" s="102" t="str">
        <f>IF(A538&lt;&gt;"",IF(AE538=1,"VENCIDO",IF(AE538=2,"PRÓXIMO A VENCER",IF(AE538=3,"EN TERMINO",IF(AE538=4,"CON AVANCE",IF(AE538=5,"CUMPLIDO",))))),"")</f>
        <v>VENCIDO</v>
      </c>
      <c r="Z538" s="152" t="s">
        <v>147</v>
      </c>
      <c r="AA538" s="89" t="str">
        <f t="shared" si="100"/>
        <v>H119R14</v>
      </c>
      <c r="AB538" s="103">
        <f>IF(A538&lt;&gt;"",1,AB537+1)</f>
        <v>1</v>
      </c>
      <c r="AC538" s="103" t="str">
        <f t="shared" si="101"/>
        <v>H119R14 - 1</v>
      </c>
      <c r="AD538" s="82">
        <f t="shared" si="107"/>
        <v>1</v>
      </c>
      <c r="AE538" s="82">
        <f t="shared" si="108"/>
        <v>1</v>
      </c>
      <c r="AF538" s="82" t="str">
        <f>IF(A538&lt;&gt;"",MID(F538,1,FIND(" ",F538,1)-1),AF537)</f>
        <v>H119R14.</v>
      </c>
      <c r="AG538" s="82" t="str">
        <f t="shared" si="109"/>
        <v>H119R14</v>
      </c>
      <c r="AH538" s="155"/>
      <c r="AI538" s="155"/>
    </row>
    <row r="539" spans="1:35" s="2" customFormat="1" ht="350.1" customHeight="1" x14ac:dyDescent="0.2">
      <c r="A539" s="89">
        <f>IF(ISBLANK(D539),"",COUNTA($D$2:D539))</f>
        <v>429</v>
      </c>
      <c r="B539" s="90">
        <f t="shared" si="110"/>
        <v>538</v>
      </c>
      <c r="C539" s="98"/>
      <c r="D539" s="98" t="s">
        <v>831</v>
      </c>
      <c r="E539" s="98" t="s">
        <v>17</v>
      </c>
      <c r="F539" s="112" t="s">
        <v>2001</v>
      </c>
      <c r="G539" s="112" t="s">
        <v>373</v>
      </c>
      <c r="H539" s="112" t="s">
        <v>2003</v>
      </c>
      <c r="I539" s="112" t="s">
        <v>2004</v>
      </c>
      <c r="J539" s="98" t="s">
        <v>9</v>
      </c>
      <c r="K539" s="98">
        <v>1</v>
      </c>
      <c r="L539" s="130">
        <v>44743</v>
      </c>
      <c r="M539" s="130">
        <v>44926</v>
      </c>
      <c r="N539" s="117">
        <f t="shared" si="111"/>
        <v>26.142857142857142</v>
      </c>
      <c r="O539" s="98" t="s">
        <v>1699</v>
      </c>
      <c r="P539" s="98">
        <v>0</v>
      </c>
      <c r="Q539" s="130"/>
      <c r="R539" s="100">
        <f>(Q539-M539)/30</f>
        <v>-1497.5333333333333</v>
      </c>
      <c r="S539" s="118">
        <f>IF(P539/K539&gt;1,100,+P539/K539*100)</f>
        <v>0</v>
      </c>
      <c r="T539" s="97">
        <f>+N539*S539/100</f>
        <v>0</v>
      </c>
      <c r="U539" s="97">
        <f>IF(M539&lt;=$AI$1,T539,0)</f>
        <v>0</v>
      </c>
      <c r="V539" s="97">
        <f>IF($AI$1&gt;=M539,N539,0)</f>
        <v>0</v>
      </c>
      <c r="W539" s="98"/>
      <c r="X539" s="102" t="str">
        <f>IF(S539=100,"CUMPLIDA",IF(M539-$AI$1&lt;0,"VENCIDA",IF(M539-$AI$1&lt;=30,"PRÓXIMA A VENCER",IF(S539&gt;0,"CON AVANCE","EN TERMINO"))))</f>
        <v>EN TERMINO</v>
      </c>
      <c r="Y539" s="102" t="str">
        <f>IF(A539&lt;&gt;"",IF(AE539=1,"VENCIDO",IF(AE539=2,"PRÓXIMO A VENCER",IF(AE539=3,"EN TERMINO",IF(AE539=4,"CON AVANCE",IF(AE539=5,"CUMPLIDO",))))),"")</f>
        <v>EN TERMINO</v>
      </c>
      <c r="Z539" s="152" t="s">
        <v>147</v>
      </c>
      <c r="AA539" s="89" t="str">
        <f t="shared" si="100"/>
        <v>H121R14</v>
      </c>
      <c r="AB539" s="103">
        <f>IF(A539&lt;&gt;"",1,AB538+1)</f>
        <v>1</v>
      </c>
      <c r="AC539" s="103" t="str">
        <f t="shared" si="101"/>
        <v>H121R14 - 1</v>
      </c>
      <c r="AD539" s="82">
        <f t="shared" si="107"/>
        <v>3</v>
      </c>
      <c r="AE539" s="82">
        <f t="shared" si="108"/>
        <v>3</v>
      </c>
      <c r="AF539" s="82" t="str">
        <f>IF(A539&lt;&gt;"",MID(F539,1,FIND(" ",F539,1)-1),AF538)</f>
        <v>H121R14.</v>
      </c>
      <c r="AG539" s="82" t="str">
        <f t="shared" si="109"/>
        <v>H121R14</v>
      </c>
      <c r="AH539" s="155"/>
      <c r="AI539" s="155"/>
    </row>
    <row r="540" spans="1:35" s="2" customFormat="1" ht="350.1" customHeight="1" x14ac:dyDescent="0.2">
      <c r="A540" s="89" t="str">
        <f>IF(ISBLANK(D540),"",COUNTA($D$2:D540))</f>
        <v/>
      </c>
      <c r="B540" s="90">
        <f t="shared" si="110"/>
        <v>539</v>
      </c>
      <c r="C540" s="98"/>
      <c r="D540" s="98"/>
      <c r="E540" s="98" t="s">
        <v>17</v>
      </c>
      <c r="F540" s="112" t="s">
        <v>2002</v>
      </c>
      <c r="G540" s="112" t="s">
        <v>373</v>
      </c>
      <c r="H540" s="112" t="s">
        <v>2005</v>
      </c>
      <c r="I540" s="112" t="s">
        <v>2006</v>
      </c>
      <c r="J540" s="98" t="s">
        <v>8</v>
      </c>
      <c r="K540" s="98">
        <v>1</v>
      </c>
      <c r="L540" s="130">
        <v>44743</v>
      </c>
      <c r="M540" s="130">
        <v>44926</v>
      </c>
      <c r="N540" s="117">
        <f t="shared" si="111"/>
        <v>26.142857142857142</v>
      </c>
      <c r="O540" s="98" t="s">
        <v>1699</v>
      </c>
      <c r="P540" s="98">
        <v>0</v>
      </c>
      <c r="Q540" s="130"/>
      <c r="R540" s="100">
        <f>(Q540-M540)/30</f>
        <v>-1497.5333333333333</v>
      </c>
      <c r="S540" s="118">
        <f>IF(P540/K540&gt;1,100,+P540/K540*100)</f>
        <v>0</v>
      </c>
      <c r="T540" s="97">
        <f>+N540*S540/100</f>
        <v>0</v>
      </c>
      <c r="U540" s="97">
        <f>IF(M540&lt;=$AI$1,T540,0)</f>
        <v>0</v>
      </c>
      <c r="V540" s="97">
        <f>IF($AI$1&gt;=M540,N540,0)</f>
        <v>0</v>
      </c>
      <c r="W540" s="98"/>
      <c r="X540" s="102" t="str">
        <f>IF(S540=100,"CUMPLIDA",IF(M540-$AI$1&lt;0,"VENCIDA",IF(M540-$AI$1&lt;=30,"PRÓXIMA A VENCER",IF(S540&gt;0,"CON AVANCE","EN TERMINO"))))</f>
        <v>EN TERMINO</v>
      </c>
      <c r="Y540" s="102" t="str">
        <f>IF(A540&lt;&gt;"",IF(AE540=1,"VENCIDO",IF(AE540=2,"PRÓXIMO A VENCER",IF(AE540=3,"EN TERMINO",IF(AE540=4,"CON AVANCE",IF(AE540=5,"CUMPLIDO",))))),"")</f>
        <v/>
      </c>
      <c r="Z540" s="152" t="s">
        <v>147</v>
      </c>
      <c r="AA540" s="89" t="str">
        <f t="shared" ref="AA540:AA566" si="112">AG540</f>
        <v>H121R14</v>
      </c>
      <c r="AB540" s="103">
        <f>IF(A540&lt;&gt;"",1,AB539+1)</f>
        <v>2</v>
      </c>
      <c r="AC540" s="103" t="str">
        <f t="shared" ref="AC540:AC566" si="113">CONCATENATE(AA540," - ",AB540)</f>
        <v>H121R14 - 2</v>
      </c>
      <c r="AD540" s="82">
        <f t="shared" si="107"/>
        <v>3</v>
      </c>
      <c r="AE540" s="82">
        <f t="shared" si="108"/>
        <v>3</v>
      </c>
      <c r="AF540" s="82" t="str">
        <f>IF(A540&lt;&gt;"",MID(F540,1,FIND(" ",F540,1)-1),AF539)</f>
        <v>H121R14.</v>
      </c>
      <c r="AG540" s="82" t="str">
        <f t="shared" si="109"/>
        <v>H121R14</v>
      </c>
      <c r="AH540" s="155"/>
      <c r="AI540" s="155"/>
    </row>
    <row r="541" spans="1:35" s="2" customFormat="1" ht="350.1" customHeight="1" x14ac:dyDescent="0.2">
      <c r="A541" s="89">
        <f>IF(ISBLANK(D541),"",COUNTA($D$2:D541))</f>
        <v>430</v>
      </c>
      <c r="B541" s="90">
        <f t="shared" si="110"/>
        <v>540</v>
      </c>
      <c r="C541" s="98"/>
      <c r="D541" s="98" t="s">
        <v>712</v>
      </c>
      <c r="E541" s="98" t="s">
        <v>17</v>
      </c>
      <c r="F541" s="112" t="s">
        <v>2007</v>
      </c>
      <c r="G541" s="112" t="s">
        <v>373</v>
      </c>
      <c r="H541" s="112" t="s">
        <v>2010</v>
      </c>
      <c r="I541" s="112" t="s">
        <v>2011</v>
      </c>
      <c r="J541" s="98" t="s">
        <v>2012</v>
      </c>
      <c r="K541" s="98">
        <v>1</v>
      </c>
      <c r="L541" s="130">
        <v>44743</v>
      </c>
      <c r="M541" s="130">
        <v>44926</v>
      </c>
      <c r="N541" s="117">
        <f t="shared" si="111"/>
        <v>26.142857142857142</v>
      </c>
      <c r="O541" s="98" t="s">
        <v>1699</v>
      </c>
      <c r="P541" s="98">
        <v>0</v>
      </c>
      <c r="Q541" s="130"/>
      <c r="R541" s="100">
        <f>(Q541-M541)/30</f>
        <v>-1497.5333333333333</v>
      </c>
      <c r="S541" s="118">
        <f>IF(P541/K541&gt;1,100,+P541/K541*100)</f>
        <v>0</v>
      </c>
      <c r="T541" s="97">
        <f>+N541*S541/100</f>
        <v>0</v>
      </c>
      <c r="U541" s="97">
        <f>IF(M541&lt;=$AI$1,T541,0)</f>
        <v>0</v>
      </c>
      <c r="V541" s="97">
        <f>IF($AI$1&gt;=M541,N541,0)</f>
        <v>0</v>
      </c>
      <c r="W541" s="98"/>
      <c r="X541" s="102" t="str">
        <f>IF(S541=100,"CUMPLIDA",IF(M541-$AI$1&lt;0,"VENCIDA",IF(M541-$AI$1&lt;=30,"PRÓXIMA A VENCER",IF(S541&gt;0,"CON AVANCE","EN TERMINO"))))</f>
        <v>EN TERMINO</v>
      </c>
      <c r="Y541" s="102" t="str">
        <f>IF(A541&lt;&gt;"",IF(AE541=1,"VENCIDO",IF(AE541=2,"PRÓXIMO A VENCER",IF(AE541=3,"EN TERMINO",IF(AE541=4,"CON AVANCE",IF(AE541=5,"CUMPLIDO",))))),"")</f>
        <v>EN TERMINO</v>
      </c>
      <c r="Z541" s="152" t="s">
        <v>147</v>
      </c>
      <c r="AA541" s="89" t="str">
        <f t="shared" si="112"/>
        <v>H122R14</v>
      </c>
      <c r="AB541" s="103">
        <f>IF(A541&lt;&gt;"",1,AB540+1)</f>
        <v>1</v>
      </c>
      <c r="AC541" s="103" t="str">
        <f t="shared" si="113"/>
        <v>H122R14 - 1</v>
      </c>
      <c r="AD541" s="82">
        <f t="shared" si="107"/>
        <v>3</v>
      </c>
      <c r="AE541" s="82">
        <f t="shared" si="108"/>
        <v>3</v>
      </c>
      <c r="AF541" s="82" t="str">
        <f>IF(A541&lt;&gt;"",MID(F541,1,FIND(" ",F541,1)-1),AF540)</f>
        <v>H122R14.</v>
      </c>
      <c r="AG541" s="82" t="str">
        <f t="shared" si="109"/>
        <v>H122R14</v>
      </c>
      <c r="AH541" s="155"/>
      <c r="AI541" s="155"/>
    </row>
    <row r="542" spans="1:35" s="2" customFormat="1" ht="350.1" customHeight="1" x14ac:dyDescent="0.2">
      <c r="A542" s="89" t="str">
        <f>IF(ISBLANK(D542),"",COUNTA($D$2:D542))</f>
        <v/>
      </c>
      <c r="B542" s="90">
        <f t="shared" si="110"/>
        <v>541</v>
      </c>
      <c r="C542" s="98"/>
      <c r="D542" s="98"/>
      <c r="E542" s="98" t="s">
        <v>17</v>
      </c>
      <c r="F542" s="112" t="s">
        <v>2008</v>
      </c>
      <c r="G542" s="112" t="s">
        <v>373</v>
      </c>
      <c r="H542" s="112" t="s">
        <v>2018</v>
      </c>
      <c r="I542" s="112" t="s">
        <v>2013</v>
      </c>
      <c r="J542" s="98" t="s">
        <v>2014</v>
      </c>
      <c r="K542" s="98">
        <v>1</v>
      </c>
      <c r="L542" s="130">
        <v>44743</v>
      </c>
      <c r="M542" s="130">
        <v>44926</v>
      </c>
      <c r="N542" s="117">
        <f t="shared" si="111"/>
        <v>26.142857142857142</v>
      </c>
      <c r="O542" s="98" t="s">
        <v>1699</v>
      </c>
      <c r="P542" s="98">
        <v>0</v>
      </c>
      <c r="Q542" s="130"/>
      <c r="R542" s="100">
        <f>(Q542-M542)/30</f>
        <v>-1497.5333333333333</v>
      </c>
      <c r="S542" s="118">
        <f>IF(P542/K542&gt;1,100,+P542/K542*100)</f>
        <v>0</v>
      </c>
      <c r="T542" s="97">
        <f>+N542*S542/100</f>
        <v>0</v>
      </c>
      <c r="U542" s="97">
        <f>IF(M542&lt;=$AI$1,T542,0)</f>
        <v>0</v>
      </c>
      <c r="V542" s="97">
        <f>IF($AI$1&gt;=M542,N542,0)</f>
        <v>0</v>
      </c>
      <c r="W542" s="98"/>
      <c r="X542" s="102" t="str">
        <f>IF(S542=100,"CUMPLIDA",IF(M542-$AI$1&lt;0,"VENCIDA",IF(M542-$AI$1&lt;=30,"PRÓXIMA A VENCER",IF(S542&gt;0,"CON AVANCE","EN TERMINO"))))</f>
        <v>EN TERMINO</v>
      </c>
      <c r="Y542" s="102" t="str">
        <f>IF(A542&lt;&gt;"",IF(AE542=1,"VENCIDO",IF(AE542=2,"PRÓXIMO A VENCER",IF(AE542=3,"EN TERMINO",IF(AE542=4,"CON AVANCE",IF(AE542=5,"CUMPLIDO",))))),"")</f>
        <v/>
      </c>
      <c r="Z542" s="152" t="s">
        <v>147</v>
      </c>
      <c r="AA542" s="89" t="str">
        <f t="shared" si="112"/>
        <v>H122R14</v>
      </c>
      <c r="AB542" s="103">
        <f>IF(A542&lt;&gt;"",1,AB541+1)</f>
        <v>2</v>
      </c>
      <c r="AC542" s="103" t="str">
        <f t="shared" si="113"/>
        <v>H122R14 - 2</v>
      </c>
      <c r="AD542" s="82">
        <f t="shared" si="107"/>
        <v>3</v>
      </c>
      <c r="AE542" s="82">
        <f t="shared" si="108"/>
        <v>3</v>
      </c>
      <c r="AF542" s="82" t="str">
        <f>IF(A542&lt;&gt;"",MID(F542,1,FIND(" ",F542,1)-1),AF541)</f>
        <v>H122R14.</v>
      </c>
      <c r="AG542" s="82" t="str">
        <f t="shared" si="109"/>
        <v>H122R14</v>
      </c>
      <c r="AH542" s="155"/>
      <c r="AI542" s="155"/>
    </row>
    <row r="543" spans="1:35" s="2" customFormat="1" ht="350.1" customHeight="1" x14ac:dyDescent="0.2">
      <c r="A543" s="89" t="str">
        <f>IF(ISBLANK(D543),"",COUNTA($D$2:D543))</f>
        <v/>
      </c>
      <c r="B543" s="90">
        <f t="shared" si="110"/>
        <v>542</v>
      </c>
      <c r="C543" s="98"/>
      <c r="D543" s="98"/>
      <c r="E543" s="98" t="s">
        <v>17</v>
      </c>
      <c r="F543" s="112" t="s">
        <v>2009</v>
      </c>
      <c r="G543" s="112" t="s">
        <v>373</v>
      </c>
      <c r="H543" s="112" t="s">
        <v>2015</v>
      </c>
      <c r="I543" s="112" t="s">
        <v>2016</v>
      </c>
      <c r="J543" s="98" t="s">
        <v>2017</v>
      </c>
      <c r="K543" s="98">
        <v>1</v>
      </c>
      <c r="L543" s="130">
        <v>44743</v>
      </c>
      <c r="M543" s="130">
        <v>44926</v>
      </c>
      <c r="N543" s="117">
        <f t="shared" si="111"/>
        <v>26.142857142857142</v>
      </c>
      <c r="O543" s="98" t="s">
        <v>1699</v>
      </c>
      <c r="P543" s="98">
        <v>0</v>
      </c>
      <c r="Q543" s="130"/>
      <c r="R543" s="100">
        <f>(Q543-M543)/30</f>
        <v>-1497.5333333333333</v>
      </c>
      <c r="S543" s="118">
        <f>IF(P543/K543&gt;1,100,+P543/K543*100)</f>
        <v>0</v>
      </c>
      <c r="T543" s="97">
        <f>+N543*S543/100</f>
        <v>0</v>
      </c>
      <c r="U543" s="97">
        <f>IF(M543&lt;=$AI$1,T543,0)</f>
        <v>0</v>
      </c>
      <c r="V543" s="97">
        <f>IF($AI$1&gt;=M543,N543,0)</f>
        <v>0</v>
      </c>
      <c r="W543" s="98"/>
      <c r="X543" s="102" t="str">
        <f>IF(S543=100,"CUMPLIDA",IF(M543-$AI$1&lt;0,"VENCIDA",IF(M543-$AI$1&lt;=30,"PRÓXIMA A VENCER",IF(S543&gt;0,"CON AVANCE","EN TERMINO"))))</f>
        <v>EN TERMINO</v>
      </c>
      <c r="Y543" s="102" t="str">
        <f>IF(A543&lt;&gt;"",IF(AE543=1,"VENCIDO",IF(AE543=2,"PRÓXIMO A VENCER",IF(AE543=3,"EN TERMINO",IF(AE543=4,"CON AVANCE",IF(AE543=5,"CUMPLIDO",))))),"")</f>
        <v/>
      </c>
      <c r="Z543" s="152" t="s">
        <v>147</v>
      </c>
      <c r="AA543" s="89" t="str">
        <f t="shared" si="112"/>
        <v>H122R14</v>
      </c>
      <c r="AB543" s="103">
        <f>IF(A543&lt;&gt;"",1,AB542+1)</f>
        <v>3</v>
      </c>
      <c r="AC543" s="103" t="str">
        <f t="shared" si="113"/>
        <v>H122R14 - 3</v>
      </c>
      <c r="AD543" s="82">
        <f t="shared" si="107"/>
        <v>3</v>
      </c>
      <c r="AE543" s="82">
        <f t="shared" si="108"/>
        <v>3</v>
      </c>
      <c r="AF543" s="82" t="str">
        <f>IF(A543&lt;&gt;"",MID(F543,1,FIND(" ",F543,1)-1),AF542)</f>
        <v>H122R14.</v>
      </c>
      <c r="AG543" s="82" t="str">
        <f t="shared" si="109"/>
        <v>H122R14</v>
      </c>
      <c r="AH543" s="155"/>
      <c r="AI543" s="155"/>
    </row>
    <row r="544" spans="1:35" s="2" customFormat="1" ht="350.1" customHeight="1" x14ac:dyDescent="0.2">
      <c r="A544" s="89">
        <f>IF(ISBLANK(D544),"",COUNTA($D$2:D544))</f>
        <v>431</v>
      </c>
      <c r="B544" s="90">
        <f t="shared" si="110"/>
        <v>543</v>
      </c>
      <c r="C544" s="98"/>
      <c r="D544" s="98" t="s">
        <v>831</v>
      </c>
      <c r="E544" s="98" t="s">
        <v>80</v>
      </c>
      <c r="F544" s="112" t="s">
        <v>341</v>
      </c>
      <c r="G544" s="112" t="s">
        <v>324</v>
      </c>
      <c r="H544" s="112" t="s">
        <v>635</v>
      </c>
      <c r="I544" s="112" t="s">
        <v>317</v>
      </c>
      <c r="J544" s="98" t="s">
        <v>43</v>
      </c>
      <c r="K544" s="98">
        <v>4</v>
      </c>
      <c r="L544" s="130">
        <v>43040</v>
      </c>
      <c r="M544" s="130">
        <v>43403</v>
      </c>
      <c r="N544" s="117">
        <f t="shared" si="111"/>
        <v>51.857142857142854</v>
      </c>
      <c r="O544" s="98" t="s">
        <v>314</v>
      </c>
      <c r="P544" s="98">
        <v>4</v>
      </c>
      <c r="Q544" s="130"/>
      <c r="R544" s="100">
        <f>(Q544-M544)/30</f>
        <v>-1446.7666666666667</v>
      </c>
      <c r="S544" s="118">
        <f>IF(P544/K544&gt;1,100,+P544/K544*100)</f>
        <v>100</v>
      </c>
      <c r="T544" s="97">
        <f>+N544*S544/100</f>
        <v>51.857142857142854</v>
      </c>
      <c r="U544" s="97">
        <f>IF(M544&lt;=$AI$1,T544,0)</f>
        <v>51.857142857142854</v>
      </c>
      <c r="V544" s="97">
        <f>IF($AI$1&gt;=M544,N544,0)</f>
        <v>51.857142857142854</v>
      </c>
      <c r="W544" s="98" t="s">
        <v>1533</v>
      </c>
      <c r="X544" s="102" t="str">
        <f>IF(S544=100,"CUMPLIDA",IF(M544-$AI$1&lt;0,"VENCIDA",IF(M544-$AI$1&lt;=30,"PRÓXIMA A VENCER",IF(S544&gt;0,"CON AVANCE","EN TERMINO"))))</f>
        <v>CUMPLIDA</v>
      </c>
      <c r="Y544" s="102" t="str">
        <f>IF(A544&lt;&gt;"",IF(AE544=1,"VENCIDO",IF(AE544=2,"PRÓXIMO A VENCER",IF(AE544=3,"EN TERMINO",IF(AE544=4,"CON AVANCE",IF(AE544=5,"CUMPLIDO",))))),"")</f>
        <v>EN TERMINO</v>
      </c>
      <c r="Z544" s="152" t="s">
        <v>147</v>
      </c>
      <c r="AA544" s="89" t="str">
        <f t="shared" si="112"/>
        <v>H123R14</v>
      </c>
      <c r="AB544" s="103">
        <f>IF(A544&lt;&gt;"",1,AB543+1)</f>
        <v>1</v>
      </c>
      <c r="AC544" s="103" t="str">
        <f t="shared" si="113"/>
        <v>H123R14 - 1</v>
      </c>
      <c r="AD544" s="82">
        <f t="shared" si="107"/>
        <v>5</v>
      </c>
      <c r="AE544" s="82">
        <f t="shared" si="108"/>
        <v>3</v>
      </c>
      <c r="AF544" s="82" t="str">
        <f>IF(A544&lt;&gt;"",MID(F544,1,FIND(" ",F544,1)-1),AF543)</f>
        <v>H123R14.</v>
      </c>
      <c r="AG544" s="82" t="str">
        <f t="shared" si="109"/>
        <v>H123R14</v>
      </c>
      <c r="AH544" s="155"/>
      <c r="AI544" s="155"/>
    </row>
    <row r="545" spans="1:35" s="2" customFormat="1" ht="350.1" customHeight="1" x14ac:dyDescent="0.2">
      <c r="A545" s="89" t="str">
        <f>IF(ISBLANK(D545),"",COUNTA($D$2:D545))</f>
        <v/>
      </c>
      <c r="B545" s="90">
        <f t="shared" si="110"/>
        <v>544</v>
      </c>
      <c r="C545" s="98"/>
      <c r="D545" s="98"/>
      <c r="E545" s="98" t="s">
        <v>80</v>
      </c>
      <c r="F545" s="112" t="s">
        <v>342</v>
      </c>
      <c r="G545" s="112" t="s">
        <v>324</v>
      </c>
      <c r="H545" s="112" t="s">
        <v>1150</v>
      </c>
      <c r="I545" s="98" t="s">
        <v>1145</v>
      </c>
      <c r="J545" s="98" t="s">
        <v>1146</v>
      </c>
      <c r="K545" s="98">
        <v>1</v>
      </c>
      <c r="L545" s="130">
        <v>43859</v>
      </c>
      <c r="M545" s="130">
        <v>43921</v>
      </c>
      <c r="N545" s="117">
        <f t="shared" si="111"/>
        <v>8.8571428571428577</v>
      </c>
      <c r="O545" s="98" t="s">
        <v>332</v>
      </c>
      <c r="P545" s="98">
        <v>1</v>
      </c>
      <c r="Q545" s="130"/>
      <c r="R545" s="100">
        <f>(Q545-M545)/30</f>
        <v>-1464.0333333333333</v>
      </c>
      <c r="S545" s="118">
        <f>IF(P545/K545&gt;1,100,+P545/K545*100)</f>
        <v>100</v>
      </c>
      <c r="T545" s="97">
        <f>+N545*S545/100</f>
        <v>8.8571428571428577</v>
      </c>
      <c r="U545" s="97">
        <f>IF(M545&lt;=$AI$1,T545,0)</f>
        <v>8.8571428571428577</v>
      </c>
      <c r="V545" s="97">
        <f>IF($AI$1&gt;=M545,N545,0)</f>
        <v>8.8571428571428577</v>
      </c>
      <c r="W545" s="98" t="s">
        <v>1533</v>
      </c>
      <c r="X545" s="102" t="str">
        <f>IF(S545=100,"CUMPLIDA",IF(M545-$AI$1&lt;0,"VENCIDA",IF(M545-$AI$1&lt;=30,"PRÓXIMA A VENCER",IF(S545&gt;0,"CON AVANCE","EN TERMINO"))))</f>
        <v>CUMPLIDA</v>
      </c>
      <c r="Y545" s="102" t="str">
        <f>IF(A545&lt;&gt;"",IF(AE545=1,"VENCIDO",IF(AE545=2,"PRÓXIMO A VENCER",IF(AE545=3,"EN TERMINO",IF(AE545=4,"CON AVANCE",IF(AE545=5,"CUMPLIDO",))))),"")</f>
        <v/>
      </c>
      <c r="Z545" s="152" t="s">
        <v>147</v>
      </c>
      <c r="AA545" s="89" t="str">
        <f t="shared" si="112"/>
        <v>H123R14</v>
      </c>
      <c r="AB545" s="103">
        <f>IF(A545&lt;&gt;"",1,AB544+1)</f>
        <v>2</v>
      </c>
      <c r="AC545" s="103" t="str">
        <f t="shared" si="113"/>
        <v>H123R14 - 2</v>
      </c>
      <c r="AD545" s="82">
        <f t="shared" si="107"/>
        <v>5</v>
      </c>
      <c r="AE545" s="82">
        <f t="shared" si="108"/>
        <v>3</v>
      </c>
      <c r="AF545" s="82" t="str">
        <f>IF(A545&lt;&gt;"",MID(F545,1,FIND(" ",F545,1)-1),AF544)</f>
        <v>H123R14.</v>
      </c>
      <c r="AG545" s="82" t="str">
        <f t="shared" si="109"/>
        <v>H123R14</v>
      </c>
      <c r="AH545" s="155"/>
      <c r="AI545" s="155"/>
    </row>
    <row r="546" spans="1:35" s="2" customFormat="1" ht="350.1" customHeight="1" x14ac:dyDescent="0.2">
      <c r="A546" s="89" t="str">
        <f>IF(ISBLANK(D546),"",COUNTA($D$2:D546))</f>
        <v/>
      </c>
      <c r="B546" s="90">
        <f t="shared" si="110"/>
        <v>545</v>
      </c>
      <c r="C546" s="98"/>
      <c r="D546" s="98"/>
      <c r="E546" s="98" t="s">
        <v>80</v>
      </c>
      <c r="F546" s="112" t="s">
        <v>374</v>
      </c>
      <c r="G546" s="112" t="s">
        <v>324</v>
      </c>
      <c r="H546" s="112" t="s">
        <v>2019</v>
      </c>
      <c r="I546" s="112" t="s">
        <v>1999</v>
      </c>
      <c r="J546" s="98" t="s">
        <v>2000</v>
      </c>
      <c r="K546" s="98">
        <v>5</v>
      </c>
      <c r="L546" s="130">
        <v>44743</v>
      </c>
      <c r="M546" s="130">
        <v>44926</v>
      </c>
      <c r="N546" s="117">
        <f t="shared" si="111"/>
        <v>26.142857142857142</v>
      </c>
      <c r="O546" s="98" t="s">
        <v>1699</v>
      </c>
      <c r="P546" s="98">
        <v>0</v>
      </c>
      <c r="Q546" s="130"/>
      <c r="R546" s="100">
        <f>(Q546-M546)/30</f>
        <v>-1497.5333333333333</v>
      </c>
      <c r="S546" s="118">
        <f>IF(P546/K546&gt;1,100,+P546/K546*100)</f>
        <v>0</v>
      </c>
      <c r="T546" s="97">
        <f>+N546*S546/100</f>
        <v>0</v>
      </c>
      <c r="U546" s="97">
        <f>IF(M546&lt;=$AI$1,T546,0)</f>
        <v>0</v>
      </c>
      <c r="V546" s="97">
        <f>IF($AI$1&gt;=M546,N546,0)</f>
        <v>0</v>
      </c>
      <c r="W546" s="98" t="s">
        <v>1533</v>
      </c>
      <c r="X546" s="102" t="str">
        <f>IF(S546=100,"CUMPLIDA",IF(M546-$AI$1&lt;0,"VENCIDA",IF(M546-$AI$1&lt;=30,"PRÓXIMA A VENCER",IF(S546&gt;0,"CON AVANCE","EN TERMINO"))))</f>
        <v>EN TERMINO</v>
      </c>
      <c r="Y546" s="102" t="str">
        <f>IF(A546&lt;&gt;"",IF(AE546=1,"VENCIDO",IF(AE546=2,"PRÓXIMO A VENCER",IF(AE546=3,"EN TERMINO",IF(AE546=4,"CON AVANCE",IF(AE546=5,"CUMPLIDO",))))),"")</f>
        <v/>
      </c>
      <c r="Z546" s="152" t="s">
        <v>147</v>
      </c>
      <c r="AA546" s="89" t="str">
        <f t="shared" si="112"/>
        <v>H123R14</v>
      </c>
      <c r="AB546" s="103">
        <f>IF(A546&lt;&gt;"",1,AB545+1)</f>
        <v>3</v>
      </c>
      <c r="AC546" s="103" t="str">
        <f t="shared" si="113"/>
        <v>H123R14 - 3</v>
      </c>
      <c r="AD546" s="82">
        <f t="shared" si="107"/>
        <v>3</v>
      </c>
      <c r="AE546" s="82">
        <f t="shared" si="108"/>
        <v>3</v>
      </c>
      <c r="AF546" s="82" t="str">
        <f>IF(A546&lt;&gt;"",MID(F546,1,FIND(" ",F546,1)-1),AF545)</f>
        <v>H123R14.</v>
      </c>
      <c r="AG546" s="82" t="str">
        <f t="shared" si="109"/>
        <v>H123R14</v>
      </c>
      <c r="AH546" s="155"/>
      <c r="AI546" s="155"/>
    </row>
    <row r="547" spans="1:35" s="2" customFormat="1" ht="350.1" customHeight="1" x14ac:dyDescent="0.2">
      <c r="A547" s="89">
        <f>IF(ISBLANK(D547),"",COUNTA($D$2:D547))</f>
        <v>432</v>
      </c>
      <c r="B547" s="90">
        <f t="shared" si="110"/>
        <v>546</v>
      </c>
      <c r="C547" s="98"/>
      <c r="D547" s="98" t="s">
        <v>712</v>
      </c>
      <c r="E547" s="98" t="s">
        <v>80</v>
      </c>
      <c r="F547" s="112" t="s">
        <v>2020</v>
      </c>
      <c r="G547" s="112" t="s">
        <v>387</v>
      </c>
      <c r="H547" s="112" t="s">
        <v>2025</v>
      </c>
      <c r="I547" s="112" t="s">
        <v>2022</v>
      </c>
      <c r="J547" s="98" t="s">
        <v>2023</v>
      </c>
      <c r="K547" s="98">
        <v>1</v>
      </c>
      <c r="L547" s="130">
        <v>44743</v>
      </c>
      <c r="M547" s="130">
        <v>44926</v>
      </c>
      <c r="N547" s="117">
        <f t="shared" si="111"/>
        <v>26.142857142857142</v>
      </c>
      <c r="O547" s="98" t="s">
        <v>1699</v>
      </c>
      <c r="P547" s="98">
        <v>0</v>
      </c>
      <c r="Q547" s="130"/>
      <c r="R547" s="100">
        <f>(Q547-M547)/30</f>
        <v>-1497.5333333333333</v>
      </c>
      <c r="S547" s="118">
        <f>IF(P547/K547&gt;1,100,+P547/K547*100)</f>
        <v>0</v>
      </c>
      <c r="T547" s="97">
        <f>+N547*S547/100</f>
        <v>0</v>
      </c>
      <c r="U547" s="97">
        <f>IF(M547&lt;=$AI$1,T547,0)</f>
        <v>0</v>
      </c>
      <c r="V547" s="97">
        <f>IF($AI$1&gt;=M547,N547,0)</f>
        <v>0</v>
      </c>
      <c r="W547" s="98"/>
      <c r="X547" s="102" t="str">
        <f>IF(S547=100,"CUMPLIDA",IF(M547-$AI$1&lt;0,"VENCIDA",IF(M547-$AI$1&lt;=30,"PRÓXIMA A VENCER",IF(S547&gt;0,"CON AVANCE","EN TERMINO"))))</f>
        <v>EN TERMINO</v>
      </c>
      <c r="Y547" s="102" t="str">
        <f>IF(A547&lt;&gt;"",IF(AE547=1,"VENCIDO",IF(AE547=2,"PRÓXIMO A VENCER",IF(AE547=3,"EN TERMINO",IF(AE547=4,"CON AVANCE",IF(AE547=5,"CUMPLIDO",))))),"")</f>
        <v>EN TERMINO</v>
      </c>
      <c r="Z547" s="152" t="s">
        <v>147</v>
      </c>
      <c r="AA547" s="89" t="str">
        <f t="shared" si="112"/>
        <v>H124R14</v>
      </c>
      <c r="AB547" s="103">
        <f>IF(A547&lt;&gt;"",1,AB546+1)</f>
        <v>1</v>
      </c>
      <c r="AC547" s="103" t="str">
        <f t="shared" si="113"/>
        <v>H124R14 - 1</v>
      </c>
      <c r="AD547" s="82">
        <f t="shared" si="107"/>
        <v>3</v>
      </c>
      <c r="AE547" s="82">
        <f t="shared" si="108"/>
        <v>3</v>
      </c>
      <c r="AF547" s="82" t="str">
        <f>IF(A547&lt;&gt;"",MID(F547,1,FIND(" ",F547,1)-1),AF546)</f>
        <v>H124R14.</v>
      </c>
      <c r="AG547" s="82" t="str">
        <f t="shared" si="109"/>
        <v>H124R14</v>
      </c>
      <c r="AH547" s="155"/>
      <c r="AI547" s="155"/>
    </row>
    <row r="548" spans="1:35" s="2" customFormat="1" ht="350.1" customHeight="1" x14ac:dyDescent="0.2">
      <c r="A548" s="89" t="str">
        <f>IF(ISBLANK(D548),"",COUNTA($D$2:D548))</f>
        <v/>
      </c>
      <c r="B548" s="90">
        <f t="shared" si="110"/>
        <v>547</v>
      </c>
      <c r="C548" s="98"/>
      <c r="D548" s="98"/>
      <c r="E548" s="98" t="s">
        <v>80</v>
      </c>
      <c r="F548" s="112" t="s">
        <v>2021</v>
      </c>
      <c r="G548" s="112" t="s">
        <v>387</v>
      </c>
      <c r="H548" s="112" t="s">
        <v>2026</v>
      </c>
      <c r="I548" s="112" t="s">
        <v>2024</v>
      </c>
      <c r="J548" s="98" t="s">
        <v>2027</v>
      </c>
      <c r="K548" s="98">
        <v>1</v>
      </c>
      <c r="L548" s="130">
        <v>44743</v>
      </c>
      <c r="M548" s="130">
        <v>44926</v>
      </c>
      <c r="N548" s="117">
        <f t="shared" ref="N548" si="114">(+M548-L548)/7</f>
        <v>26.142857142857142</v>
      </c>
      <c r="O548" s="98" t="s">
        <v>1699</v>
      </c>
      <c r="P548" s="98">
        <v>0</v>
      </c>
      <c r="Q548" s="166"/>
      <c r="R548" s="100">
        <f>(Q548-M548)/30</f>
        <v>-1497.5333333333333</v>
      </c>
      <c r="S548" s="118">
        <f>IF(P548/K548&gt;1,100,+P548/K548*100)</f>
        <v>0</v>
      </c>
      <c r="T548" s="97">
        <f>+N548*S548/100</f>
        <v>0</v>
      </c>
      <c r="U548" s="97">
        <f>IF(M548&lt;=$AI$1,T548,0)</f>
        <v>0</v>
      </c>
      <c r="V548" s="97">
        <f>IF($AI$1&gt;=M548,N548,0)</f>
        <v>0</v>
      </c>
      <c r="W548" s="98"/>
      <c r="X548" s="102" t="str">
        <f>IF(S548=100,"CUMPLIDA",IF(M548-$AI$1&lt;0,"VENCIDA",IF(M548-$AI$1&lt;=30,"PRÓXIMA A VENCER",IF(S548&gt;0,"CON AVANCE","EN TERMINO"))))</f>
        <v>EN TERMINO</v>
      </c>
      <c r="Y548" s="102" t="str">
        <f>IF(A548&lt;&gt;"",IF(AE548=1,"VENCIDO",IF(AE548=2,"PRÓXIMO A VENCER",IF(AE548=3,"EN TERMINO",IF(AE548=4,"CON AVANCE",IF(AE548=5,"CUMPLIDO",))))),"")</f>
        <v/>
      </c>
      <c r="Z548" s="152" t="s">
        <v>147</v>
      </c>
      <c r="AA548" s="89" t="str">
        <f t="shared" si="112"/>
        <v>H124R14</v>
      </c>
      <c r="AB548" s="103">
        <f>IF(A548&lt;&gt;"",1,AB547+1)</f>
        <v>2</v>
      </c>
      <c r="AC548" s="103" t="str">
        <f t="shared" si="113"/>
        <v>H124R14 - 2</v>
      </c>
      <c r="AD548" s="82">
        <f t="shared" si="107"/>
        <v>3</v>
      </c>
      <c r="AE548" s="82">
        <f t="shared" si="108"/>
        <v>3</v>
      </c>
      <c r="AF548" s="82" t="str">
        <f>IF(A548&lt;&gt;"",MID(F548,1,FIND(" ",F548,1)-1),AF547)</f>
        <v>H124R14.</v>
      </c>
      <c r="AG548" s="82" t="str">
        <f t="shared" si="109"/>
        <v>H124R14</v>
      </c>
      <c r="AH548" s="155"/>
      <c r="AI548" s="155"/>
    </row>
    <row r="549" spans="1:35" s="2" customFormat="1" ht="350.1" customHeight="1" x14ac:dyDescent="0.2">
      <c r="A549" s="89">
        <f>IF(ISBLANK(D549),"",COUNTA($D$2:D549))</f>
        <v>433</v>
      </c>
      <c r="B549" s="90">
        <f t="shared" si="110"/>
        <v>548</v>
      </c>
      <c r="C549" s="98"/>
      <c r="D549" s="98" t="s">
        <v>831</v>
      </c>
      <c r="E549" s="98" t="s">
        <v>17</v>
      </c>
      <c r="F549" s="112" t="s">
        <v>1167</v>
      </c>
      <c r="G549" s="112" t="s">
        <v>79</v>
      </c>
      <c r="H549" s="112" t="s">
        <v>1159</v>
      </c>
      <c r="I549" s="112" t="s">
        <v>1160</v>
      </c>
      <c r="J549" s="103" t="s">
        <v>1161</v>
      </c>
      <c r="K549" s="103">
        <v>4</v>
      </c>
      <c r="L549" s="159">
        <v>43858</v>
      </c>
      <c r="M549" s="159">
        <v>44165</v>
      </c>
      <c r="N549" s="117">
        <f t="shared" si="111"/>
        <v>43.857142857142854</v>
      </c>
      <c r="O549" s="98" t="s">
        <v>2044</v>
      </c>
      <c r="P549" s="98">
        <v>4</v>
      </c>
      <c r="Q549" s="163"/>
      <c r="R549" s="100">
        <f>(Q549-M549)/30</f>
        <v>-1472.1666666666667</v>
      </c>
      <c r="S549" s="118">
        <f>IF(P549/K549&gt;1,100,+P549/K549*100)</f>
        <v>100</v>
      </c>
      <c r="T549" s="97">
        <f>+N549*S549/100</f>
        <v>43.857142857142854</v>
      </c>
      <c r="U549" s="97">
        <f>IF(M549&lt;=$AI$1,T549,0)</f>
        <v>43.857142857142854</v>
      </c>
      <c r="V549" s="97">
        <f>IF($AI$1&gt;=M549,N549,0)</f>
        <v>43.857142857142854</v>
      </c>
      <c r="W549" s="98" t="s">
        <v>1533</v>
      </c>
      <c r="X549" s="102" t="str">
        <f>IF(S549=100,"CUMPLIDA",IF(M549-$AI$1&lt;0,"VENCIDA",IF(M549-$AI$1&lt;=30,"PRÓXIMA A VENCER",IF(S549&gt;0,"CON AVANCE","EN TERMINO"))))</f>
        <v>CUMPLIDA</v>
      </c>
      <c r="Y549" s="102" t="str">
        <f>IF(A549&lt;&gt;"",IF(AE549=1,"VENCIDO",IF(AE549=2,"PRÓXIMO A VENCER",IF(AE549=3,"EN TERMINO",IF(AE549=4,"CON AVANCE",IF(AE549=5,"CUMPLIDO",))))),"")</f>
        <v>VENCIDO</v>
      </c>
      <c r="Z549" s="152" t="s">
        <v>147</v>
      </c>
      <c r="AA549" s="89" t="str">
        <f t="shared" si="112"/>
        <v>H126R14</v>
      </c>
      <c r="AB549" s="103">
        <f>IF(A549&lt;&gt;"",1,AB548+1)</f>
        <v>1</v>
      </c>
      <c r="AC549" s="103" t="str">
        <f t="shared" si="113"/>
        <v>H126R14 - 1</v>
      </c>
      <c r="AD549" s="82">
        <f t="shared" si="107"/>
        <v>5</v>
      </c>
      <c r="AE549" s="82">
        <f t="shared" si="108"/>
        <v>1</v>
      </c>
      <c r="AF549" s="82" t="str">
        <f>IF(A549&lt;&gt;"",MID(F549,1,FIND(" ",F549,1)-1),AF548)</f>
        <v>H126R14.</v>
      </c>
      <c r="AG549" s="82" t="str">
        <f t="shared" si="109"/>
        <v>H126R14</v>
      </c>
      <c r="AH549" s="155"/>
      <c r="AI549" s="155"/>
    </row>
    <row r="550" spans="1:35" s="2" customFormat="1" ht="350.1" customHeight="1" x14ac:dyDescent="0.2">
      <c r="A550" s="89" t="str">
        <f>IF(ISBLANK(D550),"",COUNTA($D$2:D550))</f>
        <v/>
      </c>
      <c r="B550" s="90">
        <f t="shared" si="110"/>
        <v>549</v>
      </c>
      <c r="C550" s="98"/>
      <c r="D550" s="98"/>
      <c r="E550" s="98" t="s">
        <v>17</v>
      </c>
      <c r="F550" s="112" t="s">
        <v>1168</v>
      </c>
      <c r="G550" s="112" t="s">
        <v>79</v>
      </c>
      <c r="H550" s="112" t="s">
        <v>1159</v>
      </c>
      <c r="I550" s="112" t="s">
        <v>1163</v>
      </c>
      <c r="J550" s="98" t="s">
        <v>1164</v>
      </c>
      <c r="K550" s="103">
        <v>5</v>
      </c>
      <c r="L550" s="159">
        <v>43858</v>
      </c>
      <c r="M550" s="159">
        <v>44165</v>
      </c>
      <c r="N550" s="117">
        <f t="shared" ref="N550" si="115">(+M550-L550)/7</f>
        <v>43.857142857142854</v>
      </c>
      <c r="O550" s="98" t="s">
        <v>2044</v>
      </c>
      <c r="P550" s="98">
        <v>2.5</v>
      </c>
      <c r="Q550" s="130"/>
      <c r="R550" s="100">
        <f>(Q550-M550)/30</f>
        <v>-1472.1666666666667</v>
      </c>
      <c r="S550" s="118">
        <f>IF(P550/K550&gt;1,100,+P550/K550*100)</f>
        <v>50</v>
      </c>
      <c r="T550" s="97">
        <f>+N550*S550/100</f>
        <v>21.928571428571427</v>
      </c>
      <c r="U550" s="97">
        <f>IF(M550&lt;=$AI$1,T550,0)</f>
        <v>21.928571428571427</v>
      </c>
      <c r="V550" s="97">
        <f>IF($AI$1&gt;=M550,N550,0)</f>
        <v>43.857142857142854</v>
      </c>
      <c r="W550" s="98" t="s">
        <v>1533</v>
      </c>
      <c r="X550" s="102" t="str">
        <f>IF(S550=100,"CUMPLIDA",IF(M550-$AI$1&lt;0,"VENCIDA",IF(M550-$AI$1&lt;=30,"PRÓXIMA A VENCER",IF(S550&gt;0,"CON AVANCE","EN TERMINO"))))</f>
        <v>VENCIDA</v>
      </c>
      <c r="Y550" s="102" t="str">
        <f>IF(A550&lt;&gt;"",IF(AE550=1,"VENCIDO",IF(AE550=2,"PRÓXIMO A VENCER",IF(AE550=3,"EN TERMINO",IF(AE550=4,"CON AVANCE",IF(AE550=5,"CUMPLIDO",))))),"")</f>
        <v/>
      </c>
      <c r="Z550" s="152" t="s">
        <v>147</v>
      </c>
      <c r="AA550" s="89" t="str">
        <f t="shared" si="112"/>
        <v>H126R14</v>
      </c>
      <c r="AB550" s="103">
        <f>IF(A550&lt;&gt;"",1,AB549+1)</f>
        <v>2</v>
      </c>
      <c r="AC550" s="103" t="str">
        <f t="shared" si="113"/>
        <v>H126R14 - 2</v>
      </c>
      <c r="AD550" s="82">
        <f t="shared" si="107"/>
        <v>1</v>
      </c>
      <c r="AE550" s="82">
        <f t="shared" si="108"/>
        <v>1</v>
      </c>
      <c r="AF550" s="82" t="str">
        <f>IF(A550&lt;&gt;"",MID(F550,1,FIND(" ",F550,1)-1),AF549)</f>
        <v>H126R14.</v>
      </c>
      <c r="AG550" s="82" t="str">
        <f t="shared" si="109"/>
        <v>H126R14</v>
      </c>
      <c r="AH550" s="155"/>
      <c r="AI550" s="155"/>
    </row>
    <row r="551" spans="1:35" s="2" customFormat="1" ht="350.1" customHeight="1" x14ac:dyDescent="0.2">
      <c r="A551" s="89">
        <f>IF(ISBLANK(D551),"",COUNTA($D$2:D551))</f>
        <v>434</v>
      </c>
      <c r="B551" s="90">
        <f t="shared" si="110"/>
        <v>550</v>
      </c>
      <c r="C551" s="98"/>
      <c r="D551" s="98" t="s">
        <v>712</v>
      </c>
      <c r="E551" s="98" t="s">
        <v>17</v>
      </c>
      <c r="F551" s="112" t="s">
        <v>637</v>
      </c>
      <c r="G551" s="112" t="s">
        <v>81</v>
      </c>
      <c r="H551" s="112" t="s">
        <v>636</v>
      </c>
      <c r="I551" s="112" t="s">
        <v>319</v>
      </c>
      <c r="J551" s="98" t="s">
        <v>343</v>
      </c>
      <c r="K551" s="98">
        <v>4</v>
      </c>
      <c r="L551" s="130">
        <v>43040</v>
      </c>
      <c r="M551" s="130">
        <v>43403</v>
      </c>
      <c r="N551" s="117">
        <f t="shared" si="111"/>
        <v>51.857142857142854</v>
      </c>
      <c r="O551" s="98" t="s">
        <v>1716</v>
      </c>
      <c r="P551" s="98">
        <v>4</v>
      </c>
      <c r="Q551" s="130"/>
      <c r="R551" s="100">
        <f>(Q551-M551)/30</f>
        <v>-1446.7666666666667</v>
      </c>
      <c r="S551" s="118">
        <f>IF(P551/K551&gt;1,100,+P551/K551*100)</f>
        <v>100</v>
      </c>
      <c r="T551" s="97">
        <f>+N551*S551/100</f>
        <v>51.857142857142854</v>
      </c>
      <c r="U551" s="97">
        <f>IF(M551&lt;=$AI$1,T551,0)</f>
        <v>51.857142857142854</v>
      </c>
      <c r="V551" s="97">
        <f>IF($AI$1&gt;=M551,N551,0)</f>
        <v>51.857142857142854</v>
      </c>
      <c r="W551" s="98" t="s">
        <v>1533</v>
      </c>
      <c r="X551" s="102" t="str">
        <f>IF(S551=100,"CUMPLIDA",IF(M551-$AI$1&lt;0,"VENCIDA",IF(M551-$AI$1&lt;=30,"PRÓXIMA A VENCER",IF(S551&gt;0,"CON AVANCE","EN TERMINO"))))</f>
        <v>CUMPLIDA</v>
      </c>
      <c r="Y551" s="102" t="str">
        <f>IF(A551&lt;&gt;"",IF(AE551=1,"VENCIDO",IF(AE551=2,"PRÓXIMO A VENCER",IF(AE551=3,"EN TERMINO",IF(AE551=4,"CON AVANCE",IF(AE551=5,"CUMPLIDO",))))),"")</f>
        <v>EN TERMINO</v>
      </c>
      <c r="Z551" s="152" t="s">
        <v>147</v>
      </c>
      <c r="AA551" s="89" t="str">
        <f t="shared" si="112"/>
        <v>H127R14</v>
      </c>
      <c r="AB551" s="103">
        <f>IF(A551&lt;&gt;"",1,AB550+1)</f>
        <v>1</v>
      </c>
      <c r="AC551" s="103" t="str">
        <f t="shared" si="113"/>
        <v>H127R14 - 1</v>
      </c>
      <c r="AD551" s="82">
        <f t="shared" si="107"/>
        <v>5</v>
      </c>
      <c r="AE551" s="82">
        <f t="shared" si="108"/>
        <v>3</v>
      </c>
      <c r="AF551" s="82" t="str">
        <f>IF(A551&lt;&gt;"",MID(F551,1,FIND(" ",F551,1)-1),AF550)</f>
        <v>H127R14.</v>
      </c>
      <c r="AG551" s="82" t="str">
        <f t="shared" si="109"/>
        <v>H127R14</v>
      </c>
      <c r="AH551" s="155"/>
      <c r="AI551" s="155"/>
    </row>
    <row r="552" spans="1:35" s="2" customFormat="1" ht="350.1" customHeight="1" x14ac:dyDescent="0.2">
      <c r="A552" s="89" t="str">
        <f>IF(ISBLANK(D552),"",COUNTA($D$2:D552))</f>
        <v/>
      </c>
      <c r="B552" s="90">
        <f t="shared" si="110"/>
        <v>551</v>
      </c>
      <c r="C552" s="98"/>
      <c r="D552" s="98"/>
      <c r="E552" s="98" t="s">
        <v>17</v>
      </c>
      <c r="F552" s="112" t="s">
        <v>638</v>
      </c>
      <c r="G552" s="112" t="s">
        <v>81</v>
      </c>
      <c r="H552" s="112" t="s">
        <v>2033</v>
      </c>
      <c r="I552" s="112" t="s">
        <v>2029</v>
      </c>
      <c r="J552" s="98" t="s">
        <v>2030</v>
      </c>
      <c r="K552" s="98">
        <v>1</v>
      </c>
      <c r="L552" s="130">
        <v>44743</v>
      </c>
      <c r="M552" s="130">
        <v>44926</v>
      </c>
      <c r="N552" s="117">
        <f t="shared" si="111"/>
        <v>26.142857142857142</v>
      </c>
      <c r="O552" s="98" t="s">
        <v>1699</v>
      </c>
      <c r="P552" s="98">
        <v>0</v>
      </c>
      <c r="Q552" s="130"/>
      <c r="R552" s="100">
        <f>(Q552-M552)/30</f>
        <v>-1497.5333333333333</v>
      </c>
      <c r="S552" s="118">
        <f>IF(P552/K552&gt;1,100,+P552/K552*100)</f>
        <v>0</v>
      </c>
      <c r="T552" s="97">
        <f>+N552*S552/100</f>
        <v>0</v>
      </c>
      <c r="U552" s="97">
        <f>IF(M552&lt;=$AI$1,T552,0)</f>
        <v>0</v>
      </c>
      <c r="V552" s="97">
        <f>IF($AI$1&gt;=M552,N552,0)</f>
        <v>0</v>
      </c>
      <c r="W552" s="98"/>
      <c r="X552" s="102" t="str">
        <f>IF(S552=100,"CUMPLIDA",IF(M552-$AI$1&lt;0,"VENCIDA",IF(M552-$AI$1&lt;=30,"PRÓXIMA A VENCER",IF(S552&gt;0,"CON AVANCE","EN TERMINO"))))</f>
        <v>EN TERMINO</v>
      </c>
      <c r="Y552" s="102" t="str">
        <f>IF(A552&lt;&gt;"",IF(AE552=1,"VENCIDO",IF(AE552=2,"PRÓXIMO A VENCER",IF(AE552=3,"EN TERMINO",IF(AE552=4,"CON AVANCE",IF(AE552=5,"CUMPLIDO",))))),"")</f>
        <v/>
      </c>
      <c r="Z552" s="152" t="s">
        <v>147</v>
      </c>
      <c r="AA552" s="89" t="str">
        <f t="shared" si="112"/>
        <v>H127R14</v>
      </c>
      <c r="AB552" s="103">
        <f>IF(A552&lt;&gt;"",1,AB551+1)</f>
        <v>2</v>
      </c>
      <c r="AC552" s="103" t="str">
        <f t="shared" si="113"/>
        <v>H127R14 - 2</v>
      </c>
      <c r="AD552" s="82">
        <f t="shared" si="107"/>
        <v>3</v>
      </c>
      <c r="AE552" s="82">
        <f t="shared" si="108"/>
        <v>3</v>
      </c>
      <c r="AF552" s="82" t="str">
        <f>IF(A552&lt;&gt;"",MID(F552,1,FIND(" ",F552,1)-1),AF551)</f>
        <v>H127R14.</v>
      </c>
      <c r="AG552" s="82" t="str">
        <f t="shared" si="109"/>
        <v>H127R14</v>
      </c>
      <c r="AH552" s="155"/>
      <c r="AI552" s="155"/>
    </row>
    <row r="553" spans="1:35" s="2" customFormat="1" ht="350.1" customHeight="1" x14ac:dyDescent="0.2">
      <c r="A553" s="89" t="str">
        <f>IF(ISBLANK(D553),"",COUNTA($D$2:D553))</f>
        <v/>
      </c>
      <c r="B553" s="90">
        <f t="shared" si="110"/>
        <v>552</v>
      </c>
      <c r="C553" s="98"/>
      <c r="D553" s="98"/>
      <c r="E553" s="98" t="s">
        <v>17</v>
      </c>
      <c r="F553" s="112" t="s">
        <v>2028</v>
      </c>
      <c r="G553" s="112" t="s">
        <v>81</v>
      </c>
      <c r="H553" s="112" t="s">
        <v>2034</v>
      </c>
      <c r="I553" s="112" t="s">
        <v>2031</v>
      </c>
      <c r="J553" s="98" t="s">
        <v>2032</v>
      </c>
      <c r="K553" s="98">
        <v>1</v>
      </c>
      <c r="L553" s="130">
        <v>44743</v>
      </c>
      <c r="M553" s="130">
        <v>44926</v>
      </c>
      <c r="N553" s="117">
        <f t="shared" ref="N553" si="116">(+M553-L553)/7</f>
        <v>26.142857142857142</v>
      </c>
      <c r="O553" s="98" t="s">
        <v>1699</v>
      </c>
      <c r="P553" s="98">
        <v>0</v>
      </c>
      <c r="Q553" s="130"/>
      <c r="R553" s="100">
        <f>(Q553-M553)/30</f>
        <v>-1497.5333333333333</v>
      </c>
      <c r="S553" s="118">
        <f>IF(P553/K553&gt;1,100,+P553/K553*100)</f>
        <v>0</v>
      </c>
      <c r="T553" s="97">
        <f>+N553*S553/100</f>
        <v>0</v>
      </c>
      <c r="U553" s="97">
        <f>IF(M553&lt;=$AI$1,T553,0)</f>
        <v>0</v>
      </c>
      <c r="V553" s="97">
        <f>IF($AI$1&gt;=M553,N553,0)</f>
        <v>0</v>
      </c>
      <c r="W553" s="98"/>
      <c r="X553" s="102" t="str">
        <f>IF(S553=100,"CUMPLIDA",IF(M553-$AI$1&lt;0,"VENCIDA",IF(M553-$AI$1&lt;=30,"PRÓXIMA A VENCER",IF(S553&gt;0,"CON AVANCE","EN TERMINO"))))</f>
        <v>EN TERMINO</v>
      </c>
      <c r="Y553" s="102" t="str">
        <f>IF(A553&lt;&gt;"",IF(AE553=1,"VENCIDO",IF(AE553=2,"PRÓXIMO A VENCER",IF(AE553=3,"EN TERMINO",IF(AE553=4,"CON AVANCE",IF(AE553=5,"CUMPLIDO",))))),"")</f>
        <v/>
      </c>
      <c r="Z553" s="152" t="s">
        <v>147</v>
      </c>
      <c r="AA553" s="89" t="str">
        <f t="shared" si="112"/>
        <v>H127R14</v>
      </c>
      <c r="AB553" s="103">
        <f>IF(A553&lt;&gt;"",1,AB552+1)</f>
        <v>3</v>
      </c>
      <c r="AC553" s="103" t="str">
        <f t="shared" si="113"/>
        <v>H127R14 - 3</v>
      </c>
      <c r="AD553" s="82">
        <f t="shared" si="107"/>
        <v>3</v>
      </c>
      <c r="AE553" s="82">
        <f t="shared" si="108"/>
        <v>3</v>
      </c>
      <c r="AF553" s="82" t="str">
        <f>IF(A553&lt;&gt;"",MID(F553,1,FIND(" ",F553,1)-1),AF552)</f>
        <v>H127R14.</v>
      </c>
      <c r="AG553" s="82" t="str">
        <f t="shared" si="109"/>
        <v>H127R14</v>
      </c>
      <c r="AH553" s="155"/>
      <c r="AI553" s="155"/>
    </row>
    <row r="554" spans="1:35" s="2" customFormat="1" ht="350.1" customHeight="1" x14ac:dyDescent="0.2">
      <c r="A554" s="89">
        <f>IF(ISBLANK(D554),"",COUNTA($D$2:D554))</f>
        <v>435</v>
      </c>
      <c r="B554" s="90">
        <f t="shared" si="110"/>
        <v>553</v>
      </c>
      <c r="C554" s="98"/>
      <c r="D554" s="98" t="s">
        <v>712</v>
      </c>
      <c r="E554" s="98" t="s">
        <v>27</v>
      </c>
      <c r="F554" s="112" t="s">
        <v>853</v>
      </c>
      <c r="G554" s="112" t="s">
        <v>82</v>
      </c>
      <c r="H554" s="112" t="s">
        <v>598</v>
      </c>
      <c r="I554" s="112" t="s">
        <v>599</v>
      </c>
      <c r="J554" s="98" t="s">
        <v>600</v>
      </c>
      <c r="K554" s="98">
        <v>3</v>
      </c>
      <c r="L554" s="130">
        <v>43040</v>
      </c>
      <c r="M554" s="130">
        <v>43342</v>
      </c>
      <c r="N554" s="117">
        <f t="shared" si="111"/>
        <v>43.142857142857146</v>
      </c>
      <c r="O554" s="98" t="s">
        <v>1704</v>
      </c>
      <c r="P554" s="98">
        <v>0</v>
      </c>
      <c r="Q554" s="130"/>
      <c r="R554" s="100">
        <f>(Q554-M554)/30</f>
        <v>-1444.7333333333333</v>
      </c>
      <c r="S554" s="118">
        <f>IF(P554/K554&gt;1,100,+P554/K554*100)</f>
        <v>0</v>
      </c>
      <c r="T554" s="97">
        <f>+N554*S554/100</f>
        <v>0</v>
      </c>
      <c r="U554" s="97">
        <f>IF(M554&lt;=$AI$1,T554,0)</f>
        <v>0</v>
      </c>
      <c r="V554" s="97">
        <f>IF($AI$1&gt;=M554,N554,0)</f>
        <v>43.142857142857146</v>
      </c>
      <c r="W554" s="98"/>
      <c r="X554" s="102" t="str">
        <f>IF(S554=100,"CUMPLIDA",IF(M554-$AI$1&lt;0,"VENCIDA",IF(M554-$AI$1&lt;=30,"PRÓXIMA A VENCER",IF(S554&gt;0,"CON AVANCE","EN TERMINO"))))</f>
        <v>VENCIDA</v>
      </c>
      <c r="Y554" s="102" t="str">
        <f>IF(A554&lt;&gt;"",IF(AE554=1,"VENCIDO",IF(AE554=2,"PRÓXIMO A VENCER",IF(AE554=3,"EN TERMINO",IF(AE554=4,"CON AVANCE",IF(AE554=5,"CUMPLIDO",))))),"")</f>
        <v>VENCIDO</v>
      </c>
      <c r="Z554" s="152" t="s">
        <v>147</v>
      </c>
      <c r="AA554" s="89" t="str">
        <f t="shared" si="112"/>
        <v>H130R14</v>
      </c>
      <c r="AB554" s="103">
        <f>IF(A554&lt;&gt;"",1,AB553+1)</f>
        <v>1</v>
      </c>
      <c r="AC554" s="103" t="str">
        <f t="shared" si="113"/>
        <v>H130R14 - 1</v>
      </c>
      <c r="AD554" s="82">
        <f t="shared" si="107"/>
        <v>1</v>
      </c>
      <c r="AE554" s="82">
        <f t="shared" si="108"/>
        <v>1</v>
      </c>
      <c r="AF554" s="82" t="str">
        <f>IF(A554&lt;&gt;"",MID(F554,1,FIND(" ",F554,1)-1),AF553)</f>
        <v>H130R14.</v>
      </c>
      <c r="AG554" s="82" t="str">
        <f t="shared" si="109"/>
        <v>H130R14</v>
      </c>
      <c r="AH554" s="155"/>
      <c r="AI554" s="155"/>
    </row>
    <row r="555" spans="1:35" s="2" customFormat="1" ht="350.1" customHeight="1" x14ac:dyDescent="0.2">
      <c r="A555" s="89">
        <f>IF(ISBLANK(D555),"",COUNTA($D$2:D555))</f>
        <v>436</v>
      </c>
      <c r="B555" s="90">
        <f t="shared" si="110"/>
        <v>554</v>
      </c>
      <c r="C555" s="98"/>
      <c r="D555" s="98" t="s">
        <v>712</v>
      </c>
      <c r="E555" s="98" t="s">
        <v>17</v>
      </c>
      <c r="F555" s="112" t="s">
        <v>375</v>
      </c>
      <c r="G555" s="112" t="s">
        <v>325</v>
      </c>
      <c r="H555" s="112" t="s">
        <v>1153</v>
      </c>
      <c r="I555" s="112" t="s">
        <v>1207</v>
      </c>
      <c r="J555" s="98" t="s">
        <v>322</v>
      </c>
      <c r="K555" s="98">
        <v>3</v>
      </c>
      <c r="L555" s="130">
        <v>43709</v>
      </c>
      <c r="M555" s="130">
        <v>44073</v>
      </c>
      <c r="N555" s="117">
        <f t="shared" si="111"/>
        <v>52</v>
      </c>
      <c r="O555" s="98" t="s">
        <v>314</v>
      </c>
      <c r="P555" s="98">
        <v>3</v>
      </c>
      <c r="Q555" s="130"/>
      <c r="R555" s="100">
        <f>(Q555-M555)/30</f>
        <v>-1469.1</v>
      </c>
      <c r="S555" s="118">
        <f>IF(P555/K555&gt;1,100,+P555/K555*100)</f>
        <v>100</v>
      </c>
      <c r="T555" s="97">
        <f>+N555*S555/100</f>
        <v>52</v>
      </c>
      <c r="U555" s="97">
        <f>IF(M555&lt;=$AI$1,T555,0)</f>
        <v>52</v>
      </c>
      <c r="V555" s="97">
        <f>IF($AI$1&gt;=M555,N555,0)</f>
        <v>52</v>
      </c>
      <c r="W555" s="98" t="s">
        <v>1533</v>
      </c>
      <c r="X555" s="102" t="str">
        <f>IF(S555=100,"CUMPLIDA",IF(M555-$AI$1&lt;0,"VENCIDA",IF(M555-$AI$1&lt;=30,"PRÓXIMA A VENCER",IF(S555&gt;0,"CON AVANCE","EN TERMINO"))))</f>
        <v>CUMPLIDA</v>
      </c>
      <c r="Y555" s="102" t="str">
        <f>IF(A555&lt;&gt;"",IF(AE555=1,"VENCIDO",IF(AE555=2,"PRÓXIMO A VENCER",IF(AE555=3,"EN TERMINO",IF(AE555=4,"CON AVANCE",IF(AE555=5,"CUMPLIDO",))))),"")</f>
        <v>CUMPLIDO</v>
      </c>
      <c r="Z555" s="152" t="s">
        <v>147</v>
      </c>
      <c r="AA555" s="89" t="str">
        <f t="shared" si="112"/>
        <v>H131R14</v>
      </c>
      <c r="AB555" s="103">
        <f>IF(A555&lt;&gt;"",1,AB554+1)</f>
        <v>1</v>
      </c>
      <c r="AC555" s="103" t="str">
        <f t="shared" si="113"/>
        <v>H131R14 - 1</v>
      </c>
      <c r="AD555" s="82">
        <f t="shared" si="107"/>
        <v>5</v>
      </c>
      <c r="AE555" s="82">
        <f t="shared" si="108"/>
        <v>5</v>
      </c>
      <c r="AF555" s="82" t="str">
        <f>IF(A555&lt;&gt;"",MID(F555,1,FIND(" ",F555,1)-1),AF554)</f>
        <v>H131R14.</v>
      </c>
      <c r="AG555" s="82" t="str">
        <f t="shared" si="109"/>
        <v>H131R14</v>
      </c>
      <c r="AH555" s="155"/>
      <c r="AI555" s="155"/>
    </row>
    <row r="556" spans="1:35" s="2" customFormat="1" ht="350.1" customHeight="1" x14ac:dyDescent="0.2">
      <c r="A556" s="89" t="str">
        <f>IF(ISBLANK(D556),"",COUNTA($D$2:D556))</f>
        <v/>
      </c>
      <c r="B556" s="90">
        <f t="shared" si="110"/>
        <v>555</v>
      </c>
      <c r="C556" s="98"/>
      <c r="D556" s="98"/>
      <c r="E556" s="98" t="s">
        <v>17</v>
      </c>
      <c r="F556" s="112" t="s">
        <v>376</v>
      </c>
      <c r="G556" s="112" t="s">
        <v>325</v>
      </c>
      <c r="H556" s="112" t="s">
        <v>639</v>
      </c>
      <c r="I556" s="112" t="s">
        <v>377</v>
      </c>
      <c r="J556" s="98" t="s">
        <v>378</v>
      </c>
      <c r="K556" s="98">
        <v>3</v>
      </c>
      <c r="L556" s="130">
        <v>43069</v>
      </c>
      <c r="M556" s="130">
        <v>43403</v>
      </c>
      <c r="N556" s="117">
        <f t="shared" si="111"/>
        <v>47.714285714285715</v>
      </c>
      <c r="O556" s="98" t="s">
        <v>1699</v>
      </c>
      <c r="P556" s="98">
        <v>3</v>
      </c>
      <c r="Q556" s="130">
        <v>44589</v>
      </c>
      <c r="R556" s="100">
        <f>(Q556-M556)/30</f>
        <v>39.533333333333331</v>
      </c>
      <c r="S556" s="118">
        <f>IF(P556/K556&gt;1,100,+P556/K556*100)</f>
        <v>100</v>
      </c>
      <c r="T556" s="97">
        <f>+N556*S556/100</f>
        <v>47.714285714285715</v>
      </c>
      <c r="U556" s="97">
        <f>IF(M556&lt;=$AI$1,T556,0)</f>
        <v>47.714285714285715</v>
      </c>
      <c r="V556" s="97">
        <f>IF($AI$1&gt;=M556,N556,0)</f>
        <v>47.714285714285715</v>
      </c>
      <c r="W556" s="98" t="s">
        <v>1533</v>
      </c>
      <c r="X556" s="102" t="str">
        <f>IF(S556=100,"CUMPLIDA",IF(M556-$AI$1&lt;0,"VENCIDA",IF(M556-$AI$1&lt;=30,"PRÓXIMA A VENCER",IF(S556&gt;0,"CON AVANCE","EN TERMINO"))))</f>
        <v>CUMPLIDA</v>
      </c>
      <c r="Y556" s="102" t="str">
        <f>IF(A556&lt;&gt;"",IF(AE556=1,"VENCIDO",IF(AE556=2,"PRÓXIMO A VENCER",IF(AE556=3,"EN TERMINO",IF(AE556=4,"CON AVANCE",IF(AE556=5,"CUMPLIDO",))))),"")</f>
        <v/>
      </c>
      <c r="Z556" s="152" t="s">
        <v>147</v>
      </c>
      <c r="AA556" s="89" t="str">
        <f t="shared" si="112"/>
        <v>H131R14</v>
      </c>
      <c r="AB556" s="103">
        <f>IF(A556&lt;&gt;"",1,AB555+1)</f>
        <v>2</v>
      </c>
      <c r="AC556" s="103" t="str">
        <f t="shared" si="113"/>
        <v>H131R14 - 2</v>
      </c>
      <c r="AD556" s="82">
        <f t="shared" si="107"/>
        <v>5</v>
      </c>
      <c r="AE556" s="82">
        <f t="shared" si="108"/>
        <v>5</v>
      </c>
      <c r="AF556" s="82" t="str">
        <f>IF(A556&lt;&gt;"",MID(F556,1,FIND(" ",F556,1)-1),AF555)</f>
        <v>H131R14.</v>
      </c>
      <c r="AG556" s="82" t="str">
        <f t="shared" si="109"/>
        <v>H131R14</v>
      </c>
      <c r="AH556" s="155"/>
      <c r="AI556" s="155"/>
    </row>
    <row r="557" spans="1:35" s="2" customFormat="1" ht="350.1" customHeight="1" x14ac:dyDescent="0.2">
      <c r="A557" s="89">
        <f>IF(ISBLANK(D557),"",COUNTA($D$2:D557))</f>
        <v>437</v>
      </c>
      <c r="B557" s="90">
        <f t="shared" si="110"/>
        <v>556</v>
      </c>
      <c r="C557" s="98"/>
      <c r="D557" s="98" t="s">
        <v>712</v>
      </c>
      <c r="E557" s="98" t="s">
        <v>21</v>
      </c>
      <c r="F557" s="112" t="s">
        <v>1015</v>
      </c>
      <c r="G557" s="112" t="s">
        <v>83</v>
      </c>
      <c r="H557" s="112" t="s">
        <v>1200</v>
      </c>
      <c r="I557" s="112" t="s">
        <v>1195</v>
      </c>
      <c r="J557" s="98" t="s">
        <v>1551</v>
      </c>
      <c r="K557" s="103">
        <v>1</v>
      </c>
      <c r="L557" s="159">
        <v>43858</v>
      </c>
      <c r="M557" s="159">
        <v>44165</v>
      </c>
      <c r="N557" s="117">
        <f t="shared" si="111"/>
        <v>43.857142857142854</v>
      </c>
      <c r="O557" s="98" t="s">
        <v>1697</v>
      </c>
      <c r="P557" s="98">
        <v>1</v>
      </c>
      <c r="Q557" s="99">
        <v>44662</v>
      </c>
      <c r="R557" s="100">
        <f>(Q557-M557)/30</f>
        <v>16.566666666666666</v>
      </c>
      <c r="S557" s="118">
        <f>IF(P557/K557&gt;1,100,+P557/K557*100)</f>
        <v>100</v>
      </c>
      <c r="T557" s="97">
        <f>+N557*S557/100</f>
        <v>43.857142857142854</v>
      </c>
      <c r="U557" s="97">
        <f>IF(M557&lt;=$AI$1,T557,0)</f>
        <v>43.857142857142854</v>
      </c>
      <c r="V557" s="97">
        <f>IF($AI$1&gt;=M557,N557,0)</f>
        <v>43.857142857142854</v>
      </c>
      <c r="W557" s="98"/>
      <c r="X557" s="102" t="str">
        <f>IF(S557=100,"CUMPLIDA",IF(M557-$AI$1&lt;0,"VENCIDA",IF(M557-$AI$1&lt;=30,"PRÓXIMA A VENCER",IF(S557&gt;0,"CON AVANCE","EN TERMINO"))))</f>
        <v>CUMPLIDA</v>
      </c>
      <c r="Y557" s="102" t="str">
        <f>IF(A557&lt;&gt;"",IF(AE557=1,"VENCIDO",IF(AE557=2,"PRÓXIMO A VENCER",IF(AE557=3,"EN TERMINO",IF(AE557=4,"CON AVANCE",IF(AE557=5,"CUMPLIDO",))))),"")</f>
        <v>CUMPLIDO</v>
      </c>
      <c r="Z557" s="152" t="s">
        <v>147</v>
      </c>
      <c r="AA557" s="89" t="str">
        <f t="shared" si="112"/>
        <v>H132R14</v>
      </c>
      <c r="AB557" s="103">
        <f>IF(A557&lt;&gt;"",1,AB556+1)</f>
        <v>1</v>
      </c>
      <c r="AC557" s="103" t="str">
        <f t="shared" si="113"/>
        <v>H132R14 - 1</v>
      </c>
      <c r="AD557" s="82">
        <f t="shared" si="107"/>
        <v>5</v>
      </c>
      <c r="AE557" s="82">
        <f t="shared" si="108"/>
        <v>5</v>
      </c>
      <c r="AF557" s="82" t="str">
        <f>IF(A557&lt;&gt;"",MID(F557,1,FIND(" ",F557,1)-1),AF556)</f>
        <v>H132R14.</v>
      </c>
      <c r="AG557" s="82" t="str">
        <f t="shared" si="109"/>
        <v>H132R14</v>
      </c>
      <c r="AH557" s="155"/>
      <c r="AI557" s="155"/>
    </row>
    <row r="558" spans="1:35" s="2" customFormat="1" ht="350.1" customHeight="1" x14ac:dyDescent="0.2">
      <c r="A558" s="89">
        <f>IF(ISBLANK(D558),"",COUNTA($D$2:D558))</f>
        <v>438</v>
      </c>
      <c r="B558" s="90">
        <f t="shared" si="110"/>
        <v>557</v>
      </c>
      <c r="C558" s="98"/>
      <c r="D558" s="98" t="s">
        <v>845</v>
      </c>
      <c r="E558" s="98" t="s">
        <v>21</v>
      </c>
      <c r="F558" s="112" t="s">
        <v>854</v>
      </c>
      <c r="G558" s="112" t="s">
        <v>84</v>
      </c>
      <c r="H558" s="112" t="s">
        <v>247</v>
      </c>
      <c r="I558" s="112" t="s">
        <v>248</v>
      </c>
      <c r="J558" s="103" t="s">
        <v>9</v>
      </c>
      <c r="K558" s="103">
        <v>1</v>
      </c>
      <c r="L558" s="159">
        <v>43040</v>
      </c>
      <c r="M558" s="159">
        <v>43099</v>
      </c>
      <c r="N558" s="117">
        <f t="shared" si="111"/>
        <v>8.4285714285714288</v>
      </c>
      <c r="O558" s="98" t="s">
        <v>1697</v>
      </c>
      <c r="P558" s="98">
        <v>1</v>
      </c>
      <c r="Q558" s="130"/>
      <c r="R558" s="100">
        <f>(Q558-M558)/30</f>
        <v>-1436.6333333333334</v>
      </c>
      <c r="S558" s="118">
        <f>IF(P558/K558&gt;1,100,+P558/K558*100)</f>
        <v>100</v>
      </c>
      <c r="T558" s="97">
        <f>+N558*S558/100</f>
        <v>8.4285714285714288</v>
      </c>
      <c r="U558" s="97">
        <f>IF(M558&lt;=$AI$1,T558,0)</f>
        <v>8.4285714285714288</v>
      </c>
      <c r="V558" s="97">
        <f>IF($AI$1&gt;=M558,N558,0)</f>
        <v>8.4285714285714288</v>
      </c>
      <c r="W558" s="98"/>
      <c r="X558" s="102" t="str">
        <f>IF(S558=100,"CUMPLIDA",IF(M558-$AI$1&lt;0,"VENCIDA",IF(M558-$AI$1&lt;=30,"PRÓXIMA A VENCER",IF(S558&gt;0,"CON AVANCE","EN TERMINO"))))</f>
        <v>CUMPLIDA</v>
      </c>
      <c r="Y558" s="102" t="str">
        <f>IF(A558&lt;&gt;"",IF(AE558=1,"VENCIDO",IF(AE558=2,"PRÓXIMO A VENCER",IF(AE558=3,"EN TERMINO",IF(AE558=4,"CON AVANCE",IF(AE558=5,"CUMPLIDO",))))),"")</f>
        <v>CUMPLIDO</v>
      </c>
      <c r="Z558" s="152" t="s">
        <v>147</v>
      </c>
      <c r="AA558" s="89" t="str">
        <f t="shared" si="112"/>
        <v>H134R14</v>
      </c>
      <c r="AB558" s="103">
        <f>IF(A558&lt;&gt;"",1,AB557+1)</f>
        <v>1</v>
      </c>
      <c r="AC558" s="103" t="str">
        <f t="shared" si="113"/>
        <v>H134R14 - 1</v>
      </c>
      <c r="AD558" s="82">
        <f t="shared" si="107"/>
        <v>5</v>
      </c>
      <c r="AE558" s="82">
        <f t="shared" si="108"/>
        <v>5</v>
      </c>
      <c r="AF558" s="82" t="str">
        <f>IF(A558&lt;&gt;"",MID(F558,1,FIND(" ",F558,1)-1),AF557)</f>
        <v>H134R14.</v>
      </c>
      <c r="AG558" s="82" t="str">
        <f t="shared" si="109"/>
        <v>H134R14</v>
      </c>
      <c r="AH558" s="155"/>
      <c r="AI558" s="155"/>
    </row>
    <row r="559" spans="1:35" s="2" customFormat="1" ht="350.1" customHeight="1" x14ac:dyDescent="0.2">
      <c r="A559" s="89">
        <f>IF(ISBLANK(D559),"",COUNTA($D$2:D559))</f>
        <v>439</v>
      </c>
      <c r="B559" s="90">
        <f t="shared" si="110"/>
        <v>558</v>
      </c>
      <c r="C559" s="98"/>
      <c r="D559" s="98" t="s">
        <v>851</v>
      </c>
      <c r="E559" s="98" t="s">
        <v>21</v>
      </c>
      <c r="F559" s="112" t="s">
        <v>1169</v>
      </c>
      <c r="G559" s="112" t="s">
        <v>249</v>
      </c>
      <c r="H559" s="112" t="s">
        <v>1208</v>
      </c>
      <c r="I559" s="112" t="s">
        <v>1209</v>
      </c>
      <c r="J559" s="103" t="s">
        <v>1205</v>
      </c>
      <c r="K559" s="103">
        <v>10</v>
      </c>
      <c r="L559" s="159">
        <v>43862</v>
      </c>
      <c r="M559" s="159">
        <v>44165</v>
      </c>
      <c r="N559" s="117">
        <f t="shared" si="111"/>
        <v>43.285714285714285</v>
      </c>
      <c r="O559" s="98" t="s">
        <v>1701</v>
      </c>
      <c r="P559" s="98">
        <v>0</v>
      </c>
      <c r="Q559" s="130"/>
      <c r="R559" s="100">
        <f>(Q559-M559)/30</f>
        <v>-1472.1666666666667</v>
      </c>
      <c r="S559" s="118">
        <f>IF(P559/K559&gt;1,100,+P559/K559*100)</f>
        <v>0</v>
      </c>
      <c r="T559" s="97">
        <f>+N559*S559/100</f>
        <v>0</v>
      </c>
      <c r="U559" s="97">
        <f>IF(M559&lt;=$AI$1,T559,0)</f>
        <v>0</v>
      </c>
      <c r="V559" s="97">
        <f>IF($AI$1&gt;=M559,N559,0)</f>
        <v>43.285714285714285</v>
      </c>
      <c r="W559" s="98"/>
      <c r="X559" s="102" t="str">
        <f>IF(S559=100,"CUMPLIDA",IF(M559-$AI$1&lt;0,"VENCIDA",IF(M559-$AI$1&lt;=30,"PRÓXIMA A VENCER",IF(S559&gt;0,"CON AVANCE","EN TERMINO"))))</f>
        <v>VENCIDA</v>
      </c>
      <c r="Y559" s="102" t="str">
        <f>IF(A559&lt;&gt;"",IF(AE559=1,"VENCIDO",IF(AE559=2,"PRÓXIMO A VENCER",IF(AE559=3,"EN TERMINO",IF(AE559=4,"CON AVANCE",IF(AE559=5,"CUMPLIDO",))))),"")</f>
        <v>VENCIDO</v>
      </c>
      <c r="Z559" s="152" t="s">
        <v>147</v>
      </c>
      <c r="AA559" s="89" t="str">
        <f t="shared" si="112"/>
        <v>H135R14</v>
      </c>
      <c r="AB559" s="103">
        <f>IF(A559&lt;&gt;"",1,AB558+1)</f>
        <v>1</v>
      </c>
      <c r="AC559" s="103" t="str">
        <f t="shared" si="113"/>
        <v>H135R14 - 1</v>
      </c>
      <c r="AD559" s="82">
        <f t="shared" si="107"/>
        <v>1</v>
      </c>
      <c r="AE559" s="82">
        <f t="shared" si="108"/>
        <v>1</v>
      </c>
      <c r="AF559" s="82" t="str">
        <f>IF(A559&lt;&gt;"",MID(F559,1,FIND(" ",F559,1)-1),AF558)</f>
        <v>H135R14.</v>
      </c>
      <c r="AG559" s="82" t="str">
        <f t="shared" si="109"/>
        <v>H135R14</v>
      </c>
      <c r="AH559" s="155"/>
      <c r="AI559" s="155"/>
    </row>
    <row r="560" spans="1:35" s="2" customFormat="1" ht="350.1" customHeight="1" x14ac:dyDescent="0.2">
      <c r="A560" s="89">
        <f>IF(ISBLANK(D560),"",COUNTA($D$2:D560))</f>
        <v>440</v>
      </c>
      <c r="B560" s="90">
        <f t="shared" si="110"/>
        <v>559</v>
      </c>
      <c r="C560" s="98"/>
      <c r="D560" s="98" t="s">
        <v>712</v>
      </c>
      <c r="E560" s="98" t="s">
        <v>32</v>
      </c>
      <c r="F560" s="112" t="s">
        <v>1170</v>
      </c>
      <c r="G560" s="112" t="s">
        <v>85</v>
      </c>
      <c r="H560" s="112" t="s">
        <v>1171</v>
      </c>
      <c r="I560" s="112" t="s">
        <v>1154</v>
      </c>
      <c r="J560" s="98" t="s">
        <v>1199</v>
      </c>
      <c r="K560" s="103">
        <v>1</v>
      </c>
      <c r="L560" s="159">
        <v>43858</v>
      </c>
      <c r="M560" s="159">
        <v>44165</v>
      </c>
      <c r="N560" s="117">
        <f t="shared" si="111"/>
        <v>43.857142857142854</v>
      </c>
      <c r="O560" s="103" t="s">
        <v>2203</v>
      </c>
      <c r="P560" s="98">
        <v>0</v>
      </c>
      <c r="Q560" s="130"/>
      <c r="R560" s="100">
        <f>(Q560-M560)/30</f>
        <v>-1472.1666666666667</v>
      </c>
      <c r="S560" s="118">
        <f>IF(P560/K560&gt;1,100,+P560/K560*100)</f>
        <v>0</v>
      </c>
      <c r="T560" s="97">
        <f>+N560*S560/100</f>
        <v>0</v>
      </c>
      <c r="U560" s="97">
        <f>IF(M560&lt;=$AI$1,T560,0)</f>
        <v>0</v>
      </c>
      <c r="V560" s="97">
        <f>IF($AI$1&gt;=M560,N560,0)</f>
        <v>43.857142857142854</v>
      </c>
      <c r="W560" s="98"/>
      <c r="X560" s="102" t="str">
        <f>IF(S560=100,"CUMPLIDA",IF(M560-$AI$1&lt;0,"VENCIDA",IF(M560-$AI$1&lt;=30,"PRÓXIMA A VENCER",IF(S560&gt;0,"CON AVANCE","EN TERMINO"))))</f>
        <v>VENCIDA</v>
      </c>
      <c r="Y560" s="102" t="str">
        <f>IF(A560&lt;&gt;"",IF(AE560=1,"VENCIDO",IF(AE560=2,"PRÓXIMO A VENCER",IF(AE560=3,"EN TERMINO",IF(AE560=4,"CON AVANCE",IF(AE560=5,"CUMPLIDO",))))),"")</f>
        <v>VENCIDO</v>
      </c>
      <c r="Z560" s="152" t="s">
        <v>147</v>
      </c>
      <c r="AA560" s="89" t="str">
        <f t="shared" si="112"/>
        <v>H136R14</v>
      </c>
      <c r="AB560" s="103">
        <f>IF(A560&lt;&gt;"",1,AB559+1)</f>
        <v>1</v>
      </c>
      <c r="AC560" s="103" t="str">
        <f t="shared" si="113"/>
        <v>H136R14 - 1</v>
      </c>
      <c r="AD560" s="82">
        <f t="shared" si="107"/>
        <v>1</v>
      </c>
      <c r="AE560" s="82">
        <f t="shared" si="108"/>
        <v>1</v>
      </c>
      <c r="AF560" s="82" t="str">
        <f>IF(A560&lt;&gt;"",MID(F560,1,FIND(" ",F560,1)-1),AF559)</f>
        <v>H136R14.</v>
      </c>
      <c r="AG560" s="82" t="str">
        <f t="shared" si="109"/>
        <v>H136R14</v>
      </c>
      <c r="AH560" s="155"/>
      <c r="AI560" s="155"/>
    </row>
    <row r="561" spans="1:42" s="2" customFormat="1" ht="350.1" customHeight="1" x14ac:dyDescent="0.2">
      <c r="A561" s="89">
        <f>IF(ISBLANK(D561),"",COUNTA($D$2:D561))</f>
        <v>441</v>
      </c>
      <c r="B561" s="90">
        <f t="shared" si="110"/>
        <v>560</v>
      </c>
      <c r="C561" s="98"/>
      <c r="D561" s="98" t="s">
        <v>831</v>
      </c>
      <c r="E561" s="98" t="s">
        <v>21</v>
      </c>
      <c r="F561" s="112" t="s">
        <v>1016</v>
      </c>
      <c r="G561" s="112" t="s">
        <v>86</v>
      </c>
      <c r="H561" s="112" t="s">
        <v>1203</v>
      </c>
      <c r="I561" s="112" t="s">
        <v>1209</v>
      </c>
      <c r="J561" s="103" t="s">
        <v>1205</v>
      </c>
      <c r="K561" s="103">
        <v>10</v>
      </c>
      <c r="L561" s="159">
        <v>43862</v>
      </c>
      <c r="M561" s="159">
        <v>44165</v>
      </c>
      <c r="N561" s="117">
        <f t="shared" si="111"/>
        <v>43.285714285714285</v>
      </c>
      <c r="O561" s="103" t="s">
        <v>1701</v>
      </c>
      <c r="P561" s="98">
        <v>0</v>
      </c>
      <c r="Q561" s="130"/>
      <c r="R561" s="100">
        <f>(Q561-M561)/30</f>
        <v>-1472.1666666666667</v>
      </c>
      <c r="S561" s="118">
        <f>IF(P561/K561&gt;1,100,+P561/K561*100)</f>
        <v>0</v>
      </c>
      <c r="T561" s="97">
        <f>+N561*S561/100</f>
        <v>0</v>
      </c>
      <c r="U561" s="97">
        <f>IF(M561&lt;=$AI$1,T561,0)</f>
        <v>0</v>
      </c>
      <c r="V561" s="97">
        <f>IF($AI$1&gt;=M561,N561,0)</f>
        <v>43.285714285714285</v>
      </c>
      <c r="W561" s="98"/>
      <c r="X561" s="102" t="str">
        <f>IF(S561=100,"CUMPLIDA",IF(M561-$AI$1&lt;0,"VENCIDA",IF(M561-$AI$1&lt;=30,"PRÓXIMA A VENCER",IF(S561&gt;0,"CON AVANCE","EN TERMINO"))))</f>
        <v>VENCIDA</v>
      </c>
      <c r="Y561" s="102" t="str">
        <f>IF(A561&lt;&gt;"",IF(AE561=1,"VENCIDO",IF(AE561=2,"PRÓXIMO A VENCER",IF(AE561=3,"EN TERMINO",IF(AE561=4,"CON AVANCE",IF(AE561=5,"CUMPLIDO",))))),"")</f>
        <v>VENCIDO</v>
      </c>
      <c r="Z561" s="152" t="s">
        <v>147</v>
      </c>
      <c r="AA561" s="89" t="str">
        <f t="shared" si="112"/>
        <v>H137R14</v>
      </c>
      <c r="AB561" s="103">
        <f>IF(A561&lt;&gt;"",1,AB560+1)</f>
        <v>1</v>
      </c>
      <c r="AC561" s="103" t="str">
        <f t="shared" si="113"/>
        <v>H137R14 - 1</v>
      </c>
      <c r="AD561" s="82">
        <f t="shared" si="107"/>
        <v>1</v>
      </c>
      <c r="AE561" s="82">
        <f t="shared" si="108"/>
        <v>1</v>
      </c>
      <c r="AF561" s="82" t="str">
        <f>IF(A561&lt;&gt;"",MID(F561,1,FIND(" ",F561,1)-1),AF560)</f>
        <v>H137R14.</v>
      </c>
      <c r="AG561" s="82" t="str">
        <f t="shared" si="109"/>
        <v>H137R14</v>
      </c>
      <c r="AH561" s="155"/>
      <c r="AI561" s="155"/>
    </row>
    <row r="562" spans="1:42" s="2" customFormat="1" ht="350.1" customHeight="1" x14ac:dyDescent="0.2">
      <c r="A562" s="89">
        <f>IF(ISBLANK(D562),"",COUNTA($D$2:D562))</f>
        <v>442</v>
      </c>
      <c r="B562" s="90">
        <f t="shared" si="110"/>
        <v>561</v>
      </c>
      <c r="C562" s="98"/>
      <c r="D562" s="98" t="s">
        <v>831</v>
      </c>
      <c r="E562" s="98" t="s">
        <v>87</v>
      </c>
      <c r="F562" s="112" t="s">
        <v>640</v>
      </c>
      <c r="G562" s="112" t="s">
        <v>646</v>
      </c>
      <c r="H562" s="112" t="s">
        <v>666</v>
      </c>
      <c r="I562" s="112" t="s">
        <v>667</v>
      </c>
      <c r="J562" s="98" t="s">
        <v>333</v>
      </c>
      <c r="K562" s="98">
        <v>2</v>
      </c>
      <c r="L562" s="130">
        <v>43040</v>
      </c>
      <c r="M562" s="130">
        <v>43311</v>
      </c>
      <c r="N562" s="117">
        <f t="shared" si="111"/>
        <v>38.714285714285715</v>
      </c>
      <c r="O562" s="98" t="s">
        <v>1701</v>
      </c>
      <c r="P562" s="98">
        <v>2</v>
      </c>
      <c r="Q562" s="130"/>
      <c r="R562" s="100">
        <f>(Q562-M562)/30</f>
        <v>-1443.7</v>
      </c>
      <c r="S562" s="118">
        <f>IF(P562/K562&gt;1,100,+P562/K562*100)</f>
        <v>100</v>
      </c>
      <c r="T562" s="97">
        <f>+N562*S562/100</f>
        <v>38.714285714285715</v>
      </c>
      <c r="U562" s="97">
        <f>IF(M562&lt;=$AI$1,T562,0)</f>
        <v>38.714285714285715</v>
      </c>
      <c r="V562" s="97">
        <f>IF($AI$1&gt;=M562,N562,0)</f>
        <v>38.714285714285715</v>
      </c>
      <c r="W562" s="98"/>
      <c r="X562" s="102" t="str">
        <f>IF(S562=100,"CUMPLIDA",IF(M562-$AI$1&lt;0,"VENCIDA",IF(M562-$AI$1&lt;=30,"PRÓXIMA A VENCER",IF(S562&gt;0,"CON AVANCE","EN TERMINO"))))</f>
        <v>CUMPLIDA</v>
      </c>
      <c r="Y562" s="102" t="str">
        <f>IF(A562&lt;&gt;"",IF(AE562=1,"VENCIDO",IF(AE562=2,"PRÓXIMO A VENCER",IF(AE562=3,"EN TERMINO",IF(AE562=4,"CON AVANCE",IF(AE562=5,"CUMPLIDO",))))),"")</f>
        <v>CUMPLIDO</v>
      </c>
      <c r="Z562" s="152" t="s">
        <v>147</v>
      </c>
      <c r="AA562" s="89" t="str">
        <f t="shared" si="112"/>
        <v>H138R14</v>
      </c>
      <c r="AB562" s="103">
        <f>IF(A562&lt;&gt;"",1,AB561+1)</f>
        <v>1</v>
      </c>
      <c r="AC562" s="103" t="str">
        <f t="shared" si="113"/>
        <v>H138R14 - 1</v>
      </c>
      <c r="AD562" s="82">
        <f t="shared" si="107"/>
        <v>5</v>
      </c>
      <c r="AE562" s="82">
        <f t="shared" si="108"/>
        <v>5</v>
      </c>
      <c r="AF562" s="82" t="str">
        <f>IF(A562&lt;&gt;"",MID(F562,1,FIND(" ",F562,1)-1),AF561)</f>
        <v>H138R14.</v>
      </c>
      <c r="AG562" s="82" t="str">
        <f t="shared" si="109"/>
        <v>H138R14</v>
      </c>
      <c r="AH562" s="155"/>
      <c r="AI562" s="155"/>
    </row>
    <row r="563" spans="1:42" s="2" customFormat="1" ht="350.1" customHeight="1" x14ac:dyDescent="0.2">
      <c r="A563" s="89">
        <f>IF(ISBLANK(D563),"",COUNTA($D$2:D563))</f>
        <v>443</v>
      </c>
      <c r="B563" s="90">
        <f t="shared" si="110"/>
        <v>562</v>
      </c>
      <c r="C563" s="98"/>
      <c r="D563" s="98" t="s">
        <v>831</v>
      </c>
      <c r="E563" s="98" t="s">
        <v>21</v>
      </c>
      <c r="F563" s="112" t="s">
        <v>641</v>
      </c>
      <c r="G563" s="112" t="s">
        <v>88</v>
      </c>
      <c r="H563" s="112" t="s">
        <v>388</v>
      </c>
      <c r="I563" s="112" t="s">
        <v>389</v>
      </c>
      <c r="J563" s="98" t="s">
        <v>390</v>
      </c>
      <c r="K563" s="98">
        <v>3</v>
      </c>
      <c r="L563" s="130">
        <v>43040</v>
      </c>
      <c r="M563" s="130">
        <v>43403</v>
      </c>
      <c r="N563" s="117">
        <f t="shared" si="111"/>
        <v>51.857142857142854</v>
      </c>
      <c r="O563" s="98" t="s">
        <v>1699</v>
      </c>
      <c r="P563" s="98">
        <v>3</v>
      </c>
      <c r="Q563" s="130">
        <v>44384</v>
      </c>
      <c r="R563" s="100">
        <f>(Q563-M563)/30</f>
        <v>32.700000000000003</v>
      </c>
      <c r="S563" s="118">
        <f>IF(P563/K563&gt;1,100,+P563/K563*100)</f>
        <v>100</v>
      </c>
      <c r="T563" s="97">
        <f>+N563*S563/100</f>
        <v>51.857142857142854</v>
      </c>
      <c r="U563" s="97">
        <f>IF(M563&lt;=$AI$1,T563,0)</f>
        <v>51.857142857142854</v>
      </c>
      <c r="V563" s="97">
        <f>IF($AI$1&gt;=M563,N563,0)</f>
        <v>51.857142857142854</v>
      </c>
      <c r="W563" s="98"/>
      <c r="X563" s="102" t="str">
        <f>IF(S563=100,"CUMPLIDA",IF(M563-$AI$1&lt;0,"VENCIDA",IF(M563-$AI$1&lt;=30,"PRÓXIMA A VENCER",IF(S563&gt;0,"CON AVANCE","EN TERMINO"))))</f>
        <v>CUMPLIDA</v>
      </c>
      <c r="Y563" s="102" t="str">
        <f>IF(A563&lt;&gt;"",IF(AE563=1,"VENCIDO",IF(AE563=2,"PRÓXIMO A VENCER",IF(AE563=3,"EN TERMINO",IF(AE563=4,"CON AVANCE",IF(AE563=5,"CUMPLIDO",))))),"")</f>
        <v>CUMPLIDO</v>
      </c>
      <c r="Z563" s="152" t="s">
        <v>147</v>
      </c>
      <c r="AA563" s="89" t="str">
        <f t="shared" si="112"/>
        <v>H140R14</v>
      </c>
      <c r="AB563" s="103">
        <f>IF(A563&lt;&gt;"",1,AB562+1)</f>
        <v>1</v>
      </c>
      <c r="AC563" s="103" t="str">
        <f t="shared" si="113"/>
        <v>H140R14 - 1</v>
      </c>
      <c r="AD563" s="82">
        <f t="shared" si="107"/>
        <v>5</v>
      </c>
      <c r="AE563" s="82">
        <f t="shared" si="108"/>
        <v>5</v>
      </c>
      <c r="AF563" s="82" t="str">
        <f>IF(A563&lt;&gt;"",MID(F563,1,FIND(" ",F563,1)-1),AF562)</f>
        <v>H140R14.</v>
      </c>
      <c r="AG563" s="82" t="str">
        <f t="shared" si="109"/>
        <v>H140R14</v>
      </c>
      <c r="AH563" s="155"/>
      <c r="AI563" s="155"/>
    </row>
    <row r="564" spans="1:42" s="2" customFormat="1" ht="350.1" customHeight="1" x14ac:dyDescent="0.2">
      <c r="A564" s="89">
        <f>IF(ISBLANK(D564),"",COUNTA($D$2:D564))</f>
        <v>444</v>
      </c>
      <c r="B564" s="90">
        <f t="shared" si="110"/>
        <v>563</v>
      </c>
      <c r="C564" s="98"/>
      <c r="D564" s="98" t="s">
        <v>831</v>
      </c>
      <c r="E564" s="98" t="s">
        <v>89</v>
      </c>
      <c r="F564" s="112" t="s">
        <v>1017</v>
      </c>
      <c r="G564" s="112" t="s">
        <v>90</v>
      </c>
      <c r="H564" s="112" t="s">
        <v>1683</v>
      </c>
      <c r="I564" s="112" t="s">
        <v>1684</v>
      </c>
      <c r="J564" s="98" t="s">
        <v>1685</v>
      </c>
      <c r="K564" s="98">
        <v>1</v>
      </c>
      <c r="L564" s="130">
        <v>44407</v>
      </c>
      <c r="M564" s="130">
        <v>44561</v>
      </c>
      <c r="N564" s="117">
        <f t="shared" si="111"/>
        <v>22</v>
      </c>
      <c r="O564" s="98" t="s">
        <v>1700</v>
      </c>
      <c r="P564" s="98">
        <v>0</v>
      </c>
      <c r="Q564" s="130"/>
      <c r="R564" s="100">
        <f>(Q564-M564)/30</f>
        <v>-1485.3666666666666</v>
      </c>
      <c r="S564" s="118">
        <f>IF(P564/K564&gt;1,100,+P564/K564*100)</f>
        <v>0</v>
      </c>
      <c r="T564" s="97">
        <f>+N564*S564/100</f>
        <v>0</v>
      </c>
      <c r="U564" s="97">
        <f>IF(M564&lt;=$AI$1,T564,0)</f>
        <v>0</v>
      </c>
      <c r="V564" s="97">
        <f>IF($AI$1&gt;=M564,N564,0)</f>
        <v>22</v>
      </c>
      <c r="W564" s="98"/>
      <c r="X564" s="102" t="str">
        <f>IF(S564=100,"CUMPLIDA",IF(M564-$AI$1&lt;0,"VENCIDA",IF(M564-$AI$1&lt;=30,"PRÓXIMA A VENCER",IF(S564&gt;0,"CON AVANCE","EN TERMINO"))))</f>
        <v>VENCIDA</v>
      </c>
      <c r="Y564" s="102" t="str">
        <f>IF(A564&lt;&gt;"",IF(AE564=1,"VENCIDO",IF(AE564=2,"PRÓXIMO A VENCER",IF(AE564=3,"EN TERMINO",IF(AE564=4,"CON AVANCE",IF(AE564=5,"CUMPLIDO",))))),"")</f>
        <v>VENCIDO</v>
      </c>
      <c r="Z564" s="152" t="s">
        <v>147</v>
      </c>
      <c r="AA564" s="89" t="str">
        <f t="shared" si="112"/>
        <v>H146R14</v>
      </c>
      <c r="AB564" s="103">
        <f>IF(A564&lt;&gt;"",1,AB563+1)</f>
        <v>1</v>
      </c>
      <c r="AC564" s="103" t="str">
        <f t="shared" si="113"/>
        <v>H146R14 - 1</v>
      </c>
      <c r="AD564" s="82">
        <f t="shared" si="107"/>
        <v>1</v>
      </c>
      <c r="AE564" s="82">
        <f t="shared" si="108"/>
        <v>1</v>
      </c>
      <c r="AF564" s="82" t="str">
        <f>IF(A564&lt;&gt;"",MID(F564,1,FIND(" ",F564,1)-1),AF563)</f>
        <v>H146R14.</v>
      </c>
      <c r="AG564" s="82" t="str">
        <f t="shared" si="109"/>
        <v>H146R14</v>
      </c>
      <c r="AH564" s="155"/>
      <c r="AI564" s="155"/>
    </row>
    <row r="565" spans="1:42" s="2" customFormat="1" ht="350.1" customHeight="1" x14ac:dyDescent="0.2">
      <c r="A565" s="89">
        <f>IF(ISBLANK(D565),"",COUNTA($D$2:D565))</f>
        <v>445</v>
      </c>
      <c r="B565" s="90">
        <f t="shared" si="110"/>
        <v>564</v>
      </c>
      <c r="C565" s="98"/>
      <c r="D565" s="98" t="s">
        <v>831</v>
      </c>
      <c r="E565" s="98" t="s">
        <v>19</v>
      </c>
      <c r="F565" s="112" t="s">
        <v>1018</v>
      </c>
      <c r="G565" s="112" t="s">
        <v>91</v>
      </c>
      <c r="H565" s="112" t="s">
        <v>547</v>
      </c>
      <c r="I565" s="112" t="s">
        <v>548</v>
      </c>
      <c r="J565" s="103" t="s">
        <v>8</v>
      </c>
      <c r="K565" s="103">
        <v>1</v>
      </c>
      <c r="L565" s="159">
        <v>43040</v>
      </c>
      <c r="M565" s="159">
        <v>43189</v>
      </c>
      <c r="N565" s="117">
        <f t="shared" ref="N565:N566" si="117">(+M565-L565)/7</f>
        <v>21.285714285714285</v>
      </c>
      <c r="O565" s="103" t="s">
        <v>1708</v>
      </c>
      <c r="P565" s="98">
        <v>1</v>
      </c>
      <c r="Q565" s="130"/>
      <c r="R565" s="100">
        <f>(Q565-M565)/30</f>
        <v>-1439.6333333333334</v>
      </c>
      <c r="S565" s="118">
        <f>IF(P565/K565&gt;1,100,+P565/K565*100)</f>
        <v>100</v>
      </c>
      <c r="T565" s="97">
        <f>+N565*S565/100</f>
        <v>21.285714285714285</v>
      </c>
      <c r="U565" s="97">
        <f>IF(M565&lt;=$AI$1,T565,0)</f>
        <v>21.285714285714285</v>
      </c>
      <c r="V565" s="97">
        <f>IF($AI$1&gt;=M565,N565,0)</f>
        <v>21.285714285714285</v>
      </c>
      <c r="W565" s="98" t="s">
        <v>1533</v>
      </c>
      <c r="X565" s="102" t="str">
        <f>IF(S565=100,"CUMPLIDA",IF(M565-$AI$1&lt;0,"VENCIDA",IF(M565-$AI$1&lt;=30,"PRÓXIMA A VENCER",IF(S565&gt;0,"CON AVANCE","EN TERMINO"))))</f>
        <v>CUMPLIDA</v>
      </c>
      <c r="Y565" s="102" t="str">
        <f>IF(A565&lt;&gt;"",IF(AE565=1,"VENCIDO",IF(AE565=2,"PRÓXIMO A VENCER",IF(AE565=3,"EN TERMINO",IF(AE565=4,"CON AVANCE",IF(AE565=5,"CUMPLIDO",))))),"")</f>
        <v>CUMPLIDO</v>
      </c>
      <c r="Z565" s="152" t="s">
        <v>147</v>
      </c>
      <c r="AA565" s="89" t="str">
        <f t="shared" si="112"/>
        <v>H157R14</v>
      </c>
      <c r="AB565" s="103">
        <f>IF(A565&lt;&gt;"",1,AB564+1)</f>
        <v>1</v>
      </c>
      <c r="AC565" s="103" t="str">
        <f t="shared" si="113"/>
        <v>H157R14 - 1</v>
      </c>
      <c r="AD565" s="82">
        <f t="shared" si="107"/>
        <v>5</v>
      </c>
      <c r="AE565" s="82">
        <f t="shared" si="108"/>
        <v>5</v>
      </c>
      <c r="AF565" s="82" t="str">
        <f>IF(A565&lt;&gt;"",MID(F565,1,FIND(" ",F565,1)-1),AF564)</f>
        <v>H157R14.</v>
      </c>
      <c r="AG565" s="82" t="str">
        <f t="shared" si="109"/>
        <v>H157R14</v>
      </c>
      <c r="AH565" s="155"/>
      <c r="AI565" s="155"/>
    </row>
    <row r="566" spans="1:42" s="2" customFormat="1" ht="350.1" customHeight="1" x14ac:dyDescent="0.2">
      <c r="A566" s="89">
        <f>IF(ISBLANK(D566),"",COUNTA($D$2:D566))</f>
        <v>446</v>
      </c>
      <c r="B566" s="90">
        <f t="shared" si="110"/>
        <v>565</v>
      </c>
      <c r="C566" s="98"/>
      <c r="D566" s="98" t="s">
        <v>712</v>
      </c>
      <c r="E566" s="98" t="s">
        <v>92</v>
      </c>
      <c r="F566" s="112" t="s">
        <v>347</v>
      </c>
      <c r="G566" s="112" t="s">
        <v>93</v>
      </c>
      <c r="H566" s="112" t="s">
        <v>345</v>
      </c>
      <c r="I566" s="112" t="s">
        <v>346</v>
      </c>
      <c r="J566" s="98" t="s">
        <v>337</v>
      </c>
      <c r="K566" s="98">
        <v>1</v>
      </c>
      <c r="L566" s="130">
        <v>43070</v>
      </c>
      <c r="M566" s="130">
        <v>43100</v>
      </c>
      <c r="N566" s="117">
        <f t="shared" si="117"/>
        <v>4.2857142857142856</v>
      </c>
      <c r="O566" s="98" t="s">
        <v>332</v>
      </c>
      <c r="P566" s="98">
        <v>1</v>
      </c>
      <c r="Q566" s="130"/>
      <c r="R566" s="100">
        <f>(Q566-M566)/30</f>
        <v>-1436.6666666666667</v>
      </c>
      <c r="S566" s="118">
        <f>IF(P566/K566&gt;1,100,+P566/K566*100)</f>
        <v>100</v>
      </c>
      <c r="T566" s="97">
        <f>+N566*S566/100</f>
        <v>4.2857142857142856</v>
      </c>
      <c r="U566" s="97">
        <f>IF(M566&lt;=$AI$1,T566,0)</f>
        <v>4.2857142857142856</v>
      </c>
      <c r="V566" s="97">
        <f>IF($AI$1&gt;=M566,N566,0)</f>
        <v>4.2857142857142856</v>
      </c>
      <c r="W566" s="98" t="s">
        <v>1533</v>
      </c>
      <c r="X566" s="102" t="str">
        <f>IF(S566=100,"CUMPLIDA",IF(M566-$AI$1&lt;0,"VENCIDA",IF(M566-$AI$1&lt;=30,"PRÓXIMA A VENCER",IF(S566&gt;0,"CON AVANCE","EN TERMINO"))))</f>
        <v>CUMPLIDA</v>
      </c>
      <c r="Y566" s="102" t="str">
        <f>IF(A566&lt;&gt;"",IF(AE566=1,"VENCIDO",IF(AE566=2,"PRÓXIMO A VENCER",IF(AE566=3,"EN TERMINO",IF(AE566=4,"CON AVANCE",IF(AE566=5,"CUMPLIDO",))))),"")</f>
        <v>CUMPLIDO</v>
      </c>
      <c r="Z566" s="152" t="s">
        <v>147</v>
      </c>
      <c r="AA566" s="89" t="str">
        <f t="shared" si="112"/>
        <v>H183R14</v>
      </c>
      <c r="AB566" s="103">
        <f>IF(A566&lt;&gt;"",1,AB565+1)</f>
        <v>1</v>
      </c>
      <c r="AC566" s="103" t="str">
        <f t="shared" si="113"/>
        <v>H183R14 - 1</v>
      </c>
      <c r="AD566" s="82">
        <f t="shared" si="107"/>
        <v>5</v>
      </c>
      <c r="AE566" s="82">
        <f t="shared" si="108"/>
        <v>5</v>
      </c>
      <c r="AF566" s="82" t="str">
        <f>IF(A566&lt;&gt;"",MID(F566,1,FIND(" ",F566,1)-1),AF565)</f>
        <v>H183R14.</v>
      </c>
      <c r="AG566" s="82" t="str">
        <f t="shared" si="109"/>
        <v>H183R14</v>
      </c>
      <c r="AH566" s="155"/>
      <c r="AI566" s="155"/>
    </row>
    <row r="567" spans="1:42" ht="12.75" customHeight="1" x14ac:dyDescent="0.2">
      <c r="A567" s="177" t="s">
        <v>0</v>
      </c>
      <c r="B567" s="177"/>
      <c r="C567" s="177"/>
      <c r="D567" s="177"/>
      <c r="E567" s="177"/>
      <c r="F567" s="177"/>
      <c r="G567" s="177"/>
      <c r="H567" s="177"/>
      <c r="I567" s="177"/>
      <c r="J567" s="177"/>
      <c r="K567" s="177"/>
      <c r="L567" s="177"/>
      <c r="M567" s="177"/>
      <c r="N567" s="177"/>
      <c r="O567" s="177"/>
      <c r="P567" s="177"/>
      <c r="Q567" s="177"/>
      <c r="R567" s="177"/>
      <c r="S567" s="177"/>
      <c r="T567" s="167">
        <f>SUM(T2:T566)</f>
        <v>8132.9179706896584</v>
      </c>
      <c r="U567" s="167">
        <f>SUM(U2:U566)</f>
        <v>8111.2036849753722</v>
      </c>
      <c r="V567" s="167">
        <f>SUM(V2:V566)</f>
        <v>11146.571428571418</v>
      </c>
      <c r="W567" s="168"/>
      <c r="X567" s="98"/>
      <c r="Y567" s="98"/>
      <c r="Z567" s="103"/>
      <c r="AA567" s="103"/>
      <c r="AB567" s="103"/>
      <c r="AC567" s="103"/>
      <c r="AD567" s="82"/>
      <c r="AE567" s="82"/>
      <c r="AF567" s="81"/>
      <c r="AH567" s="169"/>
      <c r="AI567" s="169"/>
      <c r="AJ567"/>
      <c r="AK567"/>
      <c r="AL567"/>
      <c r="AM567"/>
      <c r="AN567"/>
      <c r="AO567"/>
      <c r="AP567"/>
    </row>
    <row r="568" spans="1:42" ht="12.75" customHeight="1" x14ac:dyDescent="0.2">
      <c r="A568" s="178"/>
      <c r="B568" s="179"/>
      <c r="C568" s="179"/>
      <c r="D568" s="179"/>
      <c r="E568" s="180"/>
      <c r="F568" s="180"/>
      <c r="G568" s="180"/>
      <c r="H568" s="180"/>
      <c r="I568" s="180"/>
      <c r="J568" s="180"/>
      <c r="K568" s="180"/>
      <c r="L568" s="180"/>
      <c r="M568" s="180"/>
      <c r="N568" s="180"/>
      <c r="O568" s="180"/>
      <c r="P568" s="180"/>
      <c r="Q568" s="86"/>
      <c r="R568" s="50"/>
      <c r="S568" s="22"/>
      <c r="T568" s="23"/>
      <c r="U568" s="23"/>
      <c r="V568" s="23"/>
      <c r="W568" s="23"/>
      <c r="AD568" s="82"/>
      <c r="AE568" s="82"/>
      <c r="AF568" s="81"/>
    </row>
    <row r="569" spans="1:42" x14ac:dyDescent="0.2">
      <c r="A569" s="34"/>
      <c r="B569" s="44"/>
      <c r="C569" s="44"/>
      <c r="D569" s="44"/>
      <c r="E569" s="40"/>
      <c r="F569" s="1"/>
      <c r="G569" s="2"/>
      <c r="H569" s="2"/>
      <c r="I569" s="17"/>
      <c r="J569" s="14"/>
      <c r="K569" s="4"/>
      <c r="L569" s="5"/>
      <c r="M569" s="5"/>
      <c r="N569" s="2"/>
      <c r="O569" s="6"/>
      <c r="P569" s="2"/>
      <c r="Q569" s="86"/>
      <c r="R569" s="50"/>
      <c r="S569" s="22"/>
      <c r="T569" s="23"/>
      <c r="U569" s="23"/>
      <c r="V569" s="23"/>
      <c r="W569" s="23"/>
      <c r="AD569" s="82"/>
      <c r="AE569" s="82"/>
      <c r="AF569" s="82"/>
    </row>
    <row r="570" spans="1:42" x14ac:dyDescent="0.2">
      <c r="A570" s="34"/>
      <c r="B570" s="44"/>
      <c r="C570" s="44"/>
      <c r="D570" s="44"/>
      <c r="E570" s="40"/>
      <c r="F570" s="1"/>
      <c r="G570" s="2"/>
      <c r="H570" s="2"/>
      <c r="I570" s="17"/>
      <c r="J570" s="14"/>
      <c r="K570" s="191" t="s">
        <v>34</v>
      </c>
      <c r="L570" s="191"/>
      <c r="M570" s="191"/>
      <c r="N570" s="2"/>
      <c r="O570" s="6"/>
      <c r="P570" s="2"/>
      <c r="Q570" s="86"/>
      <c r="R570" s="50"/>
      <c r="S570" s="22"/>
      <c r="T570" s="23"/>
      <c r="U570" s="23"/>
      <c r="V570" s="23"/>
      <c r="W570" s="23"/>
      <c r="AD570" s="84"/>
      <c r="AE570" s="84"/>
      <c r="AF570" s="84"/>
    </row>
    <row r="571" spans="1:42" x14ac:dyDescent="0.2">
      <c r="A571" s="34"/>
      <c r="B571" s="44"/>
      <c r="C571" s="44"/>
      <c r="D571" s="44"/>
      <c r="E571" s="40"/>
      <c r="F571" s="1"/>
      <c r="G571" s="2"/>
      <c r="H571" s="2"/>
      <c r="I571" s="17"/>
      <c r="J571" s="14"/>
      <c r="K571" s="187" t="s">
        <v>2355</v>
      </c>
      <c r="L571" s="187"/>
      <c r="M571" s="187"/>
      <c r="N571" s="2"/>
      <c r="O571" s="6"/>
      <c r="P571" s="2"/>
      <c r="Q571" s="86"/>
      <c r="R571" s="50"/>
      <c r="S571" s="22"/>
      <c r="T571" s="23"/>
      <c r="U571" s="23"/>
      <c r="V571" s="23"/>
      <c r="W571" s="23"/>
      <c r="AD571" s="82"/>
      <c r="AE571" s="82"/>
      <c r="AF571" s="82"/>
    </row>
    <row r="572" spans="1:42" x14ac:dyDescent="0.2">
      <c r="A572" s="34"/>
      <c r="B572" s="44"/>
      <c r="C572" s="44"/>
      <c r="D572" s="44"/>
      <c r="E572" s="40"/>
      <c r="F572" s="1"/>
      <c r="G572" s="2"/>
      <c r="H572" s="2"/>
      <c r="I572" s="17"/>
      <c r="J572" s="14"/>
      <c r="K572" s="187" t="s">
        <v>2354</v>
      </c>
      <c r="L572" s="187"/>
      <c r="M572" s="187"/>
      <c r="N572" s="2"/>
      <c r="O572" s="6"/>
      <c r="P572" s="2"/>
      <c r="Q572" s="86"/>
      <c r="R572" s="50"/>
      <c r="S572" s="22"/>
      <c r="T572" s="23"/>
      <c r="U572" s="23"/>
      <c r="V572" s="23"/>
      <c r="W572" s="23"/>
      <c r="AD572" s="82"/>
      <c r="AE572" s="82"/>
      <c r="AF572" s="82"/>
    </row>
    <row r="573" spans="1:42" x14ac:dyDescent="0.2">
      <c r="A573" s="34"/>
      <c r="B573" s="44"/>
      <c r="C573" s="44"/>
      <c r="D573" s="44"/>
      <c r="E573" s="40"/>
      <c r="F573" s="1"/>
      <c r="G573" s="2"/>
      <c r="H573" s="2"/>
      <c r="I573" s="17"/>
      <c r="J573" s="14"/>
      <c r="K573" s="187" t="s">
        <v>2356</v>
      </c>
      <c r="L573" s="187"/>
      <c r="M573" s="187"/>
      <c r="N573" s="2"/>
      <c r="O573" s="6"/>
      <c r="P573" s="2"/>
      <c r="Q573" s="86"/>
      <c r="R573" s="50"/>
      <c r="S573" s="22"/>
      <c r="T573" s="23"/>
      <c r="U573" s="23"/>
      <c r="V573" s="23"/>
      <c r="W573" s="23"/>
      <c r="AD573" s="82"/>
      <c r="AE573" s="82"/>
      <c r="AF573" s="82"/>
    </row>
    <row r="574" spans="1:42" ht="13.5" thickBot="1" x14ac:dyDescent="0.25">
      <c r="A574" s="34"/>
      <c r="B574" s="44"/>
      <c r="C574" s="44"/>
      <c r="D574" s="44"/>
      <c r="E574" s="40"/>
      <c r="F574" s="1"/>
      <c r="G574" s="2"/>
      <c r="H574" s="2"/>
      <c r="I574" s="17"/>
      <c r="J574" s="14"/>
      <c r="K574" s="2"/>
      <c r="L574" s="3"/>
      <c r="M574" s="3"/>
      <c r="N574" s="2"/>
      <c r="O574" s="6"/>
      <c r="P574" s="2"/>
      <c r="Q574" s="86"/>
      <c r="R574" s="50"/>
      <c r="S574" s="22"/>
      <c r="T574" s="23"/>
      <c r="U574" s="23"/>
      <c r="V574" s="23"/>
      <c r="W574" s="23"/>
      <c r="AC574" s="71"/>
      <c r="AD574" s="82"/>
      <c r="AE574" s="82"/>
      <c r="AF574" s="82"/>
    </row>
    <row r="575" spans="1:42" ht="13.5" thickBot="1" x14ac:dyDescent="0.25">
      <c r="A575" s="35"/>
      <c r="B575" s="45"/>
      <c r="C575" s="45"/>
      <c r="D575" s="45"/>
      <c r="E575" s="55"/>
      <c r="F575" s="8"/>
      <c r="G575" s="7"/>
      <c r="H575" s="7"/>
      <c r="I575" s="17"/>
      <c r="J575" s="14"/>
      <c r="K575" s="2"/>
      <c r="L575" s="3"/>
      <c r="M575" s="3"/>
      <c r="N575" s="2"/>
      <c r="O575" s="6"/>
      <c r="P575" s="2"/>
      <c r="Q575" s="86"/>
      <c r="R575" s="50"/>
      <c r="S575" s="22"/>
      <c r="T575" s="23"/>
      <c r="U575" s="23"/>
      <c r="V575" s="23"/>
      <c r="W575" s="23"/>
      <c r="AA575" s="26"/>
      <c r="AB575" s="27"/>
      <c r="AC575" s="28"/>
      <c r="AD575" s="82"/>
      <c r="AE575" s="82"/>
      <c r="AF575" s="82"/>
    </row>
    <row r="576" spans="1:42" ht="13.5" thickBot="1" x14ac:dyDescent="0.25">
      <c r="A576" s="189" t="s">
        <v>35</v>
      </c>
      <c r="B576" s="190"/>
      <c r="C576" s="190"/>
      <c r="D576" s="190"/>
      <c r="E576" s="190"/>
      <c r="F576" s="190"/>
      <c r="G576" s="190"/>
      <c r="H576" s="9"/>
      <c r="I576" s="20"/>
      <c r="J576" s="21"/>
      <c r="K576" s="21"/>
      <c r="L576" s="21"/>
      <c r="M576" s="21"/>
      <c r="N576" s="21"/>
      <c r="O576" s="21"/>
      <c r="P576" s="21"/>
      <c r="Q576" s="87"/>
      <c r="R576" s="51"/>
      <c r="S576" s="29"/>
      <c r="T576" s="29"/>
      <c r="U576" s="29"/>
      <c r="V576" s="29"/>
      <c r="W576" s="29"/>
      <c r="X576" s="29"/>
      <c r="Y576" s="29"/>
      <c r="Z576" s="30"/>
      <c r="AA576" s="196" t="s">
        <v>754</v>
      </c>
      <c r="AB576" s="197"/>
      <c r="AC576" s="198"/>
      <c r="AD576" s="84"/>
      <c r="AE576" s="84"/>
      <c r="AF576" s="84"/>
      <c r="AH576" s="42"/>
    </row>
    <row r="577" spans="1:32" ht="13.5" thickBot="1" x14ac:dyDescent="0.25">
      <c r="A577" s="186"/>
      <c r="B577" s="187"/>
      <c r="C577" s="187"/>
      <c r="D577" s="187"/>
      <c r="E577" s="187"/>
      <c r="F577" s="187"/>
      <c r="G577" s="187"/>
      <c r="H577" s="2"/>
      <c r="I577" s="188"/>
      <c r="J577" s="188"/>
      <c r="K577" s="188"/>
      <c r="L577" s="188"/>
      <c r="M577" s="188"/>
      <c r="N577" s="188"/>
      <c r="O577" s="188"/>
      <c r="P577" s="188"/>
      <c r="Q577" s="188"/>
      <c r="R577" s="188"/>
      <c r="S577" s="188"/>
      <c r="T577" s="188"/>
      <c r="U577" s="188"/>
      <c r="V577" s="188"/>
      <c r="W577" s="188"/>
      <c r="Z577" s="31"/>
      <c r="AA577" s="199"/>
      <c r="AB577" s="200"/>
      <c r="AC577" s="201"/>
    </row>
    <row r="578" spans="1:32" ht="22.5" customHeight="1" thickBot="1" x14ac:dyDescent="0.25">
      <c r="A578" s="181"/>
      <c r="B578" s="182"/>
      <c r="C578" s="182"/>
      <c r="D578" s="182"/>
      <c r="E578" s="183"/>
      <c r="F578" s="184" t="s">
        <v>36</v>
      </c>
      <c r="G578" s="185"/>
      <c r="H578" s="2"/>
      <c r="I578" s="192"/>
      <c r="J578" s="193"/>
      <c r="K578" s="193"/>
      <c r="L578" s="193"/>
      <c r="M578" s="193"/>
      <c r="N578" s="193"/>
      <c r="O578" s="193"/>
      <c r="P578" s="193"/>
      <c r="Q578" s="193"/>
      <c r="R578" s="193"/>
      <c r="S578" s="193"/>
      <c r="T578" s="193"/>
      <c r="U578" s="193"/>
      <c r="V578" s="193"/>
      <c r="W578" s="193"/>
      <c r="X578" s="193"/>
      <c r="Y578" s="194"/>
      <c r="AA578" s="202" t="s">
        <v>1</v>
      </c>
      <c r="AB578" s="203"/>
      <c r="AC578" s="72">
        <f>+V567</f>
        <v>11146.571428571418</v>
      </c>
    </row>
    <row r="579" spans="1:32" ht="22.5" customHeight="1" thickBot="1" x14ac:dyDescent="0.25">
      <c r="A579" s="181"/>
      <c r="B579" s="182"/>
      <c r="C579" s="182"/>
      <c r="D579" s="182"/>
      <c r="E579" s="183"/>
      <c r="F579" s="184" t="s">
        <v>179</v>
      </c>
      <c r="G579" s="185"/>
      <c r="H579" s="2"/>
      <c r="I579" s="192"/>
      <c r="J579" s="193"/>
      <c r="K579" s="193"/>
      <c r="L579" s="193"/>
      <c r="M579" s="193"/>
      <c r="N579" s="193"/>
      <c r="O579" s="193"/>
      <c r="P579" s="193"/>
      <c r="Q579" s="193"/>
      <c r="R579" s="193"/>
      <c r="S579" s="193"/>
      <c r="T579" s="193"/>
      <c r="U579" s="193"/>
      <c r="V579" s="193"/>
      <c r="W579" s="193"/>
      <c r="X579" s="193"/>
      <c r="Y579" s="194"/>
      <c r="AA579" s="175" t="s">
        <v>2</v>
      </c>
      <c r="AB579" s="175"/>
      <c r="AC579" s="72">
        <f>SUM(N2:N566)</f>
        <v>12952.428571428531</v>
      </c>
    </row>
    <row r="580" spans="1:32" ht="22.5" customHeight="1" thickBot="1" x14ac:dyDescent="0.25">
      <c r="A580" s="181"/>
      <c r="B580" s="182"/>
      <c r="C580" s="182"/>
      <c r="D580" s="182"/>
      <c r="E580" s="183"/>
      <c r="F580" s="184" t="s">
        <v>37</v>
      </c>
      <c r="G580" s="185"/>
      <c r="H580" s="2"/>
      <c r="I580" s="192"/>
      <c r="J580" s="193"/>
      <c r="K580" s="193"/>
      <c r="L580" s="193"/>
      <c r="M580" s="193"/>
      <c r="N580" s="193"/>
      <c r="O580" s="193"/>
      <c r="P580" s="193"/>
      <c r="Q580" s="193"/>
      <c r="R580" s="193"/>
      <c r="S580" s="193"/>
      <c r="T580" s="193"/>
      <c r="U580" s="193"/>
      <c r="V580" s="193"/>
      <c r="W580" s="193"/>
      <c r="X580" s="193"/>
      <c r="Y580" s="194"/>
      <c r="AA580" s="175" t="s">
        <v>4</v>
      </c>
      <c r="AB580" s="175"/>
      <c r="AC580" s="73">
        <f>IF(U567=0,0,+U567/AC578)</f>
        <v>0.7276859738398439</v>
      </c>
    </row>
    <row r="581" spans="1:32" ht="22.5" customHeight="1" thickBot="1" x14ac:dyDescent="0.25">
      <c r="A581" s="36"/>
      <c r="B581" s="44"/>
      <c r="C581" s="44"/>
      <c r="D581" s="44"/>
      <c r="E581" s="40"/>
      <c r="F581" s="1"/>
      <c r="G581" s="2"/>
      <c r="H581" s="2"/>
      <c r="I581" s="192"/>
      <c r="J581" s="193"/>
      <c r="K581" s="193"/>
      <c r="L581" s="193"/>
      <c r="M581" s="193"/>
      <c r="N581" s="193"/>
      <c r="O581" s="193"/>
      <c r="P581" s="193"/>
      <c r="Q581" s="193"/>
      <c r="R581" s="193"/>
      <c r="S581" s="193"/>
      <c r="T581" s="193"/>
      <c r="U581" s="193"/>
      <c r="V581" s="193"/>
      <c r="W581" s="193"/>
      <c r="X581" s="193"/>
      <c r="Y581" s="194"/>
      <c r="AA581" s="175" t="s">
        <v>3</v>
      </c>
      <c r="AB581" s="175"/>
      <c r="AC581" s="74">
        <f>IF(T567=0,0,+T567/AC579)</f>
        <v>0.62790679955030815</v>
      </c>
      <c r="AD581" s="82"/>
      <c r="AE581" s="82"/>
      <c r="AF581" s="82"/>
    </row>
    <row r="582" spans="1:32" ht="22.5" customHeight="1" thickBot="1" x14ac:dyDescent="0.25">
      <c r="A582" s="36"/>
      <c r="B582" s="44"/>
      <c r="C582" s="44"/>
      <c r="D582" s="44"/>
      <c r="E582" s="40"/>
      <c r="F582" s="1"/>
      <c r="G582" s="2"/>
      <c r="H582" s="2"/>
      <c r="I582" s="38"/>
      <c r="J582" s="38"/>
      <c r="K582" s="38"/>
      <c r="L582" s="38"/>
      <c r="M582" s="38"/>
      <c r="N582" s="38"/>
      <c r="O582" s="38"/>
      <c r="P582" s="38"/>
      <c r="Q582" s="86"/>
      <c r="R582" s="38"/>
      <c r="S582" s="38"/>
      <c r="T582" s="38"/>
      <c r="U582" s="38"/>
      <c r="V582" s="38"/>
      <c r="W582" s="38"/>
      <c r="X582" s="38"/>
      <c r="Y582" s="38"/>
      <c r="AA582" s="39"/>
      <c r="AB582" s="39"/>
      <c r="AC582" s="75"/>
      <c r="AD582" s="82"/>
      <c r="AE582" s="82"/>
      <c r="AF582" s="82"/>
    </row>
    <row r="583" spans="1:32" ht="22.5" customHeight="1" thickBot="1" x14ac:dyDescent="0.25">
      <c r="A583" s="36"/>
      <c r="B583" s="44"/>
      <c r="C583" s="44"/>
      <c r="D583" s="44"/>
      <c r="E583" s="40"/>
      <c r="F583" s="1"/>
      <c r="G583" s="2"/>
      <c r="H583" s="2"/>
      <c r="I583" s="38"/>
      <c r="J583" s="38"/>
      <c r="K583" s="38"/>
      <c r="L583" s="38"/>
      <c r="M583" s="38"/>
      <c r="N583" s="38"/>
      <c r="O583" s="38"/>
      <c r="P583" s="38"/>
      <c r="Q583" s="86"/>
      <c r="R583" s="38"/>
      <c r="S583" s="38"/>
      <c r="T583" s="38"/>
      <c r="U583" s="38"/>
      <c r="V583" s="38"/>
      <c r="W583" s="38"/>
      <c r="X583" s="38"/>
      <c r="Y583" s="38"/>
      <c r="AA583" s="195" t="s">
        <v>2409</v>
      </c>
      <c r="AB583" s="195"/>
      <c r="AC583" s="195"/>
      <c r="AD583" s="82"/>
      <c r="AE583" s="82"/>
      <c r="AF583" s="82"/>
    </row>
    <row r="584" spans="1:32" ht="22.5" customHeight="1" thickBot="1" x14ac:dyDescent="0.25">
      <c r="A584" s="36"/>
      <c r="B584" s="44"/>
      <c r="C584" s="44"/>
      <c r="D584" s="44"/>
      <c r="E584" s="40"/>
      <c r="F584" s="1"/>
      <c r="G584" s="2"/>
      <c r="H584" s="2"/>
      <c r="I584" s="38"/>
      <c r="J584" s="38"/>
      <c r="K584" s="38"/>
      <c r="L584" s="38"/>
      <c r="M584" s="38"/>
      <c r="N584" s="38"/>
      <c r="O584" s="38"/>
      <c r="P584" s="38"/>
      <c r="Q584" s="86"/>
      <c r="R584" s="38"/>
      <c r="S584" s="38"/>
      <c r="T584" s="38"/>
      <c r="U584" s="38"/>
      <c r="V584" s="38"/>
      <c r="W584" s="38"/>
      <c r="X584" s="38"/>
      <c r="Y584" s="38"/>
      <c r="AA584" s="195"/>
      <c r="AB584" s="195"/>
      <c r="AC584" s="195"/>
      <c r="AD584" s="82"/>
      <c r="AE584" s="82"/>
      <c r="AF584" s="82"/>
    </row>
    <row r="585" spans="1:32" ht="22.5" customHeight="1" thickBot="1" x14ac:dyDescent="0.25">
      <c r="A585" s="36"/>
      <c r="B585" s="44"/>
      <c r="C585" s="44"/>
      <c r="D585" s="44"/>
      <c r="E585" s="40"/>
      <c r="F585" s="1"/>
      <c r="G585" s="2"/>
      <c r="H585" s="2"/>
      <c r="I585" s="38"/>
      <c r="J585" s="38"/>
      <c r="K585" s="38"/>
      <c r="L585" s="38"/>
      <c r="M585" s="38"/>
      <c r="N585" s="38"/>
      <c r="O585" s="38"/>
      <c r="P585" s="38"/>
      <c r="Q585" s="86"/>
      <c r="R585" s="38"/>
      <c r="S585" s="38"/>
      <c r="T585" s="38"/>
      <c r="U585" s="38"/>
      <c r="V585" s="38"/>
      <c r="W585" s="38"/>
      <c r="X585" s="38"/>
      <c r="Y585" s="38"/>
      <c r="AA585" s="175" t="s">
        <v>1</v>
      </c>
      <c r="AB585" s="175"/>
      <c r="AC585" s="72">
        <f>SUM(V2:V3)</f>
        <v>0</v>
      </c>
      <c r="AD585" s="82"/>
      <c r="AE585" s="82"/>
      <c r="AF585" s="82"/>
    </row>
    <row r="586" spans="1:32" ht="22.5" customHeight="1" thickBot="1" x14ac:dyDescent="0.25">
      <c r="A586" s="36"/>
      <c r="B586" s="44"/>
      <c r="C586" s="44"/>
      <c r="D586" s="44"/>
      <c r="E586" s="40"/>
      <c r="F586" s="1"/>
      <c r="G586" s="2"/>
      <c r="H586" s="2"/>
      <c r="I586" s="38"/>
      <c r="J586" s="38"/>
      <c r="K586" s="38"/>
      <c r="L586" s="38"/>
      <c r="M586" s="38"/>
      <c r="N586" s="38"/>
      <c r="O586" s="38"/>
      <c r="P586" s="38"/>
      <c r="Q586" s="86"/>
      <c r="R586" s="38"/>
      <c r="S586" s="38"/>
      <c r="T586" s="38"/>
      <c r="U586" s="38"/>
      <c r="V586" s="38"/>
      <c r="W586" s="38"/>
      <c r="X586" s="38"/>
      <c r="Y586" s="38"/>
      <c r="AA586" s="175" t="s">
        <v>2</v>
      </c>
      <c r="AB586" s="175"/>
      <c r="AC586" s="72">
        <f>SUM(N2:N3)</f>
        <v>53.428571428571431</v>
      </c>
      <c r="AD586" s="82"/>
      <c r="AE586" s="82"/>
      <c r="AF586" s="82"/>
    </row>
    <row r="587" spans="1:32" ht="22.5" customHeight="1" thickBot="1" x14ac:dyDescent="0.25">
      <c r="A587" s="36"/>
      <c r="B587" s="44"/>
      <c r="C587" s="44"/>
      <c r="D587" s="44"/>
      <c r="E587" s="40"/>
      <c r="F587" s="1"/>
      <c r="G587" s="2"/>
      <c r="H587" s="2"/>
      <c r="I587" s="38"/>
      <c r="J587" s="38"/>
      <c r="K587" s="38"/>
      <c r="L587" s="38"/>
      <c r="M587" s="38"/>
      <c r="N587" s="38"/>
      <c r="O587" s="38"/>
      <c r="P587" s="38"/>
      <c r="Q587" s="86"/>
      <c r="R587" s="38"/>
      <c r="S587" s="38"/>
      <c r="T587" s="38"/>
      <c r="U587" s="38"/>
      <c r="V587" s="38"/>
      <c r="W587" s="38"/>
      <c r="X587" s="38"/>
      <c r="Y587" s="38"/>
      <c r="AA587" s="175" t="s">
        <v>4</v>
      </c>
      <c r="AB587" s="175"/>
      <c r="AC587" s="76">
        <f>IF(SUM(U2:U3)=0,0,+(SUM(U2:U3)/AC585))</f>
        <v>0</v>
      </c>
      <c r="AD587" s="82"/>
      <c r="AE587" s="82"/>
      <c r="AF587" s="82"/>
    </row>
    <row r="588" spans="1:32" ht="22.5" customHeight="1" thickBot="1" x14ac:dyDescent="0.25">
      <c r="A588" s="36"/>
      <c r="B588" s="44"/>
      <c r="C588" s="44"/>
      <c r="D588" s="44"/>
      <c r="E588" s="40"/>
      <c r="F588" s="1"/>
      <c r="G588" s="2"/>
      <c r="H588" s="2"/>
      <c r="I588" s="38"/>
      <c r="J588" s="38"/>
      <c r="K588" s="38"/>
      <c r="L588" s="38"/>
      <c r="M588" s="38"/>
      <c r="N588" s="38"/>
      <c r="O588" s="38"/>
      <c r="P588" s="38"/>
      <c r="Q588" s="86"/>
      <c r="R588" s="38"/>
      <c r="S588" s="38"/>
      <c r="T588" s="38"/>
      <c r="U588" s="38"/>
      <c r="V588" s="38"/>
      <c r="W588" s="38"/>
      <c r="X588" s="38"/>
      <c r="Y588" s="38"/>
      <c r="AA588" s="175" t="s">
        <v>3</v>
      </c>
      <c r="AB588" s="175"/>
      <c r="AC588" s="77">
        <f>IF(SUM(T2:T3)=0,0,+(SUM(T2:T3)/AC586))</f>
        <v>0</v>
      </c>
      <c r="AD588" s="82"/>
      <c r="AE588" s="82"/>
      <c r="AF588" s="82"/>
    </row>
    <row r="589" spans="1:32" ht="22.5" customHeight="1" thickBot="1" x14ac:dyDescent="0.25">
      <c r="A589" s="36"/>
      <c r="B589" s="44"/>
      <c r="C589" s="44"/>
      <c r="D589" s="44"/>
      <c r="E589" s="40"/>
      <c r="F589" s="1"/>
      <c r="G589" s="2"/>
      <c r="H589" s="2"/>
      <c r="I589" s="38"/>
      <c r="J589" s="38"/>
      <c r="K589" s="38"/>
      <c r="L589" s="38"/>
      <c r="M589" s="38"/>
      <c r="N589" s="38"/>
      <c r="O589" s="38"/>
      <c r="P589" s="38"/>
      <c r="Q589" s="86"/>
      <c r="R589" s="38"/>
      <c r="S589" s="38"/>
      <c r="T589" s="38"/>
      <c r="U589" s="38"/>
      <c r="V589" s="38"/>
      <c r="W589" s="38"/>
      <c r="X589" s="38"/>
      <c r="Y589" s="38"/>
      <c r="AA589" s="39"/>
      <c r="AB589" s="39"/>
      <c r="AC589" s="75"/>
      <c r="AD589" s="82"/>
      <c r="AE589" s="82"/>
      <c r="AF589" s="82"/>
    </row>
    <row r="590" spans="1:32" ht="22.5" customHeight="1" thickBot="1" x14ac:dyDescent="0.25">
      <c r="A590" s="36"/>
      <c r="B590" s="44"/>
      <c r="C590" s="44"/>
      <c r="D590" s="44"/>
      <c r="E590" s="40"/>
      <c r="F590" s="1"/>
      <c r="G590" s="2"/>
      <c r="H590" s="2"/>
      <c r="I590" s="38"/>
      <c r="J590" s="38"/>
      <c r="K590" s="38"/>
      <c r="L590" s="38"/>
      <c r="M590" s="38"/>
      <c r="N590" s="38"/>
      <c r="O590" s="38"/>
      <c r="P590" s="38"/>
      <c r="Q590" s="86"/>
      <c r="R590" s="38"/>
      <c r="S590" s="38"/>
      <c r="T590" s="38"/>
      <c r="U590" s="38"/>
      <c r="V590" s="38"/>
      <c r="W590" s="38"/>
      <c r="X590" s="38"/>
      <c r="Y590" s="38"/>
      <c r="AA590" s="195" t="s">
        <v>2396</v>
      </c>
      <c r="AB590" s="195"/>
      <c r="AC590" s="195"/>
      <c r="AD590" s="82"/>
      <c r="AE590" s="82"/>
      <c r="AF590" s="82"/>
    </row>
    <row r="591" spans="1:32" ht="22.5" customHeight="1" thickBot="1" x14ac:dyDescent="0.25">
      <c r="A591" s="36"/>
      <c r="B591" s="44"/>
      <c r="C591" s="44"/>
      <c r="D591" s="44"/>
      <c r="E591" s="40"/>
      <c r="F591" s="1"/>
      <c r="G591" s="2"/>
      <c r="H591" s="2"/>
      <c r="I591" s="38"/>
      <c r="J591" s="38"/>
      <c r="K591" s="38"/>
      <c r="L591" s="38"/>
      <c r="M591" s="38"/>
      <c r="N591" s="38"/>
      <c r="O591" s="38"/>
      <c r="P591" s="38"/>
      <c r="Q591" s="86"/>
      <c r="R591" s="38"/>
      <c r="S591" s="38"/>
      <c r="T591" s="38"/>
      <c r="U591" s="38"/>
      <c r="V591" s="38"/>
      <c r="W591" s="38"/>
      <c r="X591" s="38"/>
      <c r="Y591" s="38"/>
      <c r="AA591" s="195"/>
      <c r="AB591" s="195"/>
      <c r="AC591" s="195"/>
      <c r="AD591" s="82"/>
      <c r="AE591" s="82"/>
      <c r="AF591" s="82"/>
    </row>
    <row r="592" spans="1:32" ht="22.5" customHeight="1" thickBot="1" x14ac:dyDescent="0.25">
      <c r="A592" s="36"/>
      <c r="B592" s="44"/>
      <c r="C592" s="44"/>
      <c r="D592" s="44"/>
      <c r="E592" s="40"/>
      <c r="F592" s="1"/>
      <c r="G592" s="2"/>
      <c r="H592" s="2"/>
      <c r="I592" s="38"/>
      <c r="J592" s="38"/>
      <c r="K592" s="38"/>
      <c r="L592" s="38"/>
      <c r="M592" s="38"/>
      <c r="N592" s="38"/>
      <c r="O592" s="38"/>
      <c r="P592" s="38"/>
      <c r="Q592" s="86"/>
      <c r="R592" s="38"/>
      <c r="S592" s="38"/>
      <c r="T592" s="38"/>
      <c r="U592" s="38"/>
      <c r="V592" s="38"/>
      <c r="W592" s="38"/>
      <c r="X592" s="38"/>
      <c r="Y592" s="38"/>
      <c r="AA592" s="175" t="s">
        <v>1</v>
      </c>
      <c r="AB592" s="175"/>
      <c r="AC592" s="72">
        <f>SUM(V4:V8)</f>
        <v>0</v>
      </c>
      <c r="AD592" s="82"/>
      <c r="AE592" s="82"/>
      <c r="AF592" s="82"/>
    </row>
    <row r="593" spans="1:32" ht="22.5" customHeight="1" thickBot="1" x14ac:dyDescent="0.25">
      <c r="A593" s="36"/>
      <c r="B593" s="44"/>
      <c r="C593" s="44"/>
      <c r="D593" s="44"/>
      <c r="E593" s="40"/>
      <c r="F593" s="1"/>
      <c r="G593" s="2"/>
      <c r="H593" s="2"/>
      <c r="I593" s="38"/>
      <c r="J593" s="38"/>
      <c r="K593" s="38"/>
      <c r="L593" s="38"/>
      <c r="M593" s="38"/>
      <c r="N593" s="38"/>
      <c r="O593" s="38"/>
      <c r="P593" s="38"/>
      <c r="Q593" s="86"/>
      <c r="R593" s="38"/>
      <c r="S593" s="38"/>
      <c r="T593" s="38"/>
      <c r="U593" s="38"/>
      <c r="V593" s="38"/>
      <c r="W593" s="38"/>
      <c r="X593" s="38"/>
      <c r="Y593" s="38"/>
      <c r="AA593" s="175" t="s">
        <v>2</v>
      </c>
      <c r="AB593" s="175"/>
      <c r="AC593" s="72">
        <f>SUM(N4:N8)</f>
        <v>69.142857142857139</v>
      </c>
      <c r="AD593" s="82"/>
      <c r="AE593" s="82"/>
      <c r="AF593" s="82"/>
    </row>
    <row r="594" spans="1:32" ht="22.5" customHeight="1" thickBot="1" x14ac:dyDescent="0.25">
      <c r="A594" s="36"/>
      <c r="B594" s="44"/>
      <c r="C594" s="44"/>
      <c r="D594" s="44"/>
      <c r="E594" s="40"/>
      <c r="F594" s="1"/>
      <c r="G594" s="2"/>
      <c r="H594" s="2"/>
      <c r="I594" s="38"/>
      <c r="J594" s="38"/>
      <c r="K594" s="38"/>
      <c r="L594" s="38"/>
      <c r="M594" s="38"/>
      <c r="N594" s="38"/>
      <c r="O594" s="38"/>
      <c r="P594" s="38"/>
      <c r="Q594" s="86"/>
      <c r="R594" s="38"/>
      <c r="S594" s="38"/>
      <c r="T594" s="38"/>
      <c r="U594" s="38"/>
      <c r="V594" s="38"/>
      <c r="W594" s="38"/>
      <c r="X594" s="38"/>
      <c r="Y594" s="38"/>
      <c r="AA594" s="175" t="s">
        <v>4</v>
      </c>
      <c r="AB594" s="175"/>
      <c r="AC594" s="76">
        <f>IF(SUM(U4:U8)=0,0,+(SUM(U4:U8)/AC592))</f>
        <v>0</v>
      </c>
      <c r="AD594" s="82"/>
      <c r="AE594" s="82"/>
      <c r="AF594" s="82"/>
    </row>
    <row r="595" spans="1:32" ht="22.5" customHeight="1" thickBot="1" x14ac:dyDescent="0.25">
      <c r="A595" s="36"/>
      <c r="B595" s="44"/>
      <c r="C595" s="44"/>
      <c r="D595" s="44"/>
      <c r="E595" s="40"/>
      <c r="F595" s="1"/>
      <c r="G595" s="2"/>
      <c r="H595" s="2"/>
      <c r="I595" s="38"/>
      <c r="J595" s="38"/>
      <c r="K595" s="38"/>
      <c r="L595" s="38"/>
      <c r="M595" s="38"/>
      <c r="N595" s="38"/>
      <c r="O595" s="38"/>
      <c r="P595" s="38"/>
      <c r="Q595" s="86"/>
      <c r="R595" s="38"/>
      <c r="S595" s="38"/>
      <c r="T595" s="38"/>
      <c r="U595" s="38"/>
      <c r="V595" s="38"/>
      <c r="W595" s="38"/>
      <c r="X595" s="38"/>
      <c r="Y595" s="38"/>
      <c r="AA595" s="175" t="s">
        <v>3</v>
      </c>
      <c r="AB595" s="175"/>
      <c r="AC595" s="77">
        <f>IF(SUM(T4:T8)=0,0,+(SUM(T4:T8)/AC593))</f>
        <v>0</v>
      </c>
      <c r="AD595" s="82"/>
      <c r="AE595" s="82"/>
      <c r="AF595" s="82"/>
    </row>
    <row r="596" spans="1:32" ht="22.5" customHeight="1" thickBot="1" x14ac:dyDescent="0.25">
      <c r="A596" s="36"/>
      <c r="B596" s="44"/>
      <c r="C596" s="44"/>
      <c r="D596" s="44"/>
      <c r="E596" s="40"/>
      <c r="F596" s="1"/>
      <c r="G596" s="2"/>
      <c r="H596" s="2"/>
      <c r="I596" s="38"/>
      <c r="J596" s="38"/>
      <c r="K596" s="38"/>
      <c r="L596" s="38"/>
      <c r="M596" s="38"/>
      <c r="N596" s="38"/>
      <c r="O596" s="38"/>
      <c r="P596" s="38"/>
      <c r="Q596" s="86"/>
      <c r="R596" s="38"/>
      <c r="S596" s="38"/>
      <c r="T596" s="38"/>
      <c r="U596" s="38"/>
      <c r="V596" s="38"/>
      <c r="W596" s="38"/>
      <c r="X596" s="38"/>
      <c r="Y596" s="38"/>
      <c r="AA596" s="39"/>
      <c r="AB596" s="39"/>
      <c r="AC596" s="75"/>
      <c r="AD596" s="82"/>
      <c r="AE596" s="82"/>
      <c r="AF596" s="82"/>
    </row>
    <row r="597" spans="1:32" ht="22.5" customHeight="1" thickBot="1" x14ac:dyDescent="0.25">
      <c r="A597" s="36"/>
      <c r="B597" s="44"/>
      <c r="C597" s="44"/>
      <c r="D597" s="44"/>
      <c r="E597" s="40"/>
      <c r="F597" s="1"/>
      <c r="G597" s="2"/>
      <c r="H597" s="2"/>
      <c r="I597" s="38"/>
      <c r="J597" s="38"/>
      <c r="K597" s="38"/>
      <c r="L597" s="38"/>
      <c r="M597" s="38"/>
      <c r="N597" s="38"/>
      <c r="O597" s="38"/>
      <c r="P597" s="38"/>
      <c r="Q597" s="86"/>
      <c r="R597" s="38"/>
      <c r="S597" s="38"/>
      <c r="T597" s="38"/>
      <c r="U597" s="38"/>
      <c r="V597" s="38"/>
      <c r="W597" s="38"/>
      <c r="X597" s="38"/>
      <c r="Y597" s="38"/>
      <c r="AA597" s="195" t="s">
        <v>2357</v>
      </c>
      <c r="AB597" s="195"/>
      <c r="AC597" s="195"/>
      <c r="AD597" s="82"/>
      <c r="AE597" s="82"/>
      <c r="AF597" s="82"/>
    </row>
    <row r="598" spans="1:32" ht="22.5" customHeight="1" thickBot="1" x14ac:dyDescent="0.25">
      <c r="A598" s="36"/>
      <c r="B598" s="44"/>
      <c r="C598" s="44"/>
      <c r="D598" s="44"/>
      <c r="E598" s="40"/>
      <c r="F598" s="1"/>
      <c r="G598" s="2"/>
      <c r="H598" s="2"/>
      <c r="I598" s="38"/>
      <c r="J598" s="38"/>
      <c r="K598" s="38"/>
      <c r="L598" s="38"/>
      <c r="M598" s="38"/>
      <c r="N598" s="38"/>
      <c r="O598" s="38"/>
      <c r="P598" s="38"/>
      <c r="Q598" s="86"/>
      <c r="R598" s="38"/>
      <c r="S598" s="38"/>
      <c r="T598" s="38"/>
      <c r="U598" s="38"/>
      <c r="V598" s="38"/>
      <c r="W598" s="38"/>
      <c r="X598" s="38"/>
      <c r="Y598" s="38"/>
      <c r="AA598" s="195"/>
      <c r="AB598" s="195"/>
      <c r="AC598" s="195"/>
      <c r="AD598" s="82"/>
      <c r="AE598" s="82"/>
      <c r="AF598" s="82"/>
    </row>
    <row r="599" spans="1:32" ht="22.5" customHeight="1" thickBot="1" x14ac:dyDescent="0.25">
      <c r="A599" s="36"/>
      <c r="B599" s="44"/>
      <c r="C599" s="44"/>
      <c r="D599" s="44"/>
      <c r="E599" s="40"/>
      <c r="F599" s="1"/>
      <c r="G599" s="2"/>
      <c r="H599" s="2"/>
      <c r="I599" s="38"/>
      <c r="J599" s="38"/>
      <c r="K599" s="38"/>
      <c r="L599" s="38"/>
      <c r="M599" s="38"/>
      <c r="N599" s="38"/>
      <c r="O599" s="38"/>
      <c r="P599" s="38"/>
      <c r="Q599" s="86"/>
      <c r="R599" s="38"/>
      <c r="S599" s="38"/>
      <c r="T599" s="38"/>
      <c r="U599" s="38"/>
      <c r="V599" s="38"/>
      <c r="W599" s="38"/>
      <c r="X599" s="38"/>
      <c r="Y599" s="38"/>
      <c r="AA599" s="175" t="s">
        <v>1</v>
      </c>
      <c r="AB599" s="175"/>
      <c r="AC599" s="72">
        <f>SUM(V9:V38)</f>
        <v>24.285714285714285</v>
      </c>
      <c r="AD599" s="82"/>
      <c r="AE599" s="82"/>
      <c r="AF599" s="82"/>
    </row>
    <row r="600" spans="1:32" ht="22.5" customHeight="1" thickBot="1" x14ac:dyDescent="0.25">
      <c r="A600" s="36"/>
      <c r="B600" s="44"/>
      <c r="C600" s="44"/>
      <c r="D600" s="44"/>
      <c r="E600" s="40"/>
      <c r="F600" s="1"/>
      <c r="G600" s="2"/>
      <c r="H600" s="2"/>
      <c r="I600" s="38"/>
      <c r="J600" s="38"/>
      <c r="K600" s="38"/>
      <c r="L600" s="38"/>
      <c r="M600" s="38"/>
      <c r="N600" s="38"/>
      <c r="O600" s="38"/>
      <c r="P600" s="38"/>
      <c r="Q600" s="86"/>
      <c r="R600" s="38"/>
      <c r="S600" s="38"/>
      <c r="T600" s="38"/>
      <c r="U600" s="38"/>
      <c r="V600" s="38"/>
      <c r="W600" s="38"/>
      <c r="X600" s="38"/>
      <c r="Y600" s="38"/>
      <c r="AA600" s="175" t="s">
        <v>2</v>
      </c>
      <c r="AB600" s="175"/>
      <c r="AC600" s="72">
        <f>SUM(N9:N38)</f>
        <v>565.71428571428555</v>
      </c>
      <c r="AD600" s="82"/>
      <c r="AE600" s="82"/>
      <c r="AF600" s="82"/>
    </row>
    <row r="601" spans="1:32" ht="22.5" customHeight="1" thickBot="1" x14ac:dyDescent="0.25">
      <c r="A601" s="36"/>
      <c r="B601" s="44"/>
      <c r="C601" s="44"/>
      <c r="D601" s="44"/>
      <c r="E601" s="40"/>
      <c r="F601" s="1"/>
      <c r="G601" s="2"/>
      <c r="H601" s="2"/>
      <c r="I601" s="38"/>
      <c r="J601" s="38"/>
      <c r="K601" s="38"/>
      <c r="L601" s="38"/>
      <c r="M601" s="38"/>
      <c r="N601" s="38"/>
      <c r="O601" s="38"/>
      <c r="P601" s="38"/>
      <c r="Q601" s="86"/>
      <c r="R601" s="38"/>
      <c r="S601" s="38"/>
      <c r="T601" s="38"/>
      <c r="U601" s="38"/>
      <c r="V601" s="38"/>
      <c r="W601" s="38"/>
      <c r="X601" s="38"/>
      <c r="Y601" s="38"/>
      <c r="AA601" s="175" t="s">
        <v>4</v>
      </c>
      <c r="AB601" s="175"/>
      <c r="AC601" s="76">
        <f>IF(SUM(U9:U38)=0,0,+(SUM(U9:U38)/AC599))</f>
        <v>0.3352941176470588</v>
      </c>
      <c r="AD601" s="82"/>
      <c r="AE601" s="82"/>
      <c r="AF601" s="82"/>
    </row>
    <row r="602" spans="1:32" ht="22.5" customHeight="1" thickBot="1" x14ac:dyDescent="0.25">
      <c r="A602" s="36"/>
      <c r="B602" s="44"/>
      <c r="C602" s="44"/>
      <c r="D602" s="44"/>
      <c r="E602" s="40"/>
      <c r="F602" s="1"/>
      <c r="G602" s="2"/>
      <c r="H602" s="2"/>
      <c r="I602" s="38"/>
      <c r="J602" s="38"/>
      <c r="K602" s="38"/>
      <c r="L602" s="38"/>
      <c r="M602" s="38"/>
      <c r="N602" s="38"/>
      <c r="O602" s="38"/>
      <c r="P602" s="38"/>
      <c r="Q602" s="86"/>
      <c r="R602" s="38"/>
      <c r="S602" s="38"/>
      <c r="T602" s="38"/>
      <c r="U602" s="38"/>
      <c r="V602" s="38"/>
      <c r="W602" s="38"/>
      <c r="X602" s="38"/>
      <c r="Y602" s="38"/>
      <c r="AA602" s="175" t="s">
        <v>3</v>
      </c>
      <c r="AB602" s="175"/>
      <c r="AC602" s="77">
        <f>IF(SUM(T9:T38)=0,0,+(SUM(T9:T38)/AC600))</f>
        <v>1.4393939393939396E-2</v>
      </c>
      <c r="AD602" s="82"/>
      <c r="AE602" s="82"/>
      <c r="AF602" s="82"/>
    </row>
    <row r="603" spans="1:32" ht="22.5" customHeight="1" thickBot="1" x14ac:dyDescent="0.25">
      <c r="A603" s="36"/>
      <c r="B603" s="44"/>
      <c r="C603" s="44"/>
      <c r="D603" s="44"/>
      <c r="E603" s="40"/>
      <c r="F603" s="1"/>
      <c r="G603" s="2"/>
      <c r="H603" s="2"/>
      <c r="I603" s="38"/>
      <c r="J603" s="38"/>
      <c r="K603" s="38"/>
      <c r="L603" s="38"/>
      <c r="M603" s="38"/>
      <c r="N603" s="38"/>
      <c r="O603" s="38"/>
      <c r="P603" s="38"/>
      <c r="Q603" s="86"/>
      <c r="R603" s="38"/>
      <c r="S603" s="38"/>
      <c r="T603" s="38"/>
      <c r="U603" s="38"/>
      <c r="V603" s="38"/>
      <c r="W603" s="38"/>
      <c r="X603" s="38"/>
      <c r="Y603" s="38"/>
      <c r="AA603" s="39"/>
      <c r="AB603" s="39"/>
      <c r="AC603" s="75"/>
      <c r="AD603" s="82"/>
      <c r="AE603" s="82"/>
      <c r="AF603" s="82"/>
    </row>
    <row r="604" spans="1:32" ht="22.5" customHeight="1" thickBot="1" x14ac:dyDescent="0.25">
      <c r="A604" s="36"/>
      <c r="B604" s="44"/>
      <c r="C604" s="44"/>
      <c r="D604" s="44"/>
      <c r="E604" s="40"/>
      <c r="F604" s="1"/>
      <c r="G604" s="2"/>
      <c r="H604" s="2"/>
      <c r="I604" s="38"/>
      <c r="J604" s="38"/>
      <c r="K604" s="38"/>
      <c r="L604" s="38"/>
      <c r="M604" s="38"/>
      <c r="N604" s="38"/>
      <c r="O604" s="38"/>
      <c r="P604" s="38"/>
      <c r="Q604" s="86"/>
      <c r="R604" s="38"/>
      <c r="S604" s="38"/>
      <c r="T604" s="38"/>
      <c r="U604" s="38"/>
      <c r="V604" s="38"/>
      <c r="W604" s="38"/>
      <c r="X604" s="38"/>
      <c r="Y604" s="38"/>
      <c r="AA604" s="195" t="s">
        <v>2223</v>
      </c>
      <c r="AB604" s="195"/>
      <c r="AC604" s="195"/>
      <c r="AD604" s="82"/>
      <c r="AE604" s="82"/>
      <c r="AF604" s="82"/>
    </row>
    <row r="605" spans="1:32" ht="22.5" customHeight="1" thickBot="1" x14ac:dyDescent="0.25">
      <c r="A605" s="36"/>
      <c r="B605" s="44"/>
      <c r="C605" s="44"/>
      <c r="D605" s="44"/>
      <c r="E605" s="40"/>
      <c r="F605" s="1"/>
      <c r="G605" s="2"/>
      <c r="H605" s="2"/>
      <c r="I605" s="38"/>
      <c r="J605" s="38"/>
      <c r="K605" s="38"/>
      <c r="L605" s="38"/>
      <c r="M605" s="38"/>
      <c r="N605" s="38"/>
      <c r="O605" s="38"/>
      <c r="P605" s="38"/>
      <c r="Q605" s="86"/>
      <c r="R605" s="38"/>
      <c r="S605" s="38"/>
      <c r="T605" s="38"/>
      <c r="U605" s="38"/>
      <c r="V605" s="38"/>
      <c r="W605" s="38"/>
      <c r="X605" s="38"/>
      <c r="Y605" s="38"/>
      <c r="AA605" s="195"/>
      <c r="AB605" s="195"/>
      <c r="AC605" s="195"/>
      <c r="AD605" s="82"/>
      <c r="AE605" s="82"/>
      <c r="AF605" s="82"/>
    </row>
    <row r="606" spans="1:32" ht="22.5" customHeight="1" thickBot="1" x14ac:dyDescent="0.25">
      <c r="A606" s="36"/>
      <c r="B606" s="44"/>
      <c r="C606" s="44"/>
      <c r="D606" s="44"/>
      <c r="E606" s="40"/>
      <c r="F606" s="1"/>
      <c r="G606" s="2"/>
      <c r="H606" s="2"/>
      <c r="I606" s="38"/>
      <c r="J606" s="38"/>
      <c r="K606" s="38"/>
      <c r="L606" s="38"/>
      <c r="M606" s="38"/>
      <c r="N606" s="38"/>
      <c r="O606" s="38"/>
      <c r="P606" s="38"/>
      <c r="Q606" s="86"/>
      <c r="R606" s="38"/>
      <c r="S606" s="38"/>
      <c r="T606" s="38"/>
      <c r="U606" s="38"/>
      <c r="V606" s="38"/>
      <c r="W606" s="38"/>
      <c r="X606" s="38"/>
      <c r="Y606" s="38"/>
      <c r="AA606" s="175" t="s">
        <v>1</v>
      </c>
      <c r="AB606" s="175"/>
      <c r="AC606" s="72">
        <f>SUM(V39:V40)</f>
        <v>0</v>
      </c>
      <c r="AD606" s="82"/>
      <c r="AE606" s="82"/>
      <c r="AF606" s="82"/>
    </row>
    <row r="607" spans="1:32" ht="22.5" customHeight="1" thickBot="1" x14ac:dyDescent="0.25">
      <c r="A607" s="36"/>
      <c r="B607" s="44"/>
      <c r="C607" s="44"/>
      <c r="D607" s="44"/>
      <c r="E607" s="40"/>
      <c r="F607" s="1"/>
      <c r="G607" s="2"/>
      <c r="H607" s="2"/>
      <c r="I607" s="38"/>
      <c r="J607" s="38"/>
      <c r="K607" s="38"/>
      <c r="L607" s="38"/>
      <c r="M607" s="38"/>
      <c r="N607" s="38"/>
      <c r="O607" s="38"/>
      <c r="P607" s="38"/>
      <c r="Q607" s="86"/>
      <c r="R607" s="38"/>
      <c r="S607" s="38"/>
      <c r="T607" s="38"/>
      <c r="U607" s="38"/>
      <c r="V607" s="38"/>
      <c r="W607" s="38"/>
      <c r="X607" s="38"/>
      <c r="Y607" s="38"/>
      <c r="AA607" s="175" t="s">
        <v>2</v>
      </c>
      <c r="AB607" s="175"/>
      <c r="AC607" s="72">
        <f>SUM(N39:N40)</f>
        <v>17.428571428571427</v>
      </c>
      <c r="AD607" s="82"/>
      <c r="AE607" s="82"/>
      <c r="AF607" s="82"/>
    </row>
    <row r="608" spans="1:32" ht="22.5" customHeight="1" thickBot="1" x14ac:dyDescent="0.25">
      <c r="A608" s="36"/>
      <c r="B608" s="44"/>
      <c r="C608" s="44"/>
      <c r="D608" s="44"/>
      <c r="E608" s="40"/>
      <c r="F608" s="1"/>
      <c r="G608" s="2"/>
      <c r="H608" s="2"/>
      <c r="I608" s="38"/>
      <c r="J608" s="38"/>
      <c r="K608" s="38"/>
      <c r="L608" s="38"/>
      <c r="M608" s="38"/>
      <c r="N608" s="38"/>
      <c r="O608" s="38"/>
      <c r="P608" s="38"/>
      <c r="Q608" s="86"/>
      <c r="R608" s="38"/>
      <c r="S608" s="38"/>
      <c r="T608" s="38"/>
      <c r="U608" s="38"/>
      <c r="V608" s="38"/>
      <c r="W608" s="38"/>
      <c r="X608" s="38"/>
      <c r="Y608" s="38"/>
      <c r="AA608" s="175" t="s">
        <v>4</v>
      </c>
      <c r="AB608" s="175"/>
      <c r="AC608" s="76">
        <f>IF(SUM(U39:U40)=0,0,+(SUM(U39:U40)/AC606))</f>
        <v>0</v>
      </c>
      <c r="AD608" s="82"/>
      <c r="AE608" s="82"/>
      <c r="AF608" s="82"/>
    </row>
    <row r="609" spans="1:32" ht="22.5" customHeight="1" thickBot="1" x14ac:dyDescent="0.25">
      <c r="A609" s="36"/>
      <c r="B609" s="44"/>
      <c r="C609" s="44"/>
      <c r="D609" s="44"/>
      <c r="E609" s="40"/>
      <c r="F609" s="1"/>
      <c r="G609" s="2"/>
      <c r="H609" s="2"/>
      <c r="I609" s="38"/>
      <c r="J609" s="38"/>
      <c r="K609" s="38"/>
      <c r="L609" s="38"/>
      <c r="M609" s="38"/>
      <c r="N609" s="38"/>
      <c r="O609" s="38"/>
      <c r="P609" s="38"/>
      <c r="Q609" s="86"/>
      <c r="R609" s="38"/>
      <c r="S609" s="38"/>
      <c r="T609" s="38"/>
      <c r="U609" s="38"/>
      <c r="V609" s="38"/>
      <c r="W609" s="38"/>
      <c r="X609" s="38"/>
      <c r="Y609" s="38"/>
      <c r="AA609" s="175" t="s">
        <v>3</v>
      </c>
      <c r="AB609" s="175"/>
      <c r="AC609" s="77">
        <f>IF(SUM(T39:T40)=0,0,+(SUM(T39:T40)/AC607))</f>
        <v>0</v>
      </c>
      <c r="AD609" s="82"/>
      <c r="AE609" s="82"/>
      <c r="AF609" s="82"/>
    </row>
    <row r="610" spans="1:32" ht="22.5" customHeight="1" thickBot="1" x14ac:dyDescent="0.25">
      <c r="A610" s="36"/>
      <c r="B610" s="44"/>
      <c r="C610" s="44"/>
      <c r="D610" s="44"/>
      <c r="E610" s="40"/>
      <c r="F610" s="1"/>
      <c r="G610" s="2"/>
      <c r="H610" s="2"/>
      <c r="I610" s="38"/>
      <c r="J610" s="38"/>
      <c r="K610" s="38"/>
      <c r="L610" s="38"/>
      <c r="M610" s="38"/>
      <c r="N610" s="38"/>
      <c r="O610" s="38"/>
      <c r="P610" s="38"/>
      <c r="Q610" s="86"/>
      <c r="R610" s="38"/>
      <c r="S610" s="38"/>
      <c r="T610" s="38"/>
      <c r="U610" s="38"/>
      <c r="V610" s="38"/>
      <c r="W610" s="38"/>
      <c r="X610" s="38"/>
      <c r="Y610" s="38"/>
      <c r="AA610" s="39"/>
      <c r="AB610" s="39"/>
      <c r="AC610" s="75"/>
      <c r="AD610" s="82"/>
      <c r="AE610" s="82"/>
      <c r="AF610" s="82"/>
    </row>
    <row r="611" spans="1:32" ht="22.5" customHeight="1" thickBot="1" x14ac:dyDescent="0.25">
      <c r="A611" s="36"/>
      <c r="B611" s="44"/>
      <c r="C611" s="44"/>
      <c r="D611" s="44"/>
      <c r="E611" s="40"/>
      <c r="F611" s="1"/>
      <c r="G611" s="2"/>
      <c r="H611" s="2"/>
      <c r="I611" s="38"/>
      <c r="J611" s="38"/>
      <c r="K611" s="38"/>
      <c r="L611" s="38"/>
      <c r="M611" s="38"/>
      <c r="N611" s="38"/>
      <c r="O611" s="38"/>
      <c r="P611" s="38"/>
      <c r="Q611" s="86"/>
      <c r="R611" s="38"/>
      <c r="S611" s="38"/>
      <c r="T611" s="38"/>
      <c r="U611" s="38"/>
      <c r="V611" s="38"/>
      <c r="W611" s="38"/>
      <c r="X611" s="38"/>
      <c r="Y611" s="38"/>
      <c r="AA611" s="195" t="s">
        <v>2211</v>
      </c>
      <c r="AB611" s="195"/>
      <c r="AC611" s="195"/>
      <c r="AD611" s="82"/>
      <c r="AE611" s="82"/>
      <c r="AF611" s="82"/>
    </row>
    <row r="612" spans="1:32" ht="22.5" customHeight="1" thickBot="1" x14ac:dyDescent="0.25">
      <c r="A612" s="36"/>
      <c r="B612" s="44"/>
      <c r="C612" s="44"/>
      <c r="D612" s="44"/>
      <c r="E612" s="40"/>
      <c r="F612" s="1"/>
      <c r="G612" s="2"/>
      <c r="H612" s="2"/>
      <c r="I612" s="38"/>
      <c r="J612" s="38"/>
      <c r="K612" s="38"/>
      <c r="L612" s="38"/>
      <c r="M612" s="38"/>
      <c r="N612" s="38"/>
      <c r="O612" s="38"/>
      <c r="P612" s="38"/>
      <c r="Q612" s="86"/>
      <c r="R612" s="38"/>
      <c r="S612" s="38"/>
      <c r="T612" s="38"/>
      <c r="U612" s="38"/>
      <c r="V612" s="38"/>
      <c r="W612" s="38"/>
      <c r="X612" s="38"/>
      <c r="Y612" s="38"/>
      <c r="AA612" s="195"/>
      <c r="AB612" s="195"/>
      <c r="AC612" s="195"/>
      <c r="AD612" s="82"/>
      <c r="AE612" s="82"/>
      <c r="AF612" s="82"/>
    </row>
    <row r="613" spans="1:32" ht="22.5" customHeight="1" thickBot="1" x14ac:dyDescent="0.25">
      <c r="A613" s="36"/>
      <c r="B613" s="44"/>
      <c r="C613" s="44"/>
      <c r="D613" s="44"/>
      <c r="E613" s="40"/>
      <c r="F613" s="1"/>
      <c r="G613" s="2"/>
      <c r="H613" s="2"/>
      <c r="I613" s="38"/>
      <c r="J613" s="38"/>
      <c r="K613" s="38"/>
      <c r="L613" s="38"/>
      <c r="M613" s="38"/>
      <c r="N613" s="38"/>
      <c r="O613" s="38"/>
      <c r="P613" s="38"/>
      <c r="Q613" s="86"/>
      <c r="R613" s="38"/>
      <c r="S613" s="38"/>
      <c r="T613" s="38"/>
      <c r="U613" s="38"/>
      <c r="V613" s="38"/>
      <c r="W613" s="38"/>
      <c r="X613" s="38"/>
      <c r="Y613" s="38"/>
      <c r="AA613" s="175" t="s">
        <v>1</v>
      </c>
      <c r="AB613" s="175"/>
      <c r="AC613" s="72">
        <f>SUM(V41:V61)</f>
        <v>47.857142857142861</v>
      </c>
      <c r="AD613" s="82"/>
      <c r="AE613" s="82"/>
      <c r="AF613" s="82"/>
    </row>
    <row r="614" spans="1:32" ht="22.5" customHeight="1" thickBot="1" x14ac:dyDescent="0.25">
      <c r="A614" s="36"/>
      <c r="B614" s="44"/>
      <c r="C614" s="44"/>
      <c r="D614" s="44"/>
      <c r="E614" s="40"/>
      <c r="F614" s="1"/>
      <c r="G614" s="2"/>
      <c r="H614" s="2"/>
      <c r="I614" s="38"/>
      <c r="J614" s="38"/>
      <c r="K614" s="38"/>
      <c r="L614" s="38"/>
      <c r="M614" s="38"/>
      <c r="N614" s="38"/>
      <c r="O614" s="38"/>
      <c r="P614" s="38"/>
      <c r="Q614" s="86"/>
      <c r="R614" s="38"/>
      <c r="S614" s="38"/>
      <c r="T614" s="38"/>
      <c r="U614" s="38"/>
      <c r="V614" s="38"/>
      <c r="W614" s="38"/>
      <c r="X614" s="38"/>
      <c r="Y614" s="38"/>
      <c r="AA614" s="175" t="s">
        <v>2</v>
      </c>
      <c r="AB614" s="175"/>
      <c r="AC614" s="72">
        <f>SUM(N41:N61)</f>
        <v>267.28571428571428</v>
      </c>
      <c r="AD614" s="82"/>
      <c r="AE614" s="82"/>
      <c r="AF614" s="82"/>
    </row>
    <row r="615" spans="1:32" ht="22.5" customHeight="1" thickBot="1" x14ac:dyDescent="0.25">
      <c r="A615" s="36"/>
      <c r="B615" s="44"/>
      <c r="C615" s="44"/>
      <c r="D615" s="44"/>
      <c r="E615" s="40"/>
      <c r="F615" s="1"/>
      <c r="G615" s="2"/>
      <c r="H615" s="2"/>
      <c r="I615" s="38"/>
      <c r="J615" s="38"/>
      <c r="K615" s="38"/>
      <c r="L615" s="38"/>
      <c r="M615" s="38"/>
      <c r="N615" s="38"/>
      <c r="O615" s="38"/>
      <c r="P615" s="38"/>
      <c r="Q615" s="86"/>
      <c r="R615" s="38"/>
      <c r="S615" s="38"/>
      <c r="T615" s="38"/>
      <c r="U615" s="38"/>
      <c r="V615" s="38"/>
      <c r="W615" s="38"/>
      <c r="X615" s="38"/>
      <c r="Y615" s="38"/>
      <c r="AA615" s="175" t="s">
        <v>4</v>
      </c>
      <c r="AB615" s="175"/>
      <c r="AC615" s="76">
        <f>IF(SUM(U41:U61)=0,0,+(SUM(U41:U61)/AC613))</f>
        <v>0.31343283582089548</v>
      </c>
      <c r="AD615" s="82"/>
      <c r="AE615" s="82"/>
      <c r="AF615" s="82"/>
    </row>
    <row r="616" spans="1:32" ht="22.5" customHeight="1" thickBot="1" x14ac:dyDescent="0.25">
      <c r="A616" s="36"/>
      <c r="B616" s="44"/>
      <c r="C616" s="44"/>
      <c r="D616" s="44"/>
      <c r="E616" s="40"/>
      <c r="F616" s="1"/>
      <c r="G616" s="2"/>
      <c r="H616" s="2"/>
      <c r="I616" s="38"/>
      <c r="J616" s="38"/>
      <c r="K616" s="38"/>
      <c r="L616" s="38"/>
      <c r="M616" s="38"/>
      <c r="N616" s="38"/>
      <c r="O616" s="38"/>
      <c r="P616" s="38"/>
      <c r="Q616" s="86"/>
      <c r="R616" s="38"/>
      <c r="S616" s="38"/>
      <c r="T616" s="38"/>
      <c r="U616" s="38"/>
      <c r="V616" s="38"/>
      <c r="W616" s="38"/>
      <c r="X616" s="38"/>
      <c r="Y616" s="38"/>
      <c r="AA616" s="175" t="s">
        <v>3</v>
      </c>
      <c r="AB616" s="175"/>
      <c r="AC616" s="77">
        <f>IF(SUM(T41:T61)=0,0,+(SUM(T41:T61)/AC614))</f>
        <v>0.13735970069481562</v>
      </c>
      <c r="AD616" s="82"/>
      <c r="AE616" s="82"/>
      <c r="AF616" s="82"/>
    </row>
    <row r="617" spans="1:32" ht="22.5" customHeight="1" thickBot="1" x14ac:dyDescent="0.25">
      <c r="A617" s="36"/>
      <c r="B617" s="44"/>
      <c r="C617" s="44"/>
      <c r="D617" s="44"/>
      <c r="E617" s="40"/>
      <c r="F617" s="1"/>
      <c r="G617" s="2"/>
      <c r="H617" s="2"/>
      <c r="I617" s="38"/>
      <c r="J617" s="38"/>
      <c r="K617" s="38"/>
      <c r="L617" s="38"/>
      <c r="M617" s="38"/>
      <c r="N617" s="38"/>
      <c r="O617" s="38"/>
      <c r="P617" s="38"/>
      <c r="Q617" s="86"/>
      <c r="R617" s="38"/>
      <c r="S617" s="38"/>
      <c r="T617" s="38"/>
      <c r="U617" s="38"/>
      <c r="V617" s="38"/>
      <c r="W617" s="38"/>
      <c r="X617" s="38"/>
      <c r="Y617" s="38"/>
      <c r="AA617" s="39"/>
      <c r="AB617" s="39"/>
      <c r="AC617" s="75"/>
      <c r="AD617" s="82"/>
      <c r="AE617" s="82"/>
      <c r="AF617" s="82"/>
    </row>
    <row r="618" spans="1:32" ht="22.5" customHeight="1" thickBot="1" x14ac:dyDescent="0.25">
      <c r="A618" s="36"/>
      <c r="B618" s="44"/>
      <c r="C618" s="44"/>
      <c r="D618" s="44"/>
      <c r="E618" s="40"/>
      <c r="F618" s="1"/>
      <c r="G618" s="2"/>
      <c r="H618" s="2"/>
      <c r="I618" s="38"/>
      <c r="J618" s="38"/>
      <c r="K618" s="38"/>
      <c r="L618" s="38"/>
      <c r="M618" s="38"/>
      <c r="N618" s="38"/>
      <c r="O618" s="38"/>
      <c r="P618" s="38"/>
      <c r="Q618" s="86"/>
      <c r="R618" s="38"/>
      <c r="S618" s="38"/>
      <c r="T618" s="38"/>
      <c r="U618" s="38"/>
      <c r="V618" s="38"/>
      <c r="W618" s="38"/>
      <c r="X618" s="38"/>
      <c r="Y618" s="38"/>
      <c r="AA618" s="195" t="s">
        <v>2212</v>
      </c>
      <c r="AB618" s="195"/>
      <c r="AC618" s="195"/>
      <c r="AD618" s="82"/>
      <c r="AE618" s="82"/>
      <c r="AF618" s="82"/>
    </row>
    <row r="619" spans="1:32" ht="22.5" customHeight="1" thickBot="1" x14ac:dyDescent="0.25">
      <c r="A619" s="36"/>
      <c r="B619" s="44"/>
      <c r="C619" s="44"/>
      <c r="D619" s="44"/>
      <c r="E619" s="40"/>
      <c r="F619" s="1"/>
      <c r="G619" s="2"/>
      <c r="H619" s="2"/>
      <c r="I619" s="38"/>
      <c r="J619" s="38"/>
      <c r="K619" s="38"/>
      <c r="L619" s="38"/>
      <c r="M619" s="38"/>
      <c r="N619" s="38"/>
      <c r="O619" s="38"/>
      <c r="P619" s="38"/>
      <c r="Q619" s="86"/>
      <c r="R619" s="38"/>
      <c r="S619" s="38"/>
      <c r="T619" s="38"/>
      <c r="U619" s="38"/>
      <c r="V619" s="38"/>
      <c r="W619" s="38"/>
      <c r="X619" s="38"/>
      <c r="Y619" s="38"/>
      <c r="AA619" s="195"/>
      <c r="AB619" s="195"/>
      <c r="AC619" s="195"/>
      <c r="AD619" s="82"/>
      <c r="AE619" s="82"/>
      <c r="AF619" s="82"/>
    </row>
    <row r="620" spans="1:32" ht="22.5" customHeight="1" thickBot="1" x14ac:dyDescent="0.25">
      <c r="A620" s="36"/>
      <c r="B620" s="44"/>
      <c r="C620" s="44"/>
      <c r="D620" s="44"/>
      <c r="E620" s="40"/>
      <c r="F620" s="1"/>
      <c r="G620" s="2"/>
      <c r="H620" s="2"/>
      <c r="I620" s="38"/>
      <c r="J620" s="38"/>
      <c r="K620" s="38"/>
      <c r="L620" s="38"/>
      <c r="M620" s="38"/>
      <c r="N620" s="38"/>
      <c r="O620" s="38"/>
      <c r="P620" s="38"/>
      <c r="Q620" s="86"/>
      <c r="R620" s="38"/>
      <c r="S620" s="38"/>
      <c r="T620" s="38"/>
      <c r="U620" s="38"/>
      <c r="V620" s="38"/>
      <c r="W620" s="38"/>
      <c r="X620" s="38"/>
      <c r="Y620" s="38"/>
      <c r="AA620" s="175" t="s">
        <v>1</v>
      </c>
      <c r="AB620" s="175"/>
      <c r="AC620" s="72">
        <f>SUM(V62:V91)</f>
        <v>14.428571428571431</v>
      </c>
      <c r="AD620" s="82"/>
      <c r="AE620" s="82"/>
      <c r="AF620" s="82"/>
    </row>
    <row r="621" spans="1:32" ht="22.5" customHeight="1" thickBot="1" x14ac:dyDescent="0.25">
      <c r="A621" s="36"/>
      <c r="B621" s="44"/>
      <c r="C621" s="44"/>
      <c r="D621" s="44"/>
      <c r="E621" s="40"/>
      <c r="F621" s="1"/>
      <c r="G621" s="2"/>
      <c r="H621" s="2"/>
      <c r="I621" s="38"/>
      <c r="J621" s="38"/>
      <c r="K621" s="38"/>
      <c r="L621" s="38"/>
      <c r="M621" s="38"/>
      <c r="N621" s="38"/>
      <c r="O621" s="38"/>
      <c r="P621" s="38"/>
      <c r="Q621" s="86"/>
      <c r="R621" s="38"/>
      <c r="S621" s="38"/>
      <c r="T621" s="38"/>
      <c r="U621" s="38"/>
      <c r="V621" s="38"/>
      <c r="W621" s="38"/>
      <c r="X621" s="38"/>
      <c r="Y621" s="38"/>
      <c r="AA621" s="175" t="s">
        <v>2</v>
      </c>
      <c r="AB621" s="175"/>
      <c r="AC621" s="72">
        <f>SUM(N62:N91)</f>
        <v>432.28571428571428</v>
      </c>
      <c r="AD621" s="82"/>
      <c r="AE621" s="82"/>
      <c r="AF621" s="82"/>
    </row>
    <row r="622" spans="1:32" ht="22.5" customHeight="1" thickBot="1" x14ac:dyDescent="0.25">
      <c r="A622" s="36"/>
      <c r="B622" s="44"/>
      <c r="C622" s="44"/>
      <c r="D622" s="44"/>
      <c r="E622" s="40"/>
      <c r="F622" s="1"/>
      <c r="G622" s="2"/>
      <c r="H622" s="2"/>
      <c r="I622" s="38"/>
      <c r="J622" s="38"/>
      <c r="K622" s="38"/>
      <c r="L622" s="38"/>
      <c r="M622" s="38"/>
      <c r="N622" s="38"/>
      <c r="O622" s="38"/>
      <c r="P622" s="38"/>
      <c r="Q622" s="86"/>
      <c r="R622" s="38"/>
      <c r="S622" s="38"/>
      <c r="T622" s="38"/>
      <c r="U622" s="38"/>
      <c r="V622" s="38"/>
      <c r="W622" s="38"/>
      <c r="X622" s="38"/>
      <c r="Y622" s="38"/>
      <c r="AA622" s="175" t="s">
        <v>4</v>
      </c>
      <c r="AB622" s="175"/>
      <c r="AC622" s="76">
        <f>IF(SUM(U62:U91)=0,0,+(SUM(U62:U91)/AC620))</f>
        <v>0.57128712871287124</v>
      </c>
      <c r="AD622" s="82"/>
      <c r="AE622" s="82"/>
      <c r="AF622" s="82"/>
    </row>
    <row r="623" spans="1:32" ht="22.5" customHeight="1" thickBot="1" x14ac:dyDescent="0.25">
      <c r="A623" s="36"/>
      <c r="B623" s="44"/>
      <c r="C623" s="44"/>
      <c r="D623" s="44"/>
      <c r="E623" s="40"/>
      <c r="F623" s="1"/>
      <c r="G623" s="2"/>
      <c r="H623" s="2"/>
      <c r="I623" s="38"/>
      <c r="J623" s="38"/>
      <c r="K623" s="38"/>
      <c r="L623" s="38"/>
      <c r="M623" s="38"/>
      <c r="N623" s="38"/>
      <c r="O623" s="38"/>
      <c r="P623" s="38"/>
      <c r="Q623" s="86"/>
      <c r="R623" s="38"/>
      <c r="S623" s="38"/>
      <c r="T623" s="38"/>
      <c r="U623" s="38"/>
      <c r="V623" s="38"/>
      <c r="W623" s="38"/>
      <c r="X623" s="38"/>
      <c r="Y623" s="38"/>
      <c r="AA623" s="175" t="s">
        <v>3</v>
      </c>
      <c r="AB623" s="175"/>
      <c r="AC623" s="77">
        <f>IF(SUM(T62:T91)=0,0,+(SUM(T62:T91)/AC621))</f>
        <v>1.9068076668869796E-2</v>
      </c>
      <c r="AD623" s="82"/>
      <c r="AE623" s="82"/>
      <c r="AF623" s="82"/>
    </row>
    <row r="624" spans="1:32" ht="22.5" customHeight="1" thickBot="1" x14ac:dyDescent="0.25">
      <c r="A624" s="36"/>
      <c r="B624" s="44"/>
      <c r="C624" s="44"/>
      <c r="D624" s="44"/>
      <c r="E624" s="40"/>
      <c r="F624" s="1"/>
      <c r="G624" s="2"/>
      <c r="H624" s="2"/>
      <c r="I624" s="38"/>
      <c r="J624" s="38"/>
      <c r="K624" s="38"/>
      <c r="L624" s="38"/>
      <c r="M624" s="38"/>
      <c r="N624" s="38"/>
      <c r="O624" s="38"/>
      <c r="P624" s="38"/>
      <c r="Q624" s="86"/>
      <c r="R624" s="38"/>
      <c r="S624" s="38"/>
      <c r="T624" s="38"/>
      <c r="U624" s="38"/>
      <c r="V624" s="38"/>
      <c r="W624" s="38"/>
      <c r="X624" s="38"/>
      <c r="Y624" s="38"/>
      <c r="AA624" s="39"/>
      <c r="AB624" s="39"/>
      <c r="AC624" s="75"/>
      <c r="AD624" s="82"/>
      <c r="AE624" s="82"/>
      <c r="AF624" s="82"/>
    </row>
    <row r="625" spans="1:32" ht="22.5" customHeight="1" thickBot="1" x14ac:dyDescent="0.25">
      <c r="A625" s="36"/>
      <c r="B625" s="44"/>
      <c r="C625" s="44"/>
      <c r="D625" s="44"/>
      <c r="E625" s="40"/>
      <c r="F625" s="1"/>
      <c r="G625" s="2"/>
      <c r="H625" s="2"/>
      <c r="I625" s="38"/>
      <c r="J625" s="38"/>
      <c r="K625" s="38"/>
      <c r="L625" s="38"/>
      <c r="M625" s="38"/>
      <c r="N625" s="38"/>
      <c r="O625" s="38"/>
      <c r="P625" s="38"/>
      <c r="Q625" s="86"/>
      <c r="R625" s="38"/>
      <c r="S625" s="38"/>
      <c r="T625" s="38"/>
      <c r="U625" s="38"/>
      <c r="V625" s="38"/>
      <c r="W625" s="38"/>
      <c r="X625" s="38"/>
      <c r="Y625" s="38"/>
      <c r="AA625" s="195" t="s">
        <v>2041</v>
      </c>
      <c r="AB625" s="195"/>
      <c r="AC625" s="195"/>
      <c r="AD625" s="82"/>
      <c r="AE625" s="82"/>
      <c r="AF625" s="82"/>
    </row>
    <row r="626" spans="1:32" ht="22.5" customHeight="1" thickBot="1" x14ac:dyDescent="0.25">
      <c r="A626" s="36"/>
      <c r="B626" s="44"/>
      <c r="C626" s="44"/>
      <c r="D626" s="44"/>
      <c r="E626" s="40"/>
      <c r="F626" s="1"/>
      <c r="G626" s="2"/>
      <c r="H626" s="2"/>
      <c r="I626" s="38"/>
      <c r="J626" s="38"/>
      <c r="K626" s="38"/>
      <c r="L626" s="38"/>
      <c r="M626" s="38"/>
      <c r="N626" s="38"/>
      <c r="O626" s="38"/>
      <c r="P626" s="38"/>
      <c r="Q626" s="86"/>
      <c r="R626" s="38"/>
      <c r="S626" s="38"/>
      <c r="T626" s="38"/>
      <c r="U626" s="38"/>
      <c r="V626" s="38"/>
      <c r="W626" s="38"/>
      <c r="X626" s="38"/>
      <c r="Y626" s="38"/>
      <c r="AA626" s="195"/>
      <c r="AB626" s="195"/>
      <c r="AC626" s="195"/>
      <c r="AD626" s="82"/>
      <c r="AE626" s="82"/>
      <c r="AF626" s="82"/>
    </row>
    <row r="627" spans="1:32" ht="22.5" customHeight="1" thickBot="1" x14ac:dyDescent="0.25">
      <c r="A627" s="36"/>
      <c r="B627" s="44"/>
      <c r="C627" s="44"/>
      <c r="D627" s="44"/>
      <c r="E627" s="40"/>
      <c r="F627" s="1"/>
      <c r="G627" s="2"/>
      <c r="H627" s="2"/>
      <c r="I627" s="38"/>
      <c r="J627" s="38"/>
      <c r="K627" s="38"/>
      <c r="L627" s="38"/>
      <c r="M627" s="38"/>
      <c r="N627" s="38"/>
      <c r="O627" s="38"/>
      <c r="P627" s="38"/>
      <c r="Q627" s="86"/>
      <c r="R627" s="38"/>
      <c r="S627" s="38"/>
      <c r="T627" s="38"/>
      <c r="U627" s="38"/>
      <c r="V627" s="38"/>
      <c r="W627" s="38"/>
      <c r="X627" s="38"/>
      <c r="Y627" s="38"/>
      <c r="AA627" s="175" t="s">
        <v>1</v>
      </c>
      <c r="AB627" s="175"/>
      <c r="AC627" s="72">
        <f>SUM(V92)</f>
        <v>0</v>
      </c>
      <c r="AD627" s="82"/>
      <c r="AE627" s="82"/>
      <c r="AF627" s="82"/>
    </row>
    <row r="628" spans="1:32" ht="22.5" customHeight="1" thickBot="1" x14ac:dyDescent="0.25">
      <c r="A628" s="36"/>
      <c r="B628" s="44"/>
      <c r="C628" s="44"/>
      <c r="D628" s="44"/>
      <c r="E628" s="40"/>
      <c r="F628" s="1"/>
      <c r="G628" s="2"/>
      <c r="H628" s="2"/>
      <c r="I628" s="38"/>
      <c r="J628" s="38"/>
      <c r="K628" s="38"/>
      <c r="L628" s="38"/>
      <c r="M628" s="38"/>
      <c r="N628" s="38"/>
      <c r="O628" s="38"/>
      <c r="P628" s="38"/>
      <c r="Q628" s="86"/>
      <c r="R628" s="38"/>
      <c r="S628" s="38"/>
      <c r="T628" s="38"/>
      <c r="U628" s="38"/>
      <c r="V628" s="38"/>
      <c r="W628" s="38"/>
      <c r="X628" s="38"/>
      <c r="Y628" s="38"/>
      <c r="AA628" s="175" t="s">
        <v>2</v>
      </c>
      <c r="AB628" s="175"/>
      <c r="AC628" s="72">
        <f>SUM(N92)</f>
        <v>52</v>
      </c>
      <c r="AD628" s="82"/>
      <c r="AE628" s="82"/>
      <c r="AF628" s="82"/>
    </row>
    <row r="629" spans="1:32" ht="22.5" customHeight="1" thickBot="1" x14ac:dyDescent="0.25">
      <c r="A629" s="36"/>
      <c r="B629" s="44"/>
      <c r="C629" s="44"/>
      <c r="D629" s="44"/>
      <c r="E629" s="40"/>
      <c r="F629" s="1"/>
      <c r="G629" s="2"/>
      <c r="H629" s="2"/>
      <c r="I629" s="38"/>
      <c r="J629" s="38"/>
      <c r="K629" s="38"/>
      <c r="L629" s="38"/>
      <c r="M629" s="38"/>
      <c r="N629" s="38"/>
      <c r="O629" s="38"/>
      <c r="P629" s="38"/>
      <c r="Q629" s="86"/>
      <c r="R629" s="38"/>
      <c r="S629" s="38"/>
      <c r="T629" s="38"/>
      <c r="U629" s="38"/>
      <c r="V629" s="38"/>
      <c r="W629" s="38"/>
      <c r="X629" s="38"/>
      <c r="Y629" s="38"/>
      <c r="AA629" s="175" t="s">
        <v>4</v>
      </c>
      <c r="AB629" s="175"/>
      <c r="AC629" s="76">
        <f>IF(SUM(U92)=0,0,+(SUM(U92)/AC627))</f>
        <v>0</v>
      </c>
      <c r="AD629" s="82"/>
      <c r="AE629" s="82"/>
      <c r="AF629" s="82"/>
    </row>
    <row r="630" spans="1:32" ht="22.5" customHeight="1" thickBot="1" x14ac:dyDescent="0.25">
      <c r="A630" s="36"/>
      <c r="B630" s="44"/>
      <c r="C630" s="44"/>
      <c r="D630" s="44"/>
      <c r="E630" s="40"/>
      <c r="F630" s="1"/>
      <c r="G630" s="2"/>
      <c r="H630" s="2"/>
      <c r="I630" s="38"/>
      <c r="J630" s="38"/>
      <c r="K630" s="38"/>
      <c r="L630" s="38"/>
      <c r="M630" s="38"/>
      <c r="N630" s="38"/>
      <c r="O630" s="38"/>
      <c r="P630" s="38"/>
      <c r="Q630" s="86"/>
      <c r="R630" s="38"/>
      <c r="S630" s="38"/>
      <c r="T630" s="38"/>
      <c r="U630" s="38"/>
      <c r="V630" s="38"/>
      <c r="W630" s="38"/>
      <c r="X630" s="38"/>
      <c r="Y630" s="38"/>
      <c r="AA630" s="175" t="s">
        <v>3</v>
      </c>
      <c r="AB630" s="175"/>
      <c r="AC630" s="77">
        <f>IF(SUM(T92)=0,0,+(SUM(T92)/AC628))</f>
        <v>0</v>
      </c>
      <c r="AD630" s="82"/>
      <c r="AE630" s="82"/>
      <c r="AF630" s="82"/>
    </row>
    <row r="631" spans="1:32" ht="22.5" customHeight="1" thickBot="1" x14ac:dyDescent="0.25">
      <c r="A631" s="36"/>
      <c r="B631" s="44"/>
      <c r="C631" s="44"/>
      <c r="D631" s="44"/>
      <c r="E631" s="40"/>
      <c r="F631" s="1"/>
      <c r="G631" s="2"/>
      <c r="H631" s="2"/>
      <c r="I631" s="38"/>
      <c r="J631" s="38"/>
      <c r="K631" s="38"/>
      <c r="L631" s="38"/>
      <c r="M631" s="38"/>
      <c r="N631" s="38"/>
      <c r="O631" s="38"/>
      <c r="P631" s="38"/>
      <c r="Q631" s="86"/>
      <c r="R631" s="38"/>
      <c r="S631" s="38"/>
      <c r="T631" s="38"/>
      <c r="U631" s="38"/>
      <c r="V631" s="38"/>
      <c r="W631" s="38"/>
      <c r="X631" s="38"/>
      <c r="Y631" s="38"/>
      <c r="AA631" s="39"/>
      <c r="AB631" s="39"/>
      <c r="AC631" s="75"/>
      <c r="AD631" s="82"/>
      <c r="AE631" s="82"/>
      <c r="AF631" s="82"/>
    </row>
    <row r="632" spans="1:32" ht="22.5" customHeight="1" thickBot="1" x14ac:dyDescent="0.25">
      <c r="A632" s="36"/>
      <c r="B632" s="44"/>
      <c r="C632" s="44"/>
      <c r="D632" s="44"/>
      <c r="E632" s="40"/>
      <c r="F632" s="1"/>
      <c r="G632" s="2"/>
      <c r="H632" s="2"/>
      <c r="I632" s="38"/>
      <c r="J632" s="38"/>
      <c r="K632" s="38"/>
      <c r="L632" s="38"/>
      <c r="M632" s="38"/>
      <c r="N632" s="38"/>
      <c r="O632" s="38"/>
      <c r="P632" s="38"/>
      <c r="Q632" s="86"/>
      <c r="R632" s="38"/>
      <c r="S632" s="38"/>
      <c r="T632" s="38"/>
      <c r="U632" s="38"/>
      <c r="V632" s="38"/>
      <c r="W632" s="38"/>
      <c r="X632" s="38"/>
      <c r="Y632" s="38"/>
      <c r="AA632" s="195" t="s">
        <v>1995</v>
      </c>
      <c r="AB632" s="195"/>
      <c r="AC632" s="195"/>
      <c r="AD632" s="82"/>
      <c r="AE632" s="82"/>
      <c r="AF632" s="82"/>
    </row>
    <row r="633" spans="1:32" ht="22.5" customHeight="1" thickBot="1" x14ac:dyDescent="0.25">
      <c r="A633" s="36"/>
      <c r="B633" s="44"/>
      <c r="C633" s="44"/>
      <c r="D633" s="44"/>
      <c r="E633" s="40"/>
      <c r="F633" s="1"/>
      <c r="G633" s="2"/>
      <c r="H633" s="2"/>
      <c r="I633" s="38"/>
      <c r="J633" s="38"/>
      <c r="K633" s="38"/>
      <c r="L633" s="38"/>
      <c r="M633" s="38"/>
      <c r="N633" s="38"/>
      <c r="O633" s="38"/>
      <c r="P633" s="38"/>
      <c r="Q633" s="86"/>
      <c r="R633" s="38"/>
      <c r="S633" s="38"/>
      <c r="T633" s="38"/>
      <c r="U633" s="38"/>
      <c r="V633" s="38"/>
      <c r="W633" s="38"/>
      <c r="X633" s="38"/>
      <c r="Y633" s="38"/>
      <c r="AA633" s="195"/>
      <c r="AB633" s="195"/>
      <c r="AC633" s="195"/>
      <c r="AD633" s="82"/>
      <c r="AE633" s="82"/>
      <c r="AF633" s="82"/>
    </row>
    <row r="634" spans="1:32" ht="22.5" customHeight="1" thickBot="1" x14ac:dyDescent="0.25">
      <c r="A634" s="36"/>
      <c r="B634" s="44"/>
      <c r="C634" s="44"/>
      <c r="D634" s="44"/>
      <c r="E634" s="40"/>
      <c r="F634" s="1"/>
      <c r="G634" s="2"/>
      <c r="H634" s="2"/>
      <c r="I634" s="38"/>
      <c r="J634" s="38"/>
      <c r="K634" s="38"/>
      <c r="L634" s="38"/>
      <c r="M634" s="38"/>
      <c r="N634" s="38"/>
      <c r="O634" s="38"/>
      <c r="P634" s="38"/>
      <c r="Q634" s="86"/>
      <c r="R634" s="38"/>
      <c r="S634" s="38"/>
      <c r="T634" s="38"/>
      <c r="U634" s="38"/>
      <c r="V634" s="38"/>
      <c r="W634" s="38"/>
      <c r="X634" s="38"/>
      <c r="Y634" s="38"/>
      <c r="AA634" s="175" t="s">
        <v>1</v>
      </c>
      <c r="AB634" s="175"/>
      <c r="AC634" s="72">
        <f>SUM(V93:V95)</f>
        <v>19.714285714285715</v>
      </c>
      <c r="AD634" s="82"/>
      <c r="AE634" s="82"/>
      <c r="AF634" s="82"/>
    </row>
    <row r="635" spans="1:32" ht="22.5" customHeight="1" thickBot="1" x14ac:dyDescent="0.25">
      <c r="A635" s="36"/>
      <c r="B635" s="44"/>
      <c r="C635" s="44"/>
      <c r="D635" s="44"/>
      <c r="E635" s="40"/>
      <c r="F635" s="1"/>
      <c r="G635" s="2"/>
      <c r="H635" s="2"/>
      <c r="I635" s="38"/>
      <c r="J635" s="38"/>
      <c r="K635" s="38"/>
      <c r="L635" s="38"/>
      <c r="M635" s="38"/>
      <c r="N635" s="38"/>
      <c r="O635" s="38"/>
      <c r="P635" s="38"/>
      <c r="Q635" s="86"/>
      <c r="R635" s="38"/>
      <c r="S635" s="38"/>
      <c r="T635" s="38"/>
      <c r="U635" s="38"/>
      <c r="V635" s="38"/>
      <c r="W635" s="38"/>
      <c r="X635" s="38"/>
      <c r="Y635" s="38"/>
      <c r="AA635" s="175" t="s">
        <v>2</v>
      </c>
      <c r="AB635" s="175"/>
      <c r="AC635" s="72">
        <f>SUM(N93:N95)</f>
        <v>19.714285714285715</v>
      </c>
      <c r="AD635" s="82"/>
      <c r="AE635" s="82"/>
      <c r="AF635" s="82"/>
    </row>
    <row r="636" spans="1:32" ht="22.5" customHeight="1" thickBot="1" x14ac:dyDescent="0.25">
      <c r="A636" s="36"/>
      <c r="B636" s="44"/>
      <c r="C636" s="44"/>
      <c r="D636" s="44"/>
      <c r="E636" s="40"/>
      <c r="F636" s="1"/>
      <c r="G636" s="2"/>
      <c r="H636" s="2"/>
      <c r="I636" s="38"/>
      <c r="J636" s="38"/>
      <c r="K636" s="38"/>
      <c r="L636" s="38"/>
      <c r="M636" s="38"/>
      <c r="N636" s="38"/>
      <c r="O636" s="38"/>
      <c r="P636" s="38"/>
      <c r="Q636" s="86"/>
      <c r="R636" s="38"/>
      <c r="S636" s="38"/>
      <c r="T636" s="38"/>
      <c r="U636" s="38"/>
      <c r="V636" s="38"/>
      <c r="W636" s="38"/>
      <c r="X636" s="38"/>
      <c r="Y636" s="38"/>
      <c r="AA636" s="175" t="s">
        <v>4</v>
      </c>
      <c r="AB636" s="175"/>
      <c r="AC636" s="76">
        <f>IF(SUM(U93:U95)=0,0,+(SUM(U93:U95)/AC634))</f>
        <v>1</v>
      </c>
      <c r="AD636" s="82"/>
      <c r="AE636" s="82"/>
      <c r="AF636" s="82"/>
    </row>
    <row r="637" spans="1:32" ht="22.5" customHeight="1" thickBot="1" x14ac:dyDescent="0.25">
      <c r="A637" s="36"/>
      <c r="B637" s="44"/>
      <c r="C637" s="44"/>
      <c r="D637" s="44"/>
      <c r="E637" s="40"/>
      <c r="F637" s="1"/>
      <c r="G637" s="2"/>
      <c r="H637" s="2"/>
      <c r="I637" s="38"/>
      <c r="J637" s="38"/>
      <c r="K637" s="38"/>
      <c r="L637" s="38"/>
      <c r="M637" s="38"/>
      <c r="N637" s="38"/>
      <c r="O637" s="38"/>
      <c r="P637" s="38"/>
      <c r="Q637" s="86"/>
      <c r="R637" s="38"/>
      <c r="S637" s="38"/>
      <c r="T637" s="38"/>
      <c r="U637" s="38"/>
      <c r="V637" s="38"/>
      <c r="W637" s="38"/>
      <c r="X637" s="38"/>
      <c r="Y637" s="38"/>
      <c r="AA637" s="175" t="s">
        <v>3</v>
      </c>
      <c r="AB637" s="175"/>
      <c r="AC637" s="77">
        <f>IF(SUM(T93:T95)=0,0,+(SUM(T93:T95)/AC635))</f>
        <v>1</v>
      </c>
      <c r="AD637" s="82"/>
      <c r="AE637" s="82"/>
      <c r="AF637" s="82"/>
    </row>
    <row r="638" spans="1:32" ht="22.5" customHeight="1" thickBot="1" x14ac:dyDescent="0.25">
      <c r="A638" s="36"/>
      <c r="B638" s="44"/>
      <c r="C638" s="44"/>
      <c r="D638" s="44"/>
      <c r="E638" s="40"/>
      <c r="F638" s="1"/>
      <c r="G638" s="2"/>
      <c r="H638" s="2"/>
      <c r="I638" s="38"/>
      <c r="J638" s="38"/>
      <c r="K638" s="38"/>
      <c r="L638" s="38"/>
      <c r="M638" s="38"/>
      <c r="N638" s="38"/>
      <c r="O638" s="38"/>
      <c r="P638" s="38"/>
      <c r="Q638" s="86"/>
      <c r="R638" s="38"/>
      <c r="S638" s="38"/>
      <c r="T638" s="38"/>
      <c r="U638" s="38"/>
      <c r="V638" s="38"/>
      <c r="W638" s="38"/>
      <c r="X638" s="38"/>
      <c r="Y638" s="38"/>
      <c r="AA638" s="39"/>
      <c r="AB638" s="39"/>
      <c r="AC638" s="75"/>
      <c r="AD638" s="82"/>
      <c r="AE638" s="82"/>
      <c r="AF638" s="82"/>
    </row>
    <row r="639" spans="1:32" ht="22.5" customHeight="1" thickBot="1" x14ac:dyDescent="0.25">
      <c r="A639" s="36"/>
      <c r="B639" s="44"/>
      <c r="C639" s="44"/>
      <c r="D639" s="44"/>
      <c r="E639" s="40"/>
      <c r="F639" s="1"/>
      <c r="G639" s="2"/>
      <c r="H639" s="2"/>
      <c r="I639" s="38"/>
      <c r="J639" s="38"/>
      <c r="K639" s="38"/>
      <c r="L639" s="38"/>
      <c r="M639" s="38"/>
      <c r="N639" s="38"/>
      <c r="O639" s="38"/>
      <c r="P639" s="38"/>
      <c r="Q639" s="86"/>
      <c r="R639" s="38"/>
      <c r="S639" s="38"/>
      <c r="T639" s="38"/>
      <c r="U639" s="38"/>
      <c r="V639" s="38"/>
      <c r="W639" s="38"/>
      <c r="X639" s="38"/>
      <c r="Y639" s="38"/>
      <c r="AA639" s="195" t="s">
        <v>1973</v>
      </c>
      <c r="AB639" s="195"/>
      <c r="AC639" s="195"/>
      <c r="AD639" s="82"/>
      <c r="AE639" s="82"/>
      <c r="AF639" s="82"/>
    </row>
    <row r="640" spans="1:32" ht="22.5" customHeight="1" thickBot="1" x14ac:dyDescent="0.25">
      <c r="A640" s="36"/>
      <c r="B640" s="44"/>
      <c r="C640" s="44"/>
      <c r="D640" s="44"/>
      <c r="E640" s="40"/>
      <c r="F640" s="1"/>
      <c r="G640" s="2"/>
      <c r="H640" s="2"/>
      <c r="I640" s="38"/>
      <c r="J640" s="38"/>
      <c r="K640" s="38"/>
      <c r="L640" s="38"/>
      <c r="M640" s="38"/>
      <c r="N640" s="38"/>
      <c r="O640" s="38"/>
      <c r="P640" s="38"/>
      <c r="Q640" s="86"/>
      <c r="R640" s="38"/>
      <c r="S640" s="38"/>
      <c r="T640" s="38"/>
      <c r="U640" s="38"/>
      <c r="V640" s="38"/>
      <c r="W640" s="38"/>
      <c r="X640" s="38"/>
      <c r="Y640" s="38"/>
      <c r="AA640" s="195"/>
      <c r="AB640" s="195"/>
      <c r="AC640" s="195"/>
      <c r="AD640" s="82"/>
      <c r="AE640" s="82"/>
      <c r="AF640" s="82"/>
    </row>
    <row r="641" spans="1:32" ht="22.5" customHeight="1" thickBot="1" x14ac:dyDescent="0.25">
      <c r="A641" s="36"/>
      <c r="B641" s="44"/>
      <c r="C641" s="44"/>
      <c r="D641" s="44"/>
      <c r="E641" s="40"/>
      <c r="F641" s="1"/>
      <c r="G641" s="2"/>
      <c r="H641" s="2"/>
      <c r="I641" s="38"/>
      <c r="J641" s="38"/>
      <c r="K641" s="38"/>
      <c r="L641" s="38"/>
      <c r="M641" s="38"/>
      <c r="N641" s="38"/>
      <c r="O641" s="38"/>
      <c r="P641" s="38"/>
      <c r="Q641" s="86"/>
      <c r="R641" s="38"/>
      <c r="S641" s="38"/>
      <c r="T641" s="38"/>
      <c r="U641" s="38"/>
      <c r="V641" s="38"/>
      <c r="W641" s="38"/>
      <c r="X641" s="38"/>
      <c r="Y641" s="38"/>
      <c r="AA641" s="175" t="s">
        <v>1</v>
      </c>
      <c r="AB641" s="175"/>
      <c r="AC641" s="72">
        <f>SUM(V96:V108)</f>
        <v>241.42857142857147</v>
      </c>
      <c r="AD641" s="82"/>
      <c r="AE641" s="82"/>
      <c r="AF641" s="82"/>
    </row>
    <row r="642" spans="1:32" ht="22.5" customHeight="1" thickBot="1" x14ac:dyDescent="0.25">
      <c r="A642" s="36"/>
      <c r="B642" s="44"/>
      <c r="C642" s="44"/>
      <c r="D642" s="44"/>
      <c r="E642" s="40"/>
      <c r="F642" s="1"/>
      <c r="G642" s="2"/>
      <c r="H642" s="2"/>
      <c r="I642" s="38"/>
      <c r="J642" s="38"/>
      <c r="K642" s="38"/>
      <c r="L642" s="38"/>
      <c r="M642" s="38"/>
      <c r="N642" s="38"/>
      <c r="O642" s="38"/>
      <c r="P642" s="38"/>
      <c r="Q642" s="86"/>
      <c r="R642" s="38"/>
      <c r="S642" s="38"/>
      <c r="T642" s="38"/>
      <c r="U642" s="38"/>
      <c r="V642" s="38"/>
      <c r="W642" s="38"/>
      <c r="X642" s="38"/>
      <c r="Y642" s="38"/>
      <c r="AA642" s="175" t="s">
        <v>2</v>
      </c>
      <c r="AB642" s="175"/>
      <c r="AC642" s="72">
        <f>SUM(N96:N108)</f>
        <v>241.42857142857147</v>
      </c>
      <c r="AD642" s="82"/>
      <c r="AE642" s="82"/>
      <c r="AF642" s="82"/>
    </row>
    <row r="643" spans="1:32" ht="22.5" customHeight="1" thickBot="1" x14ac:dyDescent="0.25">
      <c r="A643" s="36"/>
      <c r="B643" s="44"/>
      <c r="C643" s="44"/>
      <c r="D643" s="44"/>
      <c r="E643" s="40"/>
      <c r="F643" s="1"/>
      <c r="G643" s="2"/>
      <c r="H643" s="2"/>
      <c r="I643" s="38"/>
      <c r="J643" s="38"/>
      <c r="K643" s="38"/>
      <c r="L643" s="38"/>
      <c r="M643" s="38"/>
      <c r="N643" s="38"/>
      <c r="O643" s="38"/>
      <c r="P643" s="38"/>
      <c r="Q643" s="86"/>
      <c r="R643" s="38"/>
      <c r="S643" s="38"/>
      <c r="T643" s="38"/>
      <c r="U643" s="38"/>
      <c r="V643" s="38"/>
      <c r="W643" s="38"/>
      <c r="X643" s="38"/>
      <c r="Y643" s="38"/>
      <c r="AA643" s="175" t="s">
        <v>4</v>
      </c>
      <c r="AB643" s="175"/>
      <c r="AC643" s="76">
        <f>IF(SUM(U96:U108)=0,0,+(SUM(U96:U108)/AC641))</f>
        <v>0.97110059171597629</v>
      </c>
      <c r="AD643" s="82"/>
      <c r="AE643" s="82"/>
      <c r="AF643" s="82"/>
    </row>
    <row r="644" spans="1:32" ht="22.5" customHeight="1" thickBot="1" x14ac:dyDescent="0.25">
      <c r="A644" s="36"/>
      <c r="B644" s="44"/>
      <c r="C644" s="44"/>
      <c r="D644" s="44"/>
      <c r="E644" s="40"/>
      <c r="F644" s="1"/>
      <c r="G644" s="2"/>
      <c r="H644" s="2"/>
      <c r="I644" s="38"/>
      <c r="J644" s="38"/>
      <c r="K644" s="38"/>
      <c r="L644" s="38"/>
      <c r="M644" s="38"/>
      <c r="N644" s="38"/>
      <c r="O644" s="38"/>
      <c r="P644" s="38"/>
      <c r="Q644" s="86"/>
      <c r="R644" s="38"/>
      <c r="S644" s="38"/>
      <c r="T644" s="38"/>
      <c r="U644" s="38"/>
      <c r="V644" s="38"/>
      <c r="W644" s="38"/>
      <c r="X644" s="38"/>
      <c r="Y644" s="38"/>
      <c r="AA644" s="175" t="s">
        <v>3</v>
      </c>
      <c r="AB644" s="175"/>
      <c r="AC644" s="77">
        <f>IF(SUM(T96:T108)=0,0,+(SUM(T96:T108)/AC642))</f>
        <v>0.97110059171597629</v>
      </c>
      <c r="AD644" s="82"/>
      <c r="AE644" s="82"/>
      <c r="AF644" s="82"/>
    </row>
    <row r="645" spans="1:32" ht="22.5" customHeight="1" thickBot="1" x14ac:dyDescent="0.25">
      <c r="A645" s="36"/>
      <c r="B645" s="44"/>
      <c r="C645" s="44"/>
      <c r="D645" s="44"/>
      <c r="E645" s="40"/>
      <c r="F645" s="1"/>
      <c r="G645" s="2"/>
      <c r="H645" s="2"/>
      <c r="I645" s="38"/>
      <c r="J645" s="38"/>
      <c r="K645" s="38"/>
      <c r="L645" s="38"/>
      <c r="M645" s="38"/>
      <c r="N645" s="38"/>
      <c r="O645" s="38"/>
      <c r="P645" s="38"/>
      <c r="Q645" s="86"/>
      <c r="R645" s="38"/>
      <c r="S645" s="38"/>
      <c r="T645" s="38"/>
      <c r="U645" s="38"/>
      <c r="V645" s="38"/>
      <c r="W645" s="38"/>
      <c r="X645" s="38"/>
      <c r="Y645" s="38"/>
      <c r="AA645" s="39"/>
      <c r="AB645" s="39"/>
      <c r="AC645" s="75"/>
      <c r="AD645" s="82"/>
      <c r="AE645" s="82"/>
      <c r="AF645" s="82"/>
    </row>
    <row r="646" spans="1:32" ht="22.5" customHeight="1" thickBot="1" x14ac:dyDescent="0.25">
      <c r="A646" s="36"/>
      <c r="B646" s="44"/>
      <c r="C646" s="44"/>
      <c r="D646" s="44"/>
      <c r="E646" s="40"/>
      <c r="F646" s="1"/>
      <c r="G646" s="2"/>
      <c r="H646" s="2"/>
      <c r="I646" s="38"/>
      <c r="J646" s="38"/>
      <c r="K646" s="38"/>
      <c r="L646" s="38"/>
      <c r="M646" s="38"/>
      <c r="N646" s="38"/>
      <c r="O646" s="38"/>
      <c r="P646" s="38"/>
      <c r="Q646" s="86"/>
      <c r="R646" s="38"/>
      <c r="S646" s="38"/>
      <c r="T646" s="38"/>
      <c r="U646" s="38"/>
      <c r="V646" s="38"/>
      <c r="W646" s="38"/>
      <c r="X646" s="38"/>
      <c r="Y646" s="38"/>
      <c r="AA646" s="195" t="s">
        <v>1974</v>
      </c>
      <c r="AB646" s="195"/>
      <c r="AC646" s="195"/>
      <c r="AD646" s="82"/>
      <c r="AE646" s="82"/>
      <c r="AF646" s="82"/>
    </row>
    <row r="647" spans="1:32" ht="22.5" customHeight="1" thickBot="1" x14ac:dyDescent="0.25">
      <c r="A647" s="36"/>
      <c r="B647" s="44"/>
      <c r="C647" s="44"/>
      <c r="D647" s="44"/>
      <c r="E647" s="40"/>
      <c r="F647" s="1"/>
      <c r="G647" s="2"/>
      <c r="H647" s="2"/>
      <c r="I647" s="38"/>
      <c r="J647" s="38"/>
      <c r="K647" s="38"/>
      <c r="L647" s="38"/>
      <c r="M647" s="38"/>
      <c r="N647" s="38"/>
      <c r="O647" s="38"/>
      <c r="P647" s="38"/>
      <c r="Q647" s="86"/>
      <c r="R647" s="38"/>
      <c r="S647" s="38"/>
      <c r="T647" s="38"/>
      <c r="U647" s="38"/>
      <c r="V647" s="38"/>
      <c r="W647" s="38"/>
      <c r="X647" s="38"/>
      <c r="Y647" s="38"/>
      <c r="AA647" s="195"/>
      <c r="AB647" s="195"/>
      <c r="AC647" s="195"/>
      <c r="AD647" s="82"/>
      <c r="AE647" s="82"/>
      <c r="AF647" s="82"/>
    </row>
    <row r="648" spans="1:32" ht="22.5" customHeight="1" thickBot="1" x14ac:dyDescent="0.25">
      <c r="A648" s="36"/>
      <c r="B648" s="44"/>
      <c r="C648" s="44"/>
      <c r="D648" s="44"/>
      <c r="E648" s="40"/>
      <c r="F648" s="1"/>
      <c r="G648" s="2"/>
      <c r="H648" s="2"/>
      <c r="I648" s="38"/>
      <c r="J648" s="38"/>
      <c r="K648" s="38"/>
      <c r="L648" s="38"/>
      <c r="M648" s="38"/>
      <c r="N648" s="38"/>
      <c r="O648" s="38"/>
      <c r="P648" s="38"/>
      <c r="Q648" s="86"/>
      <c r="R648" s="38"/>
      <c r="S648" s="38"/>
      <c r="T648" s="38"/>
      <c r="U648" s="38"/>
      <c r="V648" s="38"/>
      <c r="W648" s="38"/>
      <c r="X648" s="38"/>
      <c r="Y648" s="38"/>
      <c r="AA648" s="175" t="s">
        <v>1</v>
      </c>
      <c r="AB648" s="175"/>
      <c r="AC648" s="72">
        <f>SUM(V109)</f>
        <v>4</v>
      </c>
      <c r="AD648" s="82"/>
      <c r="AE648" s="82"/>
      <c r="AF648" s="82"/>
    </row>
    <row r="649" spans="1:32" ht="22.5" customHeight="1" thickBot="1" x14ac:dyDescent="0.25">
      <c r="A649" s="36"/>
      <c r="B649" s="44"/>
      <c r="C649" s="44"/>
      <c r="D649" s="44"/>
      <c r="E649" s="40"/>
      <c r="F649" s="1"/>
      <c r="G649" s="2"/>
      <c r="H649" s="2"/>
      <c r="I649" s="38"/>
      <c r="J649" s="38"/>
      <c r="K649" s="38"/>
      <c r="L649" s="38"/>
      <c r="M649" s="38"/>
      <c r="N649" s="38"/>
      <c r="O649" s="38"/>
      <c r="P649" s="38"/>
      <c r="Q649" s="86"/>
      <c r="R649" s="38"/>
      <c r="S649" s="38"/>
      <c r="T649" s="38"/>
      <c r="U649" s="38"/>
      <c r="V649" s="38"/>
      <c r="W649" s="38"/>
      <c r="X649" s="38"/>
      <c r="Y649" s="38"/>
      <c r="AA649" s="175" t="s">
        <v>2</v>
      </c>
      <c r="AB649" s="175"/>
      <c r="AC649" s="72">
        <f>SUM(N109)</f>
        <v>4</v>
      </c>
      <c r="AD649" s="82"/>
      <c r="AE649" s="82"/>
      <c r="AF649" s="82"/>
    </row>
    <row r="650" spans="1:32" ht="22.5" customHeight="1" thickBot="1" x14ac:dyDescent="0.25">
      <c r="A650" s="36"/>
      <c r="B650" s="44"/>
      <c r="C650" s="44"/>
      <c r="D650" s="44"/>
      <c r="E650" s="40"/>
      <c r="F650" s="1"/>
      <c r="G650" s="2"/>
      <c r="H650" s="2"/>
      <c r="I650" s="38"/>
      <c r="J650" s="38"/>
      <c r="K650" s="38"/>
      <c r="L650" s="38"/>
      <c r="M650" s="38"/>
      <c r="N650" s="38"/>
      <c r="O650" s="38"/>
      <c r="P650" s="38"/>
      <c r="Q650" s="86"/>
      <c r="R650" s="38"/>
      <c r="S650" s="38"/>
      <c r="T650" s="38"/>
      <c r="U650" s="38"/>
      <c r="V650" s="38"/>
      <c r="W650" s="38"/>
      <c r="X650" s="38"/>
      <c r="Y650" s="38"/>
      <c r="AA650" s="175" t="s">
        <v>4</v>
      </c>
      <c r="AB650" s="175"/>
      <c r="AC650" s="76">
        <f>IF(SUM(U109)=0,0,+(SUM(U109)/AC648))</f>
        <v>0</v>
      </c>
      <c r="AD650" s="82"/>
      <c r="AE650" s="82"/>
      <c r="AF650" s="82"/>
    </row>
    <row r="651" spans="1:32" ht="22.5" customHeight="1" thickBot="1" x14ac:dyDescent="0.25">
      <c r="A651" s="36"/>
      <c r="B651" s="44"/>
      <c r="C651" s="44"/>
      <c r="D651" s="44"/>
      <c r="E651" s="40"/>
      <c r="F651" s="1"/>
      <c r="G651" s="2"/>
      <c r="H651" s="2"/>
      <c r="I651" s="38"/>
      <c r="J651" s="38"/>
      <c r="K651" s="38"/>
      <c r="L651" s="38"/>
      <c r="M651" s="38"/>
      <c r="N651" s="38"/>
      <c r="O651" s="38"/>
      <c r="P651" s="38"/>
      <c r="Q651" s="86"/>
      <c r="R651" s="38"/>
      <c r="S651" s="38"/>
      <c r="T651" s="38"/>
      <c r="U651" s="38"/>
      <c r="V651" s="38"/>
      <c r="W651" s="38"/>
      <c r="X651" s="38"/>
      <c r="Y651" s="38"/>
      <c r="AA651" s="175" t="s">
        <v>3</v>
      </c>
      <c r="AB651" s="175"/>
      <c r="AC651" s="77">
        <f>IF(SUM(T109)=0,0,+(SUM(T109)/AC649))</f>
        <v>0</v>
      </c>
      <c r="AD651" s="82"/>
      <c r="AE651" s="82"/>
      <c r="AF651" s="82"/>
    </row>
    <row r="652" spans="1:32" ht="22.5" customHeight="1" thickBot="1" x14ac:dyDescent="0.25">
      <c r="A652" s="36"/>
      <c r="B652" s="44"/>
      <c r="C652" s="44"/>
      <c r="D652" s="44"/>
      <c r="E652" s="40"/>
      <c r="F652" s="1"/>
      <c r="G652" s="2"/>
      <c r="H652" s="2"/>
      <c r="I652" s="38"/>
      <c r="J652" s="38"/>
      <c r="K652" s="38"/>
      <c r="L652" s="38"/>
      <c r="M652" s="38"/>
      <c r="N652" s="38"/>
      <c r="O652" s="38"/>
      <c r="P652" s="38"/>
      <c r="Q652" s="86"/>
      <c r="R652" s="38"/>
      <c r="S652" s="38"/>
      <c r="T652" s="38"/>
      <c r="U652" s="38"/>
      <c r="V652" s="38"/>
      <c r="W652" s="38"/>
      <c r="X652" s="38"/>
      <c r="Y652" s="38"/>
      <c r="AA652" s="39"/>
      <c r="AB652" s="39"/>
      <c r="AC652" s="75"/>
      <c r="AD652" s="82"/>
      <c r="AE652" s="82"/>
      <c r="AF652" s="82"/>
    </row>
    <row r="653" spans="1:32" ht="22.5" customHeight="1" thickBot="1" x14ac:dyDescent="0.25">
      <c r="A653" s="36"/>
      <c r="B653" s="44"/>
      <c r="C653" s="44"/>
      <c r="D653" s="44"/>
      <c r="E653" s="40"/>
      <c r="F653" s="1"/>
      <c r="G653" s="2"/>
      <c r="H653" s="2"/>
      <c r="I653" s="38"/>
      <c r="J653" s="38"/>
      <c r="K653" s="38"/>
      <c r="L653" s="38"/>
      <c r="M653" s="38"/>
      <c r="N653" s="38"/>
      <c r="O653" s="38"/>
      <c r="P653" s="38"/>
      <c r="Q653" s="86"/>
      <c r="R653" s="38"/>
      <c r="S653" s="38"/>
      <c r="T653" s="38"/>
      <c r="U653" s="38"/>
      <c r="V653" s="38"/>
      <c r="W653" s="38"/>
      <c r="X653" s="38"/>
      <c r="Y653" s="38"/>
      <c r="AA653" s="176" t="s">
        <v>1975</v>
      </c>
      <c r="AB653" s="176"/>
      <c r="AC653" s="176"/>
      <c r="AD653" s="82"/>
      <c r="AE653" s="82"/>
      <c r="AF653" s="82"/>
    </row>
    <row r="654" spans="1:32" ht="22.5" customHeight="1" thickBot="1" x14ac:dyDescent="0.25">
      <c r="A654" s="36"/>
      <c r="B654" s="44"/>
      <c r="C654" s="44"/>
      <c r="D654" s="44"/>
      <c r="E654" s="40"/>
      <c r="F654" s="1"/>
      <c r="G654" s="2"/>
      <c r="H654" s="2"/>
      <c r="I654" s="38"/>
      <c r="J654" s="38"/>
      <c r="K654" s="38"/>
      <c r="L654" s="38"/>
      <c r="M654" s="38"/>
      <c r="N654" s="38"/>
      <c r="O654" s="38"/>
      <c r="P654" s="38"/>
      <c r="Q654" s="86"/>
      <c r="R654" s="38"/>
      <c r="S654" s="38"/>
      <c r="T654" s="38"/>
      <c r="U654" s="38"/>
      <c r="V654" s="38"/>
      <c r="W654" s="38"/>
      <c r="X654" s="38"/>
      <c r="Y654" s="38"/>
      <c r="AA654" s="176"/>
      <c r="AB654" s="176"/>
      <c r="AC654" s="176"/>
      <c r="AD654" s="82"/>
      <c r="AE654" s="82"/>
      <c r="AF654" s="82"/>
    </row>
    <row r="655" spans="1:32" ht="22.5" customHeight="1" thickBot="1" x14ac:dyDescent="0.25">
      <c r="A655" s="36"/>
      <c r="B655" s="44"/>
      <c r="C655" s="44"/>
      <c r="D655" s="44"/>
      <c r="E655" s="40"/>
      <c r="F655" s="1"/>
      <c r="G655" s="2"/>
      <c r="H655" s="2"/>
      <c r="I655" s="38"/>
      <c r="J655" s="38"/>
      <c r="K655" s="38"/>
      <c r="L655" s="38"/>
      <c r="M655" s="38"/>
      <c r="N655" s="38"/>
      <c r="O655" s="38"/>
      <c r="P655" s="38"/>
      <c r="Q655" s="86"/>
      <c r="R655" s="38"/>
      <c r="S655" s="38"/>
      <c r="T655" s="38"/>
      <c r="U655" s="38"/>
      <c r="V655" s="38"/>
      <c r="W655" s="38"/>
      <c r="X655" s="38"/>
      <c r="Y655" s="38"/>
      <c r="AA655" s="175" t="s">
        <v>1</v>
      </c>
      <c r="AB655" s="175"/>
      <c r="AC655" s="72">
        <f>SUM(V110:V129)</f>
        <v>223.71428571428572</v>
      </c>
      <c r="AD655" s="82"/>
      <c r="AE655" s="82"/>
      <c r="AF655" s="82"/>
    </row>
    <row r="656" spans="1:32" ht="22.5" customHeight="1" thickBot="1" x14ac:dyDescent="0.25">
      <c r="A656" s="36"/>
      <c r="B656" s="44"/>
      <c r="C656" s="44"/>
      <c r="D656" s="44"/>
      <c r="E656" s="40"/>
      <c r="F656" s="1"/>
      <c r="G656" s="2"/>
      <c r="H656" s="2"/>
      <c r="I656" s="38"/>
      <c r="J656" s="38"/>
      <c r="K656" s="38"/>
      <c r="L656" s="38"/>
      <c r="M656" s="38"/>
      <c r="N656" s="38"/>
      <c r="O656" s="38"/>
      <c r="P656" s="38"/>
      <c r="Q656" s="86"/>
      <c r="R656" s="38"/>
      <c r="S656" s="38"/>
      <c r="T656" s="38"/>
      <c r="U656" s="38"/>
      <c r="V656" s="38"/>
      <c r="W656" s="38"/>
      <c r="X656" s="38"/>
      <c r="Y656" s="38"/>
      <c r="AA656" s="175" t="s">
        <v>2</v>
      </c>
      <c r="AB656" s="175"/>
      <c r="AC656" s="72">
        <f>SUM(N110:N129)</f>
        <v>302.28571428571433</v>
      </c>
      <c r="AD656" s="82"/>
      <c r="AE656" s="82"/>
      <c r="AF656" s="82"/>
    </row>
    <row r="657" spans="1:32" ht="22.5" customHeight="1" thickBot="1" x14ac:dyDescent="0.25">
      <c r="A657" s="36"/>
      <c r="B657" s="44"/>
      <c r="C657" s="44"/>
      <c r="D657" s="44"/>
      <c r="E657" s="40"/>
      <c r="F657" s="1"/>
      <c r="G657" s="2"/>
      <c r="H657" s="2"/>
      <c r="I657" s="38"/>
      <c r="J657" s="38"/>
      <c r="K657" s="38"/>
      <c r="L657" s="38"/>
      <c r="M657" s="38"/>
      <c r="N657" s="38"/>
      <c r="O657" s="38"/>
      <c r="P657" s="38"/>
      <c r="Q657" s="86"/>
      <c r="R657" s="38"/>
      <c r="S657" s="38"/>
      <c r="T657" s="38"/>
      <c r="U657" s="38"/>
      <c r="V657" s="38"/>
      <c r="W657" s="38"/>
      <c r="X657" s="38"/>
      <c r="Y657" s="38"/>
      <c r="AA657" s="175" t="s">
        <v>4</v>
      </c>
      <c r="AB657" s="175"/>
      <c r="AC657" s="76">
        <f>IF(SUM(U110:U129)=0,0,+(SUM(U110:U129)/AC655))</f>
        <v>0.56577266922094493</v>
      </c>
      <c r="AD657" s="82"/>
      <c r="AE657" s="82"/>
      <c r="AF657" s="82"/>
    </row>
    <row r="658" spans="1:32" ht="22.5" customHeight="1" thickBot="1" x14ac:dyDescent="0.25">
      <c r="A658" s="36"/>
      <c r="B658" s="44"/>
      <c r="C658" s="44"/>
      <c r="D658" s="44"/>
      <c r="E658" s="40"/>
      <c r="F658" s="1"/>
      <c r="G658" s="2"/>
      <c r="H658" s="2"/>
      <c r="I658" s="38"/>
      <c r="J658" s="38"/>
      <c r="K658" s="38"/>
      <c r="L658" s="38"/>
      <c r="M658" s="38"/>
      <c r="N658" s="38"/>
      <c r="O658" s="38"/>
      <c r="P658" s="38"/>
      <c r="Q658" s="86"/>
      <c r="R658" s="38"/>
      <c r="S658" s="38"/>
      <c r="T658" s="38"/>
      <c r="U658" s="38"/>
      <c r="V658" s="38"/>
      <c r="W658" s="38"/>
      <c r="X658" s="38"/>
      <c r="Y658" s="38"/>
      <c r="AA658" s="175" t="s">
        <v>3</v>
      </c>
      <c r="AB658" s="175"/>
      <c r="AC658" s="77">
        <f>IF(SUM(T110:T129)=0,0,+(SUM(T110:T129)/AC656))</f>
        <v>0.41871455576559535</v>
      </c>
      <c r="AD658" s="82"/>
      <c r="AE658" s="82"/>
      <c r="AF658" s="82"/>
    </row>
    <row r="659" spans="1:32" ht="22.5" customHeight="1" thickBot="1" x14ac:dyDescent="0.25">
      <c r="A659" s="36"/>
      <c r="B659" s="44"/>
      <c r="C659" s="44"/>
      <c r="D659" s="44"/>
      <c r="E659" s="40"/>
      <c r="F659" s="1"/>
      <c r="G659" s="2"/>
      <c r="H659" s="2"/>
      <c r="I659" s="38"/>
      <c r="J659" s="38"/>
      <c r="K659" s="38"/>
      <c r="L659" s="38"/>
      <c r="M659" s="38"/>
      <c r="N659" s="38"/>
      <c r="O659" s="38"/>
      <c r="P659" s="38"/>
      <c r="Q659" s="86"/>
      <c r="R659" s="38"/>
      <c r="S659" s="38"/>
      <c r="T659" s="38"/>
      <c r="U659" s="38"/>
      <c r="V659" s="38"/>
      <c r="W659" s="38"/>
      <c r="X659" s="38"/>
      <c r="Y659" s="38"/>
      <c r="AA659" s="39"/>
      <c r="AB659" s="39"/>
      <c r="AC659" s="75"/>
      <c r="AD659" s="82"/>
      <c r="AE659" s="82"/>
      <c r="AF659" s="82"/>
    </row>
    <row r="660" spans="1:32" ht="22.5" customHeight="1" thickBot="1" x14ac:dyDescent="0.25">
      <c r="A660" s="36"/>
      <c r="B660" s="44"/>
      <c r="C660" s="44"/>
      <c r="D660" s="44"/>
      <c r="E660" s="40"/>
      <c r="F660" s="1"/>
      <c r="G660" s="2"/>
      <c r="H660" s="2"/>
      <c r="I660" s="38"/>
      <c r="J660" s="38"/>
      <c r="K660" s="38"/>
      <c r="L660" s="38"/>
      <c r="M660" s="38"/>
      <c r="N660" s="38"/>
      <c r="O660" s="38"/>
      <c r="P660" s="38"/>
      <c r="Q660" s="86"/>
      <c r="R660" s="38"/>
      <c r="S660" s="38"/>
      <c r="T660" s="38"/>
      <c r="U660" s="38"/>
      <c r="V660" s="38"/>
      <c r="W660" s="38"/>
      <c r="X660" s="38"/>
      <c r="Y660" s="38"/>
      <c r="AA660" s="176" t="s">
        <v>1834</v>
      </c>
      <c r="AB660" s="176"/>
      <c r="AC660" s="176"/>
      <c r="AD660" s="82"/>
      <c r="AE660" s="82"/>
      <c r="AF660" s="82"/>
    </row>
    <row r="661" spans="1:32" ht="22.5" customHeight="1" thickBot="1" x14ac:dyDescent="0.25">
      <c r="A661" s="36"/>
      <c r="B661" s="44"/>
      <c r="C661" s="44"/>
      <c r="D661" s="44"/>
      <c r="E661" s="40"/>
      <c r="F661" s="1"/>
      <c r="G661" s="2"/>
      <c r="H661" s="2"/>
      <c r="I661" s="38"/>
      <c r="J661" s="38"/>
      <c r="K661" s="38"/>
      <c r="L661" s="38"/>
      <c r="M661" s="38"/>
      <c r="N661" s="38"/>
      <c r="O661" s="38"/>
      <c r="P661" s="38"/>
      <c r="Q661" s="86"/>
      <c r="R661" s="38"/>
      <c r="S661" s="38"/>
      <c r="T661" s="38"/>
      <c r="U661" s="38"/>
      <c r="V661" s="38"/>
      <c r="W661" s="38"/>
      <c r="X661" s="38"/>
      <c r="Y661" s="38"/>
      <c r="AA661" s="176"/>
      <c r="AB661" s="176"/>
      <c r="AC661" s="176"/>
      <c r="AD661" s="82"/>
      <c r="AE661" s="82"/>
      <c r="AF661" s="82"/>
    </row>
    <row r="662" spans="1:32" ht="22.5" customHeight="1" thickBot="1" x14ac:dyDescent="0.25">
      <c r="A662" s="36"/>
      <c r="B662" s="44"/>
      <c r="C662" s="44"/>
      <c r="D662" s="44"/>
      <c r="E662" s="40"/>
      <c r="F662" s="1"/>
      <c r="G662" s="2"/>
      <c r="H662" s="2"/>
      <c r="I662" s="38"/>
      <c r="J662" s="38"/>
      <c r="K662" s="38"/>
      <c r="L662" s="38"/>
      <c r="M662" s="38"/>
      <c r="N662" s="38"/>
      <c r="O662" s="38"/>
      <c r="P662" s="38"/>
      <c r="Q662" s="86"/>
      <c r="R662" s="38"/>
      <c r="S662" s="38"/>
      <c r="T662" s="38"/>
      <c r="U662" s="38"/>
      <c r="V662" s="38"/>
      <c r="W662" s="38"/>
      <c r="X662" s="38"/>
      <c r="Y662" s="38"/>
      <c r="AA662" s="175" t="s">
        <v>1</v>
      </c>
      <c r="AB662" s="175"/>
      <c r="AC662" s="72">
        <f>SUM(V130:V131)</f>
        <v>30.857142857142858</v>
      </c>
      <c r="AD662" s="82"/>
      <c r="AE662" s="82"/>
      <c r="AF662" s="82"/>
    </row>
    <row r="663" spans="1:32" ht="22.5" customHeight="1" thickBot="1" x14ac:dyDescent="0.25">
      <c r="A663" s="36"/>
      <c r="B663" s="44"/>
      <c r="C663" s="44"/>
      <c r="D663" s="44"/>
      <c r="E663" s="40"/>
      <c r="F663" s="1"/>
      <c r="G663" s="2"/>
      <c r="H663" s="2"/>
      <c r="I663" s="38"/>
      <c r="J663" s="38"/>
      <c r="K663" s="38"/>
      <c r="L663" s="38"/>
      <c r="M663" s="38"/>
      <c r="N663" s="38"/>
      <c r="O663" s="38"/>
      <c r="P663" s="38"/>
      <c r="Q663" s="86"/>
      <c r="R663" s="38"/>
      <c r="S663" s="38"/>
      <c r="T663" s="38"/>
      <c r="U663" s="38"/>
      <c r="V663" s="38"/>
      <c r="W663" s="38"/>
      <c r="X663" s="38"/>
      <c r="Y663" s="38"/>
      <c r="AA663" s="175" t="s">
        <v>2</v>
      </c>
      <c r="AB663" s="175"/>
      <c r="AC663" s="72">
        <f>SUM(N130:N131)</f>
        <v>30.857142857142858</v>
      </c>
      <c r="AD663" s="82"/>
      <c r="AE663" s="82"/>
      <c r="AF663" s="82"/>
    </row>
    <row r="664" spans="1:32" ht="22.5" customHeight="1" thickBot="1" x14ac:dyDescent="0.25">
      <c r="A664" s="36"/>
      <c r="B664" s="44"/>
      <c r="C664" s="44"/>
      <c r="D664" s="44"/>
      <c r="E664" s="40"/>
      <c r="F664" s="1"/>
      <c r="G664" s="2"/>
      <c r="H664" s="2"/>
      <c r="I664" s="38"/>
      <c r="J664" s="38"/>
      <c r="K664" s="38"/>
      <c r="L664" s="38"/>
      <c r="M664" s="38"/>
      <c r="N664" s="38"/>
      <c r="O664" s="38"/>
      <c r="P664" s="38"/>
      <c r="Q664" s="86"/>
      <c r="R664" s="38"/>
      <c r="S664" s="38"/>
      <c r="T664" s="38"/>
      <c r="U664" s="38"/>
      <c r="V664" s="38"/>
      <c r="W664" s="38"/>
      <c r="X664" s="38"/>
      <c r="Y664" s="38"/>
      <c r="AA664" s="175" t="s">
        <v>4</v>
      </c>
      <c r="AB664" s="175"/>
      <c r="AC664" s="76">
        <f>IF(SUM(U130:U131)=0,0,+(SUM(U130:U131)/AC662))</f>
        <v>3.2407407407407406E-2</v>
      </c>
      <c r="AD664" s="82"/>
      <c r="AE664" s="82"/>
      <c r="AF664" s="82"/>
    </row>
    <row r="665" spans="1:32" ht="22.5" customHeight="1" thickBot="1" x14ac:dyDescent="0.25">
      <c r="A665" s="36"/>
      <c r="B665" s="44"/>
      <c r="C665" s="44"/>
      <c r="D665" s="44"/>
      <c r="E665" s="40"/>
      <c r="F665" s="1"/>
      <c r="G665" s="2"/>
      <c r="H665" s="2"/>
      <c r="I665" s="38"/>
      <c r="J665" s="38"/>
      <c r="K665" s="38"/>
      <c r="L665" s="38"/>
      <c r="M665" s="38"/>
      <c r="N665" s="38"/>
      <c r="O665" s="38"/>
      <c r="P665" s="38"/>
      <c r="Q665" s="86"/>
      <c r="R665" s="38"/>
      <c r="S665" s="38"/>
      <c r="T665" s="38"/>
      <c r="U665" s="38"/>
      <c r="V665" s="38"/>
      <c r="W665" s="38"/>
      <c r="X665" s="38"/>
      <c r="Y665" s="38"/>
      <c r="AA665" s="175" t="s">
        <v>3</v>
      </c>
      <c r="AB665" s="175"/>
      <c r="AC665" s="77">
        <f>IF(SUM(T130:T131)=0,0,+(SUM(T130:T131)/AC663))</f>
        <v>3.2407407407407406E-2</v>
      </c>
      <c r="AD665" s="82"/>
      <c r="AE665" s="82"/>
      <c r="AF665" s="82"/>
    </row>
    <row r="666" spans="1:32" ht="22.5" customHeight="1" thickBot="1" x14ac:dyDescent="0.25">
      <c r="A666" s="36"/>
      <c r="B666" s="44"/>
      <c r="C666" s="44"/>
      <c r="D666" s="44"/>
      <c r="E666" s="40"/>
      <c r="F666" s="1"/>
      <c r="G666" s="2"/>
      <c r="H666" s="2"/>
      <c r="I666" s="38"/>
      <c r="J666" s="38"/>
      <c r="K666" s="38"/>
      <c r="L666" s="38"/>
      <c r="M666" s="38"/>
      <c r="N666" s="38"/>
      <c r="O666" s="38"/>
      <c r="P666" s="38"/>
      <c r="Q666" s="86"/>
      <c r="R666" s="38"/>
      <c r="S666" s="38"/>
      <c r="T666" s="38"/>
      <c r="U666" s="38"/>
      <c r="V666" s="38"/>
      <c r="W666" s="38"/>
      <c r="X666" s="38"/>
      <c r="Y666" s="38"/>
      <c r="AA666" s="39"/>
      <c r="AB666" s="39"/>
      <c r="AC666" s="75"/>
      <c r="AD666" s="82"/>
      <c r="AE666" s="82"/>
      <c r="AF666" s="82"/>
    </row>
    <row r="667" spans="1:32" ht="22.5" customHeight="1" thickBot="1" x14ac:dyDescent="0.25">
      <c r="A667" s="36"/>
      <c r="B667" s="44"/>
      <c r="C667" s="44"/>
      <c r="D667" s="44"/>
      <c r="E667" s="40"/>
      <c r="F667" s="1"/>
      <c r="G667" s="2"/>
      <c r="H667" s="2"/>
      <c r="I667" s="38"/>
      <c r="J667" s="38"/>
      <c r="K667" s="38"/>
      <c r="L667" s="38"/>
      <c r="M667" s="38"/>
      <c r="N667" s="38"/>
      <c r="O667" s="38"/>
      <c r="P667" s="38"/>
      <c r="Q667" s="86"/>
      <c r="R667" s="38"/>
      <c r="S667" s="38"/>
      <c r="T667" s="38"/>
      <c r="U667" s="38"/>
      <c r="V667" s="38"/>
      <c r="W667" s="38"/>
      <c r="X667" s="38"/>
      <c r="Y667" s="38"/>
      <c r="AA667" s="176" t="s">
        <v>1791</v>
      </c>
      <c r="AB667" s="176"/>
      <c r="AC667" s="176"/>
      <c r="AD667" s="82"/>
      <c r="AE667" s="82"/>
      <c r="AF667" s="82"/>
    </row>
    <row r="668" spans="1:32" ht="22.5" customHeight="1" thickBot="1" x14ac:dyDescent="0.25">
      <c r="A668" s="36"/>
      <c r="B668" s="44"/>
      <c r="C668" s="44"/>
      <c r="D668" s="44"/>
      <c r="E668" s="40"/>
      <c r="F668" s="1"/>
      <c r="G668" s="2"/>
      <c r="H668" s="2"/>
      <c r="I668" s="38"/>
      <c r="J668" s="38"/>
      <c r="K668" s="38"/>
      <c r="L668" s="38"/>
      <c r="M668" s="38"/>
      <c r="N668" s="38"/>
      <c r="O668" s="38"/>
      <c r="P668" s="38"/>
      <c r="Q668" s="86"/>
      <c r="R668" s="38"/>
      <c r="S668" s="38"/>
      <c r="T668" s="38"/>
      <c r="U668" s="38"/>
      <c r="V668" s="38"/>
      <c r="W668" s="38"/>
      <c r="X668" s="38"/>
      <c r="Y668" s="38"/>
      <c r="AA668" s="176"/>
      <c r="AB668" s="176"/>
      <c r="AC668" s="176"/>
      <c r="AD668" s="82"/>
      <c r="AE668" s="82"/>
      <c r="AF668" s="82"/>
    </row>
    <row r="669" spans="1:32" ht="22.5" customHeight="1" thickBot="1" x14ac:dyDescent="0.25">
      <c r="A669" s="36"/>
      <c r="B669" s="44"/>
      <c r="C669" s="44"/>
      <c r="D669" s="44"/>
      <c r="E669" s="40"/>
      <c r="F669" s="1"/>
      <c r="G669" s="2"/>
      <c r="H669" s="2"/>
      <c r="I669" s="38"/>
      <c r="J669" s="38"/>
      <c r="K669" s="38"/>
      <c r="L669" s="38"/>
      <c r="M669" s="38"/>
      <c r="N669" s="38"/>
      <c r="O669" s="38"/>
      <c r="P669" s="38"/>
      <c r="Q669" s="86"/>
      <c r="R669" s="38"/>
      <c r="S669" s="38"/>
      <c r="T669" s="38"/>
      <c r="U669" s="38"/>
      <c r="V669" s="38"/>
      <c r="W669" s="38"/>
      <c r="X669" s="38"/>
      <c r="Y669" s="38"/>
      <c r="AA669" s="175" t="s">
        <v>1</v>
      </c>
      <c r="AB669" s="175"/>
      <c r="AC669" s="72">
        <f>SUM(V132:V149)</f>
        <v>232.28571428571433</v>
      </c>
      <c r="AD669" s="82"/>
      <c r="AE669" s="82"/>
      <c r="AF669" s="82"/>
    </row>
    <row r="670" spans="1:32" ht="22.5" customHeight="1" thickBot="1" x14ac:dyDescent="0.25">
      <c r="A670" s="36"/>
      <c r="B670" s="44"/>
      <c r="C670" s="44"/>
      <c r="D670" s="44"/>
      <c r="E670" s="40"/>
      <c r="F670" s="1"/>
      <c r="G670" s="2"/>
      <c r="H670" s="2"/>
      <c r="I670" s="38"/>
      <c r="J670" s="38"/>
      <c r="K670" s="38"/>
      <c r="L670" s="38"/>
      <c r="M670" s="38"/>
      <c r="N670" s="38"/>
      <c r="O670" s="38"/>
      <c r="P670" s="38"/>
      <c r="Q670" s="86"/>
      <c r="R670" s="38"/>
      <c r="S670" s="38"/>
      <c r="T670" s="38"/>
      <c r="U670" s="38"/>
      <c r="V670" s="38"/>
      <c r="W670" s="38"/>
      <c r="X670" s="38"/>
      <c r="Y670" s="38"/>
      <c r="AA670" s="175" t="s">
        <v>2</v>
      </c>
      <c r="AB670" s="175"/>
      <c r="AC670" s="72">
        <f>SUM(N132:N149)</f>
        <v>232.28571428571433</v>
      </c>
      <c r="AD670" s="82"/>
      <c r="AE670" s="82"/>
      <c r="AF670" s="82"/>
    </row>
    <row r="671" spans="1:32" ht="22.5" customHeight="1" thickBot="1" x14ac:dyDescent="0.25">
      <c r="A671" s="36"/>
      <c r="B671" s="44"/>
      <c r="C671" s="44"/>
      <c r="D671" s="44"/>
      <c r="E671" s="40"/>
      <c r="F671" s="1"/>
      <c r="G671" s="2"/>
      <c r="H671" s="2"/>
      <c r="I671" s="38"/>
      <c r="J671" s="38"/>
      <c r="K671" s="38"/>
      <c r="L671" s="38"/>
      <c r="M671" s="38"/>
      <c r="N671" s="38"/>
      <c r="O671" s="38"/>
      <c r="P671" s="38"/>
      <c r="Q671" s="86"/>
      <c r="R671" s="38"/>
      <c r="S671" s="38"/>
      <c r="T671" s="38"/>
      <c r="U671" s="38"/>
      <c r="V671" s="38"/>
      <c r="W671" s="38"/>
      <c r="X671" s="38"/>
      <c r="Y671" s="38"/>
      <c r="AA671" s="175" t="s">
        <v>4</v>
      </c>
      <c r="AB671" s="175"/>
      <c r="AC671" s="76">
        <f>IF(SUM(U132:U149)=0,0,+(SUM(U132:U149)/AC669))</f>
        <v>0.85178351783517814</v>
      </c>
      <c r="AD671" s="82"/>
      <c r="AE671" s="82"/>
      <c r="AF671" s="82"/>
    </row>
    <row r="672" spans="1:32" ht="22.5" customHeight="1" thickBot="1" x14ac:dyDescent="0.25">
      <c r="A672" s="36"/>
      <c r="B672" s="44"/>
      <c r="C672" s="44"/>
      <c r="D672" s="44"/>
      <c r="E672" s="40"/>
      <c r="F672" s="1"/>
      <c r="G672" s="2"/>
      <c r="H672" s="2"/>
      <c r="I672" s="38"/>
      <c r="J672" s="38"/>
      <c r="K672" s="38"/>
      <c r="L672" s="38"/>
      <c r="M672" s="38"/>
      <c r="N672" s="38"/>
      <c r="O672" s="38"/>
      <c r="P672" s="38"/>
      <c r="Q672" s="86"/>
      <c r="R672" s="38"/>
      <c r="S672" s="38"/>
      <c r="T672" s="38"/>
      <c r="U672" s="38"/>
      <c r="V672" s="38"/>
      <c r="W672" s="38"/>
      <c r="X672" s="38"/>
      <c r="Y672" s="38"/>
      <c r="AA672" s="175" t="s">
        <v>3</v>
      </c>
      <c r="AB672" s="175"/>
      <c r="AC672" s="77">
        <f>IF(SUM(T132:T149)=0,0,+(SUM(T132:T149)/AC670))</f>
        <v>0.85178351783517814</v>
      </c>
      <c r="AD672" s="82"/>
      <c r="AE672" s="82"/>
      <c r="AF672" s="82"/>
    </row>
    <row r="673" spans="1:32" ht="22.5" customHeight="1" thickBot="1" x14ac:dyDescent="0.25">
      <c r="A673" s="36"/>
      <c r="B673" s="44"/>
      <c r="C673" s="44"/>
      <c r="D673" s="44"/>
      <c r="E673" s="40"/>
      <c r="F673" s="1"/>
      <c r="G673" s="2"/>
      <c r="H673" s="2"/>
      <c r="I673" s="38"/>
      <c r="J673" s="38"/>
      <c r="K673" s="38"/>
      <c r="L673" s="38"/>
      <c r="M673" s="38"/>
      <c r="N673" s="38"/>
      <c r="O673" s="38"/>
      <c r="P673" s="38"/>
      <c r="Q673" s="86"/>
      <c r="R673" s="38"/>
      <c r="S673" s="38"/>
      <c r="T673" s="38"/>
      <c r="U673" s="38"/>
      <c r="V673" s="38"/>
      <c r="W673" s="38"/>
      <c r="X673" s="38"/>
      <c r="Y673" s="38"/>
      <c r="AA673" s="39"/>
      <c r="AB673" s="39"/>
      <c r="AC673" s="75"/>
      <c r="AD673" s="82"/>
      <c r="AE673" s="82"/>
      <c r="AF673" s="82"/>
    </row>
    <row r="674" spans="1:32" ht="22.5" customHeight="1" thickBot="1" x14ac:dyDescent="0.25">
      <c r="A674" s="36"/>
      <c r="B674" s="44"/>
      <c r="C674" s="44"/>
      <c r="D674" s="44"/>
      <c r="E674" s="40"/>
      <c r="F674" s="1"/>
      <c r="G674" s="2"/>
      <c r="H674" s="2"/>
      <c r="I674" s="38"/>
      <c r="J674" s="38"/>
      <c r="K674" s="38"/>
      <c r="L674" s="38"/>
      <c r="M674" s="38"/>
      <c r="N674" s="38"/>
      <c r="O674" s="38"/>
      <c r="P674" s="38"/>
      <c r="Q674" s="86"/>
      <c r="R674" s="38"/>
      <c r="S674" s="38"/>
      <c r="T674" s="38"/>
      <c r="U674" s="38"/>
      <c r="V674" s="38"/>
      <c r="W674" s="38"/>
      <c r="X674" s="38"/>
      <c r="Y674" s="38"/>
      <c r="AA674" s="176" t="s">
        <v>1629</v>
      </c>
      <c r="AB674" s="176"/>
      <c r="AC674" s="176"/>
      <c r="AD674" s="82"/>
      <c r="AE674" s="82"/>
      <c r="AF674" s="82"/>
    </row>
    <row r="675" spans="1:32" ht="22.5" customHeight="1" thickBot="1" x14ac:dyDescent="0.25">
      <c r="A675" s="36"/>
      <c r="B675" s="44"/>
      <c r="C675" s="44"/>
      <c r="D675" s="44"/>
      <c r="E675" s="40"/>
      <c r="F675" s="1"/>
      <c r="G675" s="2"/>
      <c r="H675" s="2"/>
      <c r="I675" s="38"/>
      <c r="J675" s="38"/>
      <c r="K675" s="38"/>
      <c r="L675" s="38"/>
      <c r="M675" s="38"/>
      <c r="N675" s="38"/>
      <c r="O675" s="38"/>
      <c r="P675" s="38"/>
      <c r="Q675" s="86"/>
      <c r="R675" s="38"/>
      <c r="S675" s="38"/>
      <c r="T675" s="38"/>
      <c r="U675" s="38"/>
      <c r="V675" s="38"/>
      <c r="W675" s="38"/>
      <c r="X675" s="38"/>
      <c r="Y675" s="38"/>
      <c r="AA675" s="176"/>
      <c r="AB675" s="176"/>
      <c r="AC675" s="176"/>
      <c r="AD675" s="82"/>
      <c r="AE675" s="82"/>
      <c r="AF675" s="82"/>
    </row>
    <row r="676" spans="1:32" ht="22.5" customHeight="1" thickBot="1" x14ac:dyDescent="0.25">
      <c r="A676" s="36"/>
      <c r="B676" s="44"/>
      <c r="C676" s="44"/>
      <c r="D676" s="44"/>
      <c r="E676" s="40"/>
      <c r="F676" s="1"/>
      <c r="G676" s="2"/>
      <c r="H676" s="2"/>
      <c r="I676" s="38"/>
      <c r="J676" s="38"/>
      <c r="K676" s="38"/>
      <c r="L676" s="38"/>
      <c r="M676" s="38"/>
      <c r="N676" s="38"/>
      <c r="O676" s="38"/>
      <c r="P676" s="38"/>
      <c r="Q676" s="86"/>
      <c r="R676" s="38"/>
      <c r="S676" s="38"/>
      <c r="T676" s="38"/>
      <c r="U676" s="38"/>
      <c r="V676" s="38"/>
      <c r="W676" s="38"/>
      <c r="X676" s="38"/>
      <c r="Y676" s="38"/>
      <c r="AA676" s="175" t="s">
        <v>1</v>
      </c>
      <c r="AB676" s="175"/>
      <c r="AC676" s="72">
        <f>SUM(V150:V175)</f>
        <v>643.142857142857</v>
      </c>
      <c r="AD676" s="82"/>
      <c r="AE676" s="82"/>
      <c r="AF676" s="82"/>
    </row>
    <row r="677" spans="1:32" ht="22.5" customHeight="1" thickBot="1" x14ac:dyDescent="0.25">
      <c r="A677" s="36"/>
      <c r="B677" s="44"/>
      <c r="C677" s="44"/>
      <c r="D677" s="44"/>
      <c r="E677" s="40"/>
      <c r="F677" s="1"/>
      <c r="G677" s="2"/>
      <c r="H677" s="2"/>
      <c r="I677" s="38"/>
      <c r="J677" s="38"/>
      <c r="K677" s="38"/>
      <c r="L677" s="38"/>
      <c r="M677" s="38"/>
      <c r="N677" s="38"/>
      <c r="O677" s="38"/>
      <c r="P677" s="38"/>
      <c r="Q677" s="86"/>
      <c r="R677" s="38"/>
      <c r="S677" s="38"/>
      <c r="T677" s="38"/>
      <c r="U677" s="38"/>
      <c r="V677" s="38"/>
      <c r="W677" s="38"/>
      <c r="X677" s="38"/>
      <c r="Y677" s="38"/>
      <c r="AA677" s="175" t="s">
        <v>2</v>
      </c>
      <c r="AB677" s="175"/>
      <c r="AC677" s="72">
        <f>SUM(N150:N175)</f>
        <v>643.142857142857</v>
      </c>
      <c r="AD677" s="82"/>
      <c r="AE677" s="82"/>
      <c r="AF677" s="82"/>
    </row>
    <row r="678" spans="1:32" ht="22.5" customHeight="1" thickBot="1" x14ac:dyDescent="0.25">
      <c r="A678" s="36"/>
      <c r="B678" s="44"/>
      <c r="C678" s="44"/>
      <c r="D678" s="44"/>
      <c r="E678" s="40"/>
      <c r="F678" s="1"/>
      <c r="G678" s="2"/>
      <c r="H678" s="2"/>
      <c r="I678" s="38"/>
      <c r="J678" s="38"/>
      <c r="K678" s="38"/>
      <c r="L678" s="38"/>
      <c r="M678" s="38"/>
      <c r="N678" s="38"/>
      <c r="O678" s="38"/>
      <c r="P678" s="38"/>
      <c r="Q678" s="86"/>
      <c r="R678" s="38"/>
      <c r="S678" s="38"/>
      <c r="T678" s="38"/>
      <c r="U678" s="38"/>
      <c r="V678" s="38"/>
      <c r="W678" s="38"/>
      <c r="X678" s="38"/>
      <c r="Y678" s="38"/>
      <c r="AA678" s="175" t="s">
        <v>4</v>
      </c>
      <c r="AB678" s="175"/>
      <c r="AC678" s="76">
        <f>IF(SUM(U150:U175)=0,0,+(SUM(U150:U175)/AC676))</f>
        <v>0.62552199022656618</v>
      </c>
      <c r="AD678" s="82"/>
      <c r="AE678" s="82"/>
      <c r="AF678" s="82"/>
    </row>
    <row r="679" spans="1:32" ht="22.5" customHeight="1" thickBot="1" x14ac:dyDescent="0.25">
      <c r="A679" s="36"/>
      <c r="B679" s="44"/>
      <c r="C679" s="44"/>
      <c r="D679" s="44"/>
      <c r="E679" s="40"/>
      <c r="F679" s="1"/>
      <c r="G679" s="2"/>
      <c r="H679" s="2"/>
      <c r="I679" s="38"/>
      <c r="J679" s="38"/>
      <c r="K679" s="38"/>
      <c r="L679" s="38"/>
      <c r="M679" s="38"/>
      <c r="N679" s="38"/>
      <c r="O679" s="38"/>
      <c r="P679" s="38"/>
      <c r="Q679" s="86"/>
      <c r="R679" s="38"/>
      <c r="S679" s="38"/>
      <c r="T679" s="38"/>
      <c r="U679" s="38"/>
      <c r="V679" s="38"/>
      <c r="W679" s="38"/>
      <c r="X679" s="38"/>
      <c r="Y679" s="38"/>
      <c r="AA679" s="175" t="s">
        <v>3</v>
      </c>
      <c r="AB679" s="175"/>
      <c r="AC679" s="77">
        <f>IF(SUM(T150:T175)=0,0,+(SUM(T150:T175)/AC677))</f>
        <v>0.62552199022656618</v>
      </c>
      <c r="AD679" s="82"/>
      <c r="AE679" s="82"/>
      <c r="AF679" s="82"/>
    </row>
    <row r="680" spans="1:32" ht="22.5" customHeight="1" thickBot="1" x14ac:dyDescent="0.25">
      <c r="A680" s="36"/>
      <c r="B680" s="44"/>
      <c r="C680" s="44"/>
      <c r="D680" s="44"/>
      <c r="E680" s="40"/>
      <c r="F680" s="1"/>
      <c r="G680" s="2"/>
      <c r="H680" s="2"/>
      <c r="I680" s="38"/>
      <c r="J680" s="38"/>
      <c r="K680" s="38"/>
      <c r="L680" s="38"/>
      <c r="M680" s="38"/>
      <c r="N680" s="38"/>
      <c r="O680" s="38"/>
      <c r="P680" s="38"/>
      <c r="Q680" s="86"/>
      <c r="R680" s="38"/>
      <c r="S680" s="38"/>
      <c r="T680" s="38"/>
      <c r="U680" s="38"/>
      <c r="V680" s="38"/>
      <c r="W680" s="38"/>
      <c r="X680" s="38"/>
      <c r="Y680" s="38"/>
      <c r="AA680" s="39"/>
      <c r="AB680" s="39"/>
      <c r="AC680" s="75"/>
      <c r="AD680" s="82"/>
      <c r="AE680" s="82"/>
      <c r="AF680" s="82"/>
    </row>
    <row r="681" spans="1:32" ht="22.5" customHeight="1" thickBot="1" x14ac:dyDescent="0.25">
      <c r="A681" s="36"/>
      <c r="B681" s="44"/>
      <c r="C681" s="44"/>
      <c r="D681" s="44"/>
      <c r="E681" s="40"/>
      <c r="F681" s="1"/>
      <c r="G681" s="2"/>
      <c r="H681" s="2"/>
      <c r="I681" s="38"/>
      <c r="J681" s="38"/>
      <c r="K681" s="38"/>
      <c r="L681" s="38"/>
      <c r="M681" s="38"/>
      <c r="N681" s="38"/>
      <c r="O681" s="38"/>
      <c r="P681" s="38"/>
      <c r="Q681" s="86"/>
      <c r="R681" s="38"/>
      <c r="S681" s="38"/>
      <c r="T681" s="38"/>
      <c r="U681" s="38"/>
      <c r="V681" s="38"/>
      <c r="W681" s="38"/>
      <c r="X681" s="38"/>
      <c r="Y681" s="38"/>
      <c r="AA681" s="195" t="s">
        <v>1555</v>
      </c>
      <c r="AB681" s="195"/>
      <c r="AC681" s="195"/>
      <c r="AD681" s="82"/>
      <c r="AE681" s="82"/>
      <c r="AF681" s="82"/>
    </row>
    <row r="682" spans="1:32" ht="22.5" customHeight="1" thickBot="1" x14ac:dyDescent="0.25">
      <c r="A682" s="36"/>
      <c r="B682" s="44"/>
      <c r="C682" s="44"/>
      <c r="D682" s="44"/>
      <c r="E682" s="40"/>
      <c r="F682" s="1"/>
      <c r="G682" s="2"/>
      <c r="H682" s="2"/>
      <c r="I682" s="38"/>
      <c r="J682" s="38"/>
      <c r="K682" s="38"/>
      <c r="L682" s="38"/>
      <c r="M682" s="38"/>
      <c r="N682" s="38"/>
      <c r="O682" s="38"/>
      <c r="P682" s="38"/>
      <c r="Q682" s="86"/>
      <c r="R682" s="38"/>
      <c r="S682" s="38"/>
      <c r="T682" s="38"/>
      <c r="U682" s="38"/>
      <c r="V682" s="38"/>
      <c r="W682" s="38"/>
      <c r="X682" s="38"/>
      <c r="Y682" s="38"/>
      <c r="AA682" s="195"/>
      <c r="AB682" s="195"/>
      <c r="AC682" s="195"/>
      <c r="AD682" s="82"/>
      <c r="AE682" s="82"/>
      <c r="AF682" s="82"/>
    </row>
    <row r="683" spans="1:32" ht="22.5" customHeight="1" thickBot="1" x14ac:dyDescent="0.25">
      <c r="A683" s="36"/>
      <c r="B683" s="44"/>
      <c r="C683" s="44"/>
      <c r="D683" s="44"/>
      <c r="E683" s="40"/>
      <c r="F683" s="1"/>
      <c r="G683" s="2"/>
      <c r="H683" s="2"/>
      <c r="I683" s="38"/>
      <c r="J683" s="38"/>
      <c r="K683" s="38"/>
      <c r="L683" s="38"/>
      <c r="M683" s="38"/>
      <c r="N683" s="38"/>
      <c r="O683" s="38"/>
      <c r="P683" s="38"/>
      <c r="Q683" s="86"/>
      <c r="R683" s="38"/>
      <c r="S683" s="38"/>
      <c r="T683" s="38"/>
      <c r="U683" s="38"/>
      <c r="V683" s="38"/>
      <c r="W683" s="38"/>
      <c r="X683" s="38"/>
      <c r="Y683" s="38"/>
      <c r="AA683" s="175" t="s">
        <v>1</v>
      </c>
      <c r="AB683" s="175"/>
      <c r="AC683" s="72">
        <f>SUM(V176)</f>
        <v>26.285714285714285</v>
      </c>
      <c r="AD683" s="82"/>
      <c r="AE683" s="82"/>
      <c r="AF683" s="82"/>
    </row>
    <row r="684" spans="1:32" ht="22.5" customHeight="1" thickBot="1" x14ac:dyDescent="0.25">
      <c r="A684" s="36"/>
      <c r="B684" s="44"/>
      <c r="C684" s="44"/>
      <c r="D684" s="44"/>
      <c r="E684" s="40"/>
      <c r="F684" s="1"/>
      <c r="G684" s="2"/>
      <c r="H684" s="2"/>
      <c r="I684" s="38"/>
      <c r="J684" s="38"/>
      <c r="K684" s="38"/>
      <c r="L684" s="38"/>
      <c r="M684" s="38"/>
      <c r="N684" s="38"/>
      <c r="O684" s="38"/>
      <c r="P684" s="38"/>
      <c r="Q684" s="86"/>
      <c r="R684" s="38"/>
      <c r="S684" s="38"/>
      <c r="T684" s="38"/>
      <c r="U684" s="38"/>
      <c r="V684" s="38"/>
      <c r="W684" s="38"/>
      <c r="X684" s="38"/>
      <c r="Y684" s="38"/>
      <c r="AA684" s="175" t="s">
        <v>2</v>
      </c>
      <c r="AB684" s="175"/>
      <c r="AC684" s="72">
        <f>SUM(N176)</f>
        <v>26.285714285714285</v>
      </c>
      <c r="AD684" s="82"/>
      <c r="AE684" s="82"/>
      <c r="AF684" s="82"/>
    </row>
    <row r="685" spans="1:32" ht="22.5" customHeight="1" thickBot="1" x14ac:dyDescent="0.25">
      <c r="A685" s="36"/>
      <c r="B685" s="44"/>
      <c r="C685" s="44"/>
      <c r="D685" s="44"/>
      <c r="E685" s="40"/>
      <c r="F685" s="1"/>
      <c r="G685" s="2"/>
      <c r="H685" s="2"/>
      <c r="I685" s="38"/>
      <c r="J685" s="38"/>
      <c r="K685" s="38"/>
      <c r="L685" s="38"/>
      <c r="M685" s="38"/>
      <c r="N685" s="38"/>
      <c r="O685" s="38"/>
      <c r="P685" s="38"/>
      <c r="Q685" s="86"/>
      <c r="R685" s="38"/>
      <c r="S685" s="38"/>
      <c r="T685" s="38"/>
      <c r="U685" s="38"/>
      <c r="V685" s="38"/>
      <c r="W685" s="38"/>
      <c r="X685" s="38"/>
      <c r="Y685" s="38"/>
      <c r="AA685" s="175" t="s">
        <v>4</v>
      </c>
      <c r="AB685" s="175"/>
      <c r="AC685" s="76">
        <f>IF(SUM(U176)=0,0,+(SUM(U176)/AC683))</f>
        <v>0</v>
      </c>
      <c r="AD685" s="82"/>
      <c r="AE685" s="82"/>
      <c r="AF685" s="82"/>
    </row>
    <row r="686" spans="1:32" ht="22.5" customHeight="1" thickBot="1" x14ac:dyDescent="0.25">
      <c r="A686" s="36"/>
      <c r="B686" s="44"/>
      <c r="C686" s="44"/>
      <c r="D686" s="44"/>
      <c r="E686" s="40"/>
      <c r="F686" s="1"/>
      <c r="G686" s="2"/>
      <c r="H686" s="2"/>
      <c r="I686" s="38"/>
      <c r="J686" s="38"/>
      <c r="K686" s="38"/>
      <c r="L686" s="38"/>
      <c r="M686" s="38"/>
      <c r="N686" s="38"/>
      <c r="O686" s="38"/>
      <c r="P686" s="38"/>
      <c r="Q686" s="86"/>
      <c r="R686" s="38"/>
      <c r="S686" s="38"/>
      <c r="T686" s="38"/>
      <c r="U686" s="38"/>
      <c r="V686" s="38"/>
      <c r="W686" s="38"/>
      <c r="X686" s="38"/>
      <c r="Y686" s="38"/>
      <c r="AA686" s="175" t="s">
        <v>3</v>
      </c>
      <c r="AB686" s="175"/>
      <c r="AC686" s="77">
        <f>IF(SUM(T176)=0,0,+(SUM(T176)/AC684))</f>
        <v>0</v>
      </c>
      <c r="AD686" s="82"/>
      <c r="AE686" s="82"/>
      <c r="AF686" s="82"/>
    </row>
    <row r="687" spans="1:32" ht="22.5" customHeight="1" thickBot="1" x14ac:dyDescent="0.25">
      <c r="A687" s="36"/>
      <c r="B687" s="44"/>
      <c r="C687" s="44"/>
      <c r="D687" s="44"/>
      <c r="E687" s="40"/>
      <c r="F687" s="1"/>
      <c r="G687" s="2"/>
      <c r="H687" s="2"/>
      <c r="I687" s="38"/>
      <c r="J687" s="38"/>
      <c r="K687" s="38"/>
      <c r="L687" s="38"/>
      <c r="M687" s="38"/>
      <c r="N687" s="38"/>
      <c r="O687" s="38"/>
      <c r="P687" s="38"/>
      <c r="Q687" s="86"/>
      <c r="R687" s="38"/>
      <c r="S687" s="38"/>
      <c r="T687" s="38"/>
      <c r="U687" s="38"/>
      <c r="V687" s="38"/>
      <c r="W687" s="38"/>
      <c r="X687" s="38"/>
      <c r="Y687" s="38"/>
      <c r="AA687" s="39"/>
      <c r="AB687" s="39"/>
      <c r="AC687" s="75"/>
      <c r="AD687" s="82"/>
      <c r="AE687" s="82"/>
      <c r="AF687" s="82"/>
    </row>
    <row r="688" spans="1:32" ht="22.5" customHeight="1" thickBot="1" x14ac:dyDescent="0.25">
      <c r="A688" s="36"/>
      <c r="B688" s="44"/>
      <c r="C688" s="44"/>
      <c r="D688" s="44"/>
      <c r="E688" s="40"/>
      <c r="F688" s="1"/>
      <c r="G688" s="2"/>
      <c r="H688" s="2"/>
      <c r="I688" s="38"/>
      <c r="J688" s="38"/>
      <c r="K688" s="38"/>
      <c r="L688" s="38"/>
      <c r="M688" s="38"/>
      <c r="N688" s="38"/>
      <c r="O688" s="38"/>
      <c r="P688" s="38"/>
      <c r="Q688" s="86"/>
      <c r="R688" s="38"/>
      <c r="S688" s="38"/>
      <c r="T688" s="38"/>
      <c r="U688" s="38"/>
      <c r="V688" s="38"/>
      <c r="W688" s="38"/>
      <c r="X688" s="38"/>
      <c r="Y688" s="38"/>
      <c r="AA688" s="195" t="s">
        <v>1529</v>
      </c>
      <c r="AB688" s="195"/>
      <c r="AC688" s="195"/>
      <c r="AD688" s="82"/>
      <c r="AE688" s="82"/>
      <c r="AF688" s="82"/>
    </row>
    <row r="689" spans="1:32" ht="22.5" customHeight="1" thickBot="1" x14ac:dyDescent="0.25">
      <c r="A689" s="36"/>
      <c r="B689" s="44"/>
      <c r="C689" s="44"/>
      <c r="D689" s="44"/>
      <c r="E689" s="40"/>
      <c r="F689" s="1"/>
      <c r="G689" s="2"/>
      <c r="H689" s="2"/>
      <c r="I689" s="38"/>
      <c r="J689" s="38"/>
      <c r="K689" s="38"/>
      <c r="L689" s="38"/>
      <c r="M689" s="38"/>
      <c r="N689" s="38"/>
      <c r="O689" s="38"/>
      <c r="P689" s="38"/>
      <c r="Q689" s="86"/>
      <c r="R689" s="38"/>
      <c r="S689" s="38"/>
      <c r="T689" s="38"/>
      <c r="U689" s="38"/>
      <c r="V689" s="38"/>
      <c r="W689" s="38"/>
      <c r="X689" s="38"/>
      <c r="Y689" s="38"/>
      <c r="AA689" s="195"/>
      <c r="AB689" s="195"/>
      <c r="AC689" s="195"/>
      <c r="AD689" s="82"/>
      <c r="AE689" s="82"/>
      <c r="AF689" s="82"/>
    </row>
    <row r="690" spans="1:32" ht="22.5" customHeight="1" thickBot="1" x14ac:dyDescent="0.25">
      <c r="A690" s="36"/>
      <c r="B690" s="44"/>
      <c r="C690" s="44"/>
      <c r="D690" s="44"/>
      <c r="E690" s="40"/>
      <c r="F690" s="1"/>
      <c r="G690" s="2"/>
      <c r="H690" s="2"/>
      <c r="I690" s="38"/>
      <c r="J690" s="38"/>
      <c r="K690" s="38"/>
      <c r="L690" s="38"/>
      <c r="M690" s="38"/>
      <c r="N690" s="38"/>
      <c r="O690" s="38"/>
      <c r="P690" s="38"/>
      <c r="Q690" s="86"/>
      <c r="R690" s="38"/>
      <c r="S690" s="38"/>
      <c r="T690" s="38"/>
      <c r="U690" s="38"/>
      <c r="V690" s="38"/>
      <c r="W690" s="38"/>
      <c r="X690" s="38"/>
      <c r="Y690" s="38"/>
      <c r="AA690" s="175" t="s">
        <v>1</v>
      </c>
      <c r="AB690" s="175"/>
      <c r="AC690" s="72">
        <f>SUM(V177:V183)</f>
        <v>152.28571428571428</v>
      </c>
      <c r="AD690" s="82"/>
      <c r="AE690" s="82"/>
      <c r="AF690" s="82"/>
    </row>
    <row r="691" spans="1:32" ht="22.5" customHeight="1" thickBot="1" x14ac:dyDescent="0.25">
      <c r="A691" s="36"/>
      <c r="B691" s="44"/>
      <c r="C691" s="44"/>
      <c r="D691" s="44"/>
      <c r="E691" s="40"/>
      <c r="F691" s="1"/>
      <c r="G691" s="2"/>
      <c r="H691" s="2"/>
      <c r="I691" s="38"/>
      <c r="J691" s="38"/>
      <c r="K691" s="38"/>
      <c r="L691" s="38"/>
      <c r="M691" s="38"/>
      <c r="N691" s="38"/>
      <c r="O691" s="38"/>
      <c r="P691" s="38"/>
      <c r="Q691" s="86"/>
      <c r="R691" s="38"/>
      <c r="S691" s="38"/>
      <c r="T691" s="38"/>
      <c r="U691" s="38"/>
      <c r="V691" s="38"/>
      <c r="W691" s="38"/>
      <c r="X691" s="38"/>
      <c r="Y691" s="38"/>
      <c r="AA691" s="175" t="s">
        <v>2</v>
      </c>
      <c r="AB691" s="175"/>
      <c r="AC691" s="72">
        <f>SUM(N177:N183)</f>
        <v>152.28571428571428</v>
      </c>
      <c r="AD691" s="82"/>
      <c r="AE691" s="82"/>
      <c r="AF691" s="82"/>
    </row>
    <row r="692" spans="1:32" ht="22.5" customHeight="1" thickBot="1" x14ac:dyDescent="0.25">
      <c r="A692" s="36"/>
      <c r="B692" s="44"/>
      <c r="C692" s="44"/>
      <c r="D692" s="44"/>
      <c r="E692" s="40"/>
      <c r="F692" s="1"/>
      <c r="G692" s="2"/>
      <c r="H692" s="2"/>
      <c r="I692" s="38"/>
      <c r="J692" s="38"/>
      <c r="K692" s="38"/>
      <c r="L692" s="38"/>
      <c r="M692" s="38"/>
      <c r="N692" s="38"/>
      <c r="O692" s="38"/>
      <c r="P692" s="38"/>
      <c r="Q692" s="86"/>
      <c r="R692" s="38"/>
      <c r="S692" s="38"/>
      <c r="T692" s="38"/>
      <c r="U692" s="38"/>
      <c r="V692" s="38"/>
      <c r="W692" s="38"/>
      <c r="X692" s="38"/>
      <c r="Y692" s="38"/>
      <c r="AA692" s="175" t="s">
        <v>4</v>
      </c>
      <c r="AB692" s="175"/>
      <c r="AC692" s="76">
        <f>IF(SUM(U177:U183)=0,0,+(SUM(U177:U183)/AC690))</f>
        <v>1</v>
      </c>
      <c r="AD692" s="82"/>
      <c r="AE692" s="82"/>
      <c r="AF692" s="82"/>
    </row>
    <row r="693" spans="1:32" ht="22.5" customHeight="1" thickBot="1" x14ac:dyDescent="0.25">
      <c r="A693" s="36"/>
      <c r="B693" s="44"/>
      <c r="C693" s="44"/>
      <c r="D693" s="44"/>
      <c r="E693" s="40"/>
      <c r="F693" s="1"/>
      <c r="G693" s="2"/>
      <c r="H693" s="2"/>
      <c r="I693" s="38"/>
      <c r="J693" s="38"/>
      <c r="K693" s="38"/>
      <c r="L693" s="38"/>
      <c r="M693" s="38"/>
      <c r="N693" s="38"/>
      <c r="O693" s="38"/>
      <c r="P693" s="38"/>
      <c r="Q693" s="86"/>
      <c r="R693" s="38"/>
      <c r="S693" s="38"/>
      <c r="T693" s="38"/>
      <c r="U693" s="38"/>
      <c r="V693" s="38"/>
      <c r="W693" s="38"/>
      <c r="X693" s="38"/>
      <c r="Y693" s="38"/>
      <c r="AA693" s="175" t="s">
        <v>3</v>
      </c>
      <c r="AB693" s="175"/>
      <c r="AC693" s="77">
        <f>IF(SUM(T177:T183)=0,0,+(SUM(T177:T183)/AC691))</f>
        <v>1</v>
      </c>
      <c r="AD693" s="82"/>
      <c r="AE693" s="82"/>
      <c r="AF693" s="82"/>
    </row>
    <row r="694" spans="1:32" ht="22.5" customHeight="1" thickBot="1" x14ac:dyDescent="0.25">
      <c r="A694" s="36"/>
      <c r="B694" s="44"/>
      <c r="C694" s="44"/>
      <c r="D694" s="44"/>
      <c r="E694" s="40"/>
      <c r="F694" s="1"/>
      <c r="G694" s="2"/>
      <c r="H694" s="2"/>
      <c r="I694" s="38"/>
      <c r="J694" s="38"/>
      <c r="K694" s="38"/>
      <c r="L694" s="38"/>
      <c r="M694" s="38"/>
      <c r="N694" s="38"/>
      <c r="O694" s="38"/>
      <c r="P694" s="38"/>
      <c r="Q694" s="86"/>
      <c r="R694" s="38"/>
      <c r="S694" s="38"/>
      <c r="T694" s="38"/>
      <c r="U694" s="38"/>
      <c r="V694" s="38"/>
      <c r="W694" s="38"/>
      <c r="X694" s="38"/>
      <c r="Y694" s="38"/>
      <c r="AA694" s="39"/>
      <c r="AB694" s="39"/>
      <c r="AC694" s="75"/>
      <c r="AD694" s="82"/>
      <c r="AE694" s="82"/>
      <c r="AF694" s="82"/>
    </row>
    <row r="695" spans="1:32" ht="22.5" customHeight="1" thickBot="1" x14ac:dyDescent="0.25">
      <c r="A695" s="36"/>
      <c r="B695" s="44"/>
      <c r="C695" s="44"/>
      <c r="D695" s="44"/>
      <c r="E695" s="40"/>
      <c r="F695" s="1"/>
      <c r="G695" s="2"/>
      <c r="H695" s="2"/>
      <c r="I695" s="38"/>
      <c r="J695" s="38"/>
      <c r="K695" s="38"/>
      <c r="L695" s="38"/>
      <c r="M695" s="38"/>
      <c r="N695" s="38"/>
      <c r="O695" s="38"/>
      <c r="P695" s="38"/>
      <c r="Q695" s="86"/>
      <c r="R695" s="38"/>
      <c r="S695" s="38"/>
      <c r="T695" s="38"/>
      <c r="U695" s="38"/>
      <c r="V695" s="38"/>
      <c r="W695" s="38"/>
      <c r="X695" s="38"/>
      <c r="Y695" s="38"/>
      <c r="AA695" s="195" t="s">
        <v>1530</v>
      </c>
      <c r="AB695" s="195"/>
      <c r="AC695" s="195"/>
      <c r="AD695" s="82"/>
      <c r="AE695" s="82"/>
      <c r="AF695" s="82"/>
    </row>
    <row r="696" spans="1:32" ht="22.5" customHeight="1" thickBot="1" x14ac:dyDescent="0.25">
      <c r="A696" s="36"/>
      <c r="B696" s="44"/>
      <c r="C696" s="44"/>
      <c r="D696" s="44"/>
      <c r="E696" s="40"/>
      <c r="F696" s="1"/>
      <c r="G696" s="2"/>
      <c r="H696" s="2"/>
      <c r="I696" s="38"/>
      <c r="J696" s="38"/>
      <c r="K696" s="38"/>
      <c r="L696" s="38"/>
      <c r="M696" s="38"/>
      <c r="N696" s="38"/>
      <c r="O696" s="38"/>
      <c r="P696" s="38"/>
      <c r="Q696" s="86"/>
      <c r="R696" s="38"/>
      <c r="S696" s="38"/>
      <c r="T696" s="38"/>
      <c r="U696" s="38"/>
      <c r="V696" s="38"/>
      <c r="W696" s="38"/>
      <c r="X696" s="38"/>
      <c r="Y696" s="38"/>
      <c r="AA696" s="195"/>
      <c r="AB696" s="195"/>
      <c r="AC696" s="195"/>
      <c r="AD696" s="82"/>
      <c r="AE696" s="82"/>
      <c r="AF696" s="82"/>
    </row>
    <row r="697" spans="1:32" ht="22.5" customHeight="1" thickBot="1" x14ac:dyDescent="0.25">
      <c r="A697" s="36"/>
      <c r="B697" s="44"/>
      <c r="C697" s="44"/>
      <c r="D697" s="44"/>
      <c r="E697" s="40"/>
      <c r="F697" s="1"/>
      <c r="G697" s="2"/>
      <c r="H697" s="2"/>
      <c r="I697" s="38"/>
      <c r="J697" s="38"/>
      <c r="K697" s="38"/>
      <c r="L697" s="38"/>
      <c r="M697" s="38"/>
      <c r="N697" s="38"/>
      <c r="O697" s="38"/>
      <c r="P697" s="38"/>
      <c r="Q697" s="86"/>
      <c r="R697" s="38"/>
      <c r="S697" s="38"/>
      <c r="T697" s="38"/>
      <c r="U697" s="38"/>
      <c r="V697" s="38"/>
      <c r="W697" s="38"/>
      <c r="X697" s="38"/>
      <c r="Y697" s="38"/>
      <c r="AA697" s="175" t="s">
        <v>1</v>
      </c>
      <c r="AB697" s="175"/>
      <c r="AC697" s="72">
        <f>SUM(V184)</f>
        <v>23</v>
      </c>
      <c r="AD697" s="82"/>
      <c r="AE697" s="82"/>
      <c r="AF697" s="82"/>
    </row>
    <row r="698" spans="1:32" ht="22.5" customHeight="1" thickBot="1" x14ac:dyDescent="0.25">
      <c r="A698" s="36"/>
      <c r="B698" s="44"/>
      <c r="C698" s="44"/>
      <c r="D698" s="44"/>
      <c r="E698" s="40"/>
      <c r="F698" s="1"/>
      <c r="G698" s="2"/>
      <c r="H698" s="2"/>
      <c r="I698" s="38"/>
      <c r="J698" s="38"/>
      <c r="K698" s="38"/>
      <c r="L698" s="38"/>
      <c r="M698" s="38"/>
      <c r="N698" s="38"/>
      <c r="O698" s="38"/>
      <c r="P698" s="38"/>
      <c r="Q698" s="86"/>
      <c r="R698" s="38"/>
      <c r="S698" s="38"/>
      <c r="T698" s="38"/>
      <c r="U698" s="38"/>
      <c r="V698" s="38"/>
      <c r="W698" s="38"/>
      <c r="X698" s="38"/>
      <c r="Y698" s="38"/>
      <c r="AA698" s="175" t="s">
        <v>2</v>
      </c>
      <c r="AB698" s="175"/>
      <c r="AC698" s="72">
        <f>SUM(N184)</f>
        <v>23</v>
      </c>
      <c r="AD698" s="82"/>
      <c r="AE698" s="82"/>
      <c r="AF698" s="82"/>
    </row>
    <row r="699" spans="1:32" ht="22.5" customHeight="1" thickBot="1" x14ac:dyDescent="0.25">
      <c r="A699" s="36"/>
      <c r="B699" s="44"/>
      <c r="C699" s="44"/>
      <c r="D699" s="44"/>
      <c r="E699" s="40"/>
      <c r="F699" s="1"/>
      <c r="G699" s="2"/>
      <c r="H699" s="2"/>
      <c r="I699" s="38"/>
      <c r="J699" s="38"/>
      <c r="K699" s="38"/>
      <c r="L699" s="38"/>
      <c r="M699" s="38"/>
      <c r="N699" s="38"/>
      <c r="O699" s="38"/>
      <c r="P699" s="38"/>
      <c r="Q699" s="86"/>
      <c r="R699" s="38"/>
      <c r="S699" s="38"/>
      <c r="T699" s="38"/>
      <c r="U699" s="38"/>
      <c r="V699" s="38"/>
      <c r="W699" s="38"/>
      <c r="X699" s="38"/>
      <c r="Y699" s="38"/>
      <c r="AA699" s="175" t="s">
        <v>4</v>
      </c>
      <c r="AB699" s="175"/>
      <c r="AC699" s="76">
        <f>IF(SUM(U184)=0,0,+(SUM(U184)/AC697))</f>
        <v>1</v>
      </c>
      <c r="AD699" s="82"/>
      <c r="AE699" s="82"/>
      <c r="AF699" s="82"/>
    </row>
    <row r="700" spans="1:32" ht="22.5" customHeight="1" thickBot="1" x14ac:dyDescent="0.25">
      <c r="A700" s="36"/>
      <c r="B700" s="44"/>
      <c r="C700" s="44"/>
      <c r="D700" s="44"/>
      <c r="E700" s="40"/>
      <c r="F700" s="1"/>
      <c r="G700" s="2"/>
      <c r="H700" s="2"/>
      <c r="I700" s="38"/>
      <c r="J700" s="38"/>
      <c r="K700" s="38"/>
      <c r="L700" s="38"/>
      <c r="M700" s="38"/>
      <c r="N700" s="38"/>
      <c r="O700" s="38"/>
      <c r="P700" s="38"/>
      <c r="Q700" s="86"/>
      <c r="R700" s="38"/>
      <c r="S700" s="38"/>
      <c r="T700" s="38"/>
      <c r="U700" s="38"/>
      <c r="V700" s="38"/>
      <c r="W700" s="38"/>
      <c r="X700" s="38"/>
      <c r="Y700" s="38"/>
      <c r="AA700" s="175" t="s">
        <v>3</v>
      </c>
      <c r="AB700" s="175"/>
      <c r="AC700" s="77">
        <f>IF(SUM(T184)=0,0,+(SUM(T184)/AC698))</f>
        <v>1</v>
      </c>
      <c r="AD700" s="82"/>
      <c r="AE700" s="82"/>
      <c r="AF700" s="82"/>
    </row>
    <row r="701" spans="1:32" ht="22.5" customHeight="1" thickBot="1" x14ac:dyDescent="0.25">
      <c r="A701" s="36"/>
      <c r="B701" s="44"/>
      <c r="C701" s="44"/>
      <c r="D701" s="44"/>
      <c r="E701" s="40"/>
      <c r="F701" s="1"/>
      <c r="G701" s="2"/>
      <c r="H701" s="2"/>
      <c r="I701" s="38"/>
      <c r="J701" s="38"/>
      <c r="K701" s="38"/>
      <c r="L701" s="38"/>
      <c r="M701" s="38"/>
      <c r="N701" s="38"/>
      <c r="O701" s="38"/>
      <c r="P701" s="38"/>
      <c r="Q701" s="86"/>
      <c r="R701" s="38"/>
      <c r="S701" s="38"/>
      <c r="T701" s="38"/>
      <c r="U701" s="38"/>
      <c r="V701" s="38"/>
      <c r="W701" s="38"/>
      <c r="X701" s="38"/>
      <c r="Y701" s="38"/>
      <c r="AA701" s="39"/>
      <c r="AB701" s="39"/>
      <c r="AC701" s="75"/>
      <c r="AD701" s="82"/>
      <c r="AE701" s="82"/>
      <c r="AF701" s="82"/>
    </row>
    <row r="702" spans="1:32" ht="22.5" customHeight="1" thickBot="1" x14ac:dyDescent="0.25">
      <c r="A702" s="36"/>
      <c r="B702" s="44"/>
      <c r="C702" s="44"/>
      <c r="D702" s="44"/>
      <c r="E702" s="40"/>
      <c r="F702" s="1"/>
      <c r="G702" s="2"/>
      <c r="H702" s="2"/>
      <c r="I702" s="38"/>
      <c r="J702" s="38"/>
      <c r="K702" s="38"/>
      <c r="L702" s="38"/>
      <c r="M702" s="38"/>
      <c r="N702" s="38"/>
      <c r="O702" s="38"/>
      <c r="P702" s="38"/>
      <c r="Q702" s="86"/>
      <c r="R702" s="38"/>
      <c r="S702" s="38"/>
      <c r="T702" s="38"/>
      <c r="U702" s="38"/>
      <c r="V702" s="38"/>
      <c r="W702" s="38"/>
      <c r="X702" s="38"/>
      <c r="Y702" s="38"/>
      <c r="AA702" s="195" t="s">
        <v>1531</v>
      </c>
      <c r="AB702" s="195"/>
      <c r="AC702" s="195"/>
      <c r="AD702" s="82"/>
      <c r="AE702" s="82"/>
      <c r="AF702" s="82"/>
    </row>
    <row r="703" spans="1:32" ht="22.5" customHeight="1" thickBot="1" x14ac:dyDescent="0.25">
      <c r="A703" s="36"/>
      <c r="B703" s="44"/>
      <c r="C703" s="44"/>
      <c r="D703" s="44"/>
      <c r="E703" s="40"/>
      <c r="F703" s="1"/>
      <c r="G703" s="2"/>
      <c r="H703" s="2"/>
      <c r="I703" s="38"/>
      <c r="J703" s="38"/>
      <c r="K703" s="38"/>
      <c r="L703" s="38"/>
      <c r="M703" s="38"/>
      <c r="N703" s="38"/>
      <c r="O703" s="38"/>
      <c r="P703" s="38"/>
      <c r="Q703" s="86"/>
      <c r="R703" s="38"/>
      <c r="S703" s="38"/>
      <c r="T703" s="38"/>
      <c r="U703" s="38"/>
      <c r="V703" s="38"/>
      <c r="W703" s="38"/>
      <c r="X703" s="38"/>
      <c r="Y703" s="38"/>
      <c r="AA703" s="195"/>
      <c r="AB703" s="195"/>
      <c r="AC703" s="195"/>
      <c r="AD703" s="82"/>
      <c r="AE703" s="82"/>
      <c r="AF703" s="82"/>
    </row>
    <row r="704" spans="1:32" ht="22.5" customHeight="1" thickBot="1" x14ac:dyDescent="0.25">
      <c r="A704" s="36"/>
      <c r="B704" s="44"/>
      <c r="C704" s="44"/>
      <c r="D704" s="44"/>
      <c r="E704" s="40"/>
      <c r="F704" s="1"/>
      <c r="G704" s="2"/>
      <c r="H704" s="2"/>
      <c r="I704" s="38"/>
      <c r="J704" s="38"/>
      <c r="K704" s="38"/>
      <c r="L704" s="38"/>
      <c r="M704" s="38"/>
      <c r="N704" s="38"/>
      <c r="O704" s="38"/>
      <c r="P704" s="38"/>
      <c r="Q704" s="86"/>
      <c r="R704" s="38"/>
      <c r="S704" s="38"/>
      <c r="T704" s="38"/>
      <c r="U704" s="38"/>
      <c r="V704" s="38"/>
      <c r="W704" s="38"/>
      <c r="X704" s="38"/>
      <c r="Y704" s="38"/>
      <c r="AA704" s="175" t="s">
        <v>1</v>
      </c>
      <c r="AB704" s="175"/>
      <c r="AC704" s="72">
        <f>SUM(V185:V196)</f>
        <v>235.42857142857142</v>
      </c>
      <c r="AD704" s="82"/>
      <c r="AE704" s="82"/>
      <c r="AF704" s="82"/>
    </row>
    <row r="705" spans="1:32" ht="22.5" customHeight="1" thickBot="1" x14ac:dyDescent="0.25">
      <c r="A705" s="36"/>
      <c r="B705" s="44"/>
      <c r="C705" s="44"/>
      <c r="D705" s="44"/>
      <c r="E705" s="40"/>
      <c r="F705" s="1"/>
      <c r="G705" s="2"/>
      <c r="H705" s="2"/>
      <c r="I705" s="38"/>
      <c r="J705" s="38"/>
      <c r="K705" s="38"/>
      <c r="L705" s="38"/>
      <c r="M705" s="38"/>
      <c r="N705" s="38"/>
      <c r="O705" s="38"/>
      <c r="P705" s="38"/>
      <c r="Q705" s="86"/>
      <c r="R705" s="38"/>
      <c r="S705" s="38"/>
      <c r="T705" s="38"/>
      <c r="U705" s="38"/>
      <c r="V705" s="38"/>
      <c r="W705" s="38"/>
      <c r="X705" s="38"/>
      <c r="Y705" s="38"/>
      <c r="AA705" s="175" t="s">
        <v>2</v>
      </c>
      <c r="AB705" s="175"/>
      <c r="AC705" s="72">
        <f>SUM(N185:N196)</f>
        <v>235.42857142857142</v>
      </c>
      <c r="AD705" s="82"/>
      <c r="AE705" s="82"/>
      <c r="AF705" s="82"/>
    </row>
    <row r="706" spans="1:32" ht="22.5" customHeight="1" thickBot="1" x14ac:dyDescent="0.25">
      <c r="A706" s="36"/>
      <c r="B706" s="44"/>
      <c r="C706" s="44"/>
      <c r="D706" s="44"/>
      <c r="E706" s="40"/>
      <c r="F706" s="1"/>
      <c r="G706" s="2"/>
      <c r="H706" s="2"/>
      <c r="I706" s="38"/>
      <c r="J706" s="38"/>
      <c r="K706" s="38"/>
      <c r="L706" s="38"/>
      <c r="M706" s="38"/>
      <c r="N706" s="38"/>
      <c r="O706" s="38"/>
      <c r="P706" s="38"/>
      <c r="Q706" s="86"/>
      <c r="R706" s="38"/>
      <c r="S706" s="38"/>
      <c r="T706" s="38"/>
      <c r="U706" s="38"/>
      <c r="V706" s="38"/>
      <c r="W706" s="38"/>
      <c r="X706" s="38"/>
      <c r="Y706" s="38"/>
      <c r="AA706" s="175" t="s">
        <v>4</v>
      </c>
      <c r="AB706" s="175"/>
      <c r="AC706" s="76">
        <f>IF(SUM(U185:U196)=0,0,+(SUM(U185:U196)/AC704))</f>
        <v>0.79186893203883502</v>
      </c>
      <c r="AD706" s="82"/>
      <c r="AE706" s="82"/>
      <c r="AF706" s="82"/>
    </row>
    <row r="707" spans="1:32" ht="22.5" customHeight="1" thickBot="1" x14ac:dyDescent="0.25">
      <c r="A707" s="36"/>
      <c r="B707" s="44"/>
      <c r="C707" s="44"/>
      <c r="D707" s="44"/>
      <c r="E707" s="40"/>
      <c r="F707" s="1"/>
      <c r="G707" s="2"/>
      <c r="H707" s="2"/>
      <c r="I707" s="38"/>
      <c r="J707" s="38"/>
      <c r="K707" s="38"/>
      <c r="L707" s="38"/>
      <c r="M707" s="38"/>
      <c r="N707" s="38"/>
      <c r="O707" s="38"/>
      <c r="P707" s="38"/>
      <c r="Q707" s="86"/>
      <c r="R707" s="38"/>
      <c r="S707" s="38"/>
      <c r="T707" s="38"/>
      <c r="U707" s="38"/>
      <c r="V707" s="38"/>
      <c r="W707" s="38"/>
      <c r="X707" s="38"/>
      <c r="Y707" s="38"/>
      <c r="AA707" s="175" t="s">
        <v>3</v>
      </c>
      <c r="AB707" s="175"/>
      <c r="AC707" s="77">
        <f>IF(SUM(T185:T196)=0,0,+(SUM(T185:T196)/AC705))</f>
        <v>0.79186893203883502</v>
      </c>
      <c r="AD707" s="82"/>
      <c r="AE707" s="82"/>
      <c r="AF707" s="82"/>
    </row>
    <row r="708" spans="1:32" ht="22.5" customHeight="1" thickBot="1" x14ac:dyDescent="0.25">
      <c r="A708" s="36"/>
      <c r="B708" s="44"/>
      <c r="C708" s="44"/>
      <c r="D708" s="44"/>
      <c r="E708" s="40"/>
      <c r="F708" s="1"/>
      <c r="G708" s="2"/>
      <c r="H708" s="2"/>
      <c r="I708" s="38"/>
      <c r="J708" s="38"/>
      <c r="K708" s="38"/>
      <c r="L708" s="38"/>
      <c r="M708" s="38"/>
      <c r="N708" s="38"/>
      <c r="O708" s="38"/>
      <c r="P708" s="38"/>
      <c r="Q708" s="86"/>
      <c r="R708" s="38"/>
      <c r="S708" s="38"/>
      <c r="T708" s="38"/>
      <c r="U708" s="38"/>
      <c r="V708" s="38"/>
      <c r="W708" s="38"/>
      <c r="X708" s="38"/>
      <c r="Y708" s="38"/>
      <c r="AA708" s="39"/>
      <c r="AB708" s="39"/>
      <c r="AC708" s="75"/>
      <c r="AD708" s="82"/>
      <c r="AE708" s="82"/>
      <c r="AF708" s="82"/>
    </row>
    <row r="709" spans="1:32" ht="22.5" customHeight="1" thickBot="1" x14ac:dyDescent="0.25">
      <c r="A709" s="36"/>
      <c r="B709" s="44"/>
      <c r="C709" s="44"/>
      <c r="D709" s="44"/>
      <c r="E709" s="40"/>
      <c r="F709" s="1"/>
      <c r="G709" s="2"/>
      <c r="H709" s="2"/>
      <c r="I709" s="38"/>
      <c r="J709" s="38"/>
      <c r="K709" s="38"/>
      <c r="L709" s="38"/>
      <c r="M709" s="38"/>
      <c r="N709" s="38"/>
      <c r="O709" s="38"/>
      <c r="P709" s="38"/>
      <c r="Q709" s="86"/>
      <c r="R709" s="38"/>
      <c r="S709" s="38"/>
      <c r="T709" s="38"/>
      <c r="U709" s="38"/>
      <c r="V709" s="38"/>
      <c r="W709" s="38"/>
      <c r="X709" s="38"/>
      <c r="Y709" s="38"/>
      <c r="AA709" s="195" t="s">
        <v>1461</v>
      </c>
      <c r="AB709" s="195"/>
      <c r="AC709" s="195"/>
      <c r="AD709" s="82"/>
      <c r="AE709" s="82"/>
      <c r="AF709" s="82"/>
    </row>
    <row r="710" spans="1:32" ht="22.5" customHeight="1" thickBot="1" x14ac:dyDescent="0.25">
      <c r="A710" s="36"/>
      <c r="B710" s="44"/>
      <c r="C710" s="44"/>
      <c r="D710" s="44"/>
      <c r="E710" s="40"/>
      <c r="F710" s="1"/>
      <c r="G710" s="2"/>
      <c r="H710" s="2"/>
      <c r="I710" s="38"/>
      <c r="J710" s="38"/>
      <c r="K710" s="38"/>
      <c r="L710" s="38"/>
      <c r="M710" s="38"/>
      <c r="N710" s="38"/>
      <c r="O710" s="38"/>
      <c r="P710" s="38"/>
      <c r="Q710" s="86"/>
      <c r="R710" s="38"/>
      <c r="S710" s="38"/>
      <c r="T710" s="38"/>
      <c r="U710" s="38"/>
      <c r="V710" s="38"/>
      <c r="W710" s="38"/>
      <c r="X710" s="38"/>
      <c r="Y710" s="38"/>
      <c r="AA710" s="195"/>
      <c r="AB710" s="195"/>
      <c r="AC710" s="195"/>
      <c r="AD710" s="82"/>
      <c r="AE710" s="82"/>
      <c r="AF710" s="82"/>
    </row>
    <row r="711" spans="1:32" ht="22.5" customHeight="1" thickBot="1" x14ac:dyDescent="0.25">
      <c r="A711" s="36"/>
      <c r="B711" s="44"/>
      <c r="C711" s="44"/>
      <c r="D711" s="44"/>
      <c r="E711" s="40"/>
      <c r="F711" s="1"/>
      <c r="G711" s="2"/>
      <c r="H711" s="2"/>
      <c r="I711" s="38"/>
      <c r="J711" s="38"/>
      <c r="K711" s="38"/>
      <c r="L711" s="38"/>
      <c r="M711" s="38"/>
      <c r="N711" s="38"/>
      <c r="O711" s="38"/>
      <c r="P711" s="38"/>
      <c r="Q711" s="86"/>
      <c r="R711" s="38"/>
      <c r="S711" s="38"/>
      <c r="T711" s="38"/>
      <c r="U711" s="38"/>
      <c r="V711" s="38"/>
      <c r="W711" s="38"/>
      <c r="X711" s="38"/>
      <c r="Y711" s="38"/>
      <c r="AA711" s="175" t="s">
        <v>1</v>
      </c>
      <c r="AB711" s="175"/>
      <c r="AC711" s="72">
        <f>SUM(V197:V213)</f>
        <v>307</v>
      </c>
      <c r="AD711" s="82"/>
      <c r="AE711" s="82"/>
      <c r="AF711" s="82"/>
    </row>
    <row r="712" spans="1:32" ht="22.5" customHeight="1" thickBot="1" x14ac:dyDescent="0.25">
      <c r="A712" s="36"/>
      <c r="B712" s="44"/>
      <c r="C712" s="44"/>
      <c r="D712" s="44"/>
      <c r="E712" s="40"/>
      <c r="F712" s="1"/>
      <c r="G712" s="2"/>
      <c r="H712" s="2"/>
      <c r="I712" s="38"/>
      <c r="J712" s="38"/>
      <c r="K712" s="38"/>
      <c r="L712" s="38"/>
      <c r="M712" s="38"/>
      <c r="N712" s="38"/>
      <c r="O712" s="38"/>
      <c r="P712" s="38"/>
      <c r="Q712" s="86"/>
      <c r="R712" s="38"/>
      <c r="S712" s="38"/>
      <c r="T712" s="38"/>
      <c r="U712" s="38"/>
      <c r="V712" s="38"/>
      <c r="W712" s="38"/>
      <c r="X712" s="38"/>
      <c r="Y712" s="38"/>
      <c r="AA712" s="175" t="s">
        <v>2</v>
      </c>
      <c r="AB712" s="175"/>
      <c r="AC712" s="72">
        <f>SUM(N197:N213)</f>
        <v>307</v>
      </c>
      <c r="AD712" s="82"/>
      <c r="AE712" s="82"/>
      <c r="AF712" s="82"/>
    </row>
    <row r="713" spans="1:32" ht="22.5" customHeight="1" thickBot="1" x14ac:dyDescent="0.25">
      <c r="A713" s="36"/>
      <c r="B713" s="44"/>
      <c r="C713" s="44"/>
      <c r="D713" s="44"/>
      <c r="E713" s="40"/>
      <c r="F713" s="1"/>
      <c r="G713" s="2"/>
      <c r="H713" s="2"/>
      <c r="I713" s="38"/>
      <c r="J713" s="38"/>
      <c r="K713" s="38"/>
      <c r="L713" s="38"/>
      <c r="M713" s="38"/>
      <c r="N713" s="38"/>
      <c r="O713" s="38"/>
      <c r="P713" s="38"/>
      <c r="Q713" s="86"/>
      <c r="R713" s="38"/>
      <c r="S713" s="38"/>
      <c r="T713" s="38"/>
      <c r="U713" s="38"/>
      <c r="V713" s="38"/>
      <c r="W713" s="38"/>
      <c r="X713" s="38"/>
      <c r="Y713" s="38"/>
      <c r="AA713" s="175" t="s">
        <v>4</v>
      </c>
      <c r="AB713" s="175"/>
      <c r="AC713" s="76">
        <f>IF(SUM(U197:U213)=0,0,+(SUM(U197:U213)/AC711))</f>
        <v>1</v>
      </c>
      <c r="AD713" s="82"/>
      <c r="AE713" s="82"/>
      <c r="AF713" s="82"/>
    </row>
    <row r="714" spans="1:32" ht="22.5" customHeight="1" thickBot="1" x14ac:dyDescent="0.25">
      <c r="A714" s="36"/>
      <c r="B714" s="44"/>
      <c r="C714" s="44"/>
      <c r="D714" s="44"/>
      <c r="E714" s="40"/>
      <c r="F714" s="1"/>
      <c r="G714" s="2"/>
      <c r="H714" s="2"/>
      <c r="I714" s="38"/>
      <c r="J714" s="38"/>
      <c r="K714" s="38"/>
      <c r="L714" s="38"/>
      <c r="M714" s="38"/>
      <c r="N714" s="38"/>
      <c r="O714" s="38"/>
      <c r="P714" s="38"/>
      <c r="Q714" s="86"/>
      <c r="R714" s="38"/>
      <c r="S714" s="38"/>
      <c r="T714" s="38"/>
      <c r="U714" s="38"/>
      <c r="V714" s="38"/>
      <c r="W714" s="38"/>
      <c r="X714" s="38"/>
      <c r="Y714" s="38"/>
      <c r="AA714" s="175" t="s">
        <v>3</v>
      </c>
      <c r="AB714" s="175"/>
      <c r="AC714" s="77">
        <f>IF(SUM(T197:T213)=0,0,+(SUM(T197:T213)/AC712))</f>
        <v>1</v>
      </c>
      <c r="AD714" s="82"/>
      <c r="AE714" s="82"/>
      <c r="AF714" s="82"/>
    </row>
    <row r="715" spans="1:32" ht="22.5" customHeight="1" thickBot="1" x14ac:dyDescent="0.25">
      <c r="A715" s="36"/>
      <c r="B715" s="44"/>
      <c r="C715" s="44"/>
      <c r="D715" s="44"/>
      <c r="E715" s="40"/>
      <c r="F715" s="1"/>
      <c r="G715" s="2"/>
      <c r="H715" s="2"/>
      <c r="I715" s="38"/>
      <c r="J715" s="38"/>
      <c r="K715" s="38"/>
      <c r="L715" s="38"/>
      <c r="M715" s="38"/>
      <c r="N715" s="38"/>
      <c r="O715" s="38"/>
      <c r="P715" s="38"/>
      <c r="Q715" s="86"/>
      <c r="R715" s="38"/>
      <c r="S715" s="38"/>
      <c r="T715" s="38"/>
      <c r="U715" s="38"/>
      <c r="V715" s="38"/>
      <c r="W715" s="38"/>
      <c r="X715" s="38"/>
      <c r="Y715" s="38"/>
      <c r="AA715" s="39"/>
      <c r="AB715" s="39"/>
      <c r="AC715" s="75"/>
      <c r="AD715" s="82"/>
      <c r="AE715" s="82"/>
      <c r="AF715" s="82"/>
    </row>
    <row r="716" spans="1:32" ht="22.5" customHeight="1" thickBot="1" x14ac:dyDescent="0.25">
      <c r="A716" s="36"/>
      <c r="B716" s="44"/>
      <c r="C716" s="44"/>
      <c r="D716" s="44"/>
      <c r="E716" s="40"/>
      <c r="F716" s="1"/>
      <c r="G716" s="2"/>
      <c r="H716" s="2"/>
      <c r="I716" s="38"/>
      <c r="J716" s="38"/>
      <c r="K716" s="38"/>
      <c r="L716" s="38"/>
      <c r="M716" s="38"/>
      <c r="N716" s="38"/>
      <c r="O716" s="38"/>
      <c r="P716" s="38"/>
      <c r="Q716" s="86"/>
      <c r="R716" s="38"/>
      <c r="S716" s="38"/>
      <c r="T716" s="38"/>
      <c r="U716" s="38"/>
      <c r="V716" s="38"/>
      <c r="W716" s="38"/>
      <c r="X716" s="38"/>
      <c r="Y716" s="38"/>
      <c r="AA716" s="195" t="s">
        <v>1532</v>
      </c>
      <c r="AB716" s="195"/>
      <c r="AC716" s="195"/>
      <c r="AD716" s="82"/>
      <c r="AE716" s="82"/>
      <c r="AF716" s="82"/>
    </row>
    <row r="717" spans="1:32" ht="22.5" customHeight="1" thickBot="1" x14ac:dyDescent="0.25">
      <c r="A717" s="36"/>
      <c r="B717" s="44"/>
      <c r="C717" s="44"/>
      <c r="D717" s="44"/>
      <c r="E717" s="40"/>
      <c r="F717" s="1"/>
      <c r="G717" s="2"/>
      <c r="H717" s="2"/>
      <c r="I717" s="38"/>
      <c r="J717" s="38"/>
      <c r="K717" s="38"/>
      <c r="L717" s="38"/>
      <c r="M717" s="38"/>
      <c r="N717" s="38"/>
      <c r="O717" s="38"/>
      <c r="P717" s="38"/>
      <c r="Q717" s="86"/>
      <c r="R717" s="38"/>
      <c r="S717" s="38"/>
      <c r="T717" s="38"/>
      <c r="U717" s="38"/>
      <c r="V717" s="38"/>
      <c r="W717" s="38"/>
      <c r="X717" s="38"/>
      <c r="Y717" s="38"/>
      <c r="AA717" s="195"/>
      <c r="AB717" s="195"/>
      <c r="AC717" s="195"/>
      <c r="AD717" s="82"/>
      <c r="AE717" s="82"/>
      <c r="AF717" s="82"/>
    </row>
    <row r="718" spans="1:32" ht="22.5" customHeight="1" thickBot="1" x14ac:dyDescent="0.25">
      <c r="A718" s="36"/>
      <c r="B718" s="44"/>
      <c r="C718" s="44"/>
      <c r="D718" s="44"/>
      <c r="E718" s="40"/>
      <c r="F718" s="1"/>
      <c r="G718" s="2"/>
      <c r="H718" s="2"/>
      <c r="I718" s="38"/>
      <c r="J718" s="38"/>
      <c r="K718" s="38"/>
      <c r="L718" s="38"/>
      <c r="M718" s="38"/>
      <c r="N718" s="38"/>
      <c r="O718" s="38"/>
      <c r="P718" s="38"/>
      <c r="Q718" s="86"/>
      <c r="R718" s="38"/>
      <c r="S718" s="38"/>
      <c r="T718" s="38"/>
      <c r="U718" s="38"/>
      <c r="V718" s="38"/>
      <c r="W718" s="38"/>
      <c r="X718" s="38"/>
      <c r="Y718" s="38"/>
      <c r="AA718" s="175" t="s">
        <v>1</v>
      </c>
      <c r="AB718" s="175"/>
      <c r="AC718" s="72">
        <f>SUM(V214:V224)</f>
        <v>274.57142857142856</v>
      </c>
      <c r="AD718" s="82"/>
      <c r="AE718" s="82"/>
      <c r="AF718" s="82"/>
    </row>
    <row r="719" spans="1:32" ht="22.5" customHeight="1" thickBot="1" x14ac:dyDescent="0.25">
      <c r="A719" s="36"/>
      <c r="B719" s="44"/>
      <c r="C719" s="44"/>
      <c r="D719" s="44"/>
      <c r="E719" s="40"/>
      <c r="F719" s="1"/>
      <c r="G719" s="2"/>
      <c r="H719" s="2"/>
      <c r="I719" s="38"/>
      <c r="J719" s="38"/>
      <c r="K719" s="38"/>
      <c r="L719" s="38"/>
      <c r="M719" s="38"/>
      <c r="N719" s="38"/>
      <c r="O719" s="38"/>
      <c r="P719" s="38"/>
      <c r="Q719" s="86"/>
      <c r="R719" s="38"/>
      <c r="S719" s="38"/>
      <c r="T719" s="38"/>
      <c r="U719" s="38"/>
      <c r="V719" s="38"/>
      <c r="W719" s="38"/>
      <c r="X719" s="38"/>
      <c r="Y719" s="38"/>
      <c r="AA719" s="175" t="s">
        <v>2</v>
      </c>
      <c r="AB719" s="175"/>
      <c r="AC719" s="72">
        <f>SUM(N214:N224)</f>
        <v>274.57142857142856</v>
      </c>
      <c r="AD719" s="82"/>
      <c r="AE719" s="82"/>
      <c r="AF719" s="82"/>
    </row>
    <row r="720" spans="1:32" ht="22.5" customHeight="1" thickBot="1" x14ac:dyDescent="0.25">
      <c r="A720" s="36"/>
      <c r="B720" s="44"/>
      <c r="C720" s="44"/>
      <c r="D720" s="44"/>
      <c r="E720" s="40"/>
      <c r="F720" s="1"/>
      <c r="G720" s="2"/>
      <c r="H720" s="2"/>
      <c r="I720" s="38"/>
      <c r="J720" s="38"/>
      <c r="K720" s="38"/>
      <c r="L720" s="38"/>
      <c r="M720" s="38"/>
      <c r="N720" s="38"/>
      <c r="O720" s="38"/>
      <c r="P720" s="38"/>
      <c r="Q720" s="86"/>
      <c r="R720" s="38"/>
      <c r="S720" s="38"/>
      <c r="T720" s="38"/>
      <c r="U720" s="38"/>
      <c r="V720" s="38"/>
      <c r="W720" s="38"/>
      <c r="X720" s="38"/>
      <c r="Y720" s="38"/>
      <c r="AA720" s="175" t="s">
        <v>4</v>
      </c>
      <c r="AB720" s="175"/>
      <c r="AC720" s="76">
        <f>IF(SUM(U214:U224)=0,0,+(SUM(U214:U224)/AC718))</f>
        <v>0.11654526534859522</v>
      </c>
      <c r="AD720" s="82"/>
      <c r="AE720" s="82"/>
      <c r="AF720" s="82"/>
    </row>
    <row r="721" spans="1:32" ht="22.5" customHeight="1" thickBot="1" x14ac:dyDescent="0.25">
      <c r="A721" s="36"/>
      <c r="B721" s="44"/>
      <c r="C721" s="44"/>
      <c r="D721" s="44"/>
      <c r="E721" s="40"/>
      <c r="F721" s="1"/>
      <c r="G721" s="2"/>
      <c r="H721" s="2"/>
      <c r="I721" s="38"/>
      <c r="J721" s="38"/>
      <c r="K721" s="38"/>
      <c r="L721" s="38"/>
      <c r="M721" s="38"/>
      <c r="N721" s="38"/>
      <c r="O721" s="38"/>
      <c r="P721" s="38"/>
      <c r="Q721" s="86"/>
      <c r="R721" s="38"/>
      <c r="S721" s="38"/>
      <c r="T721" s="38"/>
      <c r="U721" s="38"/>
      <c r="V721" s="38"/>
      <c r="W721" s="38"/>
      <c r="X721" s="38"/>
      <c r="Y721" s="38"/>
      <c r="AA721" s="175" t="s">
        <v>3</v>
      </c>
      <c r="AB721" s="175"/>
      <c r="AC721" s="77">
        <f>IF(SUM(T214:T224)=0,0,+(SUM(T214:T224)/AC719))</f>
        <v>0.11654526534859522</v>
      </c>
      <c r="AD721" s="82"/>
      <c r="AE721" s="82"/>
      <c r="AF721" s="82"/>
    </row>
    <row r="722" spans="1:32" ht="22.5" customHeight="1" thickBot="1" x14ac:dyDescent="0.25">
      <c r="A722" s="36"/>
      <c r="B722" s="44"/>
      <c r="C722" s="44"/>
      <c r="D722" s="44"/>
      <c r="E722" s="40"/>
      <c r="F722" s="1"/>
      <c r="G722" s="2"/>
      <c r="H722" s="2"/>
      <c r="I722" s="38"/>
      <c r="J722" s="38"/>
      <c r="K722" s="38"/>
      <c r="L722" s="38"/>
      <c r="M722" s="38"/>
      <c r="N722" s="38"/>
      <c r="O722" s="38"/>
      <c r="P722" s="38"/>
      <c r="Q722" s="86"/>
      <c r="R722" s="38"/>
      <c r="S722" s="38"/>
      <c r="T722" s="38"/>
      <c r="U722" s="38"/>
      <c r="V722" s="38"/>
      <c r="W722" s="38"/>
      <c r="X722" s="38"/>
      <c r="Y722" s="38"/>
      <c r="AA722" s="39"/>
      <c r="AB722" s="39"/>
      <c r="AC722" s="75"/>
      <c r="AD722" s="82"/>
      <c r="AE722" s="82"/>
      <c r="AF722" s="82"/>
    </row>
    <row r="723" spans="1:32" ht="22.5" customHeight="1" thickBot="1" x14ac:dyDescent="0.25">
      <c r="A723" s="36"/>
      <c r="B723" s="44"/>
      <c r="C723" s="44"/>
      <c r="D723" s="44"/>
      <c r="E723" s="40"/>
      <c r="F723" s="1"/>
      <c r="G723" s="2"/>
      <c r="H723" s="2"/>
      <c r="I723" s="38"/>
      <c r="J723" s="38"/>
      <c r="K723" s="38"/>
      <c r="L723" s="38"/>
      <c r="M723" s="38"/>
      <c r="N723" s="38"/>
      <c r="O723" s="38"/>
      <c r="P723" s="38"/>
      <c r="Q723" s="86"/>
      <c r="R723" s="38"/>
      <c r="S723" s="38"/>
      <c r="T723" s="38"/>
      <c r="U723" s="38"/>
      <c r="V723" s="38"/>
      <c r="W723" s="38"/>
      <c r="X723" s="38"/>
      <c r="Y723" s="38"/>
      <c r="AA723" s="195" t="s">
        <v>1375</v>
      </c>
      <c r="AB723" s="195"/>
      <c r="AC723" s="195"/>
      <c r="AD723" s="82"/>
      <c r="AE723" s="82"/>
      <c r="AF723" s="82"/>
    </row>
    <row r="724" spans="1:32" ht="22.5" customHeight="1" thickBot="1" x14ac:dyDescent="0.25">
      <c r="A724" s="36"/>
      <c r="B724" s="44"/>
      <c r="C724" s="44"/>
      <c r="D724" s="44"/>
      <c r="E724" s="40"/>
      <c r="F724" s="1"/>
      <c r="G724" s="2"/>
      <c r="H724" s="2"/>
      <c r="I724" s="38"/>
      <c r="J724" s="38"/>
      <c r="K724" s="38"/>
      <c r="L724" s="38"/>
      <c r="M724" s="38"/>
      <c r="N724" s="38"/>
      <c r="O724" s="38"/>
      <c r="P724" s="38"/>
      <c r="Q724" s="86"/>
      <c r="R724" s="38"/>
      <c r="S724" s="38"/>
      <c r="T724" s="38"/>
      <c r="U724" s="38"/>
      <c r="V724" s="38"/>
      <c r="W724" s="38"/>
      <c r="X724" s="38"/>
      <c r="Y724" s="38"/>
      <c r="AA724" s="195"/>
      <c r="AB724" s="195"/>
      <c r="AC724" s="195"/>
      <c r="AD724" s="82"/>
      <c r="AE724" s="82"/>
      <c r="AF724" s="82"/>
    </row>
    <row r="725" spans="1:32" ht="22.5" customHeight="1" thickBot="1" x14ac:dyDescent="0.25">
      <c r="A725" s="36"/>
      <c r="B725" s="44"/>
      <c r="C725" s="44"/>
      <c r="D725" s="44"/>
      <c r="E725" s="40"/>
      <c r="F725" s="1"/>
      <c r="G725" s="2"/>
      <c r="H725" s="2"/>
      <c r="I725" s="38"/>
      <c r="J725" s="38"/>
      <c r="K725" s="38"/>
      <c r="L725" s="38"/>
      <c r="M725" s="38"/>
      <c r="N725" s="38"/>
      <c r="O725" s="38"/>
      <c r="P725" s="38"/>
      <c r="Q725" s="86"/>
      <c r="R725" s="38"/>
      <c r="S725" s="38"/>
      <c r="T725" s="38"/>
      <c r="U725" s="38"/>
      <c r="V725" s="38"/>
      <c r="W725" s="38"/>
      <c r="X725" s="38"/>
      <c r="Y725" s="38"/>
      <c r="AA725" s="175" t="s">
        <v>1</v>
      </c>
      <c r="AB725" s="175"/>
      <c r="AC725" s="72">
        <f>SUM(V225:V226)</f>
        <v>15.571428571428571</v>
      </c>
      <c r="AD725" s="82"/>
      <c r="AE725" s="82"/>
      <c r="AF725" s="82"/>
    </row>
    <row r="726" spans="1:32" ht="22.5" customHeight="1" thickBot="1" x14ac:dyDescent="0.25">
      <c r="A726" s="36"/>
      <c r="B726" s="44"/>
      <c r="C726" s="44"/>
      <c r="D726" s="44"/>
      <c r="E726" s="40"/>
      <c r="F726" s="1"/>
      <c r="G726" s="2"/>
      <c r="H726" s="2"/>
      <c r="I726" s="38"/>
      <c r="J726" s="38"/>
      <c r="K726" s="38"/>
      <c r="L726" s="38"/>
      <c r="M726" s="38"/>
      <c r="N726" s="38"/>
      <c r="O726" s="38"/>
      <c r="P726" s="38"/>
      <c r="Q726" s="86"/>
      <c r="R726" s="38"/>
      <c r="S726" s="38"/>
      <c r="T726" s="38"/>
      <c r="U726" s="38"/>
      <c r="V726" s="38"/>
      <c r="W726" s="38"/>
      <c r="X726" s="38"/>
      <c r="Y726" s="38"/>
      <c r="AA726" s="175" t="s">
        <v>2</v>
      </c>
      <c r="AB726" s="175"/>
      <c r="AC726" s="72">
        <f>SUM(N225:N226)</f>
        <v>15.571428571428571</v>
      </c>
      <c r="AD726" s="82"/>
      <c r="AE726" s="82"/>
      <c r="AF726" s="82"/>
    </row>
    <row r="727" spans="1:32" ht="22.5" customHeight="1" thickBot="1" x14ac:dyDescent="0.25">
      <c r="A727" s="36"/>
      <c r="B727" s="44"/>
      <c r="C727" s="44"/>
      <c r="D727" s="44"/>
      <c r="E727" s="40"/>
      <c r="F727" s="1"/>
      <c r="G727" s="2"/>
      <c r="H727" s="2"/>
      <c r="I727" s="38"/>
      <c r="J727" s="38"/>
      <c r="K727" s="38"/>
      <c r="L727" s="38"/>
      <c r="M727" s="38"/>
      <c r="N727" s="38"/>
      <c r="O727" s="38"/>
      <c r="P727" s="38"/>
      <c r="Q727" s="86"/>
      <c r="R727" s="38"/>
      <c r="S727" s="38"/>
      <c r="T727" s="38"/>
      <c r="U727" s="38"/>
      <c r="V727" s="38"/>
      <c r="W727" s="38"/>
      <c r="X727" s="38"/>
      <c r="Y727" s="38"/>
      <c r="AA727" s="175" t="s">
        <v>4</v>
      </c>
      <c r="AB727" s="175"/>
      <c r="AC727" s="76">
        <f>IF(SUM(U225:U226)=0,0,+(SUM(U225:U226)/AC725))</f>
        <v>0</v>
      </c>
      <c r="AD727" s="82"/>
      <c r="AE727" s="82"/>
      <c r="AF727" s="82"/>
    </row>
    <row r="728" spans="1:32" ht="22.5" customHeight="1" thickBot="1" x14ac:dyDescent="0.25">
      <c r="A728" s="36"/>
      <c r="B728" s="44"/>
      <c r="C728" s="44"/>
      <c r="D728" s="44"/>
      <c r="E728" s="40"/>
      <c r="F728" s="1"/>
      <c r="G728" s="2"/>
      <c r="H728" s="2"/>
      <c r="I728" s="38"/>
      <c r="J728" s="38"/>
      <c r="K728" s="38"/>
      <c r="L728" s="38"/>
      <c r="M728" s="38"/>
      <c r="N728" s="38"/>
      <c r="O728" s="38"/>
      <c r="P728" s="38"/>
      <c r="Q728" s="86"/>
      <c r="R728" s="38"/>
      <c r="S728" s="38"/>
      <c r="T728" s="38"/>
      <c r="U728" s="38"/>
      <c r="V728" s="38"/>
      <c r="W728" s="38"/>
      <c r="X728" s="38"/>
      <c r="Y728" s="38"/>
      <c r="AA728" s="175" t="s">
        <v>3</v>
      </c>
      <c r="AB728" s="175"/>
      <c r="AC728" s="77">
        <f>IF(SUM(T225:T226)=0,0,+(SUM(T225:T226)/AC726))</f>
        <v>0</v>
      </c>
      <c r="AD728" s="82"/>
      <c r="AE728" s="82"/>
      <c r="AF728" s="82"/>
    </row>
    <row r="729" spans="1:32" ht="22.5" customHeight="1" thickBot="1" x14ac:dyDescent="0.25">
      <c r="A729" s="36"/>
      <c r="B729" s="44"/>
      <c r="C729" s="44"/>
      <c r="D729" s="44"/>
      <c r="E729" s="40"/>
      <c r="F729" s="1"/>
      <c r="G729" s="2"/>
      <c r="H729" s="2"/>
      <c r="I729" s="38"/>
      <c r="J729" s="38"/>
      <c r="K729" s="38"/>
      <c r="L729" s="38"/>
      <c r="M729" s="38"/>
      <c r="N729" s="38"/>
      <c r="O729" s="38"/>
      <c r="P729" s="38"/>
      <c r="Q729" s="86"/>
      <c r="R729" s="38"/>
      <c r="S729" s="38"/>
      <c r="T729" s="38"/>
      <c r="U729" s="38"/>
      <c r="V729" s="38"/>
      <c r="W729" s="38"/>
      <c r="X729" s="38"/>
      <c r="Y729" s="38"/>
      <c r="AA729" s="39"/>
      <c r="AB729" s="39"/>
      <c r="AC729" s="75"/>
      <c r="AD729" s="82"/>
      <c r="AE729" s="82"/>
      <c r="AF729" s="82"/>
    </row>
    <row r="730" spans="1:32" ht="18" customHeight="1" thickBot="1" x14ac:dyDescent="0.25">
      <c r="A730" s="36"/>
      <c r="B730" s="44"/>
      <c r="C730" s="44"/>
      <c r="D730" s="44"/>
      <c r="E730" s="40"/>
      <c r="F730" s="1"/>
      <c r="G730" s="2"/>
      <c r="H730" s="2"/>
      <c r="I730" s="38"/>
      <c r="J730" s="38"/>
      <c r="K730" s="38"/>
      <c r="L730" s="38"/>
      <c r="M730" s="38"/>
      <c r="N730" s="38"/>
      <c r="O730" s="38"/>
      <c r="P730" s="38"/>
      <c r="Q730" s="86"/>
      <c r="R730" s="38"/>
      <c r="S730" s="38"/>
      <c r="T730" s="38"/>
      <c r="U730" s="38"/>
      <c r="V730" s="38"/>
      <c r="W730" s="38"/>
      <c r="X730" s="38"/>
      <c r="Y730" s="38"/>
      <c r="AA730" s="176" t="s">
        <v>1628</v>
      </c>
      <c r="AB730" s="176"/>
      <c r="AC730" s="176"/>
      <c r="AD730" s="82"/>
      <c r="AE730" s="82"/>
      <c r="AF730" s="82"/>
    </row>
    <row r="731" spans="1:32" ht="18" customHeight="1" thickBot="1" x14ac:dyDescent="0.25">
      <c r="A731" s="36"/>
      <c r="B731" s="44"/>
      <c r="C731" s="44"/>
      <c r="D731" s="44"/>
      <c r="E731" s="40"/>
      <c r="F731" s="1"/>
      <c r="G731" s="2"/>
      <c r="H731" s="2"/>
      <c r="I731" s="38"/>
      <c r="J731" s="38"/>
      <c r="K731" s="38"/>
      <c r="L731" s="38"/>
      <c r="M731" s="38"/>
      <c r="N731" s="38"/>
      <c r="O731" s="38"/>
      <c r="P731" s="38"/>
      <c r="Q731" s="86"/>
      <c r="R731" s="38"/>
      <c r="S731" s="38"/>
      <c r="T731" s="38"/>
      <c r="U731" s="38"/>
      <c r="V731" s="38"/>
      <c r="W731" s="38"/>
      <c r="X731" s="38"/>
      <c r="Y731" s="38"/>
      <c r="AA731" s="176"/>
      <c r="AB731" s="176"/>
      <c r="AC731" s="176"/>
      <c r="AD731" s="82"/>
      <c r="AE731" s="82"/>
      <c r="AF731" s="82"/>
    </row>
    <row r="732" spans="1:32" ht="22.5" customHeight="1" thickBot="1" x14ac:dyDescent="0.25">
      <c r="A732" s="36"/>
      <c r="B732" s="44"/>
      <c r="C732" s="44"/>
      <c r="D732" s="44"/>
      <c r="E732" s="40"/>
      <c r="F732" s="1"/>
      <c r="G732" s="2"/>
      <c r="H732" s="2"/>
      <c r="I732" s="38"/>
      <c r="J732" s="38"/>
      <c r="K732" s="38"/>
      <c r="L732" s="38"/>
      <c r="M732" s="38"/>
      <c r="N732" s="38"/>
      <c r="O732" s="38"/>
      <c r="P732" s="38"/>
      <c r="Q732" s="86"/>
      <c r="R732" s="38"/>
      <c r="S732" s="38"/>
      <c r="T732" s="38"/>
      <c r="U732" s="38"/>
      <c r="V732" s="38"/>
      <c r="W732" s="38"/>
      <c r="X732" s="38"/>
      <c r="Y732" s="38"/>
      <c r="AA732" s="175" t="s">
        <v>1</v>
      </c>
      <c r="AB732" s="175"/>
      <c r="AC732" s="72">
        <f>SUM(V227:V236)</f>
        <v>199.71428571428572</v>
      </c>
      <c r="AD732" s="82"/>
      <c r="AE732" s="82"/>
      <c r="AF732" s="82"/>
    </row>
    <row r="733" spans="1:32" ht="22.5" customHeight="1" thickBot="1" x14ac:dyDescent="0.25">
      <c r="A733" s="36"/>
      <c r="B733" s="44"/>
      <c r="C733" s="44"/>
      <c r="D733" s="44"/>
      <c r="E733" s="40"/>
      <c r="F733" s="1"/>
      <c r="G733" s="2"/>
      <c r="H733" s="2"/>
      <c r="I733" s="38"/>
      <c r="J733" s="38"/>
      <c r="K733" s="38"/>
      <c r="L733" s="38"/>
      <c r="M733" s="38"/>
      <c r="N733" s="38"/>
      <c r="O733" s="38"/>
      <c r="P733" s="38"/>
      <c r="Q733" s="86"/>
      <c r="R733" s="38"/>
      <c r="S733" s="38"/>
      <c r="T733" s="38"/>
      <c r="U733" s="38"/>
      <c r="V733" s="38"/>
      <c r="W733" s="38"/>
      <c r="X733" s="38"/>
      <c r="Y733" s="38"/>
      <c r="AA733" s="175" t="s">
        <v>2</v>
      </c>
      <c r="AB733" s="175"/>
      <c r="AC733" s="72">
        <f>SUM(N227:N236)</f>
        <v>199.71428571428572</v>
      </c>
      <c r="AD733" s="82"/>
      <c r="AE733" s="82"/>
      <c r="AF733" s="82"/>
    </row>
    <row r="734" spans="1:32" ht="22.5" customHeight="1" thickBot="1" x14ac:dyDescent="0.25">
      <c r="A734" s="36"/>
      <c r="B734" s="44"/>
      <c r="C734" s="44"/>
      <c r="D734" s="44"/>
      <c r="E734" s="40"/>
      <c r="F734" s="1"/>
      <c r="G734" s="2"/>
      <c r="H734" s="2"/>
      <c r="I734" s="38"/>
      <c r="J734" s="38"/>
      <c r="K734" s="38"/>
      <c r="L734" s="38"/>
      <c r="M734" s="38"/>
      <c r="N734" s="38"/>
      <c r="O734" s="38"/>
      <c r="P734" s="38"/>
      <c r="Q734" s="86"/>
      <c r="R734" s="38"/>
      <c r="S734" s="38"/>
      <c r="T734" s="38"/>
      <c r="U734" s="38"/>
      <c r="V734" s="38"/>
      <c r="W734" s="38"/>
      <c r="X734" s="38"/>
      <c r="Y734" s="38"/>
      <c r="AA734" s="175" t="s">
        <v>4</v>
      </c>
      <c r="AB734" s="175"/>
      <c r="AC734" s="73">
        <f>IF(SUM(U227:U236)=0,0,+(SUM(U227:U236)/AC732))</f>
        <v>0.74513590844062949</v>
      </c>
      <c r="AD734" s="82"/>
      <c r="AE734" s="82"/>
      <c r="AF734" s="82"/>
    </row>
    <row r="735" spans="1:32" ht="22.5" customHeight="1" thickBot="1" x14ac:dyDescent="0.25">
      <c r="A735" s="36"/>
      <c r="B735" s="44"/>
      <c r="C735" s="44"/>
      <c r="D735" s="44"/>
      <c r="E735" s="40"/>
      <c r="F735" s="1"/>
      <c r="G735" s="2"/>
      <c r="H735" s="2"/>
      <c r="I735" s="38"/>
      <c r="J735" s="38"/>
      <c r="K735" s="38"/>
      <c r="L735" s="38"/>
      <c r="M735" s="38"/>
      <c r="N735" s="38"/>
      <c r="O735" s="38"/>
      <c r="P735" s="38"/>
      <c r="Q735" s="86"/>
      <c r="R735" s="38"/>
      <c r="S735" s="38"/>
      <c r="T735" s="38"/>
      <c r="U735" s="38"/>
      <c r="V735" s="38"/>
      <c r="W735" s="38"/>
      <c r="X735" s="38"/>
      <c r="Y735" s="38"/>
      <c r="AA735" s="175" t="s">
        <v>3</v>
      </c>
      <c r="AB735" s="175"/>
      <c r="AC735" s="78">
        <f>IF(SUM(T227:T236)=0,0,+(SUM(T227:T236)/AC733))</f>
        <v>0.74513590844062949</v>
      </c>
      <c r="AD735" s="82"/>
      <c r="AE735" s="82"/>
      <c r="AF735" s="82"/>
    </row>
    <row r="736" spans="1:32" ht="22.5" customHeight="1" thickBot="1" x14ac:dyDescent="0.25">
      <c r="A736" s="36"/>
      <c r="B736" s="44"/>
      <c r="C736" s="44"/>
      <c r="D736" s="44"/>
      <c r="E736" s="40"/>
      <c r="F736" s="1"/>
      <c r="G736" s="2"/>
      <c r="H736" s="2"/>
      <c r="I736" s="38"/>
      <c r="J736" s="38"/>
      <c r="K736" s="38"/>
      <c r="L736" s="38"/>
      <c r="M736" s="38"/>
      <c r="N736" s="38"/>
      <c r="O736" s="38"/>
      <c r="P736" s="38"/>
      <c r="Q736" s="86"/>
      <c r="R736" s="38"/>
      <c r="S736" s="38"/>
      <c r="T736" s="38"/>
      <c r="U736" s="38"/>
      <c r="V736" s="38"/>
      <c r="W736" s="38"/>
      <c r="X736" s="38"/>
      <c r="Y736" s="38"/>
      <c r="AA736" s="39"/>
      <c r="AB736" s="39"/>
      <c r="AC736" s="75"/>
      <c r="AD736" s="82"/>
      <c r="AE736" s="82"/>
      <c r="AF736" s="82"/>
    </row>
    <row r="737" spans="1:32" ht="18.75" customHeight="1" thickBot="1" x14ac:dyDescent="0.25">
      <c r="A737" s="36"/>
      <c r="B737" s="44"/>
      <c r="C737" s="44"/>
      <c r="D737" s="44"/>
      <c r="E737" s="40"/>
      <c r="F737" s="1"/>
      <c r="G737" s="2"/>
      <c r="H737" s="2"/>
      <c r="I737" s="38"/>
      <c r="J737" s="38"/>
      <c r="K737" s="38"/>
      <c r="L737" s="38"/>
      <c r="M737" s="38"/>
      <c r="N737" s="38"/>
      <c r="O737" s="38"/>
      <c r="P737" s="38"/>
      <c r="Q737" s="86"/>
      <c r="R737" s="38"/>
      <c r="S737" s="38"/>
      <c r="T737" s="38"/>
      <c r="U737" s="38"/>
      <c r="V737" s="38"/>
      <c r="W737" s="38"/>
      <c r="X737" s="38"/>
      <c r="Y737" s="38"/>
      <c r="AA737" s="176" t="s">
        <v>1299</v>
      </c>
      <c r="AB737" s="176"/>
      <c r="AC737" s="176"/>
      <c r="AD737" s="82"/>
      <c r="AE737" s="82"/>
      <c r="AF737" s="82"/>
    </row>
    <row r="738" spans="1:32" ht="18" customHeight="1" thickBot="1" x14ac:dyDescent="0.25">
      <c r="A738" s="36"/>
      <c r="B738" s="44"/>
      <c r="C738" s="44"/>
      <c r="D738" s="44"/>
      <c r="E738" s="40"/>
      <c r="F738" s="1"/>
      <c r="G738" s="2"/>
      <c r="H738" s="2"/>
      <c r="I738" s="38"/>
      <c r="J738" s="38"/>
      <c r="K738" s="38"/>
      <c r="L738" s="38"/>
      <c r="M738" s="38"/>
      <c r="N738" s="38"/>
      <c r="O738" s="38"/>
      <c r="P738" s="38"/>
      <c r="Q738" s="86"/>
      <c r="R738" s="38"/>
      <c r="S738" s="38"/>
      <c r="T738" s="38"/>
      <c r="U738" s="38"/>
      <c r="V738" s="38"/>
      <c r="W738" s="38"/>
      <c r="X738" s="38"/>
      <c r="Y738" s="38"/>
      <c r="AA738" s="176"/>
      <c r="AB738" s="176"/>
      <c r="AC738" s="176"/>
      <c r="AD738" s="82"/>
      <c r="AE738" s="82"/>
      <c r="AF738" s="82"/>
    </row>
    <row r="739" spans="1:32" ht="22.5" customHeight="1" thickBot="1" x14ac:dyDescent="0.25">
      <c r="A739" s="36"/>
      <c r="B739" s="44"/>
      <c r="C739" s="44"/>
      <c r="D739" s="44"/>
      <c r="E739" s="40"/>
      <c r="F739" s="1"/>
      <c r="G739" s="2"/>
      <c r="H739" s="2"/>
      <c r="I739" s="38"/>
      <c r="J739" s="38"/>
      <c r="K739" s="38"/>
      <c r="L739" s="38"/>
      <c r="M739" s="38"/>
      <c r="N739" s="38"/>
      <c r="O739" s="38"/>
      <c r="P739" s="38"/>
      <c r="Q739" s="86"/>
      <c r="R739" s="38"/>
      <c r="S739" s="38"/>
      <c r="T739" s="38"/>
      <c r="U739" s="38"/>
      <c r="V739" s="38"/>
      <c r="W739" s="38"/>
      <c r="X739" s="38"/>
      <c r="Y739" s="38"/>
      <c r="AA739" s="175" t="s">
        <v>1</v>
      </c>
      <c r="AB739" s="175"/>
      <c r="AC739" s="72">
        <f>SUM(V237:V240)</f>
        <v>89.285714285714292</v>
      </c>
      <c r="AD739" s="82"/>
      <c r="AE739" s="82"/>
      <c r="AF739" s="82"/>
    </row>
    <row r="740" spans="1:32" ht="22.5" customHeight="1" thickBot="1" x14ac:dyDescent="0.25">
      <c r="A740" s="36"/>
      <c r="B740" s="44"/>
      <c r="C740" s="44"/>
      <c r="D740" s="44"/>
      <c r="E740" s="40"/>
      <c r="F740" s="1"/>
      <c r="G740" s="2"/>
      <c r="H740" s="2"/>
      <c r="I740" s="38"/>
      <c r="J740" s="38"/>
      <c r="K740" s="38"/>
      <c r="L740" s="38"/>
      <c r="M740" s="38"/>
      <c r="N740" s="38"/>
      <c r="O740" s="38"/>
      <c r="P740" s="38"/>
      <c r="Q740" s="86"/>
      <c r="R740" s="38"/>
      <c r="S740" s="38"/>
      <c r="T740" s="38"/>
      <c r="U740" s="38"/>
      <c r="V740" s="38"/>
      <c r="W740" s="38"/>
      <c r="X740" s="38"/>
      <c r="Y740" s="38"/>
      <c r="AA740" s="175" t="s">
        <v>2</v>
      </c>
      <c r="AB740" s="175"/>
      <c r="AC740" s="72">
        <f>SUM(N237:N240)</f>
        <v>89.285714285714292</v>
      </c>
      <c r="AD740" s="82"/>
      <c r="AE740" s="82"/>
      <c r="AF740" s="82"/>
    </row>
    <row r="741" spans="1:32" ht="22.5" customHeight="1" thickBot="1" x14ac:dyDescent="0.25">
      <c r="A741" s="36"/>
      <c r="B741" s="44"/>
      <c r="C741" s="44"/>
      <c r="D741" s="44"/>
      <c r="E741" s="40"/>
      <c r="F741" s="1"/>
      <c r="G741" s="2"/>
      <c r="H741" s="2"/>
      <c r="I741" s="38"/>
      <c r="J741" s="38"/>
      <c r="K741" s="38"/>
      <c r="L741" s="38"/>
      <c r="M741" s="38"/>
      <c r="N741" s="38"/>
      <c r="O741" s="38"/>
      <c r="P741" s="38"/>
      <c r="Q741" s="86"/>
      <c r="R741" s="38"/>
      <c r="S741" s="38"/>
      <c r="T741" s="38"/>
      <c r="U741" s="38"/>
      <c r="V741" s="38"/>
      <c r="W741" s="38"/>
      <c r="X741" s="38"/>
      <c r="Y741" s="38"/>
      <c r="AA741" s="175" t="s">
        <v>4</v>
      </c>
      <c r="AB741" s="175"/>
      <c r="AC741" s="73">
        <f>IF(SUM(U237:U240)=0,0,+(SUM(U237:U240)/AC739))</f>
        <v>0.58863999999999983</v>
      </c>
      <c r="AD741" s="82"/>
      <c r="AE741" s="82"/>
      <c r="AF741" s="82"/>
    </row>
    <row r="742" spans="1:32" ht="22.5" customHeight="1" thickBot="1" x14ac:dyDescent="0.25">
      <c r="A742" s="36"/>
      <c r="B742" s="44"/>
      <c r="C742" s="44"/>
      <c r="D742" s="44"/>
      <c r="E742" s="40"/>
      <c r="F742" s="1"/>
      <c r="G742" s="2"/>
      <c r="H742" s="2"/>
      <c r="I742" s="38"/>
      <c r="J742" s="38"/>
      <c r="K742" s="38"/>
      <c r="L742" s="38"/>
      <c r="M742" s="38"/>
      <c r="N742" s="38"/>
      <c r="O742" s="38"/>
      <c r="P742" s="38"/>
      <c r="Q742" s="86"/>
      <c r="R742" s="38"/>
      <c r="S742" s="38"/>
      <c r="T742" s="38"/>
      <c r="U742" s="38"/>
      <c r="V742" s="38"/>
      <c r="W742" s="38"/>
      <c r="X742" s="38"/>
      <c r="Y742" s="38"/>
      <c r="AA742" s="175" t="s">
        <v>3</v>
      </c>
      <c r="AB742" s="175"/>
      <c r="AC742" s="78">
        <f>IF(SUM(T237:T240)=0,0,+(SUM(T237:T240)/AC740))</f>
        <v>0.58863999999999983</v>
      </c>
      <c r="AD742" s="82"/>
      <c r="AE742" s="82"/>
      <c r="AF742" s="82"/>
    </row>
    <row r="743" spans="1:32" ht="22.5" customHeight="1" thickBot="1" x14ac:dyDescent="0.25">
      <c r="A743" s="36"/>
      <c r="B743" s="44"/>
      <c r="C743" s="44"/>
      <c r="D743" s="44"/>
      <c r="E743" s="40"/>
      <c r="F743" s="1"/>
      <c r="G743" s="2"/>
      <c r="H743" s="2"/>
      <c r="I743" s="38"/>
      <c r="J743" s="38"/>
      <c r="K743" s="38"/>
      <c r="L743" s="38"/>
      <c r="M743" s="38"/>
      <c r="N743" s="38"/>
      <c r="O743" s="38"/>
      <c r="P743" s="38"/>
      <c r="Q743" s="86"/>
      <c r="R743" s="38"/>
      <c r="S743" s="38"/>
      <c r="T743" s="38"/>
      <c r="U743" s="38"/>
      <c r="V743" s="38"/>
      <c r="W743" s="38"/>
      <c r="X743" s="38"/>
      <c r="Y743" s="38"/>
      <c r="AA743" s="39"/>
      <c r="AB743" s="39"/>
      <c r="AC743" s="75"/>
      <c r="AD743" s="82"/>
      <c r="AE743" s="82"/>
      <c r="AF743" s="82"/>
    </row>
    <row r="744" spans="1:32" ht="13.5" thickBot="1" x14ac:dyDescent="0.25">
      <c r="A744" s="36"/>
      <c r="B744" s="44"/>
      <c r="C744" s="44"/>
      <c r="D744" s="44"/>
      <c r="E744" s="40"/>
      <c r="F744" s="1"/>
      <c r="G744" s="2"/>
      <c r="H744" s="2"/>
      <c r="I744" s="38"/>
      <c r="J744" s="38"/>
      <c r="K744" s="38"/>
      <c r="L744" s="38"/>
      <c r="M744" s="38"/>
      <c r="N744" s="38"/>
      <c r="O744" s="38"/>
      <c r="P744" s="38"/>
      <c r="Q744" s="86"/>
      <c r="R744" s="38"/>
      <c r="S744" s="38"/>
      <c r="T744" s="38"/>
      <c r="U744" s="38"/>
      <c r="V744" s="38"/>
      <c r="W744" s="38"/>
      <c r="X744" s="38"/>
      <c r="Y744" s="38"/>
      <c r="AA744" s="176" t="s">
        <v>1139</v>
      </c>
      <c r="AB744" s="176"/>
      <c r="AC744" s="176"/>
      <c r="AD744" s="82"/>
      <c r="AE744" s="82"/>
      <c r="AF744" s="82"/>
    </row>
    <row r="745" spans="1:32" ht="13.5" thickBot="1" x14ac:dyDescent="0.25">
      <c r="A745" s="36"/>
      <c r="B745" s="44"/>
      <c r="C745" s="44"/>
      <c r="D745" s="44"/>
      <c r="E745" s="40"/>
      <c r="F745" s="1"/>
      <c r="G745" s="2"/>
      <c r="H745" s="2"/>
      <c r="I745" s="38"/>
      <c r="J745" s="38"/>
      <c r="K745" s="38"/>
      <c r="L745" s="38"/>
      <c r="M745" s="38"/>
      <c r="N745" s="38"/>
      <c r="O745" s="38"/>
      <c r="P745" s="38"/>
      <c r="Q745" s="86"/>
      <c r="R745" s="38"/>
      <c r="S745" s="38"/>
      <c r="T745" s="38"/>
      <c r="U745" s="38"/>
      <c r="V745" s="38"/>
      <c r="W745" s="38"/>
      <c r="X745" s="38"/>
      <c r="Y745" s="38"/>
      <c r="AA745" s="176"/>
      <c r="AB745" s="176"/>
      <c r="AC745" s="176"/>
      <c r="AD745" s="82"/>
      <c r="AE745" s="82"/>
      <c r="AF745" s="82"/>
    </row>
    <row r="746" spans="1:32" ht="22.5" customHeight="1" thickBot="1" x14ac:dyDescent="0.25">
      <c r="A746" s="36"/>
      <c r="B746" s="44"/>
      <c r="C746" s="44"/>
      <c r="D746" s="44"/>
      <c r="E746" s="40"/>
      <c r="F746" s="1"/>
      <c r="G746" s="2"/>
      <c r="H746" s="2"/>
      <c r="I746" s="38"/>
      <c r="J746" s="38"/>
      <c r="K746" s="38"/>
      <c r="L746" s="38"/>
      <c r="M746" s="38"/>
      <c r="N746" s="38"/>
      <c r="O746" s="38"/>
      <c r="P746" s="38"/>
      <c r="Q746" s="86"/>
      <c r="R746" s="38"/>
      <c r="S746" s="38"/>
      <c r="T746" s="38"/>
      <c r="U746" s="38"/>
      <c r="V746" s="38"/>
      <c r="W746" s="38"/>
      <c r="X746" s="38"/>
      <c r="Y746" s="38"/>
      <c r="AA746" s="175" t="s">
        <v>1</v>
      </c>
      <c r="AB746" s="175"/>
      <c r="AC746" s="72">
        <f>SUM(V241:V242)</f>
        <v>71.857142857142861</v>
      </c>
      <c r="AD746" s="82"/>
      <c r="AE746" s="82"/>
      <c r="AF746" s="82"/>
    </row>
    <row r="747" spans="1:32" ht="22.5" customHeight="1" thickBot="1" x14ac:dyDescent="0.25">
      <c r="A747" s="36"/>
      <c r="B747" s="44"/>
      <c r="C747" s="44"/>
      <c r="D747" s="44"/>
      <c r="E747" s="40"/>
      <c r="F747" s="1"/>
      <c r="G747" s="2"/>
      <c r="H747" s="2"/>
      <c r="I747" s="38"/>
      <c r="J747" s="38"/>
      <c r="K747" s="38"/>
      <c r="L747" s="38"/>
      <c r="M747" s="38"/>
      <c r="N747" s="38"/>
      <c r="O747" s="38"/>
      <c r="P747" s="38"/>
      <c r="Q747" s="86"/>
      <c r="R747" s="38"/>
      <c r="S747" s="38"/>
      <c r="T747" s="38"/>
      <c r="U747" s="38"/>
      <c r="V747" s="38"/>
      <c r="W747" s="38"/>
      <c r="X747" s="38"/>
      <c r="Y747" s="38"/>
      <c r="AA747" s="175" t="s">
        <v>2</v>
      </c>
      <c r="AB747" s="175"/>
      <c r="AC747" s="72">
        <f>SUM(N241:N242)</f>
        <v>71.857142857142861</v>
      </c>
      <c r="AD747" s="82"/>
      <c r="AE747" s="82"/>
      <c r="AF747" s="82"/>
    </row>
    <row r="748" spans="1:32" ht="22.5" customHeight="1" thickBot="1" x14ac:dyDescent="0.25">
      <c r="A748" s="36"/>
      <c r="B748" s="44"/>
      <c r="C748" s="44"/>
      <c r="D748" s="44"/>
      <c r="E748" s="40"/>
      <c r="F748" s="1"/>
      <c r="G748" s="2"/>
      <c r="H748" s="2"/>
      <c r="I748" s="38"/>
      <c r="J748" s="38"/>
      <c r="K748" s="38"/>
      <c r="L748" s="38"/>
      <c r="M748" s="38"/>
      <c r="N748" s="38"/>
      <c r="O748" s="38"/>
      <c r="P748" s="38"/>
      <c r="Q748" s="86"/>
      <c r="R748" s="38"/>
      <c r="S748" s="38"/>
      <c r="T748" s="38"/>
      <c r="U748" s="38"/>
      <c r="V748" s="38"/>
      <c r="W748" s="38"/>
      <c r="X748" s="38"/>
      <c r="Y748" s="38"/>
      <c r="AA748" s="175" t="s">
        <v>4</v>
      </c>
      <c r="AB748" s="175"/>
      <c r="AC748" s="73">
        <f>IF(SUM(U241:U242)=0,0,+(SUM(U241:U242)/AC746))</f>
        <v>1</v>
      </c>
      <c r="AD748" s="82"/>
      <c r="AE748" s="82"/>
      <c r="AF748" s="82"/>
    </row>
    <row r="749" spans="1:32" ht="22.5" customHeight="1" thickBot="1" x14ac:dyDescent="0.25">
      <c r="A749" s="36"/>
      <c r="B749" s="44"/>
      <c r="C749" s="44"/>
      <c r="D749" s="44"/>
      <c r="E749" s="40"/>
      <c r="F749" s="1"/>
      <c r="G749" s="2"/>
      <c r="H749" s="2"/>
      <c r="I749" s="38"/>
      <c r="J749" s="38"/>
      <c r="K749" s="38"/>
      <c r="L749" s="38"/>
      <c r="M749" s="38"/>
      <c r="N749" s="38"/>
      <c r="O749" s="38"/>
      <c r="P749" s="38"/>
      <c r="Q749" s="86"/>
      <c r="R749" s="38"/>
      <c r="S749" s="38"/>
      <c r="T749" s="38"/>
      <c r="U749" s="38"/>
      <c r="V749" s="38"/>
      <c r="W749" s="38"/>
      <c r="X749" s="38"/>
      <c r="Y749" s="38"/>
      <c r="AA749" s="175" t="s">
        <v>3</v>
      </c>
      <c r="AB749" s="175"/>
      <c r="AC749" s="78">
        <f>IF(SUM(T241:T242)=0,0,+(SUM(T241:T242)/AC747))</f>
        <v>1</v>
      </c>
      <c r="AD749" s="82"/>
      <c r="AE749" s="82"/>
      <c r="AF749" s="82"/>
    </row>
    <row r="750" spans="1:32" ht="13.5" thickBot="1" x14ac:dyDescent="0.25">
      <c r="A750" s="36"/>
      <c r="B750" s="44"/>
      <c r="C750" s="44"/>
      <c r="D750" s="44"/>
      <c r="E750" s="40"/>
      <c r="F750" s="1"/>
      <c r="G750" s="2"/>
      <c r="H750" s="2"/>
      <c r="I750" s="38"/>
      <c r="J750" s="38"/>
      <c r="K750" s="38"/>
      <c r="L750" s="38"/>
      <c r="M750" s="38"/>
      <c r="N750" s="38"/>
      <c r="O750" s="38"/>
      <c r="P750" s="38"/>
      <c r="Q750" s="86"/>
      <c r="R750" s="38"/>
      <c r="S750" s="38"/>
      <c r="T750" s="38"/>
      <c r="U750" s="38"/>
      <c r="V750" s="38"/>
      <c r="W750" s="38"/>
      <c r="X750" s="38"/>
      <c r="Y750" s="38"/>
      <c r="AA750" s="39"/>
      <c r="AB750" s="39"/>
      <c r="AC750" s="75"/>
      <c r="AD750" s="82"/>
      <c r="AE750" s="82"/>
      <c r="AF750" s="82"/>
    </row>
    <row r="751" spans="1:32" ht="13.5" thickBot="1" x14ac:dyDescent="0.25">
      <c r="A751" s="36"/>
      <c r="B751" s="44"/>
      <c r="C751" s="44"/>
      <c r="D751" s="44"/>
      <c r="E751" s="40"/>
      <c r="F751" s="1"/>
      <c r="G751" s="2"/>
      <c r="H751" s="2"/>
      <c r="I751" s="38"/>
      <c r="J751" s="38"/>
      <c r="K751" s="38"/>
      <c r="L751" s="38"/>
      <c r="M751" s="38"/>
      <c r="N751" s="38"/>
      <c r="O751" s="38"/>
      <c r="P751" s="38"/>
      <c r="Q751" s="86"/>
      <c r="R751" s="38"/>
      <c r="S751" s="38"/>
      <c r="T751" s="38"/>
      <c r="U751" s="38"/>
      <c r="V751" s="38"/>
      <c r="W751" s="38"/>
      <c r="X751" s="38"/>
      <c r="Y751" s="38"/>
      <c r="AA751" s="176" t="s">
        <v>1124</v>
      </c>
      <c r="AB751" s="176"/>
      <c r="AC751" s="176"/>
      <c r="AD751" s="82"/>
      <c r="AE751" s="82"/>
      <c r="AF751" s="82"/>
    </row>
    <row r="752" spans="1:32" ht="13.5" thickBot="1" x14ac:dyDescent="0.25">
      <c r="A752" s="36"/>
      <c r="B752" s="44"/>
      <c r="C752" s="44"/>
      <c r="D752" s="44"/>
      <c r="E752" s="40"/>
      <c r="F752" s="1"/>
      <c r="G752" s="2"/>
      <c r="H752" s="2"/>
      <c r="I752" s="38"/>
      <c r="J752" s="38"/>
      <c r="K752" s="38"/>
      <c r="L752" s="38"/>
      <c r="M752" s="38"/>
      <c r="N752" s="38"/>
      <c r="O752" s="38"/>
      <c r="P752" s="38"/>
      <c r="Q752" s="86"/>
      <c r="R752" s="38"/>
      <c r="S752" s="38"/>
      <c r="T752" s="38"/>
      <c r="U752" s="38"/>
      <c r="V752" s="38"/>
      <c r="W752" s="38"/>
      <c r="X752" s="38"/>
      <c r="Y752" s="38"/>
      <c r="AA752" s="176"/>
      <c r="AB752" s="176"/>
      <c r="AC752" s="176"/>
      <c r="AD752" s="82"/>
      <c r="AE752" s="82"/>
      <c r="AF752" s="82"/>
    </row>
    <row r="753" spans="1:32" ht="22.5" customHeight="1" thickBot="1" x14ac:dyDescent="0.25">
      <c r="A753" s="36"/>
      <c r="B753" s="44"/>
      <c r="C753" s="44"/>
      <c r="D753" s="44"/>
      <c r="E753" s="40"/>
      <c r="F753" s="1"/>
      <c r="G753" s="2"/>
      <c r="H753" s="2"/>
      <c r="I753" s="38"/>
      <c r="J753" s="38"/>
      <c r="K753" s="38"/>
      <c r="L753" s="38"/>
      <c r="M753" s="38"/>
      <c r="N753" s="38"/>
      <c r="O753" s="38"/>
      <c r="P753" s="38"/>
      <c r="Q753" s="86"/>
      <c r="R753" s="38"/>
      <c r="S753" s="38"/>
      <c r="T753" s="38"/>
      <c r="U753" s="38"/>
      <c r="V753" s="38"/>
      <c r="W753" s="38"/>
      <c r="X753" s="38"/>
      <c r="Y753" s="38"/>
      <c r="AA753" s="175" t="s">
        <v>1</v>
      </c>
      <c r="AB753" s="175"/>
      <c r="AC753" s="72">
        <f>SUM(V243:V276)</f>
        <v>924</v>
      </c>
      <c r="AD753" s="82"/>
      <c r="AE753" s="82"/>
      <c r="AF753" s="82"/>
    </row>
    <row r="754" spans="1:32" ht="22.5" customHeight="1" thickBot="1" x14ac:dyDescent="0.25">
      <c r="A754" s="36"/>
      <c r="B754" s="44"/>
      <c r="C754" s="44"/>
      <c r="D754" s="44"/>
      <c r="E754" s="40"/>
      <c r="F754" s="1"/>
      <c r="G754" s="2"/>
      <c r="H754" s="2"/>
      <c r="I754" s="38"/>
      <c r="J754" s="38"/>
      <c r="K754" s="38"/>
      <c r="L754" s="38"/>
      <c r="M754" s="38"/>
      <c r="N754" s="38"/>
      <c r="O754" s="38"/>
      <c r="P754" s="38"/>
      <c r="Q754" s="86"/>
      <c r="R754" s="38"/>
      <c r="S754" s="38"/>
      <c r="T754" s="38"/>
      <c r="U754" s="38"/>
      <c r="V754" s="38"/>
      <c r="W754" s="38"/>
      <c r="X754" s="38"/>
      <c r="Y754" s="38"/>
      <c r="AA754" s="175" t="s">
        <v>2</v>
      </c>
      <c r="AB754" s="175"/>
      <c r="AC754" s="72">
        <f>SUM(N243:N276)</f>
        <v>924</v>
      </c>
      <c r="AD754" s="82"/>
      <c r="AE754" s="82"/>
      <c r="AF754" s="82"/>
    </row>
    <row r="755" spans="1:32" ht="22.5" customHeight="1" thickBot="1" x14ac:dyDescent="0.25">
      <c r="A755" s="36"/>
      <c r="B755" s="44"/>
      <c r="C755" s="44"/>
      <c r="D755" s="44"/>
      <c r="E755" s="40"/>
      <c r="F755" s="1"/>
      <c r="G755" s="2"/>
      <c r="H755" s="2"/>
      <c r="I755" s="38"/>
      <c r="J755" s="38"/>
      <c r="K755" s="38"/>
      <c r="L755" s="38"/>
      <c r="M755" s="38"/>
      <c r="N755" s="38"/>
      <c r="O755" s="38"/>
      <c r="P755" s="38"/>
      <c r="Q755" s="86"/>
      <c r="R755" s="38"/>
      <c r="S755" s="38"/>
      <c r="T755" s="38"/>
      <c r="U755" s="38"/>
      <c r="V755" s="38"/>
      <c r="W755" s="38"/>
      <c r="X755" s="38"/>
      <c r="Y755" s="38"/>
      <c r="AA755" s="175" t="s">
        <v>4</v>
      </c>
      <c r="AB755" s="175"/>
      <c r="AC755" s="73">
        <f>IF(SUM(U243:U276)=0,0,+(SUM(U243:U276)/AC753))</f>
        <v>0.61468929264495775</v>
      </c>
      <c r="AD755" s="82"/>
      <c r="AE755" s="82"/>
      <c r="AF755" s="82"/>
    </row>
    <row r="756" spans="1:32" ht="22.5" customHeight="1" thickBot="1" x14ac:dyDescent="0.25">
      <c r="A756" s="36"/>
      <c r="B756" s="44"/>
      <c r="C756" s="44"/>
      <c r="D756" s="44"/>
      <c r="E756" s="40"/>
      <c r="F756" s="1"/>
      <c r="G756" s="2"/>
      <c r="H756" s="2"/>
      <c r="I756" s="38"/>
      <c r="J756" s="38"/>
      <c r="K756" s="38"/>
      <c r="L756" s="38"/>
      <c r="M756" s="38"/>
      <c r="N756" s="38"/>
      <c r="O756" s="38"/>
      <c r="P756" s="38"/>
      <c r="Q756" s="86"/>
      <c r="R756" s="38"/>
      <c r="S756" s="38"/>
      <c r="T756" s="38"/>
      <c r="U756" s="38"/>
      <c r="V756" s="38"/>
      <c r="W756" s="38"/>
      <c r="X756" s="38"/>
      <c r="Y756" s="38"/>
      <c r="AA756" s="175" t="s">
        <v>3</v>
      </c>
      <c r="AB756" s="175"/>
      <c r="AC756" s="78">
        <f>IF(SUM(T243:T276)=0,0,+(SUM(T243:T276)/AC754))</f>
        <v>0.61468929264495775</v>
      </c>
      <c r="AD756" s="82"/>
      <c r="AE756" s="82"/>
      <c r="AF756" s="82"/>
    </row>
    <row r="757" spans="1:32" ht="13.5" thickBot="1" x14ac:dyDescent="0.25">
      <c r="A757" s="36"/>
      <c r="B757" s="44"/>
      <c r="C757" s="44"/>
      <c r="D757" s="44"/>
      <c r="E757" s="40"/>
      <c r="F757" s="1"/>
      <c r="G757" s="2"/>
      <c r="H757" s="2"/>
      <c r="I757" s="38"/>
      <c r="J757" s="38"/>
      <c r="K757" s="38"/>
      <c r="L757" s="38"/>
      <c r="M757" s="38"/>
      <c r="N757" s="38"/>
      <c r="O757" s="38"/>
      <c r="P757" s="38"/>
      <c r="Q757" s="86"/>
      <c r="R757" s="38"/>
      <c r="S757" s="38"/>
      <c r="T757" s="38"/>
      <c r="U757" s="38"/>
      <c r="V757" s="38"/>
      <c r="W757" s="38"/>
      <c r="X757" s="38"/>
      <c r="Y757" s="38"/>
      <c r="AA757" s="39"/>
      <c r="AB757" s="39"/>
      <c r="AC757" s="75"/>
      <c r="AD757" s="82"/>
      <c r="AE757" s="82"/>
      <c r="AF757" s="82"/>
    </row>
    <row r="758" spans="1:32" ht="13.5" thickBot="1" x14ac:dyDescent="0.25">
      <c r="A758" s="36"/>
      <c r="B758" s="44"/>
      <c r="C758" s="44"/>
      <c r="D758" s="44"/>
      <c r="E758" s="40"/>
      <c r="F758" s="1"/>
      <c r="G758" s="2"/>
      <c r="H758" s="2"/>
      <c r="I758" s="38"/>
      <c r="J758" s="38"/>
      <c r="K758" s="38"/>
      <c r="L758" s="38"/>
      <c r="M758" s="38"/>
      <c r="N758" s="38"/>
      <c r="O758" s="38"/>
      <c r="P758" s="38"/>
      <c r="Q758" s="86"/>
      <c r="R758" s="38"/>
      <c r="S758" s="38"/>
      <c r="T758" s="38"/>
      <c r="U758" s="38"/>
      <c r="V758" s="38"/>
      <c r="W758" s="38"/>
      <c r="X758" s="38"/>
      <c r="Y758" s="38"/>
      <c r="AA758" s="176" t="s">
        <v>1049</v>
      </c>
      <c r="AB758" s="176"/>
      <c r="AC758" s="176"/>
      <c r="AD758" s="82"/>
      <c r="AE758" s="82"/>
      <c r="AF758" s="82"/>
    </row>
    <row r="759" spans="1:32" ht="13.5" thickBot="1" x14ac:dyDescent="0.25">
      <c r="A759" s="36"/>
      <c r="B759" s="44"/>
      <c r="C759" s="44"/>
      <c r="D759" s="44"/>
      <c r="E759" s="40"/>
      <c r="F759" s="1"/>
      <c r="G759" s="2"/>
      <c r="H759" s="2"/>
      <c r="I759" s="38"/>
      <c r="J759" s="38"/>
      <c r="K759" s="38"/>
      <c r="L759" s="38"/>
      <c r="M759" s="38"/>
      <c r="N759" s="38"/>
      <c r="O759" s="38"/>
      <c r="P759" s="38"/>
      <c r="Q759" s="86"/>
      <c r="R759" s="38"/>
      <c r="S759" s="38"/>
      <c r="T759" s="38"/>
      <c r="U759" s="38"/>
      <c r="V759" s="38"/>
      <c r="W759" s="38"/>
      <c r="X759" s="38"/>
      <c r="Y759" s="38"/>
      <c r="AA759" s="176"/>
      <c r="AB759" s="176"/>
      <c r="AC759" s="176"/>
      <c r="AD759" s="82"/>
      <c r="AE759" s="82"/>
      <c r="AF759" s="82"/>
    </row>
    <row r="760" spans="1:32" ht="22.5" customHeight="1" thickBot="1" x14ac:dyDescent="0.25">
      <c r="A760" s="36"/>
      <c r="B760" s="44"/>
      <c r="C760" s="44"/>
      <c r="D760" s="44"/>
      <c r="E760" s="40"/>
      <c r="F760" s="1"/>
      <c r="G760" s="2"/>
      <c r="H760" s="2"/>
      <c r="I760" s="38"/>
      <c r="J760" s="38"/>
      <c r="K760" s="38"/>
      <c r="L760" s="38"/>
      <c r="M760" s="38"/>
      <c r="N760" s="38"/>
      <c r="O760" s="38"/>
      <c r="P760" s="38"/>
      <c r="Q760" s="86"/>
      <c r="R760" s="38"/>
      <c r="S760" s="38"/>
      <c r="T760" s="38"/>
      <c r="U760" s="38"/>
      <c r="V760" s="38"/>
      <c r="W760" s="38"/>
      <c r="X760" s="38"/>
      <c r="Y760" s="38"/>
      <c r="AA760" s="175" t="s">
        <v>1</v>
      </c>
      <c r="AB760" s="175"/>
      <c r="AC760" s="72">
        <f>SUM(V277:V280)</f>
        <v>25.142857142857142</v>
      </c>
      <c r="AD760" s="82"/>
      <c r="AE760" s="82"/>
      <c r="AF760" s="82"/>
    </row>
    <row r="761" spans="1:32" ht="22.5" customHeight="1" thickBot="1" x14ac:dyDescent="0.25">
      <c r="A761" s="36"/>
      <c r="B761" s="44"/>
      <c r="C761" s="44"/>
      <c r="D761" s="44"/>
      <c r="E761" s="40"/>
      <c r="F761" s="1"/>
      <c r="G761" s="2"/>
      <c r="H761" s="2"/>
      <c r="I761" s="38"/>
      <c r="J761" s="38"/>
      <c r="K761" s="38"/>
      <c r="L761" s="38"/>
      <c r="M761" s="38"/>
      <c r="N761" s="38"/>
      <c r="O761" s="38"/>
      <c r="P761" s="38"/>
      <c r="Q761" s="86"/>
      <c r="R761" s="38"/>
      <c r="S761" s="38"/>
      <c r="T761" s="38"/>
      <c r="U761" s="38"/>
      <c r="V761" s="38"/>
      <c r="W761" s="38"/>
      <c r="X761" s="38"/>
      <c r="Y761" s="38"/>
      <c r="AA761" s="175" t="s">
        <v>2</v>
      </c>
      <c r="AB761" s="175"/>
      <c r="AC761" s="72">
        <f>SUM(N277:N280)</f>
        <v>25.142857142857142</v>
      </c>
      <c r="AD761" s="82"/>
      <c r="AE761" s="82"/>
      <c r="AF761" s="82"/>
    </row>
    <row r="762" spans="1:32" ht="22.5" customHeight="1" thickBot="1" x14ac:dyDescent="0.25">
      <c r="A762" s="36"/>
      <c r="B762" s="44"/>
      <c r="C762" s="44"/>
      <c r="D762" s="44"/>
      <c r="E762" s="40"/>
      <c r="F762" s="1"/>
      <c r="G762" s="2"/>
      <c r="H762" s="2"/>
      <c r="I762" s="38"/>
      <c r="J762" s="38"/>
      <c r="K762" s="38"/>
      <c r="L762" s="38"/>
      <c r="M762" s="38"/>
      <c r="N762" s="38"/>
      <c r="O762" s="38"/>
      <c r="P762" s="38"/>
      <c r="Q762" s="86"/>
      <c r="R762" s="38"/>
      <c r="S762" s="38"/>
      <c r="T762" s="38"/>
      <c r="U762" s="38"/>
      <c r="V762" s="38"/>
      <c r="W762" s="38"/>
      <c r="X762" s="38"/>
      <c r="Y762" s="38"/>
      <c r="AA762" s="175" t="s">
        <v>4</v>
      </c>
      <c r="AB762" s="175"/>
      <c r="AC762" s="73">
        <f>IF(SUM(U277:U280)=0,0,+(SUM(U277:U280)/AC760))</f>
        <v>0.52500000000000002</v>
      </c>
      <c r="AD762" s="82"/>
      <c r="AE762" s="82"/>
      <c r="AF762" s="82"/>
    </row>
    <row r="763" spans="1:32" ht="22.5" customHeight="1" thickBot="1" x14ac:dyDescent="0.25">
      <c r="A763" s="36"/>
      <c r="B763" s="44"/>
      <c r="C763" s="44"/>
      <c r="D763" s="44"/>
      <c r="E763" s="40"/>
      <c r="F763" s="1"/>
      <c r="G763" s="2"/>
      <c r="H763" s="2"/>
      <c r="I763" s="38"/>
      <c r="J763" s="38"/>
      <c r="K763" s="38"/>
      <c r="L763" s="38"/>
      <c r="M763" s="38"/>
      <c r="N763" s="38"/>
      <c r="O763" s="38"/>
      <c r="P763" s="38"/>
      <c r="Q763" s="86"/>
      <c r="R763" s="38"/>
      <c r="S763" s="38"/>
      <c r="T763" s="38"/>
      <c r="U763" s="38"/>
      <c r="V763" s="38"/>
      <c r="W763" s="38"/>
      <c r="X763" s="38"/>
      <c r="Y763" s="38"/>
      <c r="AA763" s="175" t="s">
        <v>3</v>
      </c>
      <c r="AB763" s="175"/>
      <c r="AC763" s="78">
        <f>IF(SUM(T277:T280)=0,0,+(SUM(T277:T280)/AC761))</f>
        <v>0.52500000000000002</v>
      </c>
      <c r="AD763" s="82"/>
      <c r="AE763" s="82"/>
      <c r="AF763" s="82"/>
    </row>
    <row r="764" spans="1:32" ht="13.5" thickBot="1" x14ac:dyDescent="0.25">
      <c r="A764" s="36"/>
      <c r="B764" s="44"/>
      <c r="C764" s="44"/>
      <c r="D764" s="44"/>
      <c r="E764" s="40"/>
      <c r="F764" s="1"/>
      <c r="G764" s="2"/>
      <c r="H764" s="2"/>
      <c r="I764" s="38"/>
      <c r="J764" s="38"/>
      <c r="K764" s="38"/>
      <c r="L764" s="38"/>
      <c r="M764" s="38"/>
      <c r="N764" s="38"/>
      <c r="O764" s="38"/>
      <c r="P764" s="38"/>
      <c r="Q764" s="86"/>
      <c r="R764" s="38"/>
      <c r="S764" s="38"/>
      <c r="T764" s="38"/>
      <c r="U764" s="38"/>
      <c r="V764" s="38"/>
      <c r="W764" s="38"/>
      <c r="X764" s="38"/>
      <c r="Y764" s="38"/>
      <c r="AA764" s="39"/>
      <c r="AB764" s="39"/>
      <c r="AC764" s="75"/>
      <c r="AD764" s="82"/>
      <c r="AE764" s="82"/>
      <c r="AF764" s="82"/>
    </row>
    <row r="765" spans="1:32" ht="13.5" thickBot="1" x14ac:dyDescent="0.25">
      <c r="A765" s="36"/>
      <c r="B765" s="44"/>
      <c r="C765" s="44"/>
      <c r="D765" s="44"/>
      <c r="E765" s="40"/>
      <c r="F765" s="1"/>
      <c r="G765" s="2"/>
      <c r="H765" s="2"/>
      <c r="I765" s="38"/>
      <c r="J765" s="38"/>
      <c r="K765" s="38"/>
      <c r="L765" s="38"/>
      <c r="M765" s="38"/>
      <c r="N765" s="38"/>
      <c r="O765" s="38"/>
      <c r="P765" s="38"/>
      <c r="Q765" s="86"/>
      <c r="R765" s="38"/>
      <c r="S765" s="38"/>
      <c r="T765" s="38"/>
      <c r="U765" s="38"/>
      <c r="V765" s="38"/>
      <c r="W765" s="38"/>
      <c r="X765" s="38"/>
      <c r="Y765" s="38"/>
      <c r="AA765" s="176" t="s">
        <v>1038</v>
      </c>
      <c r="AB765" s="176"/>
      <c r="AC765" s="176"/>
      <c r="AD765" s="82"/>
      <c r="AE765" s="82"/>
      <c r="AF765" s="82"/>
    </row>
    <row r="766" spans="1:32" ht="13.5" thickBot="1" x14ac:dyDescent="0.25">
      <c r="A766" s="36"/>
      <c r="B766" s="44"/>
      <c r="C766" s="44"/>
      <c r="D766" s="44"/>
      <c r="E766" s="40"/>
      <c r="F766" s="1"/>
      <c r="G766" s="2"/>
      <c r="H766" s="2"/>
      <c r="I766" s="38"/>
      <c r="J766" s="38"/>
      <c r="K766" s="38"/>
      <c r="L766" s="38"/>
      <c r="M766" s="38"/>
      <c r="N766" s="38"/>
      <c r="O766" s="38"/>
      <c r="P766" s="38"/>
      <c r="Q766" s="86"/>
      <c r="R766" s="38"/>
      <c r="S766" s="38"/>
      <c r="T766" s="38"/>
      <c r="U766" s="38"/>
      <c r="V766" s="38"/>
      <c r="W766" s="38"/>
      <c r="X766" s="38"/>
      <c r="Y766" s="38"/>
      <c r="AA766" s="176"/>
      <c r="AB766" s="176"/>
      <c r="AC766" s="176"/>
      <c r="AD766" s="82"/>
      <c r="AE766" s="82"/>
      <c r="AF766" s="82"/>
    </row>
    <row r="767" spans="1:32" ht="22.5" customHeight="1" thickBot="1" x14ac:dyDescent="0.25">
      <c r="A767" s="36"/>
      <c r="B767" s="44"/>
      <c r="C767" s="44"/>
      <c r="D767" s="44"/>
      <c r="E767" s="40"/>
      <c r="F767" s="1"/>
      <c r="G767" s="2"/>
      <c r="H767" s="2"/>
      <c r="I767" s="38"/>
      <c r="J767" s="38"/>
      <c r="K767" s="38"/>
      <c r="L767" s="38"/>
      <c r="M767" s="38"/>
      <c r="N767" s="38"/>
      <c r="O767" s="38"/>
      <c r="P767" s="38"/>
      <c r="Q767" s="86"/>
      <c r="R767" s="38"/>
      <c r="S767" s="38"/>
      <c r="T767" s="38"/>
      <c r="U767" s="38"/>
      <c r="V767" s="38"/>
      <c r="W767" s="38"/>
      <c r="X767" s="38"/>
      <c r="Y767" s="38"/>
      <c r="AA767" s="175" t="s">
        <v>1</v>
      </c>
      <c r="AB767" s="175"/>
      <c r="AC767" s="72">
        <f>SUM(V281:V308)</f>
        <v>480.00000000000011</v>
      </c>
      <c r="AD767" s="82"/>
      <c r="AE767" s="82"/>
      <c r="AF767" s="82"/>
    </row>
    <row r="768" spans="1:32" ht="22.5" customHeight="1" thickBot="1" x14ac:dyDescent="0.25">
      <c r="A768" s="36"/>
      <c r="B768" s="44"/>
      <c r="C768" s="44"/>
      <c r="D768" s="44"/>
      <c r="E768" s="40"/>
      <c r="F768" s="1"/>
      <c r="G768" s="2"/>
      <c r="H768" s="2"/>
      <c r="I768" s="38"/>
      <c r="J768" s="38"/>
      <c r="K768" s="38"/>
      <c r="L768" s="38"/>
      <c r="M768" s="38"/>
      <c r="N768" s="38"/>
      <c r="O768" s="38"/>
      <c r="P768" s="38"/>
      <c r="Q768" s="86"/>
      <c r="R768" s="38"/>
      <c r="S768" s="38"/>
      <c r="T768" s="38"/>
      <c r="U768" s="38"/>
      <c r="V768" s="38"/>
      <c r="W768" s="38"/>
      <c r="X768" s="38"/>
      <c r="Y768" s="38"/>
      <c r="AA768" s="175" t="s">
        <v>2</v>
      </c>
      <c r="AB768" s="175"/>
      <c r="AC768" s="72">
        <f>SUM(N281:N308)</f>
        <v>480.00000000000011</v>
      </c>
      <c r="AD768" s="82"/>
      <c r="AE768" s="82"/>
      <c r="AF768" s="82"/>
    </row>
    <row r="769" spans="1:34" ht="22.5" customHeight="1" thickBot="1" x14ac:dyDescent="0.25">
      <c r="A769" s="36"/>
      <c r="B769" s="44"/>
      <c r="C769" s="44"/>
      <c r="D769" s="44"/>
      <c r="E769" s="40"/>
      <c r="F769" s="1"/>
      <c r="G769" s="2"/>
      <c r="H769" s="2"/>
      <c r="I769" s="38"/>
      <c r="J769" s="38"/>
      <c r="K769" s="38"/>
      <c r="L769" s="38"/>
      <c r="M769" s="38"/>
      <c r="N769" s="38"/>
      <c r="O769" s="38"/>
      <c r="P769" s="38"/>
      <c r="Q769" s="86"/>
      <c r="R769" s="38"/>
      <c r="S769" s="38"/>
      <c r="T769" s="38"/>
      <c r="U769" s="38"/>
      <c r="V769" s="38"/>
      <c r="W769" s="38"/>
      <c r="X769" s="38"/>
      <c r="Y769" s="38"/>
      <c r="AA769" s="175" t="s">
        <v>4</v>
      </c>
      <c r="AB769" s="175"/>
      <c r="AC769" s="73">
        <f>IF(SUM(U281:U308)=0,0,+(SUM(U281:U308)/AC767))</f>
        <v>0.32142857142857134</v>
      </c>
      <c r="AD769" s="82"/>
      <c r="AE769" s="82"/>
      <c r="AF769" s="82"/>
    </row>
    <row r="770" spans="1:34" ht="22.5" customHeight="1" thickBot="1" x14ac:dyDescent="0.25">
      <c r="A770" s="36"/>
      <c r="B770" s="44"/>
      <c r="C770" s="44"/>
      <c r="D770" s="44"/>
      <c r="E770" s="40"/>
      <c r="F770" s="1"/>
      <c r="G770" s="2"/>
      <c r="H770" s="2"/>
      <c r="I770" s="38"/>
      <c r="J770" s="38"/>
      <c r="K770" s="38"/>
      <c r="L770" s="38"/>
      <c r="M770" s="38"/>
      <c r="N770" s="38"/>
      <c r="O770" s="38"/>
      <c r="P770" s="38"/>
      <c r="Q770" s="86"/>
      <c r="R770" s="38"/>
      <c r="S770" s="38"/>
      <c r="T770" s="38"/>
      <c r="U770" s="38"/>
      <c r="V770" s="38"/>
      <c r="W770" s="38"/>
      <c r="X770" s="38"/>
      <c r="Y770" s="38"/>
      <c r="AA770" s="175" t="s">
        <v>3</v>
      </c>
      <c r="AB770" s="175"/>
      <c r="AC770" s="78">
        <f>IF(SUM(T281:T308)=0,0,+(SUM(T281:T308)/AC768))</f>
        <v>0.32142857142857134</v>
      </c>
      <c r="AD770" s="82"/>
      <c r="AE770" s="82"/>
      <c r="AF770" s="82"/>
    </row>
    <row r="771" spans="1:34" ht="13.5" thickBot="1" x14ac:dyDescent="0.25">
      <c r="A771" s="36"/>
      <c r="B771" s="44"/>
      <c r="C771" s="44"/>
      <c r="D771" s="44"/>
      <c r="E771" s="40"/>
      <c r="F771" s="1"/>
      <c r="G771" s="2"/>
      <c r="H771" s="2"/>
      <c r="I771" s="38"/>
      <c r="J771" s="38"/>
      <c r="K771" s="38"/>
      <c r="L771" s="38"/>
      <c r="M771" s="38"/>
      <c r="N771" s="38"/>
      <c r="O771" s="38"/>
      <c r="P771" s="38"/>
      <c r="Q771" s="86"/>
      <c r="R771" s="38"/>
      <c r="S771" s="38"/>
      <c r="T771" s="38"/>
      <c r="U771" s="38"/>
      <c r="V771" s="38"/>
      <c r="W771" s="38"/>
      <c r="X771" s="38"/>
      <c r="Y771" s="38"/>
      <c r="AA771" s="39"/>
      <c r="AB771" s="39"/>
      <c r="AC771" s="75"/>
      <c r="AD771" s="82"/>
      <c r="AE771" s="82"/>
      <c r="AF771" s="82"/>
    </row>
    <row r="772" spans="1:34" ht="13.5" thickBot="1" x14ac:dyDescent="0.25">
      <c r="A772" s="36"/>
      <c r="B772" s="44"/>
      <c r="C772" s="44"/>
      <c r="D772" s="44"/>
      <c r="E772" s="40"/>
      <c r="F772" s="1"/>
      <c r="G772" s="2"/>
      <c r="H772" s="2"/>
      <c r="I772" s="38"/>
      <c r="J772" s="38"/>
      <c r="K772" s="38"/>
      <c r="L772" s="38"/>
      <c r="M772" s="38"/>
      <c r="N772" s="38"/>
      <c r="O772" s="38"/>
      <c r="P772" s="38"/>
      <c r="Q772" s="86"/>
      <c r="R772" s="38"/>
      <c r="S772" s="38"/>
      <c r="T772" s="38"/>
      <c r="U772" s="38"/>
      <c r="V772" s="38"/>
      <c r="W772" s="38"/>
      <c r="X772" s="38"/>
      <c r="Y772" s="38"/>
      <c r="AA772" s="176" t="s">
        <v>864</v>
      </c>
      <c r="AB772" s="176"/>
      <c r="AC772" s="176"/>
      <c r="AD772" s="82"/>
      <c r="AE772" s="82"/>
      <c r="AF772" s="82"/>
    </row>
    <row r="773" spans="1:34" ht="13.5" thickBot="1" x14ac:dyDescent="0.25">
      <c r="A773" s="36"/>
      <c r="B773" s="44"/>
      <c r="C773" s="44"/>
      <c r="D773" s="44"/>
      <c r="E773" s="40"/>
      <c r="F773" s="1"/>
      <c r="G773" s="2"/>
      <c r="H773" s="2"/>
      <c r="I773" s="38"/>
      <c r="J773" s="38"/>
      <c r="K773" s="38"/>
      <c r="L773" s="38"/>
      <c r="M773" s="38"/>
      <c r="N773" s="38"/>
      <c r="O773" s="38"/>
      <c r="P773" s="38"/>
      <c r="Q773" s="86"/>
      <c r="R773" s="38"/>
      <c r="S773" s="38"/>
      <c r="T773" s="38"/>
      <c r="U773" s="38"/>
      <c r="V773" s="38"/>
      <c r="W773" s="38"/>
      <c r="X773" s="38"/>
      <c r="Y773" s="38"/>
      <c r="AA773" s="176"/>
      <c r="AB773" s="176"/>
      <c r="AC773" s="176"/>
      <c r="AD773" s="82"/>
      <c r="AE773" s="82"/>
      <c r="AF773" s="82"/>
    </row>
    <row r="774" spans="1:34" ht="22.5" customHeight="1" thickBot="1" x14ac:dyDescent="0.25">
      <c r="A774" s="36"/>
      <c r="B774" s="44"/>
      <c r="C774" s="44"/>
      <c r="D774" s="44"/>
      <c r="E774" s="40"/>
      <c r="F774" s="1"/>
      <c r="G774" s="2"/>
      <c r="H774" s="2"/>
      <c r="I774" s="38"/>
      <c r="J774" s="38"/>
      <c r="K774" s="38"/>
      <c r="L774" s="38"/>
      <c r="M774" s="38"/>
      <c r="N774" s="38"/>
      <c r="O774" s="38"/>
      <c r="P774" s="38"/>
      <c r="Q774" s="86"/>
      <c r="R774" s="38"/>
      <c r="S774" s="38"/>
      <c r="T774" s="38"/>
      <c r="U774" s="38"/>
      <c r="V774" s="38"/>
      <c r="W774" s="38"/>
      <c r="X774" s="38"/>
      <c r="Y774" s="38"/>
      <c r="AA774" s="175" t="s">
        <v>1</v>
      </c>
      <c r="AB774" s="175"/>
      <c r="AC774" s="72">
        <f>SUM(V309:V313)</f>
        <v>152.42857142857142</v>
      </c>
      <c r="AD774" s="82"/>
      <c r="AE774" s="82"/>
      <c r="AF774" s="82"/>
    </row>
    <row r="775" spans="1:34" ht="22.5" customHeight="1" thickBot="1" x14ac:dyDescent="0.25">
      <c r="A775" s="36"/>
      <c r="B775" s="44"/>
      <c r="C775" s="44"/>
      <c r="D775" s="44"/>
      <c r="E775" s="40"/>
      <c r="F775" s="1"/>
      <c r="G775" s="2"/>
      <c r="H775" s="2"/>
      <c r="I775" s="38"/>
      <c r="J775" s="38"/>
      <c r="K775" s="38"/>
      <c r="L775" s="38"/>
      <c r="M775" s="38"/>
      <c r="N775" s="38"/>
      <c r="O775" s="38"/>
      <c r="P775" s="38"/>
      <c r="Q775" s="86"/>
      <c r="R775" s="38"/>
      <c r="S775" s="38"/>
      <c r="T775" s="38"/>
      <c r="U775" s="38"/>
      <c r="V775" s="38"/>
      <c r="W775" s="38"/>
      <c r="X775" s="38"/>
      <c r="Y775" s="38"/>
      <c r="AA775" s="175" t="s">
        <v>2</v>
      </c>
      <c r="AB775" s="175"/>
      <c r="AC775" s="72">
        <f>SUM(N309:N313)</f>
        <v>152.42857142857142</v>
      </c>
      <c r="AD775" s="82"/>
      <c r="AE775" s="82"/>
      <c r="AF775" s="82"/>
    </row>
    <row r="776" spans="1:34" ht="22.5" customHeight="1" thickBot="1" x14ac:dyDescent="0.25">
      <c r="A776" s="36"/>
      <c r="B776" s="44"/>
      <c r="C776" s="44"/>
      <c r="D776" s="44"/>
      <c r="E776" s="40"/>
      <c r="F776" s="1"/>
      <c r="G776" s="2"/>
      <c r="H776" s="2"/>
      <c r="I776" s="38"/>
      <c r="J776" s="38"/>
      <c r="K776" s="38"/>
      <c r="L776" s="38"/>
      <c r="M776" s="38"/>
      <c r="N776" s="38"/>
      <c r="O776" s="38"/>
      <c r="P776" s="38"/>
      <c r="Q776" s="86"/>
      <c r="R776" s="38"/>
      <c r="S776" s="38"/>
      <c r="T776" s="38"/>
      <c r="U776" s="38"/>
      <c r="V776" s="38"/>
      <c r="W776" s="38"/>
      <c r="X776" s="38"/>
      <c r="Y776" s="38"/>
      <c r="AA776" s="175" t="s">
        <v>4</v>
      </c>
      <c r="AB776" s="175"/>
      <c r="AC776" s="73">
        <f>IF(SUM(U309:U313)=0,0,+(SUM(U309:U313)/AC774))</f>
        <v>6.8416119962511721E-2</v>
      </c>
      <c r="AD776" s="82"/>
      <c r="AE776" s="82"/>
      <c r="AF776" s="82"/>
    </row>
    <row r="777" spans="1:34" ht="22.5" customHeight="1" thickBot="1" x14ac:dyDescent="0.25">
      <c r="A777" s="36"/>
      <c r="B777" s="44"/>
      <c r="C777" s="44"/>
      <c r="D777" s="44"/>
      <c r="E777" s="40"/>
      <c r="F777" s="1"/>
      <c r="G777" s="2"/>
      <c r="H777" s="2"/>
      <c r="I777" s="38"/>
      <c r="J777" s="38"/>
      <c r="K777" s="38"/>
      <c r="L777" s="38"/>
      <c r="M777" s="38"/>
      <c r="N777" s="38"/>
      <c r="O777" s="38"/>
      <c r="P777" s="38"/>
      <c r="Q777" s="86"/>
      <c r="R777" s="38"/>
      <c r="S777" s="38"/>
      <c r="T777" s="38"/>
      <c r="U777" s="38"/>
      <c r="V777" s="38"/>
      <c r="W777" s="38"/>
      <c r="X777" s="38"/>
      <c r="Y777" s="38"/>
      <c r="AA777" s="175" t="s">
        <v>3</v>
      </c>
      <c r="AB777" s="175"/>
      <c r="AC777" s="78">
        <f>IF(SUM(T309:T313)=0,0,+(SUM(T309:T313)/AC775))</f>
        <v>6.8416119962511721E-2</v>
      </c>
      <c r="AD777" s="82"/>
      <c r="AE777" s="82"/>
      <c r="AF777" s="82"/>
    </row>
    <row r="778" spans="1:34" ht="15.75" customHeight="1" thickBot="1" x14ac:dyDescent="0.25">
      <c r="A778" s="36"/>
      <c r="B778" s="44"/>
      <c r="C778" s="44"/>
      <c r="D778" s="44"/>
      <c r="E778" s="40"/>
      <c r="F778" s="1"/>
      <c r="G778" s="2"/>
      <c r="H778" s="2"/>
      <c r="I778" s="38"/>
      <c r="J778" s="38"/>
      <c r="K778" s="38"/>
      <c r="L778" s="38"/>
      <c r="M778" s="38"/>
      <c r="N778" s="38"/>
      <c r="O778" s="38"/>
      <c r="P778" s="38"/>
      <c r="Q778" s="86"/>
      <c r="R778" s="38"/>
      <c r="S778" s="38"/>
      <c r="T778" s="38"/>
      <c r="U778" s="38"/>
      <c r="V778" s="38"/>
      <c r="W778" s="38"/>
      <c r="X778" s="38"/>
      <c r="Y778" s="38"/>
      <c r="AA778" s="39"/>
      <c r="AB778" s="39"/>
      <c r="AC778" s="75"/>
      <c r="AD778" s="82"/>
      <c r="AE778" s="82"/>
      <c r="AF778" s="82"/>
    </row>
    <row r="779" spans="1:34" ht="13.5" thickBot="1" x14ac:dyDescent="0.25">
      <c r="A779" s="36"/>
      <c r="B779" s="44"/>
      <c r="C779" s="44"/>
      <c r="D779" s="44"/>
      <c r="E779" s="40"/>
      <c r="F779" s="1"/>
      <c r="G779" s="2"/>
      <c r="H779" s="2"/>
      <c r="I779" s="38"/>
      <c r="J779" s="38"/>
      <c r="K779" s="38"/>
      <c r="L779" s="38"/>
      <c r="M779" s="38"/>
      <c r="N779" s="38"/>
      <c r="O779" s="38"/>
      <c r="P779" s="38"/>
      <c r="Q779" s="86"/>
      <c r="R779" s="38"/>
      <c r="S779" s="38"/>
      <c r="T779" s="38"/>
      <c r="U779" s="38"/>
      <c r="V779" s="38"/>
      <c r="W779" s="38"/>
      <c r="X779" s="38"/>
      <c r="Y779" s="38"/>
      <c r="AA779" s="176" t="s">
        <v>825</v>
      </c>
      <c r="AB779" s="176"/>
      <c r="AC779" s="176"/>
      <c r="AD779" s="82"/>
      <c r="AE779" s="82"/>
      <c r="AF779" s="82"/>
    </row>
    <row r="780" spans="1:34" ht="13.5" thickBot="1" x14ac:dyDescent="0.25">
      <c r="A780" s="36"/>
      <c r="B780" s="44"/>
      <c r="C780" s="44"/>
      <c r="D780" s="44"/>
      <c r="E780" s="40"/>
      <c r="F780" s="1"/>
      <c r="G780" s="2"/>
      <c r="H780" s="2"/>
      <c r="I780" s="38"/>
      <c r="J780" s="38"/>
      <c r="K780" s="38"/>
      <c r="L780" s="38"/>
      <c r="M780" s="38"/>
      <c r="N780" s="38"/>
      <c r="O780" s="38"/>
      <c r="P780" s="38"/>
      <c r="Q780" s="86"/>
      <c r="R780" s="38"/>
      <c r="S780" s="38"/>
      <c r="T780" s="38"/>
      <c r="U780" s="38"/>
      <c r="V780" s="38"/>
      <c r="W780" s="38"/>
      <c r="X780" s="38"/>
      <c r="Y780" s="38"/>
      <c r="AA780" s="176"/>
      <c r="AB780" s="176"/>
      <c r="AC780" s="176"/>
      <c r="AD780" s="82"/>
      <c r="AE780" s="82"/>
      <c r="AF780" s="82"/>
    </row>
    <row r="781" spans="1:34" ht="22.5" customHeight="1" thickBot="1" x14ac:dyDescent="0.25">
      <c r="A781" s="36"/>
      <c r="B781" s="44"/>
      <c r="C781" s="44"/>
      <c r="D781" s="44"/>
      <c r="E781" s="40"/>
      <c r="F781" s="1"/>
      <c r="G781" s="2"/>
      <c r="H781" s="2"/>
      <c r="I781" s="38"/>
      <c r="J781" s="38"/>
      <c r="K781" s="38"/>
      <c r="L781" s="38"/>
      <c r="M781" s="38"/>
      <c r="N781" s="38"/>
      <c r="O781" s="38"/>
      <c r="P781" s="38"/>
      <c r="Q781" s="86"/>
      <c r="R781" s="38"/>
      <c r="S781" s="38"/>
      <c r="T781" s="38"/>
      <c r="U781" s="38"/>
      <c r="V781" s="38"/>
      <c r="W781" s="38"/>
      <c r="X781" s="38"/>
      <c r="Y781" s="38"/>
      <c r="AA781" s="175" t="s">
        <v>1</v>
      </c>
      <c r="AB781" s="175"/>
      <c r="AC781" s="72">
        <f>SUM(V314:V348)</f>
        <v>1091.2857142857144</v>
      </c>
      <c r="AD781" s="82"/>
      <c r="AE781" s="82"/>
      <c r="AF781" s="82"/>
    </row>
    <row r="782" spans="1:34" ht="22.5" customHeight="1" thickBot="1" x14ac:dyDescent="0.25">
      <c r="AA782" s="175" t="s">
        <v>2</v>
      </c>
      <c r="AB782" s="175"/>
      <c r="AC782" s="72">
        <f>SUM(N314:N348)</f>
        <v>1091.2857142857144</v>
      </c>
      <c r="AH782" s="43"/>
    </row>
    <row r="783" spans="1:34" ht="22.5" customHeight="1" thickBot="1" x14ac:dyDescent="0.25">
      <c r="AA783" s="175" t="s">
        <v>4</v>
      </c>
      <c r="AB783" s="175"/>
      <c r="AC783" s="73">
        <f>IF(SUM(U314:U348)=0,0,+(SUM(U314:U348)/AC781))</f>
        <v>0.97984029323209842</v>
      </c>
      <c r="AH783" s="43"/>
    </row>
    <row r="784" spans="1:34" ht="22.5" customHeight="1" thickBot="1" x14ac:dyDescent="0.25">
      <c r="AA784" s="175" t="s">
        <v>3</v>
      </c>
      <c r="AB784" s="175"/>
      <c r="AC784" s="78">
        <f>IF(SUM(T314:T348)=0,0,+(SUM(T314:T348)/AC782))</f>
        <v>0.97984029323209842</v>
      </c>
      <c r="AH784" s="43"/>
    </row>
    <row r="785" spans="27:29" ht="13.5" thickBot="1" x14ac:dyDescent="0.25"/>
    <row r="786" spans="27:29" ht="13.5" thickBot="1" x14ac:dyDescent="0.25">
      <c r="AA786" s="176" t="s">
        <v>747</v>
      </c>
      <c r="AB786" s="176"/>
      <c r="AC786" s="176"/>
    </row>
    <row r="787" spans="27:29" ht="13.5" thickBot="1" x14ac:dyDescent="0.25">
      <c r="AA787" s="176"/>
      <c r="AB787" s="176"/>
      <c r="AC787" s="176"/>
    </row>
    <row r="788" spans="27:29" ht="22.5" customHeight="1" thickBot="1" x14ac:dyDescent="0.25">
      <c r="AA788" s="175" t="s">
        <v>1</v>
      </c>
      <c r="AB788" s="175"/>
      <c r="AC788" s="72">
        <f>SUM(V349:V352)</f>
        <v>206.14285714285714</v>
      </c>
    </row>
    <row r="789" spans="27:29" ht="22.5" customHeight="1" thickBot="1" x14ac:dyDescent="0.25">
      <c r="AA789" s="175" t="s">
        <v>2</v>
      </c>
      <c r="AB789" s="175"/>
      <c r="AC789" s="72">
        <f>SUM(N349:N352)</f>
        <v>206.14285714285714</v>
      </c>
    </row>
    <row r="790" spans="27:29" ht="22.5" customHeight="1" thickBot="1" x14ac:dyDescent="0.25">
      <c r="AA790" s="175" t="s">
        <v>4</v>
      </c>
      <c r="AB790" s="175"/>
      <c r="AC790" s="73">
        <f>IF(SUM(U349:U352)=0,0,+(SUM(U349:U352)/AC788))</f>
        <v>0.9494109494109495</v>
      </c>
    </row>
    <row r="791" spans="27:29" ht="22.5" customHeight="1" thickBot="1" x14ac:dyDescent="0.25">
      <c r="AA791" s="175" t="s">
        <v>3</v>
      </c>
      <c r="AB791" s="175"/>
      <c r="AC791" s="78">
        <f>IF(SUM(T349:T352)=0,0,+(SUM(T349:T352)/AC789))</f>
        <v>0.9494109494109495</v>
      </c>
    </row>
    <row r="792" spans="27:29" ht="13.5" thickBot="1" x14ac:dyDescent="0.25"/>
    <row r="793" spans="27:29" ht="13.5" thickBot="1" x14ac:dyDescent="0.25">
      <c r="AA793" s="176" t="s">
        <v>748</v>
      </c>
      <c r="AB793" s="176"/>
      <c r="AC793" s="176"/>
    </row>
    <row r="794" spans="27:29" ht="13.5" thickBot="1" x14ac:dyDescent="0.25">
      <c r="AA794" s="176"/>
      <c r="AB794" s="176"/>
      <c r="AC794" s="176"/>
    </row>
    <row r="795" spans="27:29" ht="22.5" customHeight="1" thickBot="1" x14ac:dyDescent="0.25">
      <c r="AA795" s="175" t="s">
        <v>1</v>
      </c>
      <c r="AB795" s="175"/>
      <c r="AC795" s="72">
        <f>SUM(V353:V406)</f>
        <v>1595.4285714285716</v>
      </c>
    </row>
    <row r="796" spans="27:29" ht="22.5" customHeight="1" thickBot="1" x14ac:dyDescent="0.25">
      <c r="AA796" s="175" t="s">
        <v>2</v>
      </c>
      <c r="AB796" s="175"/>
      <c r="AC796" s="72">
        <f>SUM(N353:N406)</f>
        <v>1621.4285714285716</v>
      </c>
    </row>
    <row r="797" spans="27:29" ht="22.5" customHeight="1" thickBot="1" x14ac:dyDescent="0.25">
      <c r="AA797" s="175" t="s">
        <v>4</v>
      </c>
      <c r="AB797" s="175"/>
      <c r="AC797" s="73">
        <f>IF(SUM(U353:U406)=0,0,+(SUM(U353:U406)/AC795))</f>
        <v>0.78340884670487099</v>
      </c>
    </row>
    <row r="798" spans="27:29" ht="22.5" customHeight="1" thickBot="1" x14ac:dyDescent="0.25">
      <c r="AA798" s="175" t="s">
        <v>3</v>
      </c>
      <c r="AB798" s="175"/>
      <c r="AC798" s="78">
        <f>IF(SUM(T353:T406)=0,0,+(SUM(T353:T406)/AC796))</f>
        <v>0.77084669603524225</v>
      </c>
    </row>
    <row r="799" spans="27:29" ht="13.5" thickBot="1" x14ac:dyDescent="0.25"/>
    <row r="800" spans="27:29" ht="13.5" thickBot="1" x14ac:dyDescent="0.25">
      <c r="AA800" s="176" t="s">
        <v>749</v>
      </c>
      <c r="AB800" s="176"/>
      <c r="AC800" s="176"/>
    </row>
    <row r="801" spans="27:29" ht="13.5" thickBot="1" x14ac:dyDescent="0.25">
      <c r="AA801" s="176"/>
      <c r="AB801" s="176"/>
      <c r="AC801" s="176"/>
    </row>
    <row r="802" spans="27:29" ht="22.5" customHeight="1" thickBot="1" x14ac:dyDescent="0.25">
      <c r="AA802" s="175" t="s">
        <v>1</v>
      </c>
      <c r="AB802" s="175"/>
      <c r="AC802" s="72">
        <f>SUM(V407:V413)</f>
        <v>91</v>
      </c>
    </row>
    <row r="803" spans="27:29" ht="22.5" customHeight="1" thickBot="1" x14ac:dyDescent="0.25">
      <c r="AA803" s="175" t="s">
        <v>2</v>
      </c>
      <c r="AB803" s="175"/>
      <c r="AC803" s="72">
        <f>SUM(N407:N413)</f>
        <v>91</v>
      </c>
    </row>
    <row r="804" spans="27:29" ht="22.5" customHeight="1" thickBot="1" x14ac:dyDescent="0.25">
      <c r="AA804" s="175" t="s">
        <v>4</v>
      </c>
      <c r="AB804" s="175"/>
      <c r="AC804" s="73">
        <f>IF(SUM(U407:U413)=0,0,+(SUM(U407:U413)/AC802))</f>
        <v>1</v>
      </c>
    </row>
    <row r="805" spans="27:29" ht="22.5" customHeight="1" thickBot="1" x14ac:dyDescent="0.25">
      <c r="AA805" s="175" t="s">
        <v>3</v>
      </c>
      <c r="AB805" s="175"/>
      <c r="AC805" s="78">
        <f>IF(SUM(T407:T413)=0,0,+(SUM(T407:T413)/AC803))</f>
        <v>1</v>
      </c>
    </row>
    <row r="806" spans="27:29" ht="13.5" thickBot="1" x14ac:dyDescent="0.25"/>
    <row r="807" spans="27:29" ht="13.5" thickBot="1" x14ac:dyDescent="0.25">
      <c r="AA807" s="176" t="s">
        <v>750</v>
      </c>
      <c r="AB807" s="176"/>
      <c r="AC807" s="176"/>
    </row>
    <row r="808" spans="27:29" ht="13.5" thickBot="1" x14ac:dyDescent="0.25">
      <c r="AA808" s="176"/>
      <c r="AB808" s="176"/>
      <c r="AC808" s="176"/>
    </row>
    <row r="809" spans="27:29" ht="22.5" customHeight="1" thickBot="1" x14ac:dyDescent="0.25">
      <c r="AA809" s="175" t="s">
        <v>1</v>
      </c>
      <c r="AB809" s="175"/>
      <c r="AC809" s="72">
        <f>SUM(V414:V437)</f>
        <v>507.42857142857139</v>
      </c>
    </row>
    <row r="810" spans="27:29" ht="22.5" customHeight="1" thickBot="1" x14ac:dyDescent="0.25">
      <c r="AA810" s="175" t="s">
        <v>2</v>
      </c>
      <c r="AB810" s="175"/>
      <c r="AC810" s="72">
        <f>SUM(N414:N437)</f>
        <v>524.71428571428567</v>
      </c>
    </row>
    <row r="811" spans="27:29" ht="22.5" customHeight="1" thickBot="1" x14ac:dyDescent="0.25">
      <c r="AA811" s="175" t="s">
        <v>4</v>
      </c>
      <c r="AB811" s="175"/>
      <c r="AC811" s="73">
        <f>IF(SUM(U414:U437)=0,0,+(SUM(U414:U437)/AC809))</f>
        <v>0.69835175957207218</v>
      </c>
    </row>
    <row r="812" spans="27:29" ht="22.5" customHeight="1" thickBot="1" x14ac:dyDescent="0.25">
      <c r="AA812" s="175" t="s">
        <v>3</v>
      </c>
      <c r="AB812" s="175"/>
      <c r="AC812" s="78">
        <f>IF(SUM(T414:T437)=0,0,+(SUM(T414:T437)/AC810))</f>
        <v>0.67534588891913983</v>
      </c>
    </row>
    <row r="813" spans="27:29" ht="13.5" thickBot="1" x14ac:dyDescent="0.25"/>
    <row r="814" spans="27:29" ht="13.5" thickBot="1" x14ac:dyDescent="0.25">
      <c r="AA814" s="176" t="s">
        <v>751</v>
      </c>
      <c r="AB814" s="176"/>
      <c r="AC814" s="176"/>
    </row>
    <row r="815" spans="27:29" ht="13.5" thickBot="1" x14ac:dyDescent="0.25">
      <c r="AA815" s="176"/>
      <c r="AB815" s="176"/>
      <c r="AC815" s="176"/>
    </row>
    <row r="816" spans="27:29" ht="22.5" customHeight="1" thickBot="1" x14ac:dyDescent="0.25">
      <c r="AA816" s="175" t="s">
        <v>1</v>
      </c>
      <c r="AB816" s="175"/>
      <c r="AC816" s="72">
        <f>SUM(V438:V441)</f>
        <v>42.142857142857146</v>
      </c>
    </row>
    <row r="817" spans="27:29" ht="22.5" customHeight="1" thickBot="1" x14ac:dyDescent="0.25">
      <c r="AA817" s="175" t="s">
        <v>2</v>
      </c>
      <c r="AB817" s="175"/>
      <c r="AC817" s="72">
        <f>SUM(N438:N441)</f>
        <v>42.142857142857146</v>
      </c>
    </row>
    <row r="818" spans="27:29" ht="22.5" customHeight="1" thickBot="1" x14ac:dyDescent="0.25">
      <c r="AA818" s="175" t="s">
        <v>4</v>
      </c>
      <c r="AB818" s="175"/>
      <c r="AC818" s="73">
        <f>IF(SUM(U438:U441)=0,0,+(SUM(U438:U441)/AC816))</f>
        <v>1</v>
      </c>
    </row>
    <row r="819" spans="27:29" ht="22.5" customHeight="1" thickBot="1" x14ac:dyDescent="0.25">
      <c r="AA819" s="175" t="s">
        <v>3</v>
      </c>
      <c r="AB819" s="175"/>
      <c r="AC819" s="78">
        <f>IF(SUM(T438:T441)=0,0,+(SUM(T438:T441)/AC817))</f>
        <v>1</v>
      </c>
    </row>
    <row r="820" spans="27:29" ht="13.5" thickBot="1" x14ac:dyDescent="0.25"/>
    <row r="821" spans="27:29" ht="13.5" thickBot="1" x14ac:dyDescent="0.25">
      <c r="AA821" s="176" t="s">
        <v>752</v>
      </c>
      <c r="AB821" s="176"/>
      <c r="AC821" s="176"/>
    </row>
    <row r="822" spans="27:29" ht="13.5" thickBot="1" x14ac:dyDescent="0.25">
      <c r="AA822" s="176"/>
      <c r="AB822" s="176"/>
      <c r="AC822" s="176"/>
    </row>
    <row r="823" spans="27:29" ht="22.5" customHeight="1" thickBot="1" x14ac:dyDescent="0.25">
      <c r="AA823" s="175" t="s">
        <v>1</v>
      </c>
      <c r="AB823" s="175"/>
      <c r="AC823" s="72">
        <f>SUM(V442:V495)</f>
        <v>1424.9999999999998</v>
      </c>
    </row>
    <row r="824" spans="27:29" ht="22.5" customHeight="1" thickBot="1" x14ac:dyDescent="0.25">
      <c r="AA824" s="175" t="s">
        <v>2</v>
      </c>
      <c r="AB824" s="175"/>
      <c r="AC824" s="72">
        <f>SUM(N442:N495)</f>
        <v>1476.8571428571424</v>
      </c>
    </row>
    <row r="825" spans="27:29" ht="22.5" customHeight="1" thickBot="1" x14ac:dyDescent="0.25">
      <c r="AA825" s="175" t="s">
        <v>4</v>
      </c>
      <c r="AB825" s="175"/>
      <c r="AC825" s="73">
        <f>IF(SUM(U442:U495)=0,0,+(SUM(U442:U495)/AC823))</f>
        <v>0.65926817042606534</v>
      </c>
    </row>
    <row r="826" spans="27:29" ht="22.5" customHeight="1" thickBot="1" x14ac:dyDescent="0.25">
      <c r="AA826" s="175" t="s">
        <v>3</v>
      </c>
      <c r="AB826" s="175"/>
      <c r="AC826" s="78">
        <f>IF(SUM(T442:T495)=0,0,+(SUM(T442:T495)/AC824))</f>
        <v>0.63611917198684487</v>
      </c>
    </row>
    <row r="827" spans="27:29" ht="13.5" thickBot="1" x14ac:dyDescent="0.25"/>
    <row r="828" spans="27:29" ht="13.5" thickBot="1" x14ac:dyDescent="0.25">
      <c r="AA828" s="176" t="s">
        <v>753</v>
      </c>
      <c r="AB828" s="176"/>
      <c r="AC828" s="176"/>
    </row>
    <row r="829" spans="27:29" ht="13.5" thickBot="1" x14ac:dyDescent="0.25">
      <c r="AA829" s="176"/>
      <c r="AB829" s="176"/>
      <c r="AC829" s="176"/>
    </row>
    <row r="830" spans="27:29" ht="22.5" customHeight="1" thickBot="1" x14ac:dyDescent="0.25">
      <c r="AA830" s="175" t="s">
        <v>1</v>
      </c>
      <c r="AB830" s="175"/>
      <c r="AC830" s="72">
        <f>SUM(V496:V566)</f>
        <v>1729.8571428571429</v>
      </c>
    </row>
    <row r="831" spans="27:29" ht="22.5" customHeight="1" thickBot="1" x14ac:dyDescent="0.25">
      <c r="AA831" s="175" t="s">
        <v>2</v>
      </c>
      <c r="AB831" s="175"/>
      <c r="AC831" s="72">
        <f>SUM(N496:N566)</f>
        <v>1991.285714285714</v>
      </c>
    </row>
    <row r="832" spans="27:29" ht="22.5" customHeight="1" thickBot="1" x14ac:dyDescent="0.25">
      <c r="AA832" s="175" t="s">
        <v>4</v>
      </c>
      <c r="AB832" s="175"/>
      <c r="AC832" s="73">
        <f>IF(SUM(U496:U566)=0,0,+(SUM(U496:U566)/AC830))</f>
        <v>0.83027500206457994</v>
      </c>
    </row>
    <row r="833" spans="27:29" ht="22.5" customHeight="1" thickBot="1" x14ac:dyDescent="0.25">
      <c r="AA833" s="175" t="s">
        <v>3</v>
      </c>
      <c r="AB833" s="175"/>
      <c r="AC833" s="78">
        <f>IF(SUM(T496:T566)=0,0,+(SUM(T496:T566)/AC831))</f>
        <v>0.72127125331802866</v>
      </c>
    </row>
  </sheetData>
  <sheetProtection algorithmName="SHA-512" hashValue="8CbdFiMjKy1sEM6ej+ubC2kIPXyiQq+9YTN8eN3sAdslBFv8jpygrBekPDHENmJt6IZbRYNLHsPIhJ5XFzXXEw==" saltValue="9FyYDp8LYNttW5napDOPwA==" spinCount="100000" sheet="1" objects="1" scenarios="1" autoFilter="0"/>
  <autoFilter ref="A1:AC568" xr:uid="{00000000-0009-0000-0000-000002000000}"/>
  <mergeCells count="204">
    <mergeCell ref="I581:Y581"/>
    <mergeCell ref="AA632:AC633"/>
    <mergeCell ref="AA634:AB634"/>
    <mergeCell ref="AA635:AB635"/>
    <mergeCell ref="AA636:AB636"/>
    <mergeCell ref="AA637:AB637"/>
    <mergeCell ref="AA586:AB586"/>
    <mergeCell ref="AA587:AB587"/>
    <mergeCell ref="AA588:AB588"/>
    <mergeCell ref="AA590:AC591"/>
    <mergeCell ref="AA592:AB592"/>
    <mergeCell ref="AA593:AB593"/>
    <mergeCell ref="AA594:AB594"/>
    <mergeCell ref="AA595:AB595"/>
    <mergeCell ref="AA604:AC605"/>
    <mergeCell ref="AA606:AB606"/>
    <mergeCell ref="AA607:AB607"/>
    <mergeCell ref="AA608:AB608"/>
    <mergeCell ref="AA609:AB609"/>
    <mergeCell ref="AA625:AC626"/>
    <mergeCell ref="AA627:AB627"/>
    <mergeCell ref="AA628:AB628"/>
    <mergeCell ref="AA629:AB629"/>
    <mergeCell ref="AA630:AB630"/>
    <mergeCell ref="AA579:AB579"/>
    <mergeCell ref="AA581:AB581"/>
    <mergeCell ref="AA580:AB580"/>
    <mergeCell ref="AA597:AC598"/>
    <mergeCell ref="AA599:AB599"/>
    <mergeCell ref="AA600:AB600"/>
    <mergeCell ref="AA601:AB601"/>
    <mergeCell ref="AA602:AB602"/>
    <mergeCell ref="AA583:AC584"/>
    <mergeCell ref="AA585:AB585"/>
    <mergeCell ref="AA611:AC612"/>
    <mergeCell ref="AA613:AB613"/>
    <mergeCell ref="AA614:AB614"/>
    <mergeCell ref="AA615:AB615"/>
    <mergeCell ref="AA616:AB616"/>
    <mergeCell ref="AA618:AC619"/>
    <mergeCell ref="AA620:AB620"/>
    <mergeCell ref="AA621:AB621"/>
    <mergeCell ref="AA622:AB622"/>
    <mergeCell ref="AA623:AB623"/>
    <mergeCell ref="AA663:AB663"/>
    <mergeCell ref="AA664:AB664"/>
    <mergeCell ref="AA665:AB665"/>
    <mergeCell ref="AA667:AC668"/>
    <mergeCell ref="AA639:AC640"/>
    <mergeCell ref="AA641:AB641"/>
    <mergeCell ref="AA642:AB642"/>
    <mergeCell ref="AA643:AB643"/>
    <mergeCell ref="AA644:AB644"/>
    <mergeCell ref="AA646:AC647"/>
    <mergeCell ref="AA648:AB648"/>
    <mergeCell ref="AA649:AB649"/>
    <mergeCell ref="AA650:AB650"/>
    <mergeCell ref="AA651:AB651"/>
    <mergeCell ref="AA653:AC654"/>
    <mergeCell ref="AA655:AB655"/>
    <mergeCell ref="AA656:AB656"/>
    <mergeCell ref="AA657:AB657"/>
    <mergeCell ref="AA658:AB658"/>
    <mergeCell ref="AA662:AB662"/>
    <mergeCell ref="AA660:AC661"/>
    <mergeCell ref="AA746:AB746"/>
    <mergeCell ref="AA747:AB747"/>
    <mergeCell ref="AA748:AB748"/>
    <mergeCell ref="AA730:AC731"/>
    <mergeCell ref="AA723:AC724"/>
    <mergeCell ref="AA725:AB725"/>
    <mergeCell ref="AA726:AB726"/>
    <mergeCell ref="AA727:AB727"/>
    <mergeCell ref="AA728:AB728"/>
    <mergeCell ref="AA732:AB732"/>
    <mergeCell ref="AA733:AB733"/>
    <mergeCell ref="AA734:AB734"/>
    <mergeCell ref="AA735:AB735"/>
    <mergeCell ref="AA737:AC738"/>
    <mergeCell ref="AA740:AB740"/>
    <mergeCell ref="AA741:AB741"/>
    <mergeCell ref="AA742:AB742"/>
    <mergeCell ref="AA744:AC745"/>
    <mergeCell ref="AA576:AC577"/>
    <mergeCell ref="AA578:AB578"/>
    <mergeCell ref="AA749:AB749"/>
    <mergeCell ref="AA691:AB691"/>
    <mergeCell ref="AA692:AB692"/>
    <mergeCell ref="AA693:AB693"/>
    <mergeCell ref="AA695:AC696"/>
    <mergeCell ref="AA697:AB697"/>
    <mergeCell ref="AA698:AB698"/>
    <mergeCell ref="AA699:AB699"/>
    <mergeCell ref="AA672:AB672"/>
    <mergeCell ref="AA674:AC675"/>
    <mergeCell ref="AA676:AB676"/>
    <mergeCell ref="AA677:AB677"/>
    <mergeCell ref="AA678:AB678"/>
    <mergeCell ref="AA679:AB679"/>
    <mergeCell ref="AA669:AB669"/>
    <mergeCell ref="AA670:AB670"/>
    <mergeCell ref="AA671:AB671"/>
    <mergeCell ref="AA739:AB739"/>
    <mergeCell ref="AA686:AB686"/>
    <mergeCell ref="AA700:AB700"/>
    <mergeCell ref="AA702:AC703"/>
    <mergeCell ref="AA716:AC717"/>
    <mergeCell ref="AA681:AC682"/>
    <mergeCell ref="AA683:AB683"/>
    <mergeCell ref="AA684:AB684"/>
    <mergeCell ref="AA685:AB685"/>
    <mergeCell ref="AA704:AB704"/>
    <mergeCell ref="AA705:AB705"/>
    <mergeCell ref="AA688:AC689"/>
    <mergeCell ref="AA690:AB690"/>
    <mergeCell ref="AA706:AB706"/>
    <mergeCell ref="AA707:AB707"/>
    <mergeCell ref="AA721:AB721"/>
    <mergeCell ref="AA718:AB718"/>
    <mergeCell ref="AA719:AB719"/>
    <mergeCell ref="AA720:AB720"/>
    <mergeCell ref="AA709:AC710"/>
    <mergeCell ref="AA711:AB711"/>
    <mergeCell ref="AA712:AB712"/>
    <mergeCell ref="AA713:AB713"/>
    <mergeCell ref="AA714:AB714"/>
    <mergeCell ref="A567:S567"/>
    <mergeCell ref="A568:P568"/>
    <mergeCell ref="A580:E580"/>
    <mergeCell ref="F580:G580"/>
    <mergeCell ref="A577:G577"/>
    <mergeCell ref="I577:W577"/>
    <mergeCell ref="A578:E578"/>
    <mergeCell ref="F578:G578"/>
    <mergeCell ref="A576:G576"/>
    <mergeCell ref="K573:M573"/>
    <mergeCell ref="K571:M571"/>
    <mergeCell ref="K570:M570"/>
    <mergeCell ref="A579:E579"/>
    <mergeCell ref="F579:G579"/>
    <mergeCell ref="I580:Y580"/>
    <mergeCell ref="K572:M572"/>
    <mergeCell ref="I578:Y578"/>
    <mergeCell ref="I579:Y579"/>
    <mergeCell ref="AA833:AB833"/>
    <mergeCell ref="AA821:AC822"/>
    <mergeCell ref="AA823:AB823"/>
    <mergeCell ref="AA824:AB824"/>
    <mergeCell ref="AA825:AB825"/>
    <mergeCell ref="AA826:AB826"/>
    <mergeCell ref="AA802:AB802"/>
    <mergeCell ref="AA803:AB803"/>
    <mergeCell ref="AA804:AB804"/>
    <mergeCell ref="AA805:AB805"/>
    <mergeCell ref="AA807:AC808"/>
    <mergeCell ref="AA809:AB809"/>
    <mergeCell ref="AA810:AB810"/>
    <mergeCell ref="AA811:AB811"/>
    <mergeCell ref="AA812:AB812"/>
    <mergeCell ref="AA828:AC829"/>
    <mergeCell ref="AA830:AB830"/>
    <mergeCell ref="AA831:AB831"/>
    <mergeCell ref="AA832:AB832"/>
    <mergeCell ref="AA814:AC815"/>
    <mergeCell ref="AA816:AB816"/>
    <mergeCell ref="AA817:AB817"/>
    <mergeCell ref="AA818:AB818"/>
    <mergeCell ref="AA819:AB819"/>
    <mergeCell ref="AA782:AB782"/>
    <mergeCell ref="AA783:AB783"/>
    <mergeCell ref="AA798:AB798"/>
    <mergeCell ref="AA800:AC801"/>
    <mergeCell ref="AA786:AC787"/>
    <mergeCell ref="AA788:AB788"/>
    <mergeCell ref="AA789:AB789"/>
    <mergeCell ref="AA790:AB790"/>
    <mergeCell ref="AA791:AB791"/>
    <mergeCell ref="AA793:AC794"/>
    <mergeCell ref="AA795:AB795"/>
    <mergeCell ref="AA796:AB796"/>
    <mergeCell ref="AA797:AB797"/>
    <mergeCell ref="AA784:AB784"/>
    <mergeCell ref="AA770:AB770"/>
    <mergeCell ref="AA751:AC752"/>
    <mergeCell ref="AA776:AB776"/>
    <mergeCell ref="AA777:AB777"/>
    <mergeCell ref="AA781:AB781"/>
    <mergeCell ref="AA758:AC759"/>
    <mergeCell ref="AA760:AB760"/>
    <mergeCell ref="AA761:AB761"/>
    <mergeCell ref="AA762:AB762"/>
    <mergeCell ref="AA763:AB763"/>
    <mergeCell ref="AA765:AC766"/>
    <mergeCell ref="AA767:AB767"/>
    <mergeCell ref="AA768:AB768"/>
    <mergeCell ref="AA769:AB769"/>
    <mergeCell ref="AA772:AC773"/>
    <mergeCell ref="AA774:AB774"/>
    <mergeCell ref="AA775:AB775"/>
    <mergeCell ref="AA779:AC780"/>
    <mergeCell ref="AA753:AB753"/>
    <mergeCell ref="AA754:AB754"/>
    <mergeCell ref="AA755:AB755"/>
    <mergeCell ref="AA756:AB756"/>
  </mergeCells>
  <phoneticPr fontId="7" type="noConversion"/>
  <conditionalFormatting sqref="L353:M353 E526:G527 N526:N531 N446 E446:G446 E453:G453 N457 E457:G457 E475:G475 N475 N422 E422:G422 E441:G441 E366:G366 E375:G377 L370:M370 L401:M402 L367:N369 L374:M374 N557:N559 H562:J564 N386 E386:H386 N388 E388:H388 E353:J353 AA820:AC820 E517 G517:J517 A570:K573 E349:K350 E423:J431 L423:N431 E351:I351 E352:K352 O351:O353 L355:M356 E367:J370 E387:G387 I387:J387 L387:N387 E518:J525 H551:J556 F432:G432 D491:J491 H490:J490 H492:J492 D493:J493 I494:J494 F319:G321 F323:G327 F329:G329 F331:G331 F333:G333 F335:G335 F337:G337 F339:G345 D551:D564 E259:E261 O261 E371:G373 E225:E226 C214:M224 Z214 E177:E196 H176:M196 D227:E228 F230:G231 H287:H294 I287:I290 H295:I295 E281:E308 F315:I315 F316:G317 L389:N394 D395:J400 L447:N452 E447:J452 E454:J456 L454:N456 E458:J474 L458:N474 E476:J485 L476:N485 C176:C213 W150:W175 AD786:XFD791 AD793:XFD798 AD800:XFD805 AD807:XFD812 AD814:XFD833 AD575:XFD577 AD779:XFD784 AD772:XFD777 AD765:XFD770 AD758:XFD763 AD751:XFD756 AD744:XFD749 AD730:XFD735 AD737:XFD742 AD723:XFD728 AD716:XFD721 AD709:XFD714 AD688:XFD693 AD695:XFD700 AD702:XFD707 S1:XFD1 AD681:XFD686 AD674:XFD679 G252:G253 E389:J394 O176 O214 O409 L400:O400 L399:N399 O422:O423 N441:O441 L498:N498 L503:N503 L507:N507 O219 L364:N365 L398:O398 L397:N397 O414:O420 O469:O475 O178:O184 O187:O190 O193:O196 O367:O368 O370 O378 L395:O396 O425:O428 O431 O433:O437 O442:O451 O455:O463 O477:O478 L499:O502 L551:O552 O465:O466 L562:O563 O483 L488:N488 L495:N495 L564:N564 C132:C149 C150:E175 AD667:XFD672 E132:E149 H251:I251 E251:E253 O251:P251 A1:P1 AD660:XFD665 Z131:Z175 O131 C111:C130 C131:K131 C97:C108 AD639:XFD644 AD646:XFD651 AD653:XFD658 AD632:XFD637 L548:M548 N549:O549 O554:O559 L554:N556 L553:M553 Z544:Z564 C94:C95 AD625:XFD630 R150:R176 E229:E234 O227:O235 G234 E240 C225:C240 C241:G242 K241:K242 O243:O248 E255:G256 D263:G263 D267:G267 O269:O273 E269:G269 E275:G276 C243:C276 D279:E280 H279:H280 I279 O276:O280 E309:M313 E314:E316 O309:O316 D309:D316 O347:O348 F347:G348 E345:E348 D345:D353 Z227:Z349 Q347:Q352 L357:O363 E355:J365 E374:J374 O380:O388 E378:J385 L378:N385 D355:D394 E401:J421 L403:N421 O401:O406 D401:D431 E433:J440 L433:N440 E442:J445 L442:N445 Z353:Z443 S214:Y443 N453:O453 D433:D485 L486:O487 L489:O494 D486:J489 E495:J503 L496:O497 E504:G506 N504:N506 E507:J516 L508:O525 H532:J548 O527:O547 L532:N547 D495:D549 C279:C564 S445:Z543 Z566 L566:O566 H566:J566 C566:D566 S544:Y566 C42:C61 C63:C91 E42:E61 AD611:XFD616 AD618:XFD623 AD604:XFD609 AH2:XFD566 AD597:XFD602 AD590:XFD595 AD583:XFD588 A786:Z791 A793:Z798 A800:Z805 A807:Z812 A814:Z833 A575:Z577 A779:Z784 A772:Z777 A765:Z770 A758:Z763 A751:Z756 A744:Z749 A730:Z735 A737:Z742 A723:Z728 A716:Z721 A709:Z714 A688:Z693 A695:Z700 A702:Z707 A681:Z686 A674:Z679 A567:XFD569 A834:XFD1048576 A792:XFD792 A799:XFD799 A806:XFD806 A813:XFD813 A785:XFD785 A778:XFD778 A574:XFD574 N570:XFD573 A771:XFD771 A764:XFD764 A757:XFD757 A750:XFD750 A736:XFD736 A743:XFD743 A729:XFD729 A722:XFD722 A715:XFD715 A694:XFD694 A701:XFD701 A708:XFD708 A687:XFD687 A680:XFD680 A667:Z672 A673:XFD673 A666:XFD666 A660:Z665 A645:XFD645 A639:Z644 A652:XFD652 A646:Z651 A653:Z658 A659:XFD659 A632:Z637 A638:XFD638 A625:Z630 A631:XFD631 Q241:Q269 M346:Q346 A578:XFD582 A617:XFD617 A611:Z616 A624:XFD624 A618:Z623 Q117:Q129 A610:XFD610 A604:Z609 A603:XFD603 A597:Z602 A596:XFD596 A590:Z595 A583:Z588 A589:XFD589 Q271:Q308 Q314:Q316 Q63:Q114 Q62:Y62 Q39:Z61">
    <cfRule type="containsErrors" dxfId="1533" priority="4237">
      <formula>ISERROR(A1)</formula>
    </cfRule>
  </conditionalFormatting>
  <conditionalFormatting sqref="N355:N356 N373 N401 N227:N236 P228:P234 P278:P280 N241:N313 P354:P360 P362:P431 P433:P452 P454:P488 P495:P537 P539:P548 P566 P42:P61">
    <cfRule type="cellIs" dxfId="1532" priority="4219" operator="equal">
      <formula>0</formula>
    </cfRule>
  </conditionalFormatting>
  <conditionalFormatting sqref="N353">
    <cfRule type="cellIs" dxfId="1531" priority="4234" operator="equal">
      <formula>0</formula>
    </cfRule>
  </conditionalFormatting>
  <conditionalFormatting sqref="N377">
    <cfRule type="cellIs" dxfId="1530" priority="4137" operator="equal">
      <formula>0</formula>
    </cfRule>
  </conditionalFormatting>
  <conditionalFormatting sqref="N354">
    <cfRule type="cellIs" dxfId="1529" priority="4199" operator="equal">
      <formula>0</formula>
    </cfRule>
  </conditionalFormatting>
  <conditionalFormatting sqref="N366">
    <cfRule type="cellIs" dxfId="1528" priority="4193" operator="equal">
      <formula>0</formula>
    </cfRule>
  </conditionalFormatting>
  <conditionalFormatting sqref="N371">
    <cfRule type="cellIs" dxfId="1527" priority="4187" operator="equal">
      <formula>0</formula>
    </cfRule>
  </conditionalFormatting>
  <conditionalFormatting sqref="N372">
    <cfRule type="cellIs" dxfId="1526" priority="4184" operator="equal">
      <formula>0</formula>
    </cfRule>
  </conditionalFormatting>
  <conditionalFormatting sqref="N375">
    <cfRule type="cellIs" dxfId="1525" priority="4147" operator="equal">
      <formula>0</formula>
    </cfRule>
  </conditionalFormatting>
  <conditionalFormatting sqref="N376">
    <cfRule type="cellIs" dxfId="1524" priority="4143" operator="equal">
      <formula>0</formula>
    </cfRule>
  </conditionalFormatting>
  <conditionalFormatting sqref="N370">
    <cfRule type="cellIs" dxfId="1523" priority="4131" operator="equal">
      <formula>0</formula>
    </cfRule>
  </conditionalFormatting>
  <conditionalFormatting sqref="N402">
    <cfRule type="cellIs" dxfId="1522" priority="4125" operator="equal">
      <formula>0</formula>
    </cfRule>
  </conditionalFormatting>
  <conditionalFormatting sqref="N374">
    <cfRule type="cellIs" dxfId="1521" priority="4121" operator="equal">
      <formula>0</formula>
    </cfRule>
  </conditionalFormatting>
  <conditionalFormatting sqref="N349">
    <cfRule type="cellIs" dxfId="1520" priority="4061" operator="equal">
      <formula>0</formula>
    </cfRule>
  </conditionalFormatting>
  <conditionalFormatting sqref="N350">
    <cfRule type="cellIs" dxfId="1519" priority="4057" operator="equal">
      <formula>0</formula>
    </cfRule>
  </conditionalFormatting>
  <conditionalFormatting sqref="N351">
    <cfRule type="cellIs" dxfId="1518" priority="4037" operator="equal">
      <formula>0</formula>
    </cfRule>
  </conditionalFormatting>
  <conditionalFormatting sqref="N352">
    <cfRule type="cellIs" dxfId="1517" priority="4024" operator="equal">
      <formula>0</formula>
    </cfRule>
  </conditionalFormatting>
  <conditionalFormatting sqref="F517">
    <cfRule type="containsErrors" dxfId="1516" priority="3970">
      <formula>ISERROR(F517)</formula>
    </cfRule>
  </conditionalFormatting>
  <conditionalFormatting sqref="F314:G314 N348 J316:K316 N325 M343:N343 F346:J346 N327 N345 N329 N331 N333 N335 N337 N339 N341">
    <cfRule type="containsErrors" dxfId="1515" priority="3969">
      <formula>ISERROR(F314)</formula>
    </cfRule>
  </conditionalFormatting>
  <conditionalFormatting sqref="N347">
    <cfRule type="cellIs" dxfId="1514" priority="3966" operator="equal">
      <formula>0</formula>
    </cfRule>
  </conditionalFormatting>
  <conditionalFormatting sqref="N317 N319:N321 N323">
    <cfRule type="cellIs" dxfId="1513" priority="3965" operator="equal">
      <formula>0</formula>
    </cfRule>
  </conditionalFormatting>
  <conditionalFormatting sqref="N314">
    <cfRule type="cellIs" dxfId="1512" priority="3964" operator="equal">
      <formula>0</formula>
    </cfRule>
  </conditionalFormatting>
  <conditionalFormatting sqref="N315">
    <cfRule type="cellIs" dxfId="1511" priority="3959" operator="equal">
      <formula>0</formula>
    </cfRule>
  </conditionalFormatting>
  <conditionalFormatting sqref="N316">
    <cfRule type="cellIs" dxfId="1510" priority="3948" operator="equal">
      <formula>0</formula>
    </cfRule>
  </conditionalFormatting>
  <conditionalFormatting sqref="H314:K314">
    <cfRule type="containsErrors" dxfId="1509" priority="3947">
      <formula>ISERROR(H314)</formula>
    </cfRule>
  </conditionalFormatting>
  <conditionalFormatting sqref="H316:I316">
    <cfRule type="containsErrors" dxfId="1508" priority="3935">
      <formula>ISERROR(H316)</formula>
    </cfRule>
  </conditionalFormatting>
  <conditionalFormatting sqref="M317:M319 H320:J320 H317:H318">
    <cfRule type="containsErrors" dxfId="1507" priority="3934">
      <formula>ISERROR(H317)</formula>
    </cfRule>
  </conditionalFormatting>
  <conditionalFormatting sqref="M320">
    <cfRule type="containsErrors" dxfId="1506" priority="3933">
      <formula>ISERROR(M320)</formula>
    </cfRule>
  </conditionalFormatting>
  <conditionalFormatting sqref="M324">
    <cfRule type="containsErrors" dxfId="1505" priority="3930">
      <formula>ISERROR(M324)</formula>
    </cfRule>
  </conditionalFormatting>
  <conditionalFormatting sqref="M326">
    <cfRule type="containsErrors" dxfId="1504" priority="3927">
      <formula>ISERROR(M326)</formula>
    </cfRule>
  </conditionalFormatting>
  <conditionalFormatting sqref="H324 J324">
    <cfRule type="containsErrors" dxfId="1503" priority="3931">
      <formula>ISERROR(H324)</formula>
    </cfRule>
  </conditionalFormatting>
  <conditionalFormatting sqref="J326">
    <cfRule type="containsErrors" dxfId="1502" priority="3928">
      <formula>ISERROR(J326)</formula>
    </cfRule>
  </conditionalFormatting>
  <conditionalFormatting sqref="M344">
    <cfRule type="containsErrors" dxfId="1501" priority="3924">
      <formula>ISERROR(M344)</formula>
    </cfRule>
  </conditionalFormatting>
  <conditionalFormatting sqref="J344">
    <cfRule type="containsErrors" dxfId="1500" priority="3925">
      <formula>ISERROR(J344)</formula>
    </cfRule>
  </conditionalFormatting>
  <conditionalFormatting sqref="N324">
    <cfRule type="cellIs" dxfId="1499" priority="3923" operator="equal">
      <formula>0</formula>
    </cfRule>
  </conditionalFormatting>
  <conditionalFormatting sqref="N326">
    <cfRule type="containsErrors" dxfId="1498" priority="3922">
      <formula>ISERROR(N326)</formula>
    </cfRule>
  </conditionalFormatting>
  <conditionalFormatting sqref="N344">
    <cfRule type="containsErrors" dxfId="1497" priority="3921">
      <formula>ISERROR(N344)</formula>
    </cfRule>
  </conditionalFormatting>
  <conditionalFormatting sqref="I317:I318">
    <cfRule type="containsErrors" dxfId="1496" priority="3870">
      <formula>ISERROR(I317)</formula>
    </cfRule>
  </conditionalFormatting>
  <conditionalFormatting sqref="H319">
    <cfRule type="containsErrors" dxfId="1495" priority="3869">
      <formula>ISERROR(H319)</formula>
    </cfRule>
  </conditionalFormatting>
  <conditionalFormatting sqref="I319">
    <cfRule type="containsErrors" dxfId="1494" priority="3868">
      <formula>ISERROR(I319)</formula>
    </cfRule>
  </conditionalFormatting>
  <conditionalFormatting sqref="J343">
    <cfRule type="containsErrors" dxfId="1493" priority="3833">
      <formula>ISERROR(J343)</formula>
    </cfRule>
  </conditionalFormatting>
  <conditionalFormatting sqref="M321:M322 H321:H322">
    <cfRule type="containsErrors" dxfId="1492" priority="3867">
      <formula>ISERROR(H321)</formula>
    </cfRule>
  </conditionalFormatting>
  <conditionalFormatting sqref="I321:I322">
    <cfRule type="containsErrors" dxfId="1491" priority="3866">
      <formula>ISERROR(I321)</formula>
    </cfRule>
  </conditionalFormatting>
  <conditionalFormatting sqref="M323 H323">
    <cfRule type="containsErrors" dxfId="1490" priority="3865">
      <formula>ISERROR(H323)</formula>
    </cfRule>
  </conditionalFormatting>
  <conditionalFormatting sqref="I323">
    <cfRule type="containsErrors" dxfId="1489" priority="3864">
      <formula>ISERROR(I323)</formula>
    </cfRule>
  </conditionalFormatting>
  <conditionalFormatting sqref="J323">
    <cfRule type="containsErrors" dxfId="1488" priority="3863">
      <formula>ISERROR(J323)</formula>
    </cfRule>
  </conditionalFormatting>
  <conditionalFormatting sqref="J321:J322">
    <cfRule type="containsErrors" dxfId="1487" priority="3862">
      <formula>ISERROR(J321)</formula>
    </cfRule>
  </conditionalFormatting>
  <conditionalFormatting sqref="J319">
    <cfRule type="containsErrors" dxfId="1486" priority="3861">
      <formula>ISERROR(J319)</formula>
    </cfRule>
  </conditionalFormatting>
  <conditionalFormatting sqref="J317:J318">
    <cfRule type="containsErrors" dxfId="1485" priority="3860">
      <formula>ISERROR(J317)</formula>
    </cfRule>
  </conditionalFormatting>
  <conditionalFormatting sqref="I324">
    <cfRule type="containsErrors" dxfId="1484" priority="3859">
      <formula>ISERROR(I324)</formula>
    </cfRule>
  </conditionalFormatting>
  <conditionalFormatting sqref="M325 H325">
    <cfRule type="containsErrors" dxfId="1483" priority="3858">
      <formula>ISERROR(H325)</formula>
    </cfRule>
  </conditionalFormatting>
  <conditionalFormatting sqref="I325">
    <cfRule type="containsErrors" dxfId="1482" priority="3857">
      <formula>ISERROR(I325)</formula>
    </cfRule>
  </conditionalFormatting>
  <conditionalFormatting sqref="J325">
    <cfRule type="containsErrors" dxfId="1481" priority="3856">
      <formula>ISERROR(J325)</formula>
    </cfRule>
  </conditionalFormatting>
  <conditionalFormatting sqref="H326">
    <cfRule type="containsErrors" dxfId="1480" priority="3855">
      <formula>ISERROR(H326)</formula>
    </cfRule>
  </conditionalFormatting>
  <conditionalFormatting sqref="I326">
    <cfRule type="containsErrors" dxfId="1479" priority="3854">
      <formula>ISERROR(I326)</formula>
    </cfRule>
  </conditionalFormatting>
  <conditionalFormatting sqref="M327:M328 H327:H328">
    <cfRule type="containsErrors" dxfId="1478" priority="3853">
      <formula>ISERROR(H327)</formula>
    </cfRule>
  </conditionalFormatting>
  <conditionalFormatting sqref="I327:I328">
    <cfRule type="containsErrors" dxfId="1477" priority="3852">
      <formula>ISERROR(I327)</formula>
    </cfRule>
  </conditionalFormatting>
  <conditionalFormatting sqref="J327:J328">
    <cfRule type="containsErrors" dxfId="1476" priority="3851">
      <formula>ISERROR(J327)</formula>
    </cfRule>
  </conditionalFormatting>
  <conditionalFormatting sqref="M329:M330 H329:H330">
    <cfRule type="containsErrors" dxfId="1475" priority="3850">
      <formula>ISERROR(H329)</formula>
    </cfRule>
  </conditionalFormatting>
  <conditionalFormatting sqref="I329:I330">
    <cfRule type="containsErrors" dxfId="1474" priority="3849">
      <formula>ISERROR(I329)</formula>
    </cfRule>
  </conditionalFormatting>
  <conditionalFormatting sqref="J329:J330">
    <cfRule type="containsErrors" dxfId="1473" priority="3848">
      <formula>ISERROR(J329)</formula>
    </cfRule>
  </conditionalFormatting>
  <conditionalFormatting sqref="M331:M332 H331:H332">
    <cfRule type="containsErrors" dxfId="1472" priority="3847">
      <formula>ISERROR(H331)</formula>
    </cfRule>
  </conditionalFormatting>
  <conditionalFormatting sqref="I331:I332">
    <cfRule type="containsErrors" dxfId="1471" priority="3846">
      <formula>ISERROR(I331)</formula>
    </cfRule>
  </conditionalFormatting>
  <conditionalFormatting sqref="J331:J332">
    <cfRule type="containsErrors" dxfId="1470" priority="3845">
      <formula>ISERROR(J331)</formula>
    </cfRule>
  </conditionalFormatting>
  <conditionalFormatting sqref="M333:M336 H333:H336">
    <cfRule type="containsErrors" dxfId="1469" priority="3844">
      <formula>ISERROR(H333)</formula>
    </cfRule>
  </conditionalFormatting>
  <conditionalFormatting sqref="I333:I336">
    <cfRule type="containsErrors" dxfId="1468" priority="3843">
      <formula>ISERROR(I333)</formula>
    </cfRule>
  </conditionalFormatting>
  <conditionalFormatting sqref="J333:J336">
    <cfRule type="containsErrors" dxfId="1467" priority="3842">
      <formula>ISERROR(J333)</formula>
    </cfRule>
  </conditionalFormatting>
  <conditionalFormatting sqref="H343">
    <cfRule type="containsErrors" dxfId="1466" priority="3835">
      <formula>ISERROR(H343)</formula>
    </cfRule>
  </conditionalFormatting>
  <conditionalFormatting sqref="I343">
    <cfRule type="containsErrors" dxfId="1465" priority="3834">
      <formula>ISERROR(I343)</formula>
    </cfRule>
  </conditionalFormatting>
  <conditionalFormatting sqref="H344">
    <cfRule type="containsErrors" dxfId="1464" priority="3832">
      <formula>ISERROR(H344)</formula>
    </cfRule>
  </conditionalFormatting>
  <conditionalFormatting sqref="I344">
    <cfRule type="containsErrors" dxfId="1463" priority="3831">
      <formula>ISERROR(I344)</formula>
    </cfRule>
  </conditionalFormatting>
  <conditionalFormatting sqref="E317">
    <cfRule type="containsErrors" dxfId="1462" priority="3823">
      <formula>ISERROR(E317)</formula>
    </cfRule>
  </conditionalFormatting>
  <conditionalFormatting sqref="E319:E320">
    <cfRule type="containsErrors" dxfId="1461" priority="3822">
      <formula>ISERROR(E319)</formula>
    </cfRule>
  </conditionalFormatting>
  <conditionalFormatting sqref="E321 E323">
    <cfRule type="containsErrors" dxfId="1460" priority="3821">
      <formula>ISERROR(E321)</formula>
    </cfRule>
  </conditionalFormatting>
  <conditionalFormatting sqref="E324:E325">
    <cfRule type="containsErrors" dxfId="1459" priority="3820">
      <formula>ISERROR(E324)</formula>
    </cfRule>
  </conditionalFormatting>
  <conditionalFormatting sqref="E326:E327 E329 E331 E333 E335 E337 E339:E342">
    <cfRule type="containsErrors" dxfId="1458" priority="3819">
      <formula>ISERROR(E326)</formula>
    </cfRule>
  </conditionalFormatting>
  <conditionalFormatting sqref="E343">
    <cfRule type="containsErrors" dxfId="1457" priority="3818">
      <formula>ISERROR(E343)</formula>
    </cfRule>
  </conditionalFormatting>
  <conditionalFormatting sqref="E344">
    <cfRule type="containsErrors" dxfId="1456" priority="3817">
      <formula>ISERROR(E344)</formula>
    </cfRule>
  </conditionalFormatting>
  <conditionalFormatting sqref="O374 O349:O350">
    <cfRule type="containsErrors" dxfId="1455" priority="3765">
      <formula>ISERROR(O349)</formula>
    </cfRule>
  </conditionalFormatting>
  <conditionalFormatting sqref="O317 O319:O321 O323 O325 O327 O329 O331 O333 O343">
    <cfRule type="containsErrors" dxfId="1454" priority="3762">
      <formula>ISERROR(O317)</formula>
    </cfRule>
  </conditionalFormatting>
  <conditionalFormatting sqref="D317">
    <cfRule type="containsErrors" dxfId="1453" priority="3744">
      <formula>ISERROR(D317)</formula>
    </cfRule>
  </conditionalFormatting>
  <conditionalFormatting sqref="D319">
    <cfRule type="containsErrors" dxfId="1452" priority="3743">
      <formula>ISERROR(D319)</formula>
    </cfRule>
  </conditionalFormatting>
  <conditionalFormatting sqref="D320">
    <cfRule type="containsErrors" dxfId="1451" priority="3742">
      <formula>ISERROR(D320)</formula>
    </cfRule>
  </conditionalFormatting>
  <conditionalFormatting sqref="D321 D323">
    <cfRule type="containsErrors" dxfId="1450" priority="3741">
      <formula>ISERROR(D321)</formula>
    </cfRule>
  </conditionalFormatting>
  <conditionalFormatting sqref="D324">
    <cfRule type="containsErrors" dxfId="1449" priority="3740">
      <formula>ISERROR(D324)</formula>
    </cfRule>
  </conditionalFormatting>
  <conditionalFormatting sqref="D325">
    <cfRule type="containsErrors" dxfId="1448" priority="3739">
      <formula>ISERROR(D325)</formula>
    </cfRule>
  </conditionalFormatting>
  <conditionalFormatting sqref="D326">
    <cfRule type="containsErrors" dxfId="1447" priority="3738">
      <formula>ISERROR(D326)</formula>
    </cfRule>
  </conditionalFormatting>
  <conditionalFormatting sqref="D327">
    <cfRule type="containsErrors" dxfId="1446" priority="3737">
      <formula>ISERROR(D327)</formula>
    </cfRule>
  </conditionalFormatting>
  <conditionalFormatting sqref="D329">
    <cfRule type="containsErrors" dxfId="1445" priority="3736">
      <formula>ISERROR(D329)</formula>
    </cfRule>
  </conditionalFormatting>
  <conditionalFormatting sqref="D331">
    <cfRule type="containsErrors" dxfId="1444" priority="3735">
      <formula>ISERROR(D331)</formula>
    </cfRule>
  </conditionalFormatting>
  <conditionalFormatting sqref="D333 D335">
    <cfRule type="containsErrors" dxfId="1443" priority="3734">
      <formula>ISERROR(D333)</formula>
    </cfRule>
  </conditionalFormatting>
  <conditionalFormatting sqref="D337">
    <cfRule type="containsErrors" dxfId="1442" priority="3733">
      <formula>ISERROR(D337)</formula>
    </cfRule>
  </conditionalFormatting>
  <conditionalFormatting sqref="D339:D340">
    <cfRule type="containsErrors" dxfId="1441" priority="3732">
      <formula>ISERROR(D339)</formula>
    </cfRule>
  </conditionalFormatting>
  <conditionalFormatting sqref="D341:D342">
    <cfRule type="containsErrors" dxfId="1440" priority="3731">
      <formula>ISERROR(D341)</formula>
    </cfRule>
  </conditionalFormatting>
  <conditionalFormatting sqref="D343">
    <cfRule type="containsErrors" dxfId="1439" priority="3730">
      <formula>ISERROR(D343)</formula>
    </cfRule>
  </conditionalFormatting>
  <conditionalFormatting sqref="D344">
    <cfRule type="containsErrors" dxfId="1438" priority="3729">
      <formula>ISERROR(D344)</formula>
    </cfRule>
  </conditionalFormatting>
  <conditionalFormatting sqref="D354">
    <cfRule type="containsErrors" dxfId="1437" priority="3728">
      <formula>ISERROR(D354)</formula>
    </cfRule>
  </conditionalFormatting>
  <conditionalFormatting sqref="F303">
    <cfRule type="containsErrors" dxfId="1436" priority="3702">
      <formula>ISERROR(F303)</formula>
    </cfRule>
  </conditionalFormatting>
  <conditionalFormatting sqref="F304:F308">
    <cfRule type="containsErrors" dxfId="1435" priority="3701">
      <formula>ISERROR(F304)</formula>
    </cfRule>
  </conditionalFormatting>
  <conditionalFormatting sqref="G303:G308">
    <cfRule type="containsErrors" dxfId="1434" priority="3700">
      <formula>ISERROR(G303)</formula>
    </cfRule>
  </conditionalFormatting>
  <conditionalFormatting sqref="F289:G291">
    <cfRule type="containsErrors" dxfId="1433" priority="3699">
      <formula>ISERROR(F289)</formula>
    </cfRule>
  </conditionalFormatting>
  <conditionalFormatting sqref="F288:G288">
    <cfRule type="containsErrors" dxfId="1432" priority="3698">
      <formula>ISERROR(F288)</formula>
    </cfRule>
  </conditionalFormatting>
  <conditionalFormatting sqref="F293:G293 G294">
    <cfRule type="containsErrors" dxfId="1431" priority="3697">
      <formula>ISERROR(F293)</formula>
    </cfRule>
  </conditionalFormatting>
  <conditionalFormatting sqref="F292:G292">
    <cfRule type="containsErrors" dxfId="1430" priority="3696">
      <formula>ISERROR(F292)</formula>
    </cfRule>
  </conditionalFormatting>
  <conditionalFormatting sqref="H282:H285">
    <cfRule type="containsErrors" dxfId="1429" priority="3695">
      <formula>ISERROR(H282)</formula>
    </cfRule>
  </conditionalFormatting>
  <conditionalFormatting sqref="H298:H299">
    <cfRule type="containsErrors" dxfId="1428" priority="3694">
      <formula>ISERROR(H298)</formula>
    </cfRule>
  </conditionalFormatting>
  <conditionalFormatting sqref="H302">
    <cfRule type="containsErrors" dxfId="1427" priority="3692">
      <formula>ISERROR(H302)</formula>
    </cfRule>
  </conditionalFormatting>
  <conditionalFormatting sqref="H308">
    <cfRule type="containsErrors" dxfId="1426" priority="3691">
      <formula>ISERROR(H308)</formula>
    </cfRule>
  </conditionalFormatting>
  <conditionalFormatting sqref="H300">
    <cfRule type="containsErrors" dxfId="1425" priority="3690">
      <formula>ISERROR(H300)</formula>
    </cfRule>
  </conditionalFormatting>
  <conditionalFormatting sqref="H301">
    <cfRule type="containsErrors" dxfId="1424" priority="3689">
      <formula>ISERROR(H301)</formula>
    </cfRule>
  </conditionalFormatting>
  <conditionalFormatting sqref="H303">
    <cfRule type="containsErrors" dxfId="1423" priority="3688">
      <formula>ISERROR(H303)</formula>
    </cfRule>
  </conditionalFormatting>
  <conditionalFormatting sqref="H297">
    <cfRule type="containsErrors" dxfId="1422" priority="3687">
      <formula>ISERROR(H297)</formula>
    </cfRule>
  </conditionalFormatting>
  <conditionalFormatting sqref="H303">
    <cfRule type="containsErrors" dxfId="1421" priority="3686">
      <formula>ISERROR(H303)</formula>
    </cfRule>
  </conditionalFormatting>
  <conditionalFormatting sqref="H306">
    <cfRule type="containsErrors" dxfId="1420" priority="3685">
      <formula>ISERROR(H306)</formula>
    </cfRule>
  </conditionalFormatting>
  <conditionalFormatting sqref="H305">
    <cfRule type="containsErrors" dxfId="1419" priority="3684">
      <formula>ISERROR(H305)</formula>
    </cfRule>
  </conditionalFormatting>
  <conditionalFormatting sqref="H307">
    <cfRule type="containsErrors" dxfId="1418" priority="3683">
      <formula>ISERROR(H307)</formula>
    </cfRule>
  </conditionalFormatting>
  <conditionalFormatting sqref="I282:I285 I292:I294">
    <cfRule type="containsErrors" dxfId="1417" priority="3682">
      <formula>ISERROR(I282)</formula>
    </cfRule>
  </conditionalFormatting>
  <conditionalFormatting sqref="I298:I299">
    <cfRule type="containsErrors" dxfId="1416" priority="3681">
      <formula>ISERROR(I298)</formula>
    </cfRule>
  </conditionalFormatting>
  <conditionalFormatting sqref="I302">
    <cfRule type="containsErrors" dxfId="1415" priority="3679">
      <formula>ISERROR(I302)</formula>
    </cfRule>
  </conditionalFormatting>
  <conditionalFormatting sqref="I308">
    <cfRule type="containsErrors" dxfId="1414" priority="3678">
      <formula>ISERROR(I308)</formula>
    </cfRule>
  </conditionalFormatting>
  <conditionalFormatting sqref="I300">
    <cfRule type="containsErrors" dxfId="1413" priority="3677">
      <formula>ISERROR(I300)</formula>
    </cfRule>
  </conditionalFormatting>
  <conditionalFormatting sqref="I301">
    <cfRule type="containsErrors" dxfId="1412" priority="3676">
      <formula>ISERROR(I301)</formula>
    </cfRule>
  </conditionalFormatting>
  <conditionalFormatting sqref="I303">
    <cfRule type="containsErrors" dxfId="1411" priority="3675">
      <formula>ISERROR(I303)</formula>
    </cfRule>
  </conditionalFormatting>
  <conditionalFormatting sqref="I304">
    <cfRule type="containsErrors" dxfId="1410" priority="3674">
      <formula>ISERROR(I304)</formula>
    </cfRule>
  </conditionalFormatting>
  <conditionalFormatting sqref="I306">
    <cfRule type="containsErrors" dxfId="1409" priority="3673">
      <formula>ISERROR(I306)</formula>
    </cfRule>
  </conditionalFormatting>
  <conditionalFormatting sqref="I296">
    <cfRule type="containsErrors" dxfId="1408" priority="3672">
      <formula>ISERROR(I296)</formula>
    </cfRule>
  </conditionalFormatting>
  <conditionalFormatting sqref="I286">
    <cfRule type="containsErrors" dxfId="1407" priority="3671">
      <formula>ISERROR(I286)</formula>
    </cfRule>
  </conditionalFormatting>
  <conditionalFormatting sqref="I281">
    <cfRule type="containsErrors" dxfId="1406" priority="3670">
      <formula>ISERROR(I281)</formula>
    </cfRule>
  </conditionalFormatting>
  <conditionalFormatting sqref="I303">
    <cfRule type="containsErrors" dxfId="1405" priority="3669">
      <formula>ISERROR(I303)</formula>
    </cfRule>
  </conditionalFormatting>
  <conditionalFormatting sqref="I291">
    <cfRule type="containsErrors" dxfId="1404" priority="3668">
      <formula>ISERROR(I291)</formula>
    </cfRule>
  </conditionalFormatting>
  <conditionalFormatting sqref="I297">
    <cfRule type="containsErrors" dxfId="1403" priority="3667">
      <formula>ISERROR(I297)</formula>
    </cfRule>
  </conditionalFormatting>
  <conditionalFormatting sqref="I305">
    <cfRule type="containsErrors" dxfId="1402" priority="3666">
      <formula>ISERROR(I305)</formula>
    </cfRule>
  </conditionalFormatting>
  <conditionalFormatting sqref="I307">
    <cfRule type="containsErrors" dxfId="1401" priority="3665">
      <formula>ISERROR(I307)</formula>
    </cfRule>
  </conditionalFormatting>
  <conditionalFormatting sqref="J282 J289:J290">
    <cfRule type="containsErrors" dxfId="1400" priority="3664">
      <formula>ISERROR(J282)</formula>
    </cfRule>
  </conditionalFormatting>
  <conditionalFormatting sqref="J286">
    <cfRule type="containsErrors" dxfId="1399" priority="3662">
      <formula>ISERROR(J286)</formula>
    </cfRule>
  </conditionalFormatting>
  <conditionalFormatting sqref="J281">
    <cfRule type="containsErrors" dxfId="1398" priority="3661">
      <formula>ISERROR(J281)</formula>
    </cfRule>
  </conditionalFormatting>
  <conditionalFormatting sqref="J283">
    <cfRule type="containsErrors" dxfId="1397" priority="3660">
      <formula>ISERROR(J283)</formula>
    </cfRule>
  </conditionalFormatting>
  <conditionalFormatting sqref="J284">
    <cfRule type="containsErrors" dxfId="1396" priority="3659">
      <formula>ISERROR(J284)</formula>
    </cfRule>
  </conditionalFormatting>
  <conditionalFormatting sqref="J285">
    <cfRule type="containsErrors" dxfId="1395" priority="3658">
      <formula>ISERROR(J285)</formula>
    </cfRule>
  </conditionalFormatting>
  <conditionalFormatting sqref="J287">
    <cfRule type="containsErrors" dxfId="1394" priority="3657">
      <formula>ISERROR(J287)</formula>
    </cfRule>
  </conditionalFormatting>
  <conditionalFormatting sqref="J288">
    <cfRule type="containsErrors" dxfId="1393" priority="3656">
      <formula>ISERROR(J288)</formula>
    </cfRule>
  </conditionalFormatting>
  <conditionalFormatting sqref="J291">
    <cfRule type="containsErrors" dxfId="1392" priority="3655">
      <formula>ISERROR(J291)</formula>
    </cfRule>
  </conditionalFormatting>
  <conditionalFormatting sqref="J293">
    <cfRule type="containsErrors" dxfId="1391" priority="3654">
      <formula>ISERROR(J293)</formula>
    </cfRule>
  </conditionalFormatting>
  <conditionalFormatting sqref="J292">
    <cfRule type="containsErrors" dxfId="1390" priority="3653">
      <formula>ISERROR(J292)</formula>
    </cfRule>
  </conditionalFormatting>
  <conditionalFormatting sqref="J294">
    <cfRule type="containsErrors" dxfId="1389" priority="3652">
      <formula>ISERROR(J294)</formula>
    </cfRule>
  </conditionalFormatting>
  <conditionalFormatting sqref="J295">
    <cfRule type="containsErrors" dxfId="1388" priority="3650">
      <formula>ISERROR(J295)</formula>
    </cfRule>
  </conditionalFormatting>
  <conditionalFormatting sqref="J296">
    <cfRule type="containsErrors" dxfId="1387" priority="3649">
      <formula>ISERROR(J296)</formula>
    </cfRule>
  </conditionalFormatting>
  <conditionalFormatting sqref="J297">
    <cfRule type="containsErrors" dxfId="1386" priority="3648">
      <formula>ISERROR(J297)</formula>
    </cfRule>
  </conditionalFormatting>
  <conditionalFormatting sqref="J303">
    <cfRule type="containsErrors" dxfId="1385" priority="3647">
      <formula>ISERROR(J303)</formula>
    </cfRule>
  </conditionalFormatting>
  <conditionalFormatting sqref="J304">
    <cfRule type="containsErrors" dxfId="1384" priority="3646">
      <formula>ISERROR(J304)</formula>
    </cfRule>
  </conditionalFormatting>
  <conditionalFormatting sqref="J306">
    <cfRule type="containsErrors" dxfId="1383" priority="3645">
      <formula>ISERROR(J306)</formula>
    </cfRule>
  </conditionalFormatting>
  <conditionalFormatting sqref="J308">
    <cfRule type="containsErrors" dxfId="1382" priority="3644">
      <formula>ISERROR(J308)</formula>
    </cfRule>
  </conditionalFormatting>
  <conditionalFormatting sqref="K281">
    <cfRule type="containsErrors" dxfId="1381" priority="3643">
      <formula>ISERROR(K281)</formula>
    </cfRule>
  </conditionalFormatting>
  <conditionalFormatting sqref="K282">
    <cfRule type="containsErrors" dxfId="1380" priority="3642">
      <formula>ISERROR(K282)</formula>
    </cfRule>
  </conditionalFormatting>
  <conditionalFormatting sqref="K283">
    <cfRule type="containsErrors" dxfId="1379" priority="3641">
      <formula>ISERROR(K283)</formula>
    </cfRule>
  </conditionalFormatting>
  <conditionalFormatting sqref="K284">
    <cfRule type="containsErrors" dxfId="1378" priority="3640">
      <formula>ISERROR(K284)</formula>
    </cfRule>
  </conditionalFormatting>
  <conditionalFormatting sqref="K285">
    <cfRule type="containsErrors" dxfId="1377" priority="3639">
      <formula>ISERROR(K285)</formula>
    </cfRule>
  </conditionalFormatting>
  <conditionalFormatting sqref="K286">
    <cfRule type="containsErrors" dxfId="1376" priority="3638">
      <formula>ISERROR(K286)</formula>
    </cfRule>
  </conditionalFormatting>
  <conditionalFormatting sqref="K287">
    <cfRule type="containsErrors" dxfId="1375" priority="3636">
      <formula>ISERROR(K287)</formula>
    </cfRule>
  </conditionalFormatting>
  <conditionalFormatting sqref="K288">
    <cfRule type="containsErrors" dxfId="1374" priority="3635">
      <formula>ISERROR(K288)</formula>
    </cfRule>
  </conditionalFormatting>
  <conditionalFormatting sqref="K289">
    <cfRule type="containsErrors" dxfId="1373" priority="3634">
      <formula>ISERROR(K289)</formula>
    </cfRule>
  </conditionalFormatting>
  <conditionalFormatting sqref="K290">
    <cfRule type="containsErrors" dxfId="1372" priority="3633">
      <formula>ISERROR(K290)</formula>
    </cfRule>
  </conditionalFormatting>
  <conditionalFormatting sqref="K291">
    <cfRule type="containsErrors" dxfId="1371" priority="3632">
      <formula>ISERROR(K291)</formula>
    </cfRule>
  </conditionalFormatting>
  <conditionalFormatting sqref="K293">
    <cfRule type="containsErrors" dxfId="1370" priority="3631">
      <formula>ISERROR(K293)</formula>
    </cfRule>
  </conditionalFormatting>
  <conditionalFormatting sqref="K292">
    <cfRule type="containsErrors" dxfId="1369" priority="3630">
      <formula>ISERROR(K292)</formula>
    </cfRule>
  </conditionalFormatting>
  <conditionalFormatting sqref="K294">
    <cfRule type="containsErrors" dxfId="1368" priority="3629">
      <formula>ISERROR(K294)</formula>
    </cfRule>
  </conditionalFormatting>
  <conditionalFormatting sqref="K295">
    <cfRule type="containsErrors" dxfId="1367" priority="3627">
      <formula>ISERROR(K295)</formula>
    </cfRule>
  </conditionalFormatting>
  <conditionalFormatting sqref="K296">
    <cfRule type="containsErrors" dxfId="1366" priority="3625">
      <formula>ISERROR(K296)</formula>
    </cfRule>
  </conditionalFormatting>
  <conditionalFormatting sqref="K297">
    <cfRule type="containsErrors" dxfId="1365" priority="3624">
      <formula>ISERROR(K297)</formula>
    </cfRule>
  </conditionalFormatting>
  <conditionalFormatting sqref="K301">
    <cfRule type="containsErrors" dxfId="1364" priority="3623">
      <formula>ISERROR(K301)</formula>
    </cfRule>
  </conditionalFormatting>
  <conditionalFormatting sqref="K303">
    <cfRule type="containsErrors" dxfId="1363" priority="3622">
      <formula>ISERROR(K303)</formula>
    </cfRule>
  </conditionalFormatting>
  <conditionalFormatting sqref="K304">
    <cfRule type="containsErrors" dxfId="1362" priority="3621">
      <formula>ISERROR(K304)</formula>
    </cfRule>
  </conditionalFormatting>
  <conditionalFormatting sqref="K306">
    <cfRule type="containsErrors" dxfId="1361" priority="3620">
      <formula>ISERROR(K306)</formula>
    </cfRule>
  </conditionalFormatting>
  <conditionalFormatting sqref="K308">
    <cfRule type="containsErrors" dxfId="1360" priority="3619">
      <formula>ISERROR(K308)</formula>
    </cfRule>
  </conditionalFormatting>
  <conditionalFormatting sqref="O281">
    <cfRule type="containsErrors" dxfId="1359" priority="3603">
      <formula>ISERROR(O281)</formula>
    </cfRule>
  </conditionalFormatting>
  <conditionalFormatting sqref="A567:A1048576 A1">
    <cfRule type="duplicateValues" dxfId="1358" priority="3582"/>
  </conditionalFormatting>
  <conditionalFormatting sqref="C277:E278">
    <cfRule type="containsErrors" dxfId="1357" priority="3543">
      <formula>ISERROR(C277)</formula>
    </cfRule>
  </conditionalFormatting>
  <conditionalFormatting sqref="H277:I278">
    <cfRule type="containsErrors" dxfId="1356" priority="3541">
      <formula>ISERROR(H277)</formula>
    </cfRule>
  </conditionalFormatting>
  <conditionalFormatting sqref="D259 F260:G261 D276 H254:J254 L254:M254 F271:G271">
    <cfRule type="containsErrors" dxfId="1355" priority="3494">
      <formula>ISERROR(D254)</formula>
    </cfRule>
  </conditionalFormatting>
  <conditionalFormatting sqref="F272:G274">
    <cfRule type="containsErrors" dxfId="1354" priority="3492">
      <formula>ISERROR(F272)</formula>
    </cfRule>
  </conditionalFormatting>
  <conditionalFormatting sqref="D271:D275">
    <cfRule type="containsErrors" dxfId="1353" priority="3486">
      <formula>ISERROR(D271)</formula>
    </cfRule>
  </conditionalFormatting>
  <conditionalFormatting sqref="F259:G259">
    <cfRule type="containsErrors" dxfId="1352" priority="3485">
      <formula>ISERROR(F259)</formula>
    </cfRule>
  </conditionalFormatting>
  <conditionalFormatting sqref="F252">
    <cfRule type="containsErrors" dxfId="1351" priority="3483">
      <formula>ISERROR(F252)</formula>
    </cfRule>
  </conditionalFormatting>
  <conditionalFormatting sqref="F253">
    <cfRule type="containsErrors" dxfId="1350" priority="3482">
      <formula>ISERROR(F253)</formula>
    </cfRule>
  </conditionalFormatting>
  <conditionalFormatting sqref="I253">
    <cfRule type="containsErrors" dxfId="1349" priority="3469">
      <formula>ISERROR(I253)</formula>
    </cfRule>
  </conditionalFormatting>
  <conditionalFormatting sqref="J253">
    <cfRule type="containsErrors" dxfId="1348" priority="3465">
      <formula>ISERROR(J253)</formula>
    </cfRule>
  </conditionalFormatting>
  <conditionalFormatting sqref="K253">
    <cfRule type="containsErrors" dxfId="1347" priority="3463">
      <formula>ISERROR(K253)</formula>
    </cfRule>
  </conditionalFormatting>
  <conditionalFormatting sqref="O255 O249:O250">
    <cfRule type="containsErrors" dxfId="1346" priority="3461">
      <formula>ISERROR(O249)</formula>
    </cfRule>
  </conditionalFormatting>
  <conditionalFormatting sqref="E243 E246 E249 E271:E274">
    <cfRule type="containsErrors" dxfId="1345" priority="3458">
      <formula>ISERROR(E243)</formula>
    </cfRule>
  </conditionalFormatting>
  <conditionalFormatting sqref="D260">
    <cfRule type="containsErrors" dxfId="1344" priority="3452">
      <formula>ISERROR(D260)</formula>
    </cfRule>
  </conditionalFormatting>
  <conditionalFormatting sqref="D261">
    <cfRule type="containsErrors" dxfId="1343" priority="3451">
      <formula>ISERROR(D261)</formula>
    </cfRule>
  </conditionalFormatting>
  <conditionalFormatting sqref="D269">
    <cfRule type="containsErrors" dxfId="1342" priority="3450">
      <formula>ISERROR(D269)</formula>
    </cfRule>
  </conditionalFormatting>
  <conditionalFormatting sqref="E244">
    <cfRule type="containsErrors" dxfId="1341" priority="3406">
      <formula>ISERROR(E244)</formula>
    </cfRule>
  </conditionalFormatting>
  <conditionalFormatting sqref="E245">
    <cfRule type="containsErrors" dxfId="1340" priority="3405">
      <formula>ISERROR(E245)</formula>
    </cfRule>
  </conditionalFormatting>
  <conditionalFormatting sqref="I243 K243">
    <cfRule type="containsErrors" dxfId="1339" priority="3404">
      <formula>ISERROR(I243)</formula>
    </cfRule>
  </conditionalFormatting>
  <conditionalFormatting sqref="H243">
    <cfRule type="containsErrors" dxfId="1338" priority="3403">
      <formula>ISERROR(H243)</formula>
    </cfRule>
  </conditionalFormatting>
  <conditionalFormatting sqref="K244">
    <cfRule type="containsErrors" dxfId="1337" priority="3402">
      <formula>ISERROR(K244)</formula>
    </cfRule>
  </conditionalFormatting>
  <conditionalFormatting sqref="H244">
    <cfRule type="containsErrors" dxfId="1336" priority="3401">
      <formula>ISERROR(H244)</formula>
    </cfRule>
  </conditionalFormatting>
  <conditionalFormatting sqref="I244">
    <cfRule type="containsErrors" dxfId="1335" priority="3400">
      <formula>ISERROR(I244)</formula>
    </cfRule>
  </conditionalFormatting>
  <conditionalFormatting sqref="J244">
    <cfRule type="containsErrors" dxfId="1334" priority="3399">
      <formula>ISERROR(J244)</formula>
    </cfRule>
  </conditionalFormatting>
  <conditionalFormatting sqref="I245">
    <cfRule type="containsErrors" dxfId="1333" priority="3398">
      <formula>ISERROR(I245)</formula>
    </cfRule>
  </conditionalFormatting>
  <conditionalFormatting sqref="K245">
    <cfRule type="containsErrors" dxfId="1332" priority="3397">
      <formula>ISERROR(K245)</formula>
    </cfRule>
  </conditionalFormatting>
  <conditionalFormatting sqref="J245">
    <cfRule type="containsErrors" dxfId="1331" priority="3396">
      <formula>ISERROR(J245)</formula>
    </cfRule>
  </conditionalFormatting>
  <conditionalFormatting sqref="H245">
    <cfRule type="containsErrors" dxfId="1330" priority="3395">
      <formula>ISERROR(H245)</formula>
    </cfRule>
  </conditionalFormatting>
  <conditionalFormatting sqref="E247">
    <cfRule type="containsErrors" dxfId="1329" priority="3382">
      <formula>ISERROR(E247)</formula>
    </cfRule>
  </conditionalFormatting>
  <conditionalFormatting sqref="E248">
    <cfRule type="containsErrors" dxfId="1328" priority="3381">
      <formula>ISERROR(E248)</formula>
    </cfRule>
  </conditionalFormatting>
  <conditionalFormatting sqref="I246 K246">
    <cfRule type="containsErrors" dxfId="1327" priority="3380">
      <formula>ISERROR(I246)</formula>
    </cfRule>
  </conditionalFormatting>
  <conditionalFormatting sqref="H246">
    <cfRule type="containsErrors" dxfId="1326" priority="3379">
      <formula>ISERROR(H246)</formula>
    </cfRule>
  </conditionalFormatting>
  <conditionalFormatting sqref="K247">
    <cfRule type="containsErrors" dxfId="1325" priority="3378">
      <formula>ISERROR(K247)</formula>
    </cfRule>
  </conditionalFormatting>
  <conditionalFormatting sqref="H247">
    <cfRule type="containsErrors" dxfId="1324" priority="3377">
      <formula>ISERROR(H247)</formula>
    </cfRule>
  </conditionalFormatting>
  <conditionalFormatting sqref="I247">
    <cfRule type="containsErrors" dxfId="1323" priority="3376">
      <formula>ISERROR(I247)</formula>
    </cfRule>
  </conditionalFormatting>
  <conditionalFormatting sqref="J247">
    <cfRule type="containsErrors" dxfId="1322" priority="3375">
      <formula>ISERROR(J247)</formula>
    </cfRule>
  </conditionalFormatting>
  <conditionalFormatting sqref="I248">
    <cfRule type="containsErrors" dxfId="1321" priority="3374">
      <formula>ISERROR(I248)</formula>
    </cfRule>
  </conditionalFormatting>
  <conditionalFormatting sqref="K248">
    <cfRule type="containsErrors" dxfId="1320" priority="3373">
      <formula>ISERROR(K248)</formula>
    </cfRule>
  </conditionalFormatting>
  <conditionalFormatting sqref="J248">
    <cfRule type="containsErrors" dxfId="1319" priority="3372">
      <formula>ISERROR(J248)</formula>
    </cfRule>
  </conditionalFormatting>
  <conditionalFormatting sqref="H248">
    <cfRule type="containsErrors" dxfId="1318" priority="3371">
      <formula>ISERROR(H248)</formula>
    </cfRule>
  </conditionalFormatting>
  <conditionalFormatting sqref="E250">
    <cfRule type="containsErrors" dxfId="1317" priority="3285">
      <formula>ISERROR(E250)</formula>
    </cfRule>
  </conditionalFormatting>
  <conditionalFormatting sqref="I249 K249">
    <cfRule type="containsErrors" dxfId="1316" priority="3284">
      <formula>ISERROR(I249)</formula>
    </cfRule>
  </conditionalFormatting>
  <conditionalFormatting sqref="H249">
    <cfRule type="containsErrors" dxfId="1315" priority="3283">
      <formula>ISERROR(H249)</formula>
    </cfRule>
  </conditionalFormatting>
  <conditionalFormatting sqref="I250:K250">
    <cfRule type="containsErrors" dxfId="1314" priority="3282">
      <formula>ISERROR(I250)</formula>
    </cfRule>
  </conditionalFormatting>
  <conditionalFormatting sqref="H250">
    <cfRule type="containsErrors" dxfId="1313" priority="3281">
      <formula>ISERROR(H250)</formula>
    </cfRule>
  </conditionalFormatting>
  <conditionalFormatting sqref="H250">
    <cfRule type="containsErrors" dxfId="1312" priority="3280">
      <formula>ISERROR(H250)</formula>
    </cfRule>
  </conditionalFormatting>
  <conditionalFormatting sqref="H276">
    <cfRule type="containsErrors" dxfId="1311" priority="3276">
      <formula>ISERROR(H276)</formula>
    </cfRule>
  </conditionalFormatting>
  <conditionalFormatting sqref="I276">
    <cfRule type="containsErrors" dxfId="1310" priority="3275">
      <formula>ISERROR(I276)</formula>
    </cfRule>
  </conditionalFormatting>
  <conditionalFormatting sqref="H269:M270">
    <cfRule type="containsErrors" dxfId="1309" priority="3214">
      <formula>ISERROR(H269)</formula>
    </cfRule>
  </conditionalFormatting>
  <conditionalFormatting sqref="I273:K273">
    <cfRule type="containsErrors" dxfId="1308" priority="3213">
      <formula>ISERROR(I273)</formula>
    </cfRule>
  </conditionalFormatting>
  <conditionalFormatting sqref="F257">
    <cfRule type="containsErrors" dxfId="1307" priority="3186">
      <formula>ISERROR(F257)</formula>
    </cfRule>
  </conditionalFormatting>
  <conditionalFormatting sqref="G257">
    <cfRule type="containsErrors" dxfId="1306" priority="3185">
      <formula>ISERROR(G257)</formula>
    </cfRule>
  </conditionalFormatting>
  <conditionalFormatting sqref="E257">
    <cfRule type="containsErrors" dxfId="1305" priority="3184">
      <formula>ISERROR(E257)</formula>
    </cfRule>
  </conditionalFormatting>
  <conditionalFormatting sqref="F258">
    <cfRule type="containsErrors" dxfId="1304" priority="3183">
      <formula>ISERROR(F258)</formula>
    </cfRule>
  </conditionalFormatting>
  <conditionalFormatting sqref="G258">
    <cfRule type="containsErrors" dxfId="1303" priority="3182">
      <formula>ISERROR(G258)</formula>
    </cfRule>
  </conditionalFormatting>
  <conditionalFormatting sqref="E258">
    <cfRule type="containsErrors" dxfId="1302" priority="3181">
      <formula>ISERROR(E258)</formula>
    </cfRule>
  </conditionalFormatting>
  <conditionalFormatting sqref="H256">
    <cfRule type="containsErrors" dxfId="1301" priority="3180">
      <formula>ISERROR(H256)</formula>
    </cfRule>
  </conditionalFormatting>
  <conditionalFormatting sqref="I256:M256">
    <cfRule type="containsErrors" dxfId="1300" priority="3179">
      <formula>ISERROR(I256)</formula>
    </cfRule>
  </conditionalFormatting>
  <conditionalFormatting sqref="H257">
    <cfRule type="containsErrors" dxfId="1299" priority="3178">
      <formula>ISERROR(H257)</formula>
    </cfRule>
  </conditionalFormatting>
  <conditionalFormatting sqref="I257:J257 L257:M257">
    <cfRule type="containsErrors" dxfId="1298" priority="3177">
      <formula>ISERROR(I257)</formula>
    </cfRule>
  </conditionalFormatting>
  <conditionalFormatting sqref="K257">
    <cfRule type="containsErrors" dxfId="1297" priority="3176">
      <formula>ISERROR(K257)</formula>
    </cfRule>
  </conditionalFormatting>
  <conditionalFormatting sqref="H258">
    <cfRule type="containsErrors" dxfId="1296" priority="3175">
      <formula>ISERROR(H258)</formula>
    </cfRule>
  </conditionalFormatting>
  <conditionalFormatting sqref="I258:M258">
    <cfRule type="containsErrors" dxfId="1295" priority="3174">
      <formula>ISERROR(I258)</formula>
    </cfRule>
  </conditionalFormatting>
  <conditionalFormatting sqref="F262:G262">
    <cfRule type="containsErrors" dxfId="1294" priority="3173">
      <formula>ISERROR(F262)</formula>
    </cfRule>
  </conditionalFormatting>
  <conditionalFormatting sqref="E262">
    <cfRule type="containsErrors" dxfId="1293" priority="3172">
      <formula>ISERROR(E262)</formula>
    </cfRule>
  </conditionalFormatting>
  <conditionalFormatting sqref="D262">
    <cfRule type="containsErrors" dxfId="1292" priority="3171">
      <formula>ISERROR(D262)</formula>
    </cfRule>
  </conditionalFormatting>
  <conditionalFormatting sqref="J261">
    <cfRule type="containsErrors" dxfId="1291" priority="3170">
      <formula>ISERROR(J261)</formula>
    </cfRule>
  </conditionalFormatting>
  <conditionalFormatting sqref="K261">
    <cfRule type="cellIs" dxfId="1290" priority="3169" operator="equal">
      <formula>0</formula>
    </cfRule>
  </conditionalFormatting>
  <conditionalFormatting sqref="H261">
    <cfRule type="containsErrors" dxfId="1289" priority="3168">
      <formula>ISERROR(H261)</formula>
    </cfRule>
  </conditionalFormatting>
  <conditionalFormatting sqref="L261:M261">
    <cfRule type="containsErrors" dxfId="1288" priority="3167">
      <formula>ISERROR(L261)</formula>
    </cfRule>
  </conditionalFormatting>
  <conditionalFormatting sqref="J262">
    <cfRule type="containsErrors" dxfId="1287" priority="3166">
      <formula>ISERROR(J262)</formula>
    </cfRule>
  </conditionalFormatting>
  <conditionalFormatting sqref="K262">
    <cfRule type="cellIs" dxfId="1286" priority="3165" operator="equal">
      <formula>0</formula>
    </cfRule>
  </conditionalFormatting>
  <conditionalFormatting sqref="H262">
    <cfRule type="containsErrors" dxfId="1285" priority="3164">
      <formula>ISERROR(H262)</formula>
    </cfRule>
  </conditionalFormatting>
  <conditionalFormatting sqref="L262:M262">
    <cfRule type="containsErrors" dxfId="1284" priority="3163">
      <formula>ISERROR(L262)</formula>
    </cfRule>
  </conditionalFormatting>
  <conditionalFormatting sqref="F264:G264">
    <cfRule type="containsErrors" dxfId="1283" priority="3161">
      <formula>ISERROR(F264)</formula>
    </cfRule>
  </conditionalFormatting>
  <conditionalFormatting sqref="D264">
    <cfRule type="containsErrors" dxfId="1282" priority="3160">
      <formula>ISERROR(D264)</formula>
    </cfRule>
  </conditionalFormatting>
  <conditionalFormatting sqref="E264">
    <cfRule type="containsErrors" dxfId="1281" priority="3159">
      <formula>ISERROR(E264)</formula>
    </cfRule>
  </conditionalFormatting>
  <conditionalFormatting sqref="F265:G265">
    <cfRule type="containsErrors" dxfId="1280" priority="3158">
      <formula>ISERROR(F265)</formula>
    </cfRule>
  </conditionalFormatting>
  <conditionalFormatting sqref="D265">
    <cfRule type="containsErrors" dxfId="1279" priority="3157">
      <formula>ISERROR(D265)</formula>
    </cfRule>
  </conditionalFormatting>
  <conditionalFormatting sqref="E265">
    <cfRule type="containsErrors" dxfId="1278" priority="3156">
      <formula>ISERROR(E265)</formula>
    </cfRule>
  </conditionalFormatting>
  <conditionalFormatting sqref="H263:K263">
    <cfRule type="containsErrors" dxfId="1277" priority="3155">
      <formula>ISERROR(H263)</formula>
    </cfRule>
  </conditionalFormatting>
  <conditionalFormatting sqref="L263:M263">
    <cfRule type="containsErrors" dxfId="1276" priority="3154">
      <formula>ISERROR(L263)</formula>
    </cfRule>
  </conditionalFormatting>
  <conditionalFormatting sqref="H264:M264">
    <cfRule type="containsErrors" dxfId="1275" priority="3153">
      <formula>ISERROR(H264)</formula>
    </cfRule>
  </conditionalFormatting>
  <conditionalFormatting sqref="H265">
    <cfRule type="containsErrors" dxfId="1274" priority="3152">
      <formula>ISERROR(H265)</formula>
    </cfRule>
  </conditionalFormatting>
  <conditionalFormatting sqref="I265:K265">
    <cfRule type="containsErrors" dxfId="1273" priority="3151">
      <formula>ISERROR(I265)</formula>
    </cfRule>
  </conditionalFormatting>
  <conditionalFormatting sqref="L265:M265">
    <cfRule type="containsErrors" dxfId="1272" priority="3150">
      <formula>ISERROR(L265)</formula>
    </cfRule>
  </conditionalFormatting>
  <conditionalFormatting sqref="F266:G266">
    <cfRule type="containsErrors" dxfId="1271" priority="3149">
      <formula>ISERROR(F266)</formula>
    </cfRule>
  </conditionalFormatting>
  <conditionalFormatting sqref="D266">
    <cfRule type="containsErrors" dxfId="1270" priority="3148">
      <formula>ISERROR(D266)</formula>
    </cfRule>
  </conditionalFormatting>
  <conditionalFormatting sqref="E266">
    <cfRule type="containsErrors" dxfId="1269" priority="3147">
      <formula>ISERROR(E266)</formula>
    </cfRule>
  </conditionalFormatting>
  <conditionalFormatting sqref="F268:G268">
    <cfRule type="containsErrors" dxfId="1268" priority="3145">
      <formula>ISERROR(F268)</formula>
    </cfRule>
  </conditionalFormatting>
  <conditionalFormatting sqref="D268">
    <cfRule type="containsErrors" dxfId="1267" priority="3144">
      <formula>ISERROR(D268)</formula>
    </cfRule>
  </conditionalFormatting>
  <conditionalFormatting sqref="E268">
    <cfRule type="containsErrors" dxfId="1266" priority="3143">
      <formula>ISERROR(E268)</formula>
    </cfRule>
  </conditionalFormatting>
  <conditionalFormatting sqref="H267:M267">
    <cfRule type="containsErrors" dxfId="1265" priority="3142">
      <formula>ISERROR(H267)</formula>
    </cfRule>
  </conditionalFormatting>
  <conditionalFormatting sqref="H268 J268:M268">
    <cfRule type="containsErrors" dxfId="1264" priority="3141">
      <formula>ISERROR(H268)</formula>
    </cfRule>
  </conditionalFormatting>
  <conditionalFormatting sqref="H268 J268:M268">
    <cfRule type="containsErrors" dxfId="1263" priority="3140">
      <formula>ISERROR(H268)</formula>
    </cfRule>
  </conditionalFormatting>
  <conditionalFormatting sqref="I268">
    <cfRule type="containsErrors" dxfId="1262" priority="3139">
      <formula>ISERROR(I268)</formula>
    </cfRule>
  </conditionalFormatting>
  <conditionalFormatting sqref="H274:K274">
    <cfRule type="containsErrors" dxfId="1261" priority="3138">
      <formula>ISERROR(H274)</formula>
    </cfRule>
  </conditionalFormatting>
  <conditionalFormatting sqref="F254">
    <cfRule type="containsErrors" dxfId="1260" priority="3114">
      <formula>ISERROR(F254)</formula>
    </cfRule>
  </conditionalFormatting>
  <conditionalFormatting sqref="G254">
    <cfRule type="containsErrors" dxfId="1259" priority="3113">
      <formula>ISERROR(G254)</formula>
    </cfRule>
  </conditionalFormatting>
  <conditionalFormatting sqref="E254">
    <cfRule type="containsErrors" dxfId="1258" priority="3112">
      <formula>ISERROR(E254)</formula>
    </cfRule>
  </conditionalFormatting>
  <conditionalFormatting sqref="H255">
    <cfRule type="containsErrors" dxfId="1257" priority="3111">
      <formula>ISERROR(H255)</formula>
    </cfRule>
  </conditionalFormatting>
  <conditionalFormatting sqref="I255">
    <cfRule type="containsErrors" dxfId="1256" priority="3110">
      <formula>ISERROR(I255)</formula>
    </cfRule>
  </conditionalFormatting>
  <conditionalFormatting sqref="H266">
    <cfRule type="containsErrors" dxfId="1255" priority="3109">
      <formula>ISERROR(H266)</formula>
    </cfRule>
  </conditionalFormatting>
  <conditionalFormatting sqref="I266:J266 L266:M266">
    <cfRule type="containsErrors" dxfId="1254" priority="3108">
      <formula>ISERROR(I266)</formula>
    </cfRule>
  </conditionalFormatting>
  <conditionalFormatting sqref="K266">
    <cfRule type="containsErrors" dxfId="1253" priority="3107">
      <formula>ISERROR(K266)</formula>
    </cfRule>
  </conditionalFormatting>
  <conditionalFormatting sqref="F270:G270">
    <cfRule type="containsErrors" dxfId="1252" priority="3106">
      <formula>ISERROR(F270)</formula>
    </cfRule>
  </conditionalFormatting>
  <conditionalFormatting sqref="E270">
    <cfRule type="containsErrors" dxfId="1251" priority="3105">
      <formula>ISERROR(E270)</formula>
    </cfRule>
  </conditionalFormatting>
  <conditionalFormatting sqref="D270">
    <cfRule type="containsErrors" dxfId="1250" priority="3104">
      <formula>ISERROR(D270)</formula>
    </cfRule>
  </conditionalFormatting>
  <conditionalFormatting sqref="H271:M271">
    <cfRule type="containsErrors" dxfId="1249" priority="3100">
      <formula>ISERROR(H271)</formula>
    </cfRule>
  </conditionalFormatting>
  <conditionalFormatting sqref="H272">
    <cfRule type="containsErrors" dxfId="1248" priority="3098">
      <formula>ISERROR(H272)</formula>
    </cfRule>
  </conditionalFormatting>
  <conditionalFormatting sqref="I272">
    <cfRule type="containsErrors" dxfId="1247" priority="3097">
      <formula>ISERROR(I272)</formula>
    </cfRule>
  </conditionalFormatting>
  <conditionalFormatting sqref="H259">
    <cfRule type="containsErrors" dxfId="1246" priority="3096">
      <formula>ISERROR(H259)</formula>
    </cfRule>
  </conditionalFormatting>
  <conditionalFormatting sqref="I259">
    <cfRule type="containsErrors" dxfId="1245" priority="3095">
      <formula>ISERROR(I259)</formula>
    </cfRule>
  </conditionalFormatting>
  <conditionalFormatting sqref="H260">
    <cfRule type="containsErrors" dxfId="1244" priority="3094">
      <formula>ISERROR(H260)</formula>
    </cfRule>
  </conditionalFormatting>
  <conditionalFormatting sqref="I260">
    <cfRule type="containsErrors" dxfId="1243" priority="3093">
      <formula>ISERROR(I260)</formula>
    </cfRule>
  </conditionalFormatting>
  <conditionalFormatting sqref="O241:O242">
    <cfRule type="containsErrors" dxfId="1242" priority="3076">
      <formula>ISERROR(O241)</formula>
    </cfRule>
  </conditionalFormatting>
  <conditionalFormatting sqref="H241:J241">
    <cfRule type="containsErrors" dxfId="1241" priority="3053">
      <formula>ISERROR(H241)</formula>
    </cfRule>
  </conditionalFormatting>
  <conditionalFormatting sqref="H242">
    <cfRule type="containsErrors" dxfId="1240" priority="3052">
      <formula>ISERROR(H242)</formula>
    </cfRule>
  </conditionalFormatting>
  <conditionalFormatting sqref="H242">
    <cfRule type="containsErrors" dxfId="1239" priority="3051">
      <formula>ISERROR(H242)</formula>
    </cfRule>
  </conditionalFormatting>
  <conditionalFormatting sqref="I242">
    <cfRule type="containsErrors" dxfId="1238" priority="3050">
      <formula>ISERROR(I242)</formula>
    </cfRule>
  </conditionalFormatting>
  <conditionalFormatting sqref="E432">
    <cfRule type="containsErrors" dxfId="1237" priority="3035">
      <formula>ISERROR(E432)</formula>
    </cfRule>
  </conditionalFormatting>
  <conditionalFormatting sqref="N432:O432">
    <cfRule type="containsErrors" dxfId="1236" priority="3034">
      <formula>ISERROR(N432)</formula>
    </cfRule>
  </conditionalFormatting>
  <conditionalFormatting sqref="D490:E490 G490">
    <cfRule type="containsErrors" dxfId="1235" priority="3032">
      <formula>ISERROR(D490)</formula>
    </cfRule>
  </conditionalFormatting>
  <conditionalFormatting sqref="F490">
    <cfRule type="containsErrors" dxfId="1234" priority="3031">
      <formula>ISERROR(F490)</formula>
    </cfRule>
  </conditionalFormatting>
  <conditionalFormatting sqref="D492:G492">
    <cfRule type="containsErrors" dxfId="1233" priority="3030">
      <formula>ISERROR(D492)</formula>
    </cfRule>
  </conditionalFormatting>
  <conditionalFormatting sqref="D494:H494">
    <cfRule type="containsErrors" dxfId="1232" priority="3029">
      <formula>ISERROR(D494)</formula>
    </cfRule>
  </conditionalFormatting>
  <conditionalFormatting sqref="D550">
    <cfRule type="containsErrors" dxfId="1231" priority="3028">
      <formula>ISERROR(D550)</formula>
    </cfRule>
  </conditionalFormatting>
  <conditionalFormatting sqref="N550">
    <cfRule type="containsErrors" dxfId="1230" priority="3027">
      <formula>ISERROR(N550)</formula>
    </cfRule>
  </conditionalFormatting>
  <conditionalFormatting sqref="F318:G318">
    <cfRule type="containsErrors" dxfId="1229" priority="3021">
      <formula>ISERROR(F318)</formula>
    </cfRule>
  </conditionalFormatting>
  <conditionalFormatting sqref="E318">
    <cfRule type="containsErrors" dxfId="1228" priority="3020">
      <formula>ISERROR(E318)</formula>
    </cfRule>
  </conditionalFormatting>
  <conditionalFormatting sqref="D318">
    <cfRule type="containsErrors" dxfId="1227" priority="3019">
      <formula>ISERROR(D318)</formula>
    </cfRule>
  </conditionalFormatting>
  <conditionalFormatting sqref="N318">
    <cfRule type="cellIs" dxfId="1226" priority="3018" operator="equal">
      <formula>0</formula>
    </cfRule>
  </conditionalFormatting>
  <conditionalFormatting sqref="F233:G233">
    <cfRule type="containsErrors" dxfId="1225" priority="2846">
      <formula>ISERROR(F233)</formula>
    </cfRule>
  </conditionalFormatting>
  <conditionalFormatting sqref="F322:G322">
    <cfRule type="containsErrors" dxfId="1224" priority="3016">
      <formula>ISERROR(F322)</formula>
    </cfRule>
  </conditionalFormatting>
  <conditionalFormatting sqref="E322">
    <cfRule type="containsErrors" dxfId="1223" priority="3015">
      <formula>ISERROR(E322)</formula>
    </cfRule>
  </conditionalFormatting>
  <conditionalFormatting sqref="D322">
    <cfRule type="containsErrors" dxfId="1222" priority="3014">
      <formula>ISERROR(D322)</formula>
    </cfRule>
  </conditionalFormatting>
  <conditionalFormatting sqref="N322">
    <cfRule type="cellIs" dxfId="1221" priority="3013" operator="equal">
      <formula>0</formula>
    </cfRule>
  </conditionalFormatting>
  <conditionalFormatting sqref="F328:G328">
    <cfRule type="containsErrors" dxfId="1220" priority="3009">
      <formula>ISERROR(F328)</formula>
    </cfRule>
  </conditionalFormatting>
  <conditionalFormatting sqref="E328">
    <cfRule type="containsErrors" dxfId="1219" priority="3008">
      <formula>ISERROR(E328)</formula>
    </cfRule>
  </conditionalFormatting>
  <conditionalFormatting sqref="D328">
    <cfRule type="containsErrors" dxfId="1218" priority="3007">
      <formula>ISERROR(D328)</formula>
    </cfRule>
  </conditionalFormatting>
  <conditionalFormatting sqref="J236">
    <cfRule type="containsErrors" dxfId="1217" priority="2838">
      <formula>ISERROR(J236)</formula>
    </cfRule>
  </conditionalFormatting>
  <conditionalFormatting sqref="N328">
    <cfRule type="containsErrors" dxfId="1216" priority="3006">
      <formula>ISERROR(N328)</formula>
    </cfRule>
  </conditionalFormatting>
  <conditionalFormatting sqref="F330:G330">
    <cfRule type="containsErrors" dxfId="1215" priority="3004">
      <formula>ISERROR(F330)</formula>
    </cfRule>
  </conditionalFormatting>
  <conditionalFormatting sqref="E330">
    <cfRule type="containsErrors" dxfId="1214" priority="3003">
      <formula>ISERROR(E330)</formula>
    </cfRule>
  </conditionalFormatting>
  <conditionalFormatting sqref="D330">
    <cfRule type="containsErrors" dxfId="1213" priority="3002">
      <formula>ISERROR(D330)</formula>
    </cfRule>
  </conditionalFormatting>
  <conditionalFormatting sqref="N330">
    <cfRule type="containsErrors" dxfId="1212" priority="3001">
      <formula>ISERROR(N330)</formula>
    </cfRule>
  </conditionalFormatting>
  <conditionalFormatting sqref="J235">
    <cfRule type="containsErrors" dxfId="1211" priority="2834">
      <formula>ISERROR(J235)</formula>
    </cfRule>
  </conditionalFormatting>
  <conditionalFormatting sqref="F332:G332">
    <cfRule type="containsErrors" dxfId="1210" priority="2999">
      <formula>ISERROR(F332)</formula>
    </cfRule>
  </conditionalFormatting>
  <conditionalFormatting sqref="E332">
    <cfRule type="containsErrors" dxfId="1209" priority="2998">
      <formula>ISERROR(E332)</formula>
    </cfRule>
  </conditionalFormatting>
  <conditionalFormatting sqref="D332">
    <cfRule type="containsErrors" dxfId="1208" priority="2997">
      <formula>ISERROR(D332)</formula>
    </cfRule>
  </conditionalFormatting>
  <conditionalFormatting sqref="N332">
    <cfRule type="containsErrors" dxfId="1207" priority="2996">
      <formula>ISERROR(N332)</formula>
    </cfRule>
  </conditionalFormatting>
  <conditionalFormatting sqref="F334:G334">
    <cfRule type="containsErrors" dxfId="1206" priority="2994">
      <formula>ISERROR(F334)</formula>
    </cfRule>
  </conditionalFormatting>
  <conditionalFormatting sqref="E334">
    <cfRule type="containsErrors" dxfId="1205" priority="2993">
      <formula>ISERROR(E334)</formula>
    </cfRule>
  </conditionalFormatting>
  <conditionalFormatting sqref="D334">
    <cfRule type="containsErrors" dxfId="1204" priority="2992">
      <formula>ISERROR(D334)</formula>
    </cfRule>
  </conditionalFormatting>
  <conditionalFormatting sqref="N334">
    <cfRule type="containsErrors" dxfId="1203" priority="2991">
      <formula>ISERROR(N334)</formula>
    </cfRule>
  </conditionalFormatting>
  <conditionalFormatting sqref="F336:G336">
    <cfRule type="containsErrors" dxfId="1202" priority="2989">
      <formula>ISERROR(F336)</formula>
    </cfRule>
  </conditionalFormatting>
  <conditionalFormatting sqref="E336">
    <cfRule type="containsErrors" dxfId="1201" priority="2988">
      <formula>ISERROR(E336)</formula>
    </cfRule>
  </conditionalFormatting>
  <conditionalFormatting sqref="D336">
    <cfRule type="containsErrors" dxfId="1200" priority="2987">
      <formula>ISERROR(D336)</formula>
    </cfRule>
  </conditionalFormatting>
  <conditionalFormatting sqref="N336">
    <cfRule type="containsErrors" dxfId="1199" priority="2986">
      <formula>ISERROR(N336)</formula>
    </cfRule>
  </conditionalFormatting>
  <conditionalFormatting sqref="H229:I229">
    <cfRule type="containsErrors" dxfId="1198" priority="2823">
      <formula>ISERROR(H229)</formula>
    </cfRule>
  </conditionalFormatting>
  <conditionalFormatting sqref="F338:G338">
    <cfRule type="containsErrors" dxfId="1197" priority="2984">
      <formula>ISERROR(F338)</formula>
    </cfRule>
  </conditionalFormatting>
  <conditionalFormatting sqref="E338">
    <cfRule type="containsErrors" dxfId="1196" priority="2983">
      <formula>ISERROR(E338)</formula>
    </cfRule>
  </conditionalFormatting>
  <conditionalFormatting sqref="D338">
    <cfRule type="containsErrors" dxfId="1195" priority="2982">
      <formula>ISERROR(D338)</formula>
    </cfRule>
  </conditionalFormatting>
  <conditionalFormatting sqref="M337:M338 H337:H338">
    <cfRule type="containsErrors" dxfId="1194" priority="2981">
      <formula>ISERROR(H337)</formula>
    </cfRule>
  </conditionalFormatting>
  <conditionalFormatting sqref="I337:I338">
    <cfRule type="containsErrors" dxfId="1193" priority="2980">
      <formula>ISERROR(I337)</formula>
    </cfRule>
  </conditionalFormatting>
  <conditionalFormatting sqref="J337:J338">
    <cfRule type="containsErrors" dxfId="1192" priority="2979">
      <formula>ISERROR(J337)</formula>
    </cfRule>
  </conditionalFormatting>
  <conditionalFormatting sqref="N338">
    <cfRule type="containsErrors" dxfId="1191" priority="2978">
      <formula>ISERROR(N338)</formula>
    </cfRule>
  </conditionalFormatting>
  <conditionalFormatting sqref="H232">
    <cfRule type="containsErrors" dxfId="1190" priority="2817">
      <formula>ISERROR(H232)</formula>
    </cfRule>
  </conditionalFormatting>
  <conditionalFormatting sqref="M339:M340 H339:H340">
    <cfRule type="containsErrors" dxfId="1189" priority="2976">
      <formula>ISERROR(H339)</formula>
    </cfRule>
  </conditionalFormatting>
  <conditionalFormatting sqref="I339:I340">
    <cfRule type="containsErrors" dxfId="1188" priority="2975">
      <formula>ISERROR(I339)</formula>
    </cfRule>
  </conditionalFormatting>
  <conditionalFormatting sqref="J339:J340">
    <cfRule type="containsErrors" dxfId="1187" priority="2974">
      <formula>ISERROR(J339)</formula>
    </cfRule>
  </conditionalFormatting>
  <conditionalFormatting sqref="N340">
    <cfRule type="containsErrors" dxfId="1186" priority="2973">
      <formula>ISERROR(N340)</formula>
    </cfRule>
  </conditionalFormatting>
  <conditionalFormatting sqref="M341:M342 H341:H342">
    <cfRule type="containsErrors" dxfId="1185" priority="2971">
      <formula>ISERROR(H341)</formula>
    </cfRule>
  </conditionalFormatting>
  <conditionalFormatting sqref="I341:I342">
    <cfRule type="containsErrors" dxfId="1184" priority="2970">
      <formula>ISERROR(I341)</formula>
    </cfRule>
  </conditionalFormatting>
  <conditionalFormatting sqref="J341:J342">
    <cfRule type="containsErrors" dxfId="1183" priority="2969">
      <formula>ISERROR(J341)</formula>
    </cfRule>
  </conditionalFormatting>
  <conditionalFormatting sqref="N342">
    <cfRule type="containsErrors" dxfId="1182" priority="2968">
      <formula>ISERROR(N342)</formula>
    </cfRule>
  </conditionalFormatting>
  <conditionalFormatting sqref="D238:E239 O238 H239">
    <cfRule type="containsErrors" dxfId="1181" priority="2939">
      <formula>ISERROR(D238)</formula>
    </cfRule>
  </conditionalFormatting>
  <conditionalFormatting sqref="N238:N239">
    <cfRule type="cellIs" dxfId="1180" priority="2938" operator="equal">
      <formula>0</formula>
    </cfRule>
  </conditionalFormatting>
  <conditionalFormatting sqref="D237:E237">
    <cfRule type="containsErrors" dxfId="1179" priority="2929">
      <formula>ISERROR(D237)</formula>
    </cfRule>
  </conditionalFormatting>
  <conditionalFormatting sqref="I237">
    <cfRule type="containsErrors" dxfId="1178" priority="2928">
      <formula>ISERROR(I237)</formula>
    </cfRule>
  </conditionalFormatting>
  <conditionalFormatting sqref="O237">
    <cfRule type="containsErrors" dxfId="1177" priority="2927">
      <formula>ISERROR(O237)</formula>
    </cfRule>
  </conditionalFormatting>
  <conditionalFormatting sqref="N237">
    <cfRule type="cellIs" dxfId="1176" priority="2926" operator="equal">
      <formula>0</formula>
    </cfRule>
  </conditionalFormatting>
  <conditionalFormatting sqref="H240">
    <cfRule type="containsErrors" dxfId="1175" priority="2924">
      <formula>ISERROR(H240)</formula>
    </cfRule>
  </conditionalFormatting>
  <conditionalFormatting sqref="N240">
    <cfRule type="cellIs" dxfId="1174" priority="2923" operator="equal">
      <formula>0</formula>
    </cfRule>
  </conditionalFormatting>
  <conditionalFormatting sqref="H238:I238">
    <cfRule type="containsErrors" dxfId="1173" priority="2922">
      <formula>ISERROR(H238)</formula>
    </cfRule>
  </conditionalFormatting>
  <conditionalFormatting sqref="H237">
    <cfRule type="containsErrors" dxfId="1172" priority="2921">
      <formula>ISERROR(H237)</formula>
    </cfRule>
  </conditionalFormatting>
  <conditionalFormatting sqref="H227:I227">
    <cfRule type="containsErrors" dxfId="1171" priority="2849">
      <formula>ISERROR(H227)</formula>
    </cfRule>
  </conditionalFormatting>
  <conditionalFormatting sqref="F232:G232">
    <cfRule type="containsErrors" dxfId="1170" priority="2845">
      <formula>ISERROR(F232)</formula>
    </cfRule>
  </conditionalFormatting>
  <conditionalFormatting sqref="H234:H235">
    <cfRule type="containsErrors" dxfId="1169" priority="2844">
      <formula>ISERROR(H234)</formula>
    </cfRule>
  </conditionalFormatting>
  <conditionalFormatting sqref="H236">
    <cfRule type="containsErrors" dxfId="1168" priority="2843">
      <formula>ISERROR(H236)</formula>
    </cfRule>
  </conditionalFormatting>
  <conditionalFormatting sqref="I235">
    <cfRule type="containsErrors" dxfId="1167" priority="2841">
      <formula>ISERROR(I235)</formula>
    </cfRule>
  </conditionalFormatting>
  <conditionalFormatting sqref="I236">
    <cfRule type="containsErrors" dxfId="1166" priority="2840">
      <formula>ISERROR(I236)</formula>
    </cfRule>
  </conditionalFormatting>
  <conditionalFormatting sqref="K235">
    <cfRule type="containsErrors" dxfId="1165" priority="2829">
      <formula>ISERROR(K235)</formula>
    </cfRule>
  </conditionalFormatting>
  <conditionalFormatting sqref="K236">
    <cfRule type="containsErrors" dxfId="1164" priority="2828">
      <formula>ISERROR(K236)</formula>
    </cfRule>
  </conditionalFormatting>
  <conditionalFormatting sqref="I234">
    <cfRule type="containsErrors" dxfId="1163" priority="2824">
      <formula>ISERROR(I234)</formula>
    </cfRule>
  </conditionalFormatting>
  <conditionalFormatting sqref="G235">
    <cfRule type="containsErrors" dxfId="1162" priority="2822">
      <formula>ISERROR(G235)</formula>
    </cfRule>
  </conditionalFormatting>
  <conditionalFormatting sqref="G236">
    <cfRule type="containsErrors" dxfId="1161" priority="2820">
      <formula>ISERROR(G236)</formula>
    </cfRule>
  </conditionalFormatting>
  <conditionalFormatting sqref="H230">
    <cfRule type="containsErrors" dxfId="1160" priority="2819">
      <formula>ISERROR(H230)</formula>
    </cfRule>
  </conditionalFormatting>
  <conditionalFormatting sqref="H233">
    <cfRule type="containsErrors" dxfId="1159" priority="2816">
      <formula>ISERROR(H233)</formula>
    </cfRule>
  </conditionalFormatting>
  <conditionalFormatting sqref="H231">
    <cfRule type="containsErrors" dxfId="1158" priority="2815">
      <formula>ISERROR(H231)</formula>
    </cfRule>
  </conditionalFormatting>
  <conditionalFormatting sqref="H228:I228">
    <cfRule type="containsErrors" dxfId="1157" priority="2810">
      <formula>ISERROR(H228)</formula>
    </cfRule>
  </conditionalFormatting>
  <conditionalFormatting sqref="E235:E236">
    <cfRule type="containsErrors" dxfId="1156" priority="2790">
      <formula>ISERROR(E235)</formula>
    </cfRule>
  </conditionalFormatting>
  <conditionalFormatting sqref="O236">
    <cfRule type="containsErrors" dxfId="1155" priority="2785">
      <formula>ISERROR(O236)</formula>
    </cfRule>
  </conditionalFormatting>
  <conditionalFormatting sqref="Y150:Y175 Y214:Y443 Y445:Y566 Y2:Y38 Y93:Y95 Y42:Y91">
    <cfRule type="expression" dxfId="1154" priority="2721">
      <formula>$AE2=1</formula>
    </cfRule>
    <cfRule type="expression" dxfId="1153" priority="2722">
      <formula>$AE2=5</formula>
    </cfRule>
    <cfRule type="expression" dxfId="1152" priority="2723">
      <formula>$AE2=4</formula>
    </cfRule>
    <cfRule type="expression" dxfId="1151" priority="2724" stopIfTrue="1">
      <formula>$AE2=3</formula>
    </cfRule>
    <cfRule type="expression" dxfId="1150" priority="2725">
      <formula>$AE2=2</formula>
    </cfRule>
  </conditionalFormatting>
  <conditionalFormatting sqref="X214:X443 X445:X566 X42:X62">
    <cfRule type="expression" dxfId="1149" priority="2729" stopIfTrue="1">
      <formula>X42="CON AVANCE"</formula>
    </cfRule>
  </conditionalFormatting>
  <conditionalFormatting sqref="X214:X443 X445:X566 X42:X62">
    <cfRule type="expression" dxfId="1148" priority="2728" stopIfTrue="1">
      <formula>X42="CUMPLIDA"</formula>
    </cfRule>
    <cfRule type="expression" dxfId="1147" priority="2731" stopIfTrue="1">
      <formula>X42="PRÓXIMA A VENCER"</formula>
    </cfRule>
    <cfRule type="expression" dxfId="1146" priority="2732" stopIfTrue="1">
      <formula>X42="VENCIDA"</formula>
    </cfRule>
  </conditionalFormatting>
  <conditionalFormatting sqref="X214:X443 X445:X566 X42:X62">
    <cfRule type="expression" dxfId="1145" priority="2730">
      <formula>X42="EN TERMINO"</formula>
    </cfRule>
  </conditionalFormatting>
  <conditionalFormatting sqref="N565 Z565 C565:D565">
    <cfRule type="containsErrors" dxfId="1144" priority="2691">
      <formula>ISERROR(C565)</formula>
    </cfRule>
  </conditionalFormatting>
  <conditionalFormatting sqref="A567:A1048576 A1">
    <cfRule type="duplicateValues" dxfId="1143" priority="2634"/>
    <cfRule type="duplicateValues" dxfId="1142" priority="2657"/>
  </conditionalFormatting>
  <conditionalFormatting sqref="S444:V444 X444:Z444">
    <cfRule type="containsErrors" dxfId="1141" priority="2645">
      <formula>ISERROR(S444)</formula>
    </cfRule>
  </conditionalFormatting>
  <conditionalFormatting sqref="Y444">
    <cfRule type="expression" dxfId="1140" priority="2635">
      <formula>$AE444=1</formula>
    </cfRule>
    <cfRule type="expression" dxfId="1139" priority="2636">
      <formula>$AE444=5</formula>
    </cfRule>
    <cfRule type="expression" dxfId="1138" priority="2637">
      <formula>$AE444=4</formula>
    </cfRule>
    <cfRule type="expression" dxfId="1137" priority="2638" stopIfTrue="1">
      <formula>$AE444=3</formula>
    </cfRule>
    <cfRule type="expression" dxfId="1136" priority="2639">
      <formula>$AE444=2</formula>
    </cfRule>
  </conditionalFormatting>
  <conditionalFormatting sqref="X444">
    <cfRule type="expression" dxfId="1135" priority="2641" stopIfTrue="1">
      <formula>X444="CON AVANCE"</formula>
    </cfRule>
  </conditionalFormatting>
  <conditionalFormatting sqref="X444">
    <cfRule type="expression" dxfId="1134" priority="2640" stopIfTrue="1">
      <formula>X444="CUMPLIDA"</formula>
    </cfRule>
    <cfRule type="expression" dxfId="1133" priority="2643" stopIfTrue="1">
      <formula>X444="PRÓXIMA A VENCER"</formula>
    </cfRule>
    <cfRule type="expression" dxfId="1132" priority="2644" stopIfTrue="1">
      <formula>X444="VENCIDA"</formula>
    </cfRule>
  </conditionalFormatting>
  <conditionalFormatting sqref="X444">
    <cfRule type="expression" dxfId="1131" priority="2642">
      <formula>X444="EN TERMINO"</formula>
    </cfRule>
  </conditionalFormatting>
  <conditionalFormatting sqref="D225">
    <cfRule type="containsErrors" dxfId="1130" priority="2631">
      <formula>ISERROR(D225)</formula>
    </cfRule>
  </conditionalFormatting>
  <conditionalFormatting sqref="H225:I225">
    <cfRule type="containsErrors" dxfId="1129" priority="2630">
      <formula>ISERROR(H225)</formula>
    </cfRule>
  </conditionalFormatting>
  <conditionalFormatting sqref="H226">
    <cfRule type="containsErrors" dxfId="1128" priority="2629">
      <formula>ISERROR(H226)</formula>
    </cfRule>
  </conditionalFormatting>
  <conditionalFormatting sqref="I226">
    <cfRule type="containsErrors" dxfId="1127" priority="2628">
      <formula>ISERROR(I226)</formula>
    </cfRule>
  </conditionalFormatting>
  <conditionalFormatting sqref="D226">
    <cfRule type="containsErrors" dxfId="1126" priority="2627">
      <formula>ISERROR(D226)</formula>
    </cfRule>
  </conditionalFormatting>
  <conditionalFormatting sqref="N226">
    <cfRule type="cellIs" dxfId="1125" priority="2626" operator="equal">
      <formula>0</formula>
    </cfRule>
  </conditionalFormatting>
  <conditionalFormatting sqref="N225">
    <cfRule type="cellIs" dxfId="1124" priority="2625" operator="equal">
      <formula>0</formula>
    </cfRule>
  </conditionalFormatting>
  <conditionalFormatting sqref="Z225">
    <cfRule type="containsErrors" dxfId="1123" priority="2616">
      <formula>ISERROR(Z225)</formula>
    </cfRule>
  </conditionalFormatting>
  <conditionalFormatting sqref="Z226">
    <cfRule type="containsErrors" dxfId="1122" priority="2603">
      <formula>ISERROR(Z226)</formula>
    </cfRule>
  </conditionalFormatting>
  <conditionalFormatting sqref="N214:N224">
    <cfRule type="cellIs" dxfId="1121" priority="2581" operator="equal">
      <formula>0</formula>
    </cfRule>
  </conditionalFormatting>
  <conditionalFormatting sqref="D197:D198 D200:D204">
    <cfRule type="containsErrors" dxfId="1120" priority="2547">
      <formula>ISERROR(D197)</formula>
    </cfRule>
  </conditionalFormatting>
  <conditionalFormatting sqref="D212:E213">
    <cfRule type="containsErrors" dxfId="1119" priority="2546">
      <formula>ISERROR(D212)</formula>
    </cfRule>
  </conditionalFormatting>
  <conditionalFormatting sqref="D205:E205 D207:E207 D209:E209">
    <cfRule type="containsErrors" dxfId="1118" priority="2545">
      <formula>ISERROR(D205)</formula>
    </cfRule>
  </conditionalFormatting>
  <conditionalFormatting sqref="H205:I205">
    <cfRule type="containsErrors" dxfId="1117" priority="2544">
      <formula>ISERROR(H205)</formula>
    </cfRule>
  </conditionalFormatting>
  <conditionalFormatting sqref="D206:E206">
    <cfRule type="containsErrors" dxfId="1116" priority="2542">
      <formula>ISERROR(D206)</formula>
    </cfRule>
  </conditionalFormatting>
  <conditionalFormatting sqref="D208:E208">
    <cfRule type="containsErrors" dxfId="1115" priority="2541">
      <formula>ISERROR(D208)</formula>
    </cfRule>
  </conditionalFormatting>
  <conditionalFormatting sqref="D210:E210">
    <cfRule type="containsErrors" dxfId="1114" priority="2540">
      <formula>ISERROR(D210)</formula>
    </cfRule>
  </conditionalFormatting>
  <conditionalFormatting sqref="D211:E211">
    <cfRule type="containsErrors" dxfId="1113" priority="2539">
      <formula>ISERROR(D211)</formula>
    </cfRule>
  </conditionalFormatting>
  <conditionalFormatting sqref="E197:G198 E200:G204">
    <cfRule type="containsErrors" dxfId="1112" priority="2538">
      <formula>ISERROR(E197)</formula>
    </cfRule>
  </conditionalFormatting>
  <conditionalFormatting sqref="N205">
    <cfRule type="cellIs" dxfId="1111" priority="2536" operator="equal">
      <formula>0</formula>
    </cfRule>
  </conditionalFormatting>
  <conditionalFormatting sqref="N197">
    <cfRule type="cellIs" dxfId="1110" priority="2535" operator="equal">
      <formula>0</formula>
    </cfRule>
  </conditionalFormatting>
  <conditionalFormatting sqref="H197">
    <cfRule type="containsErrors" dxfId="1109" priority="2534">
      <formula>ISERROR(H197)</formula>
    </cfRule>
  </conditionalFormatting>
  <conditionalFormatting sqref="J199">
    <cfRule type="containsErrors" dxfId="1108" priority="2470">
      <formula>ISERROR(J199)</formula>
    </cfRule>
  </conditionalFormatting>
  <conditionalFormatting sqref="N198">
    <cfRule type="cellIs" dxfId="1107" priority="2532" operator="equal">
      <formula>0</formula>
    </cfRule>
  </conditionalFormatting>
  <conditionalFormatting sqref="H198">
    <cfRule type="containsErrors" dxfId="1106" priority="2531">
      <formula>ISERROR(H198)</formula>
    </cfRule>
  </conditionalFormatting>
  <conditionalFormatting sqref="H199">
    <cfRule type="containsErrors" dxfId="1105" priority="2468">
      <formula>ISERROR(H199)</formula>
    </cfRule>
  </conditionalFormatting>
  <conditionalFormatting sqref="N200">
    <cfRule type="cellIs" dxfId="1104" priority="2529" operator="equal">
      <formula>0</formula>
    </cfRule>
  </conditionalFormatting>
  <conditionalFormatting sqref="H200">
    <cfRule type="containsErrors" dxfId="1103" priority="2528">
      <formula>ISERROR(H200)</formula>
    </cfRule>
  </conditionalFormatting>
  <conditionalFormatting sqref="N201">
    <cfRule type="cellIs" dxfId="1102" priority="2526" operator="equal">
      <formula>0</formula>
    </cfRule>
  </conditionalFormatting>
  <conditionalFormatting sqref="H201">
    <cfRule type="containsErrors" dxfId="1101" priority="2525">
      <formula>ISERROR(H201)</formula>
    </cfRule>
  </conditionalFormatting>
  <conditionalFormatting sqref="N202">
    <cfRule type="cellIs" dxfId="1100" priority="2523" operator="equal">
      <formula>0</formula>
    </cfRule>
  </conditionalFormatting>
  <conditionalFormatting sqref="H202">
    <cfRule type="containsErrors" dxfId="1099" priority="2522">
      <formula>ISERROR(H202)</formula>
    </cfRule>
  </conditionalFormatting>
  <conditionalFormatting sqref="N203">
    <cfRule type="cellIs" dxfId="1098" priority="2520" operator="equal">
      <formula>0</formula>
    </cfRule>
  </conditionalFormatting>
  <conditionalFormatting sqref="H203">
    <cfRule type="containsErrors" dxfId="1097" priority="2519">
      <formula>ISERROR(H203)</formula>
    </cfRule>
  </conditionalFormatting>
  <conditionalFormatting sqref="N204">
    <cfRule type="cellIs" dxfId="1096" priority="2517" operator="equal">
      <formula>0</formula>
    </cfRule>
  </conditionalFormatting>
  <conditionalFormatting sqref="H204">
    <cfRule type="containsErrors" dxfId="1095" priority="2516">
      <formula>ISERROR(H204)</formula>
    </cfRule>
  </conditionalFormatting>
  <conditionalFormatting sqref="H206:I206">
    <cfRule type="containsErrors" dxfId="1094" priority="2515">
      <formula>ISERROR(H206)</formula>
    </cfRule>
  </conditionalFormatting>
  <conditionalFormatting sqref="N206">
    <cfRule type="cellIs" dxfId="1093" priority="2513" operator="equal">
      <formula>0</formula>
    </cfRule>
  </conditionalFormatting>
  <conditionalFormatting sqref="H207:I207">
    <cfRule type="containsErrors" dxfId="1092" priority="2512">
      <formula>ISERROR(H207)</formula>
    </cfRule>
  </conditionalFormatting>
  <conditionalFormatting sqref="N207">
    <cfRule type="cellIs" dxfId="1091" priority="2510" operator="equal">
      <formula>0</formula>
    </cfRule>
  </conditionalFormatting>
  <conditionalFormatting sqref="H209:I209">
    <cfRule type="containsErrors" dxfId="1090" priority="2509">
      <formula>ISERROR(H209)</formula>
    </cfRule>
  </conditionalFormatting>
  <conditionalFormatting sqref="N209">
    <cfRule type="cellIs" dxfId="1089" priority="2507" operator="equal">
      <formula>0</formula>
    </cfRule>
  </conditionalFormatting>
  <conditionalFormatting sqref="H210:I210">
    <cfRule type="containsErrors" dxfId="1088" priority="2506">
      <formula>ISERROR(H210)</formula>
    </cfRule>
  </conditionalFormatting>
  <conditionalFormatting sqref="N210">
    <cfRule type="cellIs" dxfId="1087" priority="2504" operator="equal">
      <formula>0</formula>
    </cfRule>
  </conditionalFormatting>
  <conditionalFormatting sqref="N211">
    <cfRule type="cellIs" dxfId="1086" priority="2502" operator="equal">
      <formula>0</formula>
    </cfRule>
  </conditionalFormatting>
  <conditionalFormatting sqref="H211">
    <cfRule type="containsErrors" dxfId="1085" priority="2501">
      <formula>ISERROR(H211)</formula>
    </cfRule>
  </conditionalFormatting>
  <conditionalFormatting sqref="N212">
    <cfRule type="cellIs" dxfId="1084" priority="2499" operator="equal">
      <formula>0</formula>
    </cfRule>
  </conditionalFormatting>
  <conditionalFormatting sqref="H212">
    <cfRule type="containsErrors" dxfId="1083" priority="2498">
      <formula>ISERROR(H212)</formula>
    </cfRule>
  </conditionalFormatting>
  <conditionalFormatting sqref="H213:I213">
    <cfRule type="containsErrors" dxfId="1082" priority="2497">
      <formula>ISERROR(H213)</formula>
    </cfRule>
  </conditionalFormatting>
  <conditionalFormatting sqref="N213">
    <cfRule type="cellIs" dxfId="1081" priority="2495" operator="equal">
      <formula>0</formula>
    </cfRule>
  </conditionalFormatting>
  <conditionalFormatting sqref="H208:I208">
    <cfRule type="containsErrors" dxfId="1080" priority="2494">
      <formula>ISERROR(H208)</formula>
    </cfRule>
  </conditionalFormatting>
  <conditionalFormatting sqref="N208">
    <cfRule type="cellIs" dxfId="1079" priority="2492" operator="equal">
      <formula>0</formula>
    </cfRule>
  </conditionalFormatting>
  <conditionalFormatting sqref="D199:G199">
    <cfRule type="containsErrors" dxfId="1078" priority="2491">
      <formula>ISERROR(D199)</formula>
    </cfRule>
  </conditionalFormatting>
  <conditionalFormatting sqref="K199">
    <cfRule type="containsErrors" dxfId="1077" priority="2490">
      <formula>ISERROR(K199)</formula>
    </cfRule>
  </conditionalFormatting>
  <conditionalFormatting sqref="O199">
    <cfRule type="containsErrors" dxfId="1076" priority="2488">
      <formula>ISERROR(O199)</formula>
    </cfRule>
  </conditionalFormatting>
  <conditionalFormatting sqref="S197:V213 X197:Z213">
    <cfRule type="containsErrors" dxfId="1075" priority="2486">
      <formula>ISERROR(S197)</formula>
    </cfRule>
  </conditionalFormatting>
  <conditionalFormatting sqref="Y197:Y213">
    <cfRule type="expression" dxfId="1074" priority="2476">
      <formula>$AE197=1</formula>
    </cfRule>
    <cfRule type="expression" dxfId="1073" priority="2477">
      <formula>$AE197=5</formula>
    </cfRule>
    <cfRule type="expression" dxfId="1072" priority="2478">
      <formula>$AE197=4</formula>
    </cfRule>
    <cfRule type="expression" dxfId="1071" priority="2479" stopIfTrue="1">
      <formula>$AE197=3</formula>
    </cfRule>
    <cfRule type="expression" dxfId="1070" priority="2480">
      <formula>$AE197=2</formula>
    </cfRule>
  </conditionalFormatting>
  <conditionalFormatting sqref="X197:X213">
    <cfRule type="expression" dxfId="1069" priority="2482" stopIfTrue="1">
      <formula>X197="CON AVANCE"</formula>
    </cfRule>
  </conditionalFormatting>
  <conditionalFormatting sqref="X197:X213">
    <cfRule type="expression" dxfId="1068" priority="2481" stopIfTrue="1">
      <formula>X197="CUMPLIDA"</formula>
    </cfRule>
    <cfRule type="expression" dxfId="1067" priority="2484" stopIfTrue="1">
      <formula>X197="PRÓXIMA A VENCER"</formula>
    </cfRule>
    <cfRule type="expression" dxfId="1066" priority="2485" stopIfTrue="1">
      <formula>X197="VENCIDA"</formula>
    </cfRule>
  </conditionalFormatting>
  <conditionalFormatting sqref="X197:X213">
    <cfRule type="expression" dxfId="1065" priority="2483">
      <formula>X197="EN TERMINO"</formula>
    </cfRule>
  </conditionalFormatting>
  <conditionalFormatting sqref="N199">
    <cfRule type="cellIs" dxfId="1064" priority="2471" operator="equal">
      <formula>0</formula>
    </cfRule>
  </conditionalFormatting>
  <conditionalFormatting sqref="I199">
    <cfRule type="containsErrors" dxfId="1063" priority="2469">
      <formula>ISERROR(I199)</formula>
    </cfRule>
  </conditionalFormatting>
  <conditionalFormatting sqref="D177:D184">
    <cfRule type="containsErrors" dxfId="1062" priority="2241">
      <formula>ISERROR(D177)</formula>
    </cfRule>
  </conditionalFormatting>
  <conditionalFormatting sqref="D192">
    <cfRule type="containsErrors" dxfId="1061" priority="2240">
      <formula>ISERROR(D192)</formula>
    </cfRule>
  </conditionalFormatting>
  <conditionalFormatting sqref="D185">
    <cfRule type="containsErrors" dxfId="1060" priority="2239">
      <formula>ISERROR(D185)</formula>
    </cfRule>
  </conditionalFormatting>
  <conditionalFormatting sqref="D186">
    <cfRule type="containsErrors" dxfId="1059" priority="2238">
      <formula>ISERROR(D186)</formula>
    </cfRule>
  </conditionalFormatting>
  <conditionalFormatting sqref="D187">
    <cfRule type="containsErrors" dxfId="1058" priority="2237">
      <formula>ISERROR(D187)</formula>
    </cfRule>
  </conditionalFormatting>
  <conditionalFormatting sqref="D188">
    <cfRule type="containsErrors" dxfId="1057" priority="2236">
      <formula>ISERROR(D188)</formula>
    </cfRule>
  </conditionalFormatting>
  <conditionalFormatting sqref="D189">
    <cfRule type="containsErrors" dxfId="1056" priority="2235">
      <formula>ISERROR(D189)</formula>
    </cfRule>
  </conditionalFormatting>
  <conditionalFormatting sqref="D190">
    <cfRule type="containsErrors" dxfId="1055" priority="2234">
      <formula>ISERROR(D190)</formula>
    </cfRule>
  </conditionalFormatting>
  <conditionalFormatting sqref="D191">
    <cfRule type="containsErrors" dxfId="1054" priority="2233">
      <formula>ISERROR(D191)</formula>
    </cfRule>
  </conditionalFormatting>
  <conditionalFormatting sqref="D193">
    <cfRule type="containsErrors" dxfId="1053" priority="2232">
      <formula>ISERROR(D193)</formula>
    </cfRule>
  </conditionalFormatting>
  <conditionalFormatting sqref="D196">
    <cfRule type="containsErrors" dxfId="1052" priority="2231">
      <formula>ISERROR(D196)</formula>
    </cfRule>
  </conditionalFormatting>
  <conditionalFormatting sqref="F177:G184">
    <cfRule type="containsErrors" dxfId="1051" priority="2230">
      <formula>ISERROR(F177)</formula>
    </cfRule>
  </conditionalFormatting>
  <conditionalFormatting sqref="N177">
    <cfRule type="cellIs" dxfId="1050" priority="2229" operator="equal">
      <formula>0</formula>
    </cfRule>
  </conditionalFormatting>
  <conditionalFormatting sqref="N178:N196">
    <cfRule type="cellIs" dxfId="1049" priority="2228" operator="equal">
      <formula>0</formula>
    </cfRule>
  </conditionalFormatting>
  <conditionalFormatting sqref="S177:V196 X177:Z196">
    <cfRule type="containsErrors" dxfId="1048" priority="2226">
      <formula>ISERROR(S177)</formula>
    </cfRule>
  </conditionalFormatting>
  <conditionalFormatting sqref="Y177:Y196">
    <cfRule type="expression" dxfId="1047" priority="2216">
      <formula>$AE177=1</formula>
    </cfRule>
    <cfRule type="expression" dxfId="1046" priority="2217">
      <formula>$AE177=5</formula>
    </cfRule>
    <cfRule type="expression" dxfId="1045" priority="2218">
      <formula>$AE177=4</formula>
    </cfRule>
    <cfRule type="expression" dxfId="1044" priority="2219" stopIfTrue="1">
      <formula>$AE177=3</formula>
    </cfRule>
    <cfRule type="expression" dxfId="1043" priority="2220">
      <formula>$AE177=2</formula>
    </cfRule>
  </conditionalFormatting>
  <conditionalFormatting sqref="X177:X196">
    <cfRule type="expression" dxfId="1042" priority="2222" stopIfTrue="1">
      <formula>X177="CON AVANCE"</formula>
    </cfRule>
  </conditionalFormatting>
  <conditionalFormatting sqref="X177:X196">
    <cfRule type="expression" dxfId="1041" priority="2221" stopIfTrue="1">
      <formula>X177="CUMPLIDA"</formula>
    </cfRule>
    <cfRule type="expression" dxfId="1040" priority="2224" stopIfTrue="1">
      <formula>X177="PRÓXIMA A VENCER"</formula>
    </cfRule>
    <cfRule type="expression" dxfId="1039" priority="2225" stopIfTrue="1">
      <formula>X177="VENCIDA"</formula>
    </cfRule>
  </conditionalFormatting>
  <conditionalFormatting sqref="X177:X196">
    <cfRule type="expression" dxfId="1038" priority="2223">
      <formula>X177="EN TERMINO"</formula>
    </cfRule>
  </conditionalFormatting>
  <conditionalFormatting sqref="Z215:Z224">
    <cfRule type="containsErrors" dxfId="1037" priority="2214">
      <formula>ISERROR(Z215)</formula>
    </cfRule>
  </conditionalFormatting>
  <conditionalFormatting sqref="Q1:R1 Q131:Q149">
    <cfRule type="containsErrors" dxfId="1036" priority="2213">
      <formula>ISERROR(Q1)</formula>
    </cfRule>
  </conditionalFormatting>
  <conditionalFormatting sqref="R177">
    <cfRule type="containsErrors" dxfId="1035" priority="2212">
      <formula>ISERROR(R177)</formula>
    </cfRule>
  </conditionalFormatting>
  <conditionalFormatting sqref="R178:R566">
    <cfRule type="cellIs" dxfId="1034" priority="2210" operator="lessThan">
      <formula>0</formula>
    </cfRule>
    <cfRule type="containsErrors" dxfId="1033" priority="2211">
      <formula>ISERROR(R178)</formula>
    </cfRule>
  </conditionalFormatting>
  <conditionalFormatting sqref="R150:R177 R42:R62">
    <cfRule type="cellIs" dxfId="1032" priority="2209" operator="lessThan">
      <formula>0</formula>
    </cfRule>
  </conditionalFormatting>
  <conditionalFormatting sqref="W444">
    <cfRule type="containsErrors" dxfId="1031" priority="1811">
      <formula>ISERROR(W444)</formula>
    </cfRule>
  </conditionalFormatting>
  <conditionalFormatting sqref="W197:W213">
    <cfRule type="containsErrors" dxfId="1030" priority="1810">
      <formula>ISERROR(W197)</formula>
    </cfRule>
  </conditionalFormatting>
  <conditionalFormatting sqref="W177:W196">
    <cfRule type="containsErrors" dxfId="1029" priority="1809">
      <formula>ISERROR(W177)</formula>
    </cfRule>
  </conditionalFormatting>
  <conditionalFormatting sqref="D176:E176">
    <cfRule type="containsErrors" dxfId="1028" priority="1808">
      <formula>ISERROR(D176)</formula>
    </cfRule>
  </conditionalFormatting>
  <conditionalFormatting sqref="S176:V176 X176:Z176">
    <cfRule type="containsErrors" dxfId="1027" priority="1807">
      <formula>ISERROR(S176)</formula>
    </cfRule>
  </conditionalFormatting>
  <conditionalFormatting sqref="Y176">
    <cfRule type="expression" dxfId="1026" priority="1797">
      <formula>$AE176=1</formula>
    </cfRule>
    <cfRule type="expression" dxfId="1025" priority="1798">
      <formula>$AE176=5</formula>
    </cfRule>
    <cfRule type="expression" dxfId="1024" priority="1799">
      <formula>$AE176=4</formula>
    </cfRule>
    <cfRule type="expression" dxfId="1023" priority="1800" stopIfTrue="1">
      <formula>$AE176=3</formula>
    </cfRule>
    <cfRule type="expression" dxfId="1022" priority="1801">
      <formula>$AE176=2</formula>
    </cfRule>
  </conditionalFormatting>
  <conditionalFormatting sqref="X176">
    <cfRule type="expression" dxfId="1021" priority="1803" stopIfTrue="1">
      <formula>X176="CON AVANCE"</formula>
    </cfRule>
  </conditionalFormatting>
  <conditionalFormatting sqref="X176">
    <cfRule type="expression" dxfId="1020" priority="1802" stopIfTrue="1">
      <formula>X176="CUMPLIDA"</formula>
    </cfRule>
    <cfRule type="expression" dxfId="1019" priority="1805" stopIfTrue="1">
      <formula>X176="PRÓXIMA A VENCER"</formula>
    </cfRule>
    <cfRule type="expression" dxfId="1018" priority="1806" stopIfTrue="1">
      <formula>X176="VENCIDA"</formula>
    </cfRule>
  </conditionalFormatting>
  <conditionalFormatting sqref="X176">
    <cfRule type="expression" dxfId="1017" priority="1804">
      <formula>X176="EN TERMINO"</formula>
    </cfRule>
  </conditionalFormatting>
  <conditionalFormatting sqref="W176">
    <cfRule type="containsErrors" dxfId="1016" priority="1795">
      <formula>ISERROR(W176)</formula>
    </cfRule>
  </conditionalFormatting>
  <conditionalFormatting sqref="N176">
    <cfRule type="cellIs" dxfId="1015" priority="1794" operator="equal">
      <formula>0</formula>
    </cfRule>
  </conditionalFormatting>
  <conditionalFormatting sqref="N150:N175">
    <cfRule type="cellIs" dxfId="1014" priority="1717" operator="equal">
      <formula>0</formula>
    </cfRule>
  </conditionalFormatting>
  <conditionalFormatting sqref="S150:V175">
    <cfRule type="containsErrors" dxfId="1013" priority="1714">
      <formula>ISERROR(S150)</formula>
    </cfRule>
  </conditionalFormatting>
  <conditionalFormatting sqref="X150:Y175">
    <cfRule type="containsErrors" dxfId="1012" priority="1713">
      <formula>ISERROR(X150)</formula>
    </cfRule>
  </conditionalFormatting>
  <conditionalFormatting sqref="X150:X175">
    <cfRule type="expression" dxfId="1011" priority="1709" stopIfTrue="1">
      <formula>X150="CON AVANCE"</formula>
    </cfRule>
  </conditionalFormatting>
  <conditionalFormatting sqref="X150:X175">
    <cfRule type="expression" dxfId="1010" priority="1708" stopIfTrue="1">
      <formula>X150="CUMPLIDA"</formula>
    </cfRule>
    <cfRule type="expression" dxfId="1009" priority="1711" stopIfTrue="1">
      <formula>X150="PRÓXIMA A VENCER"</formula>
    </cfRule>
    <cfRule type="expression" dxfId="1008" priority="1712" stopIfTrue="1">
      <formula>X150="VENCIDA"</formula>
    </cfRule>
  </conditionalFormatting>
  <conditionalFormatting sqref="X150:X175">
    <cfRule type="expression" dxfId="1007" priority="1710">
      <formula>X150="EN TERMINO"</formula>
    </cfRule>
  </conditionalFormatting>
  <conditionalFormatting sqref="I152 I163 I165">
    <cfRule type="containsErrors" dxfId="1006" priority="1702">
      <formula>ISERROR(I152)</formula>
    </cfRule>
  </conditionalFormatting>
  <conditionalFormatting sqref="F166:G168">
    <cfRule type="containsErrors" dxfId="1005" priority="1701">
      <formula>ISERROR(F166)</formula>
    </cfRule>
  </conditionalFormatting>
  <conditionalFormatting sqref="F165:G165">
    <cfRule type="containsErrors" dxfId="1004" priority="1700">
      <formula>ISERROR(F165)</formula>
    </cfRule>
  </conditionalFormatting>
  <conditionalFormatting sqref="F170:G170 G171:G172">
    <cfRule type="containsErrors" dxfId="1003" priority="1699">
      <formula>ISERROR(F170)</formula>
    </cfRule>
  </conditionalFormatting>
  <conditionalFormatting sqref="F169:G169">
    <cfRule type="containsErrors" dxfId="1002" priority="1698">
      <formula>ISERROR(F169)</formula>
    </cfRule>
  </conditionalFormatting>
  <conditionalFormatting sqref="I173">
    <cfRule type="containsErrors" dxfId="1001" priority="1697">
      <formula>ISERROR(I173)</formula>
    </cfRule>
  </conditionalFormatting>
  <conditionalFormatting sqref="I174">
    <cfRule type="containsErrors" dxfId="1000" priority="1696">
      <formula>ISERROR(I174)</formula>
    </cfRule>
  </conditionalFormatting>
  <conditionalFormatting sqref="I175">
    <cfRule type="containsErrors" dxfId="999" priority="1695">
      <formula>ISERROR(I175)</formula>
    </cfRule>
  </conditionalFormatting>
  <conditionalFormatting sqref="J174">
    <cfRule type="containsErrors" dxfId="998" priority="1692">
      <formula>ISERROR(J174)</formula>
    </cfRule>
  </conditionalFormatting>
  <conditionalFormatting sqref="J171">
    <cfRule type="containsErrors" dxfId="997" priority="1690">
      <formula>ISERROR(J171)</formula>
    </cfRule>
  </conditionalFormatting>
  <conditionalFormatting sqref="J163">
    <cfRule type="containsErrors" dxfId="996" priority="1693">
      <formula>ISERROR(J163)</formula>
    </cfRule>
  </conditionalFormatting>
  <conditionalFormatting sqref="J173">
    <cfRule type="containsErrors" dxfId="995" priority="1689">
      <formula>ISERROR(J173)</formula>
    </cfRule>
  </conditionalFormatting>
  <conditionalFormatting sqref="J165">
    <cfRule type="containsErrors" dxfId="994" priority="1691">
      <formula>ISERROR(J165)</formula>
    </cfRule>
  </conditionalFormatting>
  <conditionalFormatting sqref="J175">
    <cfRule type="containsErrors" dxfId="993" priority="1688">
      <formula>ISERROR(J175)</formula>
    </cfRule>
  </conditionalFormatting>
  <conditionalFormatting sqref="K175">
    <cfRule type="containsErrors" dxfId="992" priority="1681">
      <formula>ISERROR(K175)</formula>
    </cfRule>
  </conditionalFormatting>
  <conditionalFormatting sqref="K163">
    <cfRule type="containsErrors" dxfId="991" priority="1686">
      <formula>ISERROR(K163)</formula>
    </cfRule>
  </conditionalFormatting>
  <conditionalFormatting sqref="K165">
    <cfRule type="containsErrors" dxfId="990" priority="1685">
      <formula>ISERROR(K165)</formula>
    </cfRule>
  </conditionalFormatting>
  <conditionalFormatting sqref="K171">
    <cfRule type="containsErrors" dxfId="989" priority="1684">
      <formula>ISERROR(K171)</formula>
    </cfRule>
  </conditionalFormatting>
  <conditionalFormatting sqref="K173">
    <cfRule type="containsErrors" dxfId="988" priority="1683">
      <formula>ISERROR(K173)</formula>
    </cfRule>
  </conditionalFormatting>
  <conditionalFormatting sqref="K174">
    <cfRule type="containsErrors" dxfId="987" priority="1682">
      <formula>ISERROR(K174)</formula>
    </cfRule>
  </conditionalFormatting>
  <conditionalFormatting sqref="H150:I151">
    <cfRule type="containsErrors" dxfId="986" priority="1679">
      <formula>ISERROR(H150)</formula>
    </cfRule>
  </conditionalFormatting>
  <conditionalFormatting sqref="I172">
    <cfRule type="containsErrors" dxfId="985" priority="1678">
      <formula>ISERROR(I172)</formula>
    </cfRule>
  </conditionalFormatting>
  <conditionalFormatting sqref="H160:I160">
    <cfRule type="containsErrors" dxfId="984" priority="1677">
      <formula>ISERROR(H160)</formula>
    </cfRule>
  </conditionalFormatting>
  <conditionalFormatting sqref="G173">
    <cfRule type="containsErrors" dxfId="983" priority="1676">
      <formula>ISERROR(G173)</formula>
    </cfRule>
  </conditionalFormatting>
  <conditionalFormatting sqref="G174">
    <cfRule type="containsErrors" dxfId="982" priority="1675">
      <formula>ISERROR(G174)</formula>
    </cfRule>
  </conditionalFormatting>
  <conditionalFormatting sqref="H166">
    <cfRule type="containsErrors" dxfId="981" priority="1674">
      <formula>ISERROR(H166)</formula>
    </cfRule>
  </conditionalFormatting>
  <conditionalFormatting sqref="H168">
    <cfRule type="containsErrors" dxfId="980" priority="1673">
      <formula>ISERROR(H168)</formula>
    </cfRule>
  </conditionalFormatting>
  <conditionalFormatting sqref="I153">
    <cfRule type="containsErrors" dxfId="979" priority="1672">
      <formula>ISERROR(I153)</formula>
    </cfRule>
  </conditionalFormatting>
  <conditionalFormatting sqref="J158">
    <cfRule type="containsErrors" dxfId="978" priority="1671">
      <formula>ISERROR(J158)</formula>
    </cfRule>
  </conditionalFormatting>
  <conditionalFormatting sqref="K158">
    <cfRule type="containsErrors" dxfId="977" priority="1670">
      <formula>ISERROR(K158)</formula>
    </cfRule>
  </conditionalFormatting>
  <conditionalFormatting sqref="I154:I155">
    <cfRule type="containsErrors" dxfId="976" priority="1669">
      <formula>ISERROR(I154)</formula>
    </cfRule>
  </conditionalFormatting>
  <conditionalFormatting sqref="H159">
    <cfRule type="containsErrors" dxfId="975" priority="1668">
      <formula>ISERROR(H159)</formula>
    </cfRule>
  </conditionalFormatting>
  <conditionalFormatting sqref="I159">
    <cfRule type="containsErrors" dxfId="974" priority="1667">
      <formula>ISERROR(I159)</formula>
    </cfRule>
  </conditionalFormatting>
  <conditionalFormatting sqref="J159">
    <cfRule type="containsErrors" dxfId="973" priority="1666">
      <formula>ISERROR(J159)</formula>
    </cfRule>
  </conditionalFormatting>
  <conditionalFormatting sqref="K159">
    <cfRule type="containsErrors" dxfId="972" priority="1665">
      <formula>ISERROR(K159)</formula>
    </cfRule>
  </conditionalFormatting>
  <conditionalFormatting sqref="I158">
    <cfRule type="containsErrors" dxfId="971" priority="1664">
      <formula>ISERROR(I158)</formula>
    </cfRule>
  </conditionalFormatting>
  <conditionalFormatting sqref="J164">
    <cfRule type="containsErrors" dxfId="970" priority="1663">
      <formula>ISERROR(J164)</formula>
    </cfRule>
  </conditionalFormatting>
  <conditionalFormatting sqref="K164">
    <cfRule type="containsErrors" dxfId="969" priority="1662">
      <formula>ISERROR(K164)</formula>
    </cfRule>
  </conditionalFormatting>
  <conditionalFormatting sqref="I164">
    <cfRule type="containsErrors" dxfId="968" priority="1661">
      <formula>ISERROR(I164)</formula>
    </cfRule>
  </conditionalFormatting>
  <conditionalFormatting sqref="K161">
    <cfRule type="containsErrors" dxfId="967" priority="1660">
      <formula>ISERROR(K161)</formula>
    </cfRule>
  </conditionalFormatting>
  <conditionalFormatting sqref="I161">
    <cfRule type="containsErrors" dxfId="966" priority="1659">
      <formula>ISERROR(I161)</formula>
    </cfRule>
  </conditionalFormatting>
  <conditionalFormatting sqref="J162">
    <cfRule type="containsErrors" dxfId="965" priority="1658">
      <formula>ISERROR(J162)</formula>
    </cfRule>
  </conditionalFormatting>
  <conditionalFormatting sqref="K162">
    <cfRule type="containsErrors" dxfId="964" priority="1657">
      <formula>ISERROR(K162)</formula>
    </cfRule>
  </conditionalFormatting>
  <conditionalFormatting sqref="I162">
    <cfRule type="containsErrors" dxfId="963" priority="1656">
      <formula>ISERROR(I162)</formula>
    </cfRule>
  </conditionalFormatting>
  <conditionalFormatting sqref="H154">
    <cfRule type="containsErrors" dxfId="962" priority="1655">
      <formula>ISERROR(H154)</formula>
    </cfRule>
  </conditionalFormatting>
  <conditionalFormatting sqref="H155">
    <cfRule type="containsErrors" dxfId="961" priority="1654">
      <formula>ISERROR(H155)</formula>
    </cfRule>
  </conditionalFormatting>
  <conditionalFormatting sqref="H158">
    <cfRule type="containsErrors" dxfId="960" priority="1653">
      <formula>ISERROR(H158)</formula>
    </cfRule>
  </conditionalFormatting>
  <conditionalFormatting sqref="H157">
    <cfRule type="containsErrors" dxfId="959" priority="1652">
      <formula>ISERROR(H157)</formula>
    </cfRule>
  </conditionalFormatting>
  <conditionalFormatting sqref="H156">
    <cfRule type="containsErrors" dxfId="958" priority="1651">
      <formula>ISERROR(H156)</formula>
    </cfRule>
  </conditionalFormatting>
  <conditionalFormatting sqref="H161">
    <cfRule type="containsErrors" dxfId="957" priority="1650">
      <formula>ISERROR(H161)</formula>
    </cfRule>
  </conditionalFormatting>
  <conditionalFormatting sqref="J161">
    <cfRule type="containsErrors" dxfId="956" priority="1649">
      <formula>ISERROR(J161)</formula>
    </cfRule>
  </conditionalFormatting>
  <conditionalFormatting sqref="H175">
    <cfRule type="containsErrors" dxfId="955" priority="1648">
      <formula>ISERROR(H175)</formula>
    </cfRule>
  </conditionalFormatting>
  <conditionalFormatting sqref="H163:H165">
    <cfRule type="containsErrors" dxfId="954" priority="1646">
      <formula>ISERROR(H163)</formula>
    </cfRule>
  </conditionalFormatting>
  <conditionalFormatting sqref="H162">
    <cfRule type="containsErrors" dxfId="953" priority="1645">
      <formula>ISERROR(H162)</formula>
    </cfRule>
  </conditionalFormatting>
  <conditionalFormatting sqref="H172">
    <cfRule type="containsErrors" dxfId="952" priority="1644">
      <formula>ISERROR(H172)</formula>
    </cfRule>
  </conditionalFormatting>
  <conditionalFormatting sqref="H173">
    <cfRule type="containsErrors" dxfId="951" priority="1643">
      <formula>ISERROR(H173)</formula>
    </cfRule>
  </conditionalFormatting>
  <conditionalFormatting sqref="H174">
    <cfRule type="containsErrors" dxfId="950" priority="1642">
      <formula>ISERROR(H174)</formula>
    </cfRule>
  </conditionalFormatting>
  <conditionalFormatting sqref="H171">
    <cfRule type="containsErrors" dxfId="949" priority="1641">
      <formula>ISERROR(H171)</formula>
    </cfRule>
  </conditionalFormatting>
  <conditionalFormatting sqref="I171">
    <cfRule type="containsErrors" dxfId="948" priority="1640">
      <formula>ISERROR(I171)</formula>
    </cfRule>
  </conditionalFormatting>
  <conditionalFormatting sqref="O152:O156 O166:O173 O158:O162">
    <cfRule type="containsErrors" dxfId="947" priority="1639">
      <formula>ISERROR(O152)</formula>
    </cfRule>
  </conditionalFormatting>
  <conditionalFormatting sqref="O157">
    <cfRule type="containsErrors" dxfId="946" priority="1638">
      <formula>ISERROR(O157)</formula>
    </cfRule>
  </conditionalFormatting>
  <conditionalFormatting sqref="O150:O151">
    <cfRule type="containsErrors" dxfId="945" priority="1636">
      <formula>ISERROR(O150)</formula>
    </cfRule>
  </conditionalFormatting>
  <conditionalFormatting sqref="K252">
    <cfRule type="containsErrors" dxfId="944" priority="1591">
      <formula>ISERROR(K252)</formula>
    </cfRule>
  </conditionalFormatting>
  <conditionalFormatting sqref="H252">
    <cfRule type="containsErrors" dxfId="943" priority="1590">
      <formula>ISERROR(H252)</formula>
    </cfRule>
  </conditionalFormatting>
  <conditionalFormatting sqref="J252">
    <cfRule type="containsErrors" dxfId="942" priority="1589">
      <formula>ISERROR(J252)</formula>
    </cfRule>
  </conditionalFormatting>
  <conditionalFormatting sqref="I252">
    <cfRule type="containsErrors" dxfId="941" priority="1588">
      <formula>ISERROR(I252)</formula>
    </cfRule>
  </conditionalFormatting>
  <conditionalFormatting sqref="H345">
    <cfRule type="containsErrors" dxfId="940" priority="1587">
      <formula>ISERROR(H345)</formula>
    </cfRule>
  </conditionalFormatting>
  <conditionalFormatting sqref="J345">
    <cfRule type="containsErrors" dxfId="939" priority="1586">
      <formula>ISERROR(J345)</formula>
    </cfRule>
  </conditionalFormatting>
  <conditionalFormatting sqref="I345">
    <cfRule type="containsErrors" dxfId="938" priority="1585">
      <formula>ISERROR(I345)</formula>
    </cfRule>
  </conditionalFormatting>
  <conditionalFormatting sqref="K345">
    <cfRule type="containsErrors" dxfId="937" priority="1584">
      <formula>ISERROR(K345)</formula>
    </cfRule>
  </conditionalFormatting>
  <conditionalFormatting sqref="Q317:Q318">
    <cfRule type="containsErrors" dxfId="936" priority="1324">
      <formula>ISERROR(Q317)</formula>
    </cfRule>
  </conditionalFormatting>
  <conditionalFormatting sqref="P281:P308 P562:P564">
    <cfRule type="cellIs" dxfId="935" priority="1323" operator="equal">
      <formula>0</formula>
    </cfRule>
  </conditionalFormatting>
  <conditionalFormatting sqref="Q150:Q161 Q170:Q171 Q166 Q168">
    <cfRule type="containsErrors" dxfId="934" priority="1322">
      <formula>ISERROR(Q150)</formula>
    </cfRule>
  </conditionalFormatting>
  <conditionalFormatting sqref="P197:P213">
    <cfRule type="cellIs" dxfId="933" priority="1321" operator="equal">
      <formula>0</formula>
    </cfRule>
  </conditionalFormatting>
  <conditionalFormatting sqref="P310 P241:P243 P246 P249:P250 P258 P270 P276 P274">
    <cfRule type="containsErrors" dxfId="932" priority="1320">
      <formula>ISERROR(P241)</formula>
    </cfRule>
  </conditionalFormatting>
  <conditionalFormatting sqref="P350:P352 P558 P551:P556">
    <cfRule type="cellIs" dxfId="931" priority="1319" operator="equal">
      <formula>0</formula>
    </cfRule>
  </conditionalFormatting>
  <conditionalFormatting sqref="P309">
    <cfRule type="cellIs" dxfId="930" priority="1317" operator="equal">
      <formula>0</formula>
    </cfRule>
  </conditionalFormatting>
  <conditionalFormatting sqref="P311">
    <cfRule type="cellIs" dxfId="929" priority="1316" operator="equal">
      <formula>0</formula>
    </cfRule>
  </conditionalFormatting>
  <conditionalFormatting sqref="P312">
    <cfRule type="cellIs" dxfId="928" priority="1315" operator="equal">
      <formula>0</formula>
    </cfRule>
  </conditionalFormatting>
  <conditionalFormatting sqref="P313">
    <cfRule type="cellIs" dxfId="927" priority="1313" operator="equal">
      <formula>0</formula>
    </cfRule>
  </conditionalFormatting>
  <conditionalFormatting sqref="P314">
    <cfRule type="cellIs" dxfId="926" priority="1311" operator="equal">
      <formula>0</formula>
    </cfRule>
  </conditionalFormatting>
  <conditionalFormatting sqref="P315">
    <cfRule type="cellIs" dxfId="925" priority="1310" operator="equal">
      <formula>0</formula>
    </cfRule>
  </conditionalFormatting>
  <conditionalFormatting sqref="P316">
    <cfRule type="cellIs" dxfId="924" priority="1309" operator="equal">
      <formula>0</formula>
    </cfRule>
  </conditionalFormatting>
  <conditionalFormatting sqref="P317">
    <cfRule type="cellIs" dxfId="923" priority="1308" operator="equal">
      <formula>0</formula>
    </cfRule>
  </conditionalFormatting>
  <conditionalFormatting sqref="P345">
    <cfRule type="cellIs" dxfId="922" priority="1307" operator="equal">
      <formula>0</formula>
    </cfRule>
  </conditionalFormatting>
  <conditionalFormatting sqref="P347:P348">
    <cfRule type="cellIs" dxfId="921" priority="1303" operator="equal">
      <formula>0</formula>
    </cfRule>
  </conditionalFormatting>
  <conditionalFormatting sqref="P361">
    <cfRule type="cellIs" dxfId="920" priority="1301" operator="equal">
      <formula>0</formula>
    </cfRule>
  </conditionalFormatting>
  <conditionalFormatting sqref="P559">
    <cfRule type="cellIs" dxfId="919" priority="1300" operator="equal">
      <formula>0</formula>
    </cfRule>
  </conditionalFormatting>
  <conditionalFormatting sqref="P277">
    <cfRule type="cellIs" dxfId="918" priority="1299" operator="equal">
      <formula>0</formula>
    </cfRule>
  </conditionalFormatting>
  <conditionalFormatting sqref="P319">
    <cfRule type="cellIs" dxfId="917" priority="1298" operator="equal">
      <formula>0</formula>
    </cfRule>
  </conditionalFormatting>
  <conditionalFormatting sqref="P321">
    <cfRule type="cellIs" dxfId="916" priority="1297" operator="equal">
      <formula>0</formula>
    </cfRule>
  </conditionalFormatting>
  <conditionalFormatting sqref="P323">
    <cfRule type="cellIs" dxfId="915" priority="1296" operator="equal">
      <formula>0</formula>
    </cfRule>
  </conditionalFormatting>
  <conditionalFormatting sqref="P325">
    <cfRule type="cellIs" dxfId="914" priority="1295" operator="equal">
      <formula>0</formula>
    </cfRule>
  </conditionalFormatting>
  <conditionalFormatting sqref="P327">
    <cfRule type="cellIs" dxfId="913" priority="1294" operator="equal">
      <formula>0</formula>
    </cfRule>
  </conditionalFormatting>
  <conditionalFormatting sqref="P329">
    <cfRule type="cellIs" dxfId="912" priority="1293" operator="equal">
      <formula>0</formula>
    </cfRule>
  </conditionalFormatting>
  <conditionalFormatting sqref="P331">
    <cfRule type="cellIs" dxfId="911" priority="1292" operator="equal">
      <formula>0</formula>
    </cfRule>
  </conditionalFormatting>
  <conditionalFormatting sqref="P333">
    <cfRule type="cellIs" dxfId="910" priority="1291" operator="equal">
      <formula>0</formula>
    </cfRule>
  </conditionalFormatting>
  <conditionalFormatting sqref="P335">
    <cfRule type="cellIs" dxfId="909" priority="1290" operator="equal">
      <formula>0</formula>
    </cfRule>
  </conditionalFormatting>
  <conditionalFormatting sqref="P337">
    <cfRule type="cellIs" dxfId="908" priority="1289" operator="equal">
      <formula>0</formula>
    </cfRule>
  </conditionalFormatting>
  <conditionalFormatting sqref="P339">
    <cfRule type="cellIs" dxfId="907" priority="1288" operator="equal">
      <formula>0</formula>
    </cfRule>
  </conditionalFormatting>
  <conditionalFormatting sqref="P341">
    <cfRule type="cellIs" dxfId="906" priority="1287" operator="equal">
      <formula>0</formula>
    </cfRule>
  </conditionalFormatting>
  <conditionalFormatting sqref="P343">
    <cfRule type="cellIs" dxfId="905" priority="1286" operator="equal">
      <formula>0</formula>
    </cfRule>
  </conditionalFormatting>
  <conditionalFormatting sqref="P237">
    <cfRule type="cellIs" dxfId="904" priority="1285" operator="equal">
      <formula>0</formula>
    </cfRule>
  </conditionalFormatting>
  <conditionalFormatting sqref="P238">
    <cfRule type="cellIs" dxfId="903" priority="1284" operator="equal">
      <formula>0</formula>
    </cfRule>
  </conditionalFormatting>
  <conditionalFormatting sqref="P239">
    <cfRule type="cellIs" dxfId="902" priority="1283" operator="equal">
      <formula>0</formula>
    </cfRule>
  </conditionalFormatting>
  <conditionalFormatting sqref="P240">
    <cfRule type="cellIs" dxfId="901" priority="1281" operator="equal">
      <formula>0</formula>
    </cfRule>
  </conditionalFormatting>
  <conditionalFormatting sqref="P244">
    <cfRule type="cellIs" dxfId="900" priority="1274" operator="equal">
      <formula>0</formula>
    </cfRule>
  </conditionalFormatting>
  <conditionalFormatting sqref="P245">
    <cfRule type="cellIs" dxfId="899" priority="1273" operator="equal">
      <formula>0</formula>
    </cfRule>
  </conditionalFormatting>
  <conditionalFormatting sqref="P247">
    <cfRule type="cellIs" dxfId="898" priority="1272" operator="equal">
      <formula>0</formula>
    </cfRule>
  </conditionalFormatting>
  <conditionalFormatting sqref="P248">
    <cfRule type="cellIs" dxfId="897" priority="1271" operator="equal">
      <formula>0</formula>
    </cfRule>
  </conditionalFormatting>
  <conditionalFormatting sqref="P252">
    <cfRule type="cellIs" dxfId="896" priority="1263" operator="equal">
      <formula>0</formula>
    </cfRule>
  </conditionalFormatting>
  <conditionalFormatting sqref="P253">
    <cfRule type="cellIs" dxfId="895" priority="1262" operator="equal">
      <formula>0</formula>
    </cfRule>
  </conditionalFormatting>
  <conditionalFormatting sqref="P254">
    <cfRule type="cellIs" dxfId="894" priority="1261" operator="equal">
      <formula>0</formula>
    </cfRule>
  </conditionalFormatting>
  <conditionalFormatting sqref="P255">
    <cfRule type="cellIs" dxfId="893" priority="1260" operator="equal">
      <formula>0</formula>
    </cfRule>
  </conditionalFormatting>
  <conditionalFormatting sqref="P256">
    <cfRule type="cellIs" dxfId="892" priority="1258" operator="equal">
      <formula>0</formula>
    </cfRule>
  </conditionalFormatting>
  <conditionalFormatting sqref="P257">
    <cfRule type="cellIs" dxfId="891" priority="1257" operator="equal">
      <formula>0</formula>
    </cfRule>
  </conditionalFormatting>
  <conditionalFormatting sqref="P259">
    <cfRule type="cellIs" dxfId="890" priority="1256" operator="equal">
      <formula>0</formula>
    </cfRule>
  </conditionalFormatting>
  <conditionalFormatting sqref="P260">
    <cfRule type="cellIs" dxfId="889" priority="1255" operator="equal">
      <formula>0</formula>
    </cfRule>
  </conditionalFormatting>
  <conditionalFormatting sqref="P261">
    <cfRule type="cellIs" dxfId="888" priority="1254" operator="equal">
      <formula>0</formula>
    </cfRule>
  </conditionalFormatting>
  <conditionalFormatting sqref="P262">
    <cfRule type="cellIs" dxfId="887" priority="1253" operator="equal">
      <formula>0</formula>
    </cfRule>
  </conditionalFormatting>
  <conditionalFormatting sqref="P263">
    <cfRule type="cellIs" dxfId="886" priority="1251" operator="equal">
      <formula>0</formula>
    </cfRule>
  </conditionalFormatting>
  <conditionalFormatting sqref="P264">
    <cfRule type="cellIs" dxfId="885" priority="1250" operator="equal">
      <formula>0</formula>
    </cfRule>
  </conditionalFormatting>
  <conditionalFormatting sqref="P265">
    <cfRule type="cellIs" dxfId="884" priority="1249" operator="equal">
      <formula>0</formula>
    </cfRule>
  </conditionalFormatting>
  <conditionalFormatting sqref="P266">
    <cfRule type="cellIs" dxfId="883" priority="1248" operator="equal">
      <formula>0</formula>
    </cfRule>
  </conditionalFormatting>
  <conditionalFormatting sqref="P267">
    <cfRule type="cellIs" dxfId="882" priority="1246" operator="equal">
      <formula>0</formula>
    </cfRule>
  </conditionalFormatting>
  <conditionalFormatting sqref="P268">
    <cfRule type="cellIs" dxfId="881" priority="1245" operator="equal">
      <formula>0</formula>
    </cfRule>
  </conditionalFormatting>
  <conditionalFormatting sqref="P269">
    <cfRule type="cellIs" dxfId="880" priority="1244" operator="equal">
      <formula>0</formula>
    </cfRule>
  </conditionalFormatting>
  <conditionalFormatting sqref="P271">
    <cfRule type="cellIs" dxfId="879" priority="1243" operator="equal">
      <formula>0</formula>
    </cfRule>
  </conditionalFormatting>
  <conditionalFormatting sqref="P272">
    <cfRule type="cellIs" dxfId="878" priority="1242" operator="equal">
      <formula>0</formula>
    </cfRule>
  </conditionalFormatting>
  <conditionalFormatting sqref="P273">
    <cfRule type="cellIs" dxfId="877" priority="1241" operator="equal">
      <formula>0</formula>
    </cfRule>
  </conditionalFormatting>
  <conditionalFormatting sqref="P275">
    <cfRule type="cellIs" dxfId="876" priority="1240" operator="equal">
      <formula>0</formula>
    </cfRule>
  </conditionalFormatting>
  <conditionalFormatting sqref="P227">
    <cfRule type="cellIs" dxfId="875" priority="1237" operator="equal">
      <formula>0</formula>
    </cfRule>
  </conditionalFormatting>
  <conditionalFormatting sqref="P235">
    <cfRule type="cellIs" dxfId="874" priority="1236" operator="equal">
      <formula>0</formula>
    </cfRule>
  </conditionalFormatting>
  <conditionalFormatting sqref="P236">
    <cfRule type="cellIs" dxfId="873" priority="1235" operator="equal">
      <formula>0</formula>
    </cfRule>
  </conditionalFormatting>
  <conditionalFormatting sqref="P318">
    <cfRule type="cellIs" dxfId="872" priority="1234" operator="equal">
      <formula>0</formula>
    </cfRule>
  </conditionalFormatting>
  <conditionalFormatting sqref="P320">
    <cfRule type="cellIs" dxfId="871" priority="1233" operator="equal">
      <formula>0</formula>
    </cfRule>
  </conditionalFormatting>
  <conditionalFormatting sqref="P324">
    <cfRule type="cellIs" dxfId="870" priority="1232" operator="equal">
      <formula>0</formula>
    </cfRule>
  </conditionalFormatting>
  <conditionalFormatting sqref="P349">
    <cfRule type="cellIs" dxfId="869" priority="1231" operator="equal">
      <formula>0</formula>
    </cfRule>
  </conditionalFormatting>
  <conditionalFormatting sqref="P353">
    <cfRule type="cellIs" dxfId="868" priority="1230" operator="equal">
      <formula>0</formula>
    </cfRule>
  </conditionalFormatting>
  <conditionalFormatting sqref="P432">
    <cfRule type="cellIs" dxfId="867" priority="1228" operator="equal">
      <formula>0</formula>
    </cfRule>
  </conditionalFormatting>
  <conditionalFormatting sqref="P453">
    <cfRule type="cellIs" dxfId="866" priority="1227" operator="equal">
      <formula>0</formula>
    </cfRule>
  </conditionalFormatting>
  <conditionalFormatting sqref="P489">
    <cfRule type="cellIs" dxfId="865" priority="1226" operator="equal">
      <formula>0</formula>
    </cfRule>
  </conditionalFormatting>
  <conditionalFormatting sqref="P490">
    <cfRule type="cellIs" dxfId="864" priority="1225" operator="equal">
      <formula>0</formula>
    </cfRule>
  </conditionalFormatting>
  <conditionalFormatting sqref="P491">
    <cfRule type="cellIs" dxfId="863" priority="1224" operator="equal">
      <formula>0</formula>
    </cfRule>
  </conditionalFormatting>
  <conditionalFormatting sqref="P492">
    <cfRule type="cellIs" dxfId="862" priority="1223" operator="equal">
      <formula>0</formula>
    </cfRule>
  </conditionalFormatting>
  <conditionalFormatting sqref="P493">
    <cfRule type="cellIs" dxfId="861" priority="1222" operator="equal">
      <formula>0</formula>
    </cfRule>
  </conditionalFormatting>
  <conditionalFormatting sqref="P494">
    <cfRule type="cellIs" dxfId="860" priority="1221" operator="equal">
      <formula>0</formula>
    </cfRule>
  </conditionalFormatting>
  <conditionalFormatting sqref="P538">
    <cfRule type="cellIs" dxfId="859" priority="1220" operator="equal">
      <formula>0</formula>
    </cfRule>
  </conditionalFormatting>
  <conditionalFormatting sqref="P549">
    <cfRule type="cellIs" dxfId="858" priority="1219" operator="equal">
      <formula>0</formula>
    </cfRule>
  </conditionalFormatting>
  <conditionalFormatting sqref="P550">
    <cfRule type="cellIs" dxfId="857" priority="1218" operator="equal">
      <formula>0</formula>
    </cfRule>
  </conditionalFormatting>
  <conditionalFormatting sqref="P557">
    <cfRule type="cellIs" dxfId="856" priority="1217" operator="equal">
      <formula>0</formula>
    </cfRule>
  </conditionalFormatting>
  <conditionalFormatting sqref="P560">
    <cfRule type="cellIs" dxfId="855" priority="1216" operator="equal">
      <formula>0</formula>
    </cfRule>
  </conditionalFormatting>
  <conditionalFormatting sqref="P561">
    <cfRule type="cellIs" dxfId="854" priority="1215" operator="equal">
      <formula>0</formula>
    </cfRule>
  </conditionalFormatting>
  <conditionalFormatting sqref="P565">
    <cfRule type="cellIs" dxfId="853" priority="1213" operator="equal">
      <formula>0</formula>
    </cfRule>
  </conditionalFormatting>
  <conditionalFormatting sqref="P226">
    <cfRule type="cellIs" dxfId="852" priority="1212" operator="equal">
      <formula>0</formula>
    </cfRule>
  </conditionalFormatting>
  <conditionalFormatting sqref="P225">
    <cfRule type="cellIs" dxfId="851" priority="1211" operator="equal">
      <formula>0</formula>
    </cfRule>
  </conditionalFormatting>
  <conditionalFormatting sqref="P214:P224">
    <cfRule type="cellIs" dxfId="850" priority="1210" operator="equal">
      <formula>0</formula>
    </cfRule>
  </conditionalFormatting>
  <conditionalFormatting sqref="P177:P196">
    <cfRule type="cellIs" dxfId="849" priority="1209" operator="equal">
      <formula>0</formula>
    </cfRule>
  </conditionalFormatting>
  <conditionalFormatting sqref="P322">
    <cfRule type="cellIs" dxfId="848" priority="1208" operator="equal">
      <formula>0</formula>
    </cfRule>
  </conditionalFormatting>
  <conditionalFormatting sqref="P326">
    <cfRule type="cellIs" dxfId="847" priority="1207" operator="equal">
      <formula>0</formula>
    </cfRule>
  </conditionalFormatting>
  <conditionalFormatting sqref="P328">
    <cfRule type="cellIs" dxfId="846" priority="1206" operator="equal">
      <formula>0</formula>
    </cfRule>
  </conditionalFormatting>
  <conditionalFormatting sqref="P330">
    <cfRule type="cellIs" dxfId="845" priority="1205" operator="equal">
      <formula>0</formula>
    </cfRule>
  </conditionalFormatting>
  <conditionalFormatting sqref="P332">
    <cfRule type="cellIs" dxfId="844" priority="1204" operator="equal">
      <formula>0</formula>
    </cfRule>
  </conditionalFormatting>
  <conditionalFormatting sqref="P334">
    <cfRule type="cellIs" dxfId="843" priority="1203" operator="equal">
      <formula>0</formula>
    </cfRule>
  </conditionalFormatting>
  <conditionalFormatting sqref="P336">
    <cfRule type="cellIs" dxfId="842" priority="1202" operator="equal">
      <formula>0</formula>
    </cfRule>
  </conditionalFormatting>
  <conditionalFormatting sqref="P338">
    <cfRule type="cellIs" dxfId="841" priority="1201" operator="equal">
      <formula>0</formula>
    </cfRule>
  </conditionalFormatting>
  <conditionalFormatting sqref="P340">
    <cfRule type="cellIs" dxfId="840" priority="1200" operator="equal">
      <formula>0</formula>
    </cfRule>
  </conditionalFormatting>
  <conditionalFormatting sqref="P342">
    <cfRule type="cellIs" dxfId="839" priority="1199" operator="equal">
      <formula>0</formula>
    </cfRule>
  </conditionalFormatting>
  <conditionalFormatting sqref="P344">
    <cfRule type="cellIs" dxfId="838" priority="1198" operator="equal">
      <formula>0</formula>
    </cfRule>
  </conditionalFormatting>
  <conditionalFormatting sqref="P176">
    <cfRule type="cellIs" dxfId="837" priority="1128" operator="equal">
      <formula>0</formula>
    </cfRule>
  </conditionalFormatting>
  <conditionalFormatting sqref="Q176">
    <cfRule type="containsErrors" dxfId="836" priority="1126">
      <formula>ISERROR(Q176)</formula>
    </cfRule>
  </conditionalFormatting>
  <conditionalFormatting sqref="Q189:Q190">
    <cfRule type="containsErrors" dxfId="835" priority="1125">
      <formula>ISERROR(Q189)</formula>
    </cfRule>
  </conditionalFormatting>
  <conditionalFormatting sqref="Q199">
    <cfRule type="containsErrors" dxfId="834" priority="1124">
      <formula>ISERROR(Q199)</formula>
    </cfRule>
  </conditionalFormatting>
  <conditionalFormatting sqref="Q310">
    <cfRule type="containsErrors" dxfId="833" priority="1123">
      <formula>ISERROR(Q310)</formula>
    </cfRule>
  </conditionalFormatting>
  <conditionalFormatting sqref="Q345">
    <cfRule type="containsErrors" dxfId="832" priority="1121">
      <formula>ISERROR(Q345)</formula>
    </cfRule>
  </conditionalFormatting>
  <conditionalFormatting sqref="Q309">
    <cfRule type="containsErrors" dxfId="831" priority="1122">
      <formula>ISERROR(Q309)</formula>
    </cfRule>
  </conditionalFormatting>
  <conditionalFormatting sqref="Q311">
    <cfRule type="containsErrors" dxfId="830" priority="1120">
      <formula>ISERROR(Q311)</formula>
    </cfRule>
  </conditionalFormatting>
  <conditionalFormatting sqref="Q312">
    <cfRule type="containsErrors" dxfId="829" priority="1119">
      <formula>ISERROR(Q312)</formula>
    </cfRule>
  </conditionalFormatting>
  <conditionalFormatting sqref="Q313">
    <cfRule type="containsErrors" dxfId="828" priority="1117">
      <formula>ISERROR(Q313)</formula>
    </cfRule>
  </conditionalFormatting>
  <conditionalFormatting sqref="Q270">
    <cfRule type="containsErrors" dxfId="827" priority="1116">
      <formula>ISERROR(Q270)</formula>
    </cfRule>
  </conditionalFormatting>
  <conditionalFormatting sqref="Q319">
    <cfRule type="containsErrors" dxfId="826" priority="1115">
      <formula>ISERROR(Q319)</formula>
    </cfRule>
  </conditionalFormatting>
  <conditionalFormatting sqref="Q321">
    <cfRule type="containsErrors" dxfId="825" priority="1114">
      <formula>ISERROR(Q321)</formula>
    </cfRule>
  </conditionalFormatting>
  <conditionalFormatting sqref="Q323">
    <cfRule type="containsErrors" dxfId="824" priority="1113">
      <formula>ISERROR(Q323)</formula>
    </cfRule>
  </conditionalFormatting>
  <conditionalFormatting sqref="Q325">
    <cfRule type="containsErrors" dxfId="823" priority="1112">
      <formula>ISERROR(Q325)</formula>
    </cfRule>
  </conditionalFormatting>
  <conditionalFormatting sqref="Q327">
    <cfRule type="containsErrors" dxfId="822" priority="1111">
      <formula>ISERROR(Q327)</formula>
    </cfRule>
  </conditionalFormatting>
  <conditionalFormatting sqref="Q329">
    <cfRule type="containsErrors" dxfId="821" priority="1110">
      <formula>ISERROR(Q329)</formula>
    </cfRule>
  </conditionalFormatting>
  <conditionalFormatting sqref="Q331">
    <cfRule type="containsErrors" dxfId="820" priority="1109">
      <formula>ISERROR(Q331)</formula>
    </cfRule>
  </conditionalFormatting>
  <conditionalFormatting sqref="Q333">
    <cfRule type="containsErrors" dxfId="819" priority="1108">
      <formula>ISERROR(Q333)</formula>
    </cfRule>
  </conditionalFormatting>
  <conditionalFormatting sqref="Q335">
    <cfRule type="containsErrors" dxfId="818" priority="1107">
      <formula>ISERROR(Q335)</formula>
    </cfRule>
  </conditionalFormatting>
  <conditionalFormatting sqref="Q337">
    <cfRule type="containsErrors" dxfId="817" priority="1106">
      <formula>ISERROR(Q337)</formula>
    </cfRule>
  </conditionalFormatting>
  <conditionalFormatting sqref="Q339">
    <cfRule type="containsErrors" dxfId="816" priority="1105">
      <formula>ISERROR(Q339)</formula>
    </cfRule>
  </conditionalFormatting>
  <conditionalFormatting sqref="Q341">
    <cfRule type="containsErrors" dxfId="815" priority="1104">
      <formula>ISERROR(Q341)</formula>
    </cfRule>
  </conditionalFormatting>
  <conditionalFormatting sqref="Q343">
    <cfRule type="containsErrors" dxfId="814" priority="1103">
      <formula>ISERROR(Q343)</formula>
    </cfRule>
  </conditionalFormatting>
  <conditionalFormatting sqref="Q215:Q218 Q220:Q224">
    <cfRule type="containsErrors" dxfId="813" priority="1102">
      <formula>ISERROR(Q215)</formula>
    </cfRule>
  </conditionalFormatting>
  <conditionalFormatting sqref="Q225">
    <cfRule type="containsErrors" dxfId="812" priority="1101">
      <formula>ISERROR(Q225)</formula>
    </cfRule>
  </conditionalFormatting>
  <conditionalFormatting sqref="Q226">
    <cfRule type="containsErrors" dxfId="811" priority="1100">
      <formula>ISERROR(Q226)</formula>
    </cfRule>
  </conditionalFormatting>
  <conditionalFormatting sqref="Q227">
    <cfRule type="containsErrors" dxfId="810" priority="1099">
      <formula>ISERROR(Q227)</formula>
    </cfRule>
  </conditionalFormatting>
  <conditionalFormatting sqref="Q228">
    <cfRule type="containsErrors" dxfId="809" priority="1098">
      <formula>ISERROR(Q228)</formula>
    </cfRule>
  </conditionalFormatting>
  <conditionalFormatting sqref="Q229">
    <cfRule type="containsErrors" dxfId="808" priority="1097">
      <formula>ISERROR(Q229)</formula>
    </cfRule>
  </conditionalFormatting>
  <conditionalFormatting sqref="Q234">
    <cfRule type="containsErrors" dxfId="807" priority="1091">
      <formula>ISERROR(Q234)</formula>
    </cfRule>
  </conditionalFormatting>
  <conditionalFormatting sqref="Q235">
    <cfRule type="containsErrors" dxfId="806" priority="1090">
      <formula>ISERROR(Q235)</formula>
    </cfRule>
  </conditionalFormatting>
  <conditionalFormatting sqref="Q236">
    <cfRule type="containsErrors" dxfId="805" priority="1089">
      <formula>ISERROR(Q236)</formula>
    </cfRule>
  </conditionalFormatting>
  <conditionalFormatting sqref="Q237">
    <cfRule type="containsErrors" dxfId="804" priority="1088">
      <formula>ISERROR(Q237)</formula>
    </cfRule>
  </conditionalFormatting>
  <conditionalFormatting sqref="Q238">
    <cfRule type="containsErrors" dxfId="803" priority="1087">
      <formula>ISERROR(Q238)</formula>
    </cfRule>
  </conditionalFormatting>
  <conditionalFormatting sqref="Q320">
    <cfRule type="containsErrors" dxfId="802" priority="1083">
      <formula>ISERROR(Q320)</formula>
    </cfRule>
  </conditionalFormatting>
  <conditionalFormatting sqref="Q322">
    <cfRule type="containsErrors" dxfId="801" priority="1082">
      <formula>ISERROR(Q322)</formula>
    </cfRule>
  </conditionalFormatting>
  <conditionalFormatting sqref="Q324">
    <cfRule type="containsErrors" dxfId="800" priority="1081">
      <formula>ISERROR(Q324)</formula>
    </cfRule>
  </conditionalFormatting>
  <conditionalFormatting sqref="Q326">
    <cfRule type="containsErrors" dxfId="799" priority="1080">
      <formula>ISERROR(Q326)</formula>
    </cfRule>
  </conditionalFormatting>
  <conditionalFormatting sqref="Q328">
    <cfRule type="containsErrors" dxfId="798" priority="1079">
      <formula>ISERROR(Q328)</formula>
    </cfRule>
  </conditionalFormatting>
  <conditionalFormatting sqref="Q330">
    <cfRule type="containsErrors" dxfId="797" priority="1078">
      <formula>ISERROR(Q330)</formula>
    </cfRule>
  </conditionalFormatting>
  <conditionalFormatting sqref="Q332">
    <cfRule type="containsErrors" dxfId="796" priority="1077">
      <formula>ISERROR(Q332)</formula>
    </cfRule>
  </conditionalFormatting>
  <conditionalFormatting sqref="Q334">
    <cfRule type="containsErrors" dxfId="795" priority="1076">
      <formula>ISERROR(Q334)</formula>
    </cfRule>
  </conditionalFormatting>
  <conditionalFormatting sqref="Q336">
    <cfRule type="containsErrors" dxfId="794" priority="1075">
      <formula>ISERROR(Q336)</formula>
    </cfRule>
  </conditionalFormatting>
  <conditionalFormatting sqref="Q338">
    <cfRule type="containsErrors" dxfId="793" priority="1074">
      <formula>ISERROR(Q338)</formula>
    </cfRule>
  </conditionalFormatting>
  <conditionalFormatting sqref="Q340">
    <cfRule type="containsErrors" dxfId="792" priority="1073">
      <formula>ISERROR(Q340)</formula>
    </cfRule>
  </conditionalFormatting>
  <conditionalFormatting sqref="Q342">
    <cfRule type="containsErrors" dxfId="791" priority="1072">
      <formula>ISERROR(Q342)</formula>
    </cfRule>
  </conditionalFormatting>
  <conditionalFormatting sqref="Q344">
    <cfRule type="containsErrors" dxfId="790" priority="1071">
      <formula>ISERROR(Q344)</formula>
    </cfRule>
  </conditionalFormatting>
  <conditionalFormatting sqref="P150:P175">
    <cfRule type="cellIs" dxfId="789" priority="1070" operator="equal">
      <formula>0</formula>
    </cfRule>
  </conditionalFormatting>
  <conditionalFormatting sqref="O564">
    <cfRule type="containsErrors" dxfId="788" priority="887">
      <formula>ISERROR(O564)</formula>
    </cfRule>
  </conditionalFormatting>
  <conditionalFormatting sqref="O163">
    <cfRule type="containsErrors" dxfId="787" priority="1068">
      <formula>ISERROR(O163)</formula>
    </cfRule>
  </conditionalFormatting>
  <conditionalFormatting sqref="O164">
    <cfRule type="containsErrors" dxfId="786" priority="1067">
      <formula>ISERROR(O164)</formula>
    </cfRule>
  </conditionalFormatting>
  <conditionalFormatting sqref="O165">
    <cfRule type="containsErrors" dxfId="785" priority="1066">
      <formula>ISERROR(O165)</formula>
    </cfRule>
  </conditionalFormatting>
  <conditionalFormatting sqref="O174">
    <cfRule type="containsErrors" dxfId="784" priority="1065">
      <formula>ISERROR(O174)</formula>
    </cfRule>
  </conditionalFormatting>
  <conditionalFormatting sqref="O205">
    <cfRule type="containsErrors" dxfId="783" priority="1064">
      <formula>ISERROR(O205)</formula>
    </cfRule>
  </conditionalFormatting>
  <conditionalFormatting sqref="O206">
    <cfRule type="containsErrors" dxfId="782" priority="1063">
      <formula>ISERROR(O206)</formula>
    </cfRule>
  </conditionalFormatting>
  <conditionalFormatting sqref="O207">
    <cfRule type="containsErrors" dxfId="781" priority="1062">
      <formula>ISERROR(O207)</formula>
    </cfRule>
  </conditionalFormatting>
  <conditionalFormatting sqref="O208">
    <cfRule type="containsErrors" dxfId="780" priority="1061">
      <formula>ISERROR(O208)</formula>
    </cfRule>
  </conditionalFormatting>
  <conditionalFormatting sqref="O209">
    <cfRule type="containsErrors" dxfId="779" priority="1060">
      <formula>ISERROR(O209)</formula>
    </cfRule>
  </conditionalFormatting>
  <conditionalFormatting sqref="O210">
    <cfRule type="containsErrors" dxfId="778" priority="1059">
      <formula>ISERROR(O210)</formula>
    </cfRule>
  </conditionalFormatting>
  <conditionalFormatting sqref="O213">
    <cfRule type="containsErrors" dxfId="777" priority="1058">
      <formula>ISERROR(O213)</formula>
    </cfRule>
  </conditionalFormatting>
  <conditionalFormatting sqref="O318">
    <cfRule type="containsErrors" dxfId="776" priority="1057">
      <formula>ISERROR(O318)</formula>
    </cfRule>
  </conditionalFormatting>
  <conditionalFormatting sqref="O322">
    <cfRule type="containsErrors" dxfId="775" priority="1056">
      <formula>ISERROR(O322)</formula>
    </cfRule>
  </conditionalFormatting>
  <conditionalFormatting sqref="O324">
    <cfRule type="containsErrors" dxfId="774" priority="1055">
      <formula>ISERROR(O324)</formula>
    </cfRule>
  </conditionalFormatting>
  <conditionalFormatting sqref="O326">
    <cfRule type="containsErrors" dxfId="773" priority="1054">
      <formula>ISERROR(O326)</formula>
    </cfRule>
  </conditionalFormatting>
  <conditionalFormatting sqref="O328">
    <cfRule type="containsErrors" dxfId="772" priority="1053">
      <formula>ISERROR(O328)</formula>
    </cfRule>
  </conditionalFormatting>
  <conditionalFormatting sqref="O330">
    <cfRule type="containsErrors" dxfId="771" priority="1052">
      <formula>ISERROR(O330)</formula>
    </cfRule>
  </conditionalFormatting>
  <conditionalFormatting sqref="O332">
    <cfRule type="containsErrors" dxfId="770" priority="1051">
      <formula>ISERROR(O332)</formula>
    </cfRule>
  </conditionalFormatting>
  <conditionalFormatting sqref="O334">
    <cfRule type="containsErrors" dxfId="769" priority="1050">
      <formula>ISERROR(O334)</formula>
    </cfRule>
  </conditionalFormatting>
  <conditionalFormatting sqref="O335">
    <cfRule type="containsErrors" dxfId="768" priority="1049">
      <formula>ISERROR(O335)</formula>
    </cfRule>
  </conditionalFormatting>
  <conditionalFormatting sqref="O336">
    <cfRule type="containsErrors" dxfId="767" priority="1048">
      <formula>ISERROR(O336)</formula>
    </cfRule>
  </conditionalFormatting>
  <conditionalFormatting sqref="O337">
    <cfRule type="containsErrors" dxfId="766" priority="1047">
      <formula>ISERROR(O337)</formula>
    </cfRule>
  </conditionalFormatting>
  <conditionalFormatting sqref="O338">
    <cfRule type="containsErrors" dxfId="765" priority="1046">
      <formula>ISERROR(O338)</formula>
    </cfRule>
  </conditionalFormatting>
  <conditionalFormatting sqref="O339">
    <cfRule type="containsErrors" dxfId="764" priority="1045">
      <formula>ISERROR(O339)</formula>
    </cfRule>
  </conditionalFormatting>
  <conditionalFormatting sqref="O340">
    <cfRule type="containsErrors" dxfId="763" priority="1044">
      <formula>ISERROR(O340)</formula>
    </cfRule>
  </conditionalFormatting>
  <conditionalFormatting sqref="O341">
    <cfRule type="containsErrors" dxfId="762" priority="1043">
      <formula>ISERROR(O341)</formula>
    </cfRule>
  </conditionalFormatting>
  <conditionalFormatting sqref="O342">
    <cfRule type="containsErrors" dxfId="761" priority="1042">
      <formula>ISERROR(O342)</formula>
    </cfRule>
  </conditionalFormatting>
  <conditionalFormatting sqref="O344">
    <cfRule type="containsErrors" dxfId="760" priority="1041">
      <formula>ISERROR(O344)</formula>
    </cfRule>
  </conditionalFormatting>
  <conditionalFormatting sqref="O366">
    <cfRule type="containsErrors" dxfId="759" priority="1040">
      <formula>ISERROR(O366)</formula>
    </cfRule>
  </conditionalFormatting>
  <conditionalFormatting sqref="O407">
    <cfRule type="containsErrors" dxfId="758" priority="1039">
      <formula>ISERROR(O407)</formula>
    </cfRule>
  </conditionalFormatting>
  <conditionalFormatting sqref="O410">
    <cfRule type="containsErrors" dxfId="757" priority="1038">
      <formula>ISERROR(O410)</formula>
    </cfRule>
  </conditionalFormatting>
  <conditionalFormatting sqref="O259">
    <cfRule type="containsErrors" dxfId="756" priority="1036">
      <formula>ISERROR(O259)</formula>
    </cfRule>
  </conditionalFormatting>
  <conditionalFormatting sqref="O260">
    <cfRule type="containsErrors" dxfId="755" priority="1035">
      <formula>ISERROR(O260)</formula>
    </cfRule>
  </conditionalFormatting>
  <conditionalFormatting sqref="O355">
    <cfRule type="containsErrors" dxfId="754" priority="1025">
      <formula>ISERROR(O355)</formula>
    </cfRule>
  </conditionalFormatting>
  <conditionalFormatting sqref="O356">
    <cfRule type="containsErrors" dxfId="753" priority="1024">
      <formula>ISERROR(O356)</formula>
    </cfRule>
  </conditionalFormatting>
  <conditionalFormatting sqref="O369">
    <cfRule type="containsErrors" dxfId="752" priority="1023">
      <formula>ISERROR(O369)</formula>
    </cfRule>
  </conditionalFormatting>
  <conditionalFormatting sqref="O379">
    <cfRule type="containsErrors" dxfId="751" priority="1022">
      <formula>ISERROR(O379)</formula>
    </cfRule>
  </conditionalFormatting>
  <conditionalFormatting sqref="O399">
    <cfRule type="containsErrors" dxfId="750" priority="1020">
      <formula>ISERROR(O399)</formula>
    </cfRule>
  </conditionalFormatting>
  <conditionalFormatting sqref="O408">
    <cfRule type="containsErrors" dxfId="749" priority="1019">
      <formula>ISERROR(O408)</formula>
    </cfRule>
  </conditionalFormatting>
  <conditionalFormatting sqref="O411">
    <cfRule type="containsErrors" dxfId="748" priority="1018">
      <formula>ISERROR(O411)</formula>
    </cfRule>
  </conditionalFormatting>
  <conditionalFormatting sqref="O412">
    <cfRule type="containsErrors" dxfId="747" priority="1017">
      <formula>ISERROR(O412)</formula>
    </cfRule>
  </conditionalFormatting>
  <conditionalFormatting sqref="O421">
    <cfRule type="containsErrors" dxfId="746" priority="1016">
      <formula>ISERROR(O421)</formula>
    </cfRule>
  </conditionalFormatting>
  <conditionalFormatting sqref="O424">
    <cfRule type="containsErrors" dxfId="745" priority="1015">
      <formula>ISERROR(O424)</formula>
    </cfRule>
  </conditionalFormatting>
  <conditionalFormatting sqref="O429">
    <cfRule type="containsErrors" dxfId="744" priority="1014">
      <formula>ISERROR(O429)</formula>
    </cfRule>
  </conditionalFormatting>
  <conditionalFormatting sqref="O430">
    <cfRule type="containsErrors" dxfId="743" priority="1013">
      <formula>ISERROR(O430)</formula>
    </cfRule>
  </conditionalFormatting>
  <conditionalFormatting sqref="O438">
    <cfRule type="containsErrors" dxfId="742" priority="1010">
      <formula>ISERROR(O438)</formula>
    </cfRule>
  </conditionalFormatting>
  <conditionalFormatting sqref="O439">
    <cfRule type="containsErrors" dxfId="741" priority="1009">
      <formula>ISERROR(O439)</formula>
    </cfRule>
  </conditionalFormatting>
  <conditionalFormatting sqref="O440">
    <cfRule type="containsErrors" dxfId="740" priority="1008">
      <formula>ISERROR(O440)</formula>
    </cfRule>
  </conditionalFormatting>
  <conditionalFormatting sqref="O452">
    <cfRule type="containsErrors" dxfId="739" priority="1005">
      <formula>ISERROR(O452)</formula>
    </cfRule>
  </conditionalFormatting>
  <conditionalFormatting sqref="O454">
    <cfRule type="containsErrors" dxfId="738" priority="1004">
      <formula>ISERROR(O454)</formula>
    </cfRule>
  </conditionalFormatting>
  <conditionalFormatting sqref="O464">
    <cfRule type="containsErrors" dxfId="737" priority="1003">
      <formula>ISERROR(O464)</formula>
    </cfRule>
  </conditionalFormatting>
  <conditionalFormatting sqref="O467">
    <cfRule type="containsErrors" dxfId="736" priority="1002">
      <formula>ISERROR(O467)</formula>
    </cfRule>
  </conditionalFormatting>
  <conditionalFormatting sqref="O468">
    <cfRule type="containsErrors" dxfId="735" priority="1001">
      <formula>ISERROR(O468)</formula>
    </cfRule>
  </conditionalFormatting>
  <conditionalFormatting sqref="O476">
    <cfRule type="containsErrors" dxfId="734" priority="1000">
      <formula>ISERROR(O476)</formula>
    </cfRule>
  </conditionalFormatting>
  <conditionalFormatting sqref="O498">
    <cfRule type="containsErrors" dxfId="733" priority="999">
      <formula>ISERROR(O498)</formula>
    </cfRule>
  </conditionalFormatting>
  <conditionalFormatting sqref="O503">
    <cfRule type="containsErrors" dxfId="732" priority="998">
      <formula>ISERROR(O503)</formula>
    </cfRule>
  </conditionalFormatting>
  <conditionalFormatting sqref="O504">
    <cfRule type="containsErrors" dxfId="731" priority="997">
      <formula>ISERROR(O504)</formula>
    </cfRule>
  </conditionalFormatting>
  <conditionalFormatting sqref="O507">
    <cfRule type="containsErrors" dxfId="730" priority="996">
      <formula>ISERROR(O507)</formula>
    </cfRule>
  </conditionalFormatting>
  <conditionalFormatting sqref="O215">
    <cfRule type="containsErrors" dxfId="729" priority="995">
      <formula>ISERROR(O215)</formula>
    </cfRule>
  </conditionalFormatting>
  <conditionalFormatting sqref="O216">
    <cfRule type="containsErrors" dxfId="728" priority="994">
      <formula>ISERROR(O216)</formula>
    </cfRule>
  </conditionalFormatting>
  <conditionalFormatting sqref="O217">
    <cfRule type="containsErrors" dxfId="727" priority="993">
      <formula>ISERROR(O217)</formula>
    </cfRule>
  </conditionalFormatting>
  <conditionalFormatting sqref="O218">
    <cfRule type="containsErrors" dxfId="726" priority="992">
      <formula>ISERROR(O218)</formula>
    </cfRule>
  </conditionalFormatting>
  <conditionalFormatting sqref="O220">
    <cfRule type="containsErrors" dxfId="725" priority="991">
      <formula>ISERROR(O220)</formula>
    </cfRule>
  </conditionalFormatting>
  <conditionalFormatting sqref="O221">
    <cfRule type="containsErrors" dxfId="724" priority="990">
      <formula>ISERROR(O221)</formula>
    </cfRule>
  </conditionalFormatting>
  <conditionalFormatting sqref="O222">
    <cfRule type="containsErrors" dxfId="723" priority="989">
      <formula>ISERROR(O222)</formula>
    </cfRule>
  </conditionalFormatting>
  <conditionalFormatting sqref="O223">
    <cfRule type="containsErrors" dxfId="722" priority="988">
      <formula>ISERROR(O223)</formula>
    </cfRule>
  </conditionalFormatting>
  <conditionalFormatting sqref="O224">
    <cfRule type="containsErrors" dxfId="721" priority="987">
      <formula>ISERROR(O224)</formula>
    </cfRule>
  </conditionalFormatting>
  <conditionalFormatting sqref="O225">
    <cfRule type="containsErrors" dxfId="720" priority="986">
      <formula>ISERROR(O225)</formula>
    </cfRule>
  </conditionalFormatting>
  <conditionalFormatting sqref="O226">
    <cfRule type="containsErrors" dxfId="719" priority="985">
      <formula>ISERROR(O226)</formula>
    </cfRule>
  </conditionalFormatting>
  <conditionalFormatting sqref="O282">
    <cfRule type="containsErrors" dxfId="718" priority="984">
      <formula>ISERROR(O282)</formula>
    </cfRule>
  </conditionalFormatting>
  <conditionalFormatting sqref="O283">
    <cfRule type="containsErrors" dxfId="717" priority="983">
      <formula>ISERROR(O283)</formula>
    </cfRule>
  </conditionalFormatting>
  <conditionalFormatting sqref="O284">
    <cfRule type="containsErrors" dxfId="716" priority="982">
      <formula>ISERROR(O284)</formula>
    </cfRule>
  </conditionalFormatting>
  <conditionalFormatting sqref="O285">
    <cfRule type="containsErrors" dxfId="715" priority="981">
      <formula>ISERROR(O285)</formula>
    </cfRule>
  </conditionalFormatting>
  <conditionalFormatting sqref="O286">
    <cfRule type="containsErrors" dxfId="714" priority="980">
      <formula>ISERROR(O286)</formula>
    </cfRule>
  </conditionalFormatting>
  <conditionalFormatting sqref="O287">
    <cfRule type="containsErrors" dxfId="713" priority="979">
      <formula>ISERROR(O287)</formula>
    </cfRule>
  </conditionalFormatting>
  <conditionalFormatting sqref="O288">
    <cfRule type="containsErrors" dxfId="712" priority="978">
      <formula>ISERROR(O288)</formula>
    </cfRule>
  </conditionalFormatting>
  <conditionalFormatting sqref="O289">
    <cfRule type="containsErrors" dxfId="711" priority="977">
      <formula>ISERROR(O289)</formula>
    </cfRule>
  </conditionalFormatting>
  <conditionalFormatting sqref="O290">
    <cfRule type="containsErrors" dxfId="710" priority="976">
      <formula>ISERROR(O290)</formula>
    </cfRule>
  </conditionalFormatting>
  <conditionalFormatting sqref="O291">
    <cfRule type="containsErrors" dxfId="709" priority="975">
      <formula>ISERROR(O291)</formula>
    </cfRule>
  </conditionalFormatting>
  <conditionalFormatting sqref="O292">
    <cfRule type="containsErrors" dxfId="708" priority="974">
      <formula>ISERROR(O292)</formula>
    </cfRule>
  </conditionalFormatting>
  <conditionalFormatting sqref="O293">
    <cfRule type="containsErrors" dxfId="707" priority="973">
      <formula>ISERROR(O293)</formula>
    </cfRule>
  </conditionalFormatting>
  <conditionalFormatting sqref="O294">
    <cfRule type="containsErrors" dxfId="706" priority="972">
      <formula>ISERROR(O294)</formula>
    </cfRule>
  </conditionalFormatting>
  <conditionalFormatting sqref="O295">
    <cfRule type="containsErrors" dxfId="705" priority="971">
      <formula>ISERROR(O295)</formula>
    </cfRule>
  </conditionalFormatting>
  <conditionalFormatting sqref="O296">
    <cfRule type="containsErrors" dxfId="704" priority="970">
      <formula>ISERROR(O296)</formula>
    </cfRule>
  </conditionalFormatting>
  <conditionalFormatting sqref="O297">
    <cfRule type="containsErrors" dxfId="703" priority="969">
      <formula>ISERROR(O297)</formula>
    </cfRule>
  </conditionalFormatting>
  <conditionalFormatting sqref="O298">
    <cfRule type="containsErrors" dxfId="702" priority="968">
      <formula>ISERROR(O298)</formula>
    </cfRule>
  </conditionalFormatting>
  <conditionalFormatting sqref="O300">
    <cfRule type="containsErrors" dxfId="701" priority="967">
      <formula>ISERROR(O300)</formula>
    </cfRule>
  </conditionalFormatting>
  <conditionalFormatting sqref="O301">
    <cfRule type="containsErrors" dxfId="700" priority="966">
      <formula>ISERROR(O301)</formula>
    </cfRule>
  </conditionalFormatting>
  <conditionalFormatting sqref="O302">
    <cfRule type="containsErrors" dxfId="699" priority="965">
      <formula>ISERROR(O302)</formula>
    </cfRule>
  </conditionalFormatting>
  <conditionalFormatting sqref="O303">
    <cfRule type="containsErrors" dxfId="698" priority="964">
      <formula>ISERROR(O303)</formula>
    </cfRule>
  </conditionalFormatting>
  <conditionalFormatting sqref="O304">
    <cfRule type="containsErrors" dxfId="697" priority="963">
      <formula>ISERROR(O304)</formula>
    </cfRule>
  </conditionalFormatting>
  <conditionalFormatting sqref="O306">
    <cfRule type="containsErrors" dxfId="696" priority="962">
      <formula>ISERROR(O306)</formula>
    </cfRule>
  </conditionalFormatting>
  <conditionalFormatting sqref="O308">
    <cfRule type="containsErrors" dxfId="695" priority="961">
      <formula>ISERROR(O308)</formula>
    </cfRule>
  </conditionalFormatting>
  <conditionalFormatting sqref="O364">
    <cfRule type="containsErrors" dxfId="694" priority="960">
      <formula>ISERROR(O364)</formula>
    </cfRule>
  </conditionalFormatting>
  <conditionalFormatting sqref="O365">
    <cfRule type="containsErrors" dxfId="693" priority="959">
      <formula>ISERROR(O365)</formula>
    </cfRule>
  </conditionalFormatting>
  <conditionalFormatting sqref="O397">
    <cfRule type="containsErrors" dxfId="692" priority="958">
      <formula>ISERROR(O397)</formula>
    </cfRule>
  </conditionalFormatting>
  <conditionalFormatting sqref="O175">
    <cfRule type="containsErrors" dxfId="691" priority="957">
      <formula>ISERROR(O175)</formula>
    </cfRule>
  </conditionalFormatting>
  <conditionalFormatting sqref="O177">
    <cfRule type="containsErrors" dxfId="690" priority="955">
      <formula>ISERROR(O177)</formula>
    </cfRule>
  </conditionalFormatting>
  <conditionalFormatting sqref="O185">
    <cfRule type="containsErrors" dxfId="689" priority="954">
      <formula>ISERROR(O185)</formula>
    </cfRule>
  </conditionalFormatting>
  <conditionalFormatting sqref="O186">
    <cfRule type="containsErrors" dxfId="688" priority="953">
      <formula>ISERROR(O186)</formula>
    </cfRule>
  </conditionalFormatting>
  <conditionalFormatting sqref="O191">
    <cfRule type="containsErrors" dxfId="687" priority="952">
      <formula>ISERROR(O191)</formula>
    </cfRule>
  </conditionalFormatting>
  <conditionalFormatting sqref="O192">
    <cfRule type="containsErrors" dxfId="686" priority="951">
      <formula>ISERROR(O192)</formula>
    </cfRule>
  </conditionalFormatting>
  <conditionalFormatting sqref="O197">
    <cfRule type="containsErrors" dxfId="685" priority="950">
      <formula>ISERROR(O197)</formula>
    </cfRule>
  </conditionalFormatting>
  <conditionalFormatting sqref="O198">
    <cfRule type="containsErrors" dxfId="684" priority="949">
      <formula>ISERROR(O198)</formula>
    </cfRule>
  </conditionalFormatting>
  <conditionalFormatting sqref="O200">
    <cfRule type="containsErrors" dxfId="683" priority="948">
      <formula>ISERROR(O200)</formula>
    </cfRule>
  </conditionalFormatting>
  <conditionalFormatting sqref="O201">
    <cfRule type="containsErrors" dxfId="682" priority="947">
      <formula>ISERROR(O201)</formula>
    </cfRule>
  </conditionalFormatting>
  <conditionalFormatting sqref="O202">
    <cfRule type="containsErrors" dxfId="681" priority="946">
      <formula>ISERROR(O202)</formula>
    </cfRule>
  </conditionalFormatting>
  <conditionalFormatting sqref="O203">
    <cfRule type="containsErrors" dxfId="680" priority="945">
      <formula>ISERROR(O203)</formula>
    </cfRule>
  </conditionalFormatting>
  <conditionalFormatting sqref="O204">
    <cfRule type="containsErrors" dxfId="679" priority="944">
      <formula>ISERROR(O204)</formula>
    </cfRule>
  </conditionalFormatting>
  <conditionalFormatting sqref="O211">
    <cfRule type="containsErrors" dxfId="678" priority="943">
      <formula>ISERROR(O211)</formula>
    </cfRule>
  </conditionalFormatting>
  <conditionalFormatting sqref="O212">
    <cfRule type="containsErrors" dxfId="677" priority="942">
      <formula>ISERROR(O212)</formula>
    </cfRule>
  </conditionalFormatting>
  <conditionalFormatting sqref="O239">
    <cfRule type="containsErrors" dxfId="676" priority="941">
      <formula>ISERROR(O239)</formula>
    </cfRule>
  </conditionalFormatting>
  <conditionalFormatting sqref="O240">
    <cfRule type="containsErrors" dxfId="675" priority="940">
      <formula>ISERROR(O240)</formula>
    </cfRule>
  </conditionalFormatting>
  <conditionalFormatting sqref="O256">
    <cfRule type="containsErrors" dxfId="674" priority="939">
      <formula>ISERROR(O256)</formula>
    </cfRule>
  </conditionalFormatting>
  <conditionalFormatting sqref="O257">
    <cfRule type="containsErrors" dxfId="673" priority="938">
      <formula>ISERROR(O257)</formula>
    </cfRule>
  </conditionalFormatting>
  <conditionalFormatting sqref="O258">
    <cfRule type="containsErrors" dxfId="672" priority="937">
      <formula>ISERROR(O258)</formula>
    </cfRule>
  </conditionalFormatting>
  <conditionalFormatting sqref="O262">
    <cfRule type="containsErrors" dxfId="671" priority="936">
      <formula>ISERROR(O262)</formula>
    </cfRule>
  </conditionalFormatting>
  <conditionalFormatting sqref="O263">
    <cfRule type="containsErrors" dxfId="670" priority="934">
      <formula>ISERROR(O263)</formula>
    </cfRule>
  </conditionalFormatting>
  <conditionalFormatting sqref="O264">
    <cfRule type="containsErrors" dxfId="669" priority="933">
      <formula>ISERROR(O264)</formula>
    </cfRule>
  </conditionalFormatting>
  <conditionalFormatting sqref="O265">
    <cfRule type="containsErrors" dxfId="668" priority="932">
      <formula>ISERROR(O265)</formula>
    </cfRule>
  </conditionalFormatting>
  <conditionalFormatting sqref="O266">
    <cfRule type="containsErrors" dxfId="667" priority="931">
      <formula>ISERROR(O266)</formula>
    </cfRule>
  </conditionalFormatting>
  <conditionalFormatting sqref="O267">
    <cfRule type="containsErrors" dxfId="666" priority="930">
      <formula>ISERROR(O267)</formula>
    </cfRule>
  </conditionalFormatting>
  <conditionalFormatting sqref="O268">
    <cfRule type="containsErrors" dxfId="665" priority="929">
      <formula>ISERROR(O268)</formula>
    </cfRule>
  </conditionalFormatting>
  <conditionalFormatting sqref="O274">
    <cfRule type="containsErrors" dxfId="664" priority="928">
      <formula>ISERROR(O274)</formula>
    </cfRule>
  </conditionalFormatting>
  <conditionalFormatting sqref="O275">
    <cfRule type="containsErrors" dxfId="663" priority="927">
      <formula>ISERROR(O275)</formula>
    </cfRule>
  </conditionalFormatting>
  <conditionalFormatting sqref="O354">
    <cfRule type="containsErrors" dxfId="662" priority="924">
      <formula>ISERROR(O354)</formula>
    </cfRule>
  </conditionalFormatting>
  <conditionalFormatting sqref="O371">
    <cfRule type="containsErrors" dxfId="661" priority="923">
      <formula>ISERROR(O371)</formula>
    </cfRule>
  </conditionalFormatting>
  <conditionalFormatting sqref="O372">
    <cfRule type="containsErrors" dxfId="660" priority="922">
      <formula>ISERROR(O372)</formula>
    </cfRule>
  </conditionalFormatting>
  <conditionalFormatting sqref="O373">
    <cfRule type="containsErrors" dxfId="659" priority="921">
      <formula>ISERROR(O373)</formula>
    </cfRule>
  </conditionalFormatting>
  <conditionalFormatting sqref="O375">
    <cfRule type="containsErrors" dxfId="658" priority="919">
      <formula>ISERROR(O375)</formula>
    </cfRule>
  </conditionalFormatting>
  <conditionalFormatting sqref="O376">
    <cfRule type="containsErrors" dxfId="657" priority="918">
      <formula>ISERROR(O376)</formula>
    </cfRule>
  </conditionalFormatting>
  <conditionalFormatting sqref="O377">
    <cfRule type="containsErrors" dxfId="656" priority="917">
      <formula>ISERROR(O377)</formula>
    </cfRule>
  </conditionalFormatting>
  <conditionalFormatting sqref="O505">
    <cfRule type="containsErrors" dxfId="655" priority="916">
      <formula>ISERROR(O505)</formula>
    </cfRule>
  </conditionalFormatting>
  <conditionalFormatting sqref="O506">
    <cfRule type="containsErrors" dxfId="654" priority="915">
      <formula>ISERROR(O506)</formula>
    </cfRule>
  </conditionalFormatting>
  <conditionalFormatting sqref="O252">
    <cfRule type="containsErrors" dxfId="653" priority="909">
      <formula>ISERROR(O252)</formula>
    </cfRule>
  </conditionalFormatting>
  <conditionalFormatting sqref="O253">
    <cfRule type="containsErrors" dxfId="652" priority="908">
      <formula>ISERROR(O253)</formula>
    </cfRule>
  </conditionalFormatting>
  <conditionalFormatting sqref="O254">
    <cfRule type="containsErrors" dxfId="651" priority="907">
      <formula>ISERROR(O254)</formula>
    </cfRule>
  </conditionalFormatting>
  <conditionalFormatting sqref="O299">
    <cfRule type="containsErrors" dxfId="650" priority="906">
      <formula>ISERROR(O299)</formula>
    </cfRule>
  </conditionalFormatting>
  <conditionalFormatting sqref="O305">
    <cfRule type="containsErrors" dxfId="649" priority="905">
      <formula>ISERROR(O305)</formula>
    </cfRule>
  </conditionalFormatting>
  <conditionalFormatting sqref="O307">
    <cfRule type="containsErrors" dxfId="648" priority="904">
      <formula>ISERROR(O307)</formula>
    </cfRule>
  </conditionalFormatting>
  <conditionalFormatting sqref="O345">
    <cfRule type="containsErrors" dxfId="647" priority="903">
      <formula>ISERROR(O345)</formula>
    </cfRule>
  </conditionalFormatting>
  <conditionalFormatting sqref="O389">
    <cfRule type="containsErrors" dxfId="646" priority="902">
      <formula>ISERROR(O389)</formula>
    </cfRule>
  </conditionalFormatting>
  <conditionalFormatting sqref="O390">
    <cfRule type="containsErrors" dxfId="645" priority="901">
      <formula>ISERROR(O390)</formula>
    </cfRule>
  </conditionalFormatting>
  <conditionalFormatting sqref="O391">
    <cfRule type="containsErrors" dxfId="644" priority="900">
      <formula>ISERROR(O391)</formula>
    </cfRule>
  </conditionalFormatting>
  <conditionalFormatting sqref="O392">
    <cfRule type="containsErrors" dxfId="643" priority="899">
      <formula>ISERROR(O392)</formula>
    </cfRule>
  </conditionalFormatting>
  <conditionalFormatting sqref="O393">
    <cfRule type="containsErrors" dxfId="642" priority="898">
      <formula>ISERROR(O393)</formula>
    </cfRule>
  </conditionalFormatting>
  <conditionalFormatting sqref="O394">
    <cfRule type="containsErrors" dxfId="641" priority="897">
      <formula>ISERROR(O394)</formula>
    </cfRule>
  </conditionalFormatting>
  <conditionalFormatting sqref="O413">
    <cfRule type="containsErrors" dxfId="640" priority="896">
      <formula>ISERROR(O413)</formula>
    </cfRule>
  </conditionalFormatting>
  <conditionalFormatting sqref="O479">
    <cfRule type="containsErrors" dxfId="639" priority="895">
      <formula>ISERROR(O479)</formula>
    </cfRule>
  </conditionalFormatting>
  <conditionalFormatting sqref="O480">
    <cfRule type="containsErrors" dxfId="638" priority="894">
      <formula>ISERROR(O480)</formula>
    </cfRule>
  </conditionalFormatting>
  <conditionalFormatting sqref="O481">
    <cfRule type="containsErrors" dxfId="637" priority="893">
      <formula>ISERROR(O481)</formula>
    </cfRule>
  </conditionalFormatting>
  <conditionalFormatting sqref="O482">
    <cfRule type="containsErrors" dxfId="636" priority="892">
      <formula>ISERROR(O482)</formula>
    </cfRule>
  </conditionalFormatting>
  <conditionalFormatting sqref="O484">
    <cfRule type="containsErrors" dxfId="635" priority="891">
      <formula>ISERROR(O484)</formula>
    </cfRule>
  </conditionalFormatting>
  <conditionalFormatting sqref="O485">
    <cfRule type="containsErrors" dxfId="634" priority="890">
      <formula>ISERROR(O485)</formula>
    </cfRule>
  </conditionalFormatting>
  <conditionalFormatting sqref="O488">
    <cfRule type="containsErrors" dxfId="633" priority="889">
      <formula>ISERROR(O488)</formula>
    </cfRule>
  </conditionalFormatting>
  <conditionalFormatting sqref="O495">
    <cfRule type="containsErrors" dxfId="632" priority="888">
      <formula>ISERROR(O495)</formula>
    </cfRule>
  </conditionalFormatting>
  <conditionalFormatting sqref="D141 D143">
    <cfRule type="containsErrors" dxfId="631" priority="862">
      <formula>ISERROR(D141)</formula>
    </cfRule>
  </conditionalFormatting>
  <conditionalFormatting sqref="D142">
    <cfRule type="containsErrors" dxfId="630" priority="860">
      <formula>ISERROR(D142)</formula>
    </cfRule>
  </conditionalFormatting>
  <conditionalFormatting sqref="D144">
    <cfRule type="containsErrors" dxfId="629" priority="859">
      <formula>ISERROR(D144)</formula>
    </cfRule>
  </conditionalFormatting>
  <conditionalFormatting sqref="D145">
    <cfRule type="containsErrors" dxfId="628" priority="858">
      <formula>ISERROR(D145)</formula>
    </cfRule>
  </conditionalFormatting>
  <conditionalFormatting sqref="D132:D133 D135:D139">
    <cfRule type="containsErrors" dxfId="627" priority="864">
      <formula>ISERROR(D132)</formula>
    </cfRule>
  </conditionalFormatting>
  <conditionalFormatting sqref="D146:D147">
    <cfRule type="containsErrors" dxfId="626" priority="863">
      <formula>ISERROR(D146)</formula>
    </cfRule>
  </conditionalFormatting>
  <conditionalFormatting sqref="D140">
    <cfRule type="containsErrors" dxfId="625" priority="861">
      <formula>ISERROR(D140)</formula>
    </cfRule>
  </conditionalFormatting>
  <conditionalFormatting sqref="D134">
    <cfRule type="containsErrors" dxfId="624" priority="857">
      <formula>ISERROR(D134)</formula>
    </cfRule>
  </conditionalFormatting>
  <conditionalFormatting sqref="F132:G139">
    <cfRule type="containsErrors" dxfId="623" priority="856">
      <formula>ISERROR(F132)</formula>
    </cfRule>
  </conditionalFormatting>
  <conditionalFormatting sqref="K133">
    <cfRule type="containsErrors" dxfId="622" priority="854">
      <formula>ISERROR(K133)</formula>
    </cfRule>
  </conditionalFormatting>
  <conditionalFormatting sqref="H133:J133">
    <cfRule type="containsErrors" dxfId="621" priority="853">
      <formula>ISERROR(H133)</formula>
    </cfRule>
  </conditionalFormatting>
  <conditionalFormatting sqref="H137">
    <cfRule type="containsErrors" dxfId="620" priority="847">
      <formula>ISERROR(H137)</formula>
    </cfRule>
  </conditionalFormatting>
  <conditionalFormatting sqref="K132">
    <cfRule type="containsErrors" dxfId="619" priority="852">
      <formula>ISERROR(K132)</formula>
    </cfRule>
  </conditionalFormatting>
  <conditionalFormatting sqref="J132">
    <cfRule type="containsErrors" dxfId="618" priority="851">
      <formula>ISERROR(J132)</formula>
    </cfRule>
  </conditionalFormatting>
  <conditionalFormatting sqref="I132">
    <cfRule type="containsErrors" dxfId="617" priority="850">
      <formula>ISERROR(I132)</formula>
    </cfRule>
  </conditionalFormatting>
  <conditionalFormatting sqref="H134">
    <cfRule type="containsErrors" dxfId="616" priority="849">
      <formula>ISERROR(H134)</formula>
    </cfRule>
  </conditionalFormatting>
  <conditionalFormatting sqref="H135">
    <cfRule type="containsErrors" dxfId="615" priority="848">
      <formula>ISERROR(H135)</formula>
    </cfRule>
  </conditionalFormatting>
  <conditionalFormatting sqref="H138">
    <cfRule type="containsErrors" dxfId="614" priority="846">
      <formula>ISERROR(H138)</formula>
    </cfRule>
  </conditionalFormatting>
  <conditionalFormatting sqref="H139">
    <cfRule type="containsErrors" dxfId="613" priority="845">
      <formula>ISERROR(H139)</formula>
    </cfRule>
  </conditionalFormatting>
  <conditionalFormatting sqref="K141">
    <cfRule type="containsErrors" dxfId="612" priority="843">
      <formula>ISERROR(K141)</formula>
    </cfRule>
  </conditionalFormatting>
  <conditionalFormatting sqref="H140">
    <cfRule type="containsErrors" dxfId="611" priority="844">
      <formula>ISERROR(H140)</formula>
    </cfRule>
  </conditionalFormatting>
  <conditionalFormatting sqref="H141 J141">
    <cfRule type="containsErrors" dxfId="610" priority="842">
      <formula>ISERROR(H141)</formula>
    </cfRule>
  </conditionalFormatting>
  <conditionalFormatting sqref="H136">
    <cfRule type="containsErrors" dxfId="609" priority="840">
      <formula>ISERROR(H136)</formula>
    </cfRule>
  </conditionalFormatting>
  <conditionalFormatting sqref="H149">
    <cfRule type="containsErrors" dxfId="608" priority="841">
      <formula>ISERROR(H149)</formula>
    </cfRule>
  </conditionalFormatting>
  <conditionalFormatting sqref="H132">
    <cfRule type="containsErrors" dxfId="607" priority="839">
      <formula>ISERROR(H132)</formula>
    </cfRule>
  </conditionalFormatting>
  <conditionalFormatting sqref="I141">
    <cfRule type="containsErrors" dxfId="606" priority="838">
      <formula>ISERROR(I141)</formula>
    </cfRule>
  </conditionalFormatting>
  <conditionalFormatting sqref="I134">
    <cfRule type="containsErrors" dxfId="605" priority="837">
      <formula>ISERROR(I134)</formula>
    </cfRule>
  </conditionalFormatting>
  <conditionalFormatting sqref="J134">
    <cfRule type="containsErrors" dxfId="604" priority="835">
      <formula>ISERROR(J134)</formula>
    </cfRule>
  </conditionalFormatting>
  <conditionalFormatting sqref="K134">
    <cfRule type="containsErrors" dxfId="603" priority="836">
      <formula>ISERROR(K134)</formula>
    </cfRule>
  </conditionalFormatting>
  <conditionalFormatting sqref="K139">
    <cfRule type="containsErrors" dxfId="602" priority="818">
      <formula>ISERROR(K139)</formula>
    </cfRule>
  </conditionalFormatting>
  <conditionalFormatting sqref="I139">
    <cfRule type="containsErrors" dxfId="601" priority="819">
      <formula>ISERROR(I139)</formula>
    </cfRule>
  </conditionalFormatting>
  <conditionalFormatting sqref="J138">
    <cfRule type="containsErrors" dxfId="600" priority="820">
      <formula>ISERROR(J138)</formula>
    </cfRule>
  </conditionalFormatting>
  <conditionalFormatting sqref="H148">
    <cfRule type="containsErrors" dxfId="599" priority="834">
      <formula>ISERROR(H148)</formula>
    </cfRule>
  </conditionalFormatting>
  <conditionalFormatting sqref="I149">
    <cfRule type="containsErrors" dxfId="598" priority="833">
      <formula>ISERROR(I149)</formula>
    </cfRule>
  </conditionalFormatting>
  <conditionalFormatting sqref="J149">
    <cfRule type="containsErrors" dxfId="597" priority="831">
      <formula>ISERROR(J149)</formula>
    </cfRule>
  </conditionalFormatting>
  <conditionalFormatting sqref="K149">
    <cfRule type="containsErrors" dxfId="596" priority="832">
      <formula>ISERROR(K149)</formula>
    </cfRule>
  </conditionalFormatting>
  <conditionalFormatting sqref="J142">
    <cfRule type="containsErrors" dxfId="595" priority="810">
      <formula>ISERROR(J142)</formula>
    </cfRule>
  </conditionalFormatting>
  <conditionalFormatting sqref="I135">
    <cfRule type="containsErrors" dxfId="594" priority="830">
      <formula>ISERROR(I135)</formula>
    </cfRule>
  </conditionalFormatting>
  <conditionalFormatting sqref="J135">
    <cfRule type="containsErrors" dxfId="593" priority="828">
      <formula>ISERROR(J135)</formula>
    </cfRule>
  </conditionalFormatting>
  <conditionalFormatting sqref="K135">
    <cfRule type="containsErrors" dxfId="592" priority="829">
      <formula>ISERROR(K135)</formula>
    </cfRule>
  </conditionalFormatting>
  <conditionalFormatting sqref="K136">
    <cfRule type="containsErrors" dxfId="591" priority="827">
      <formula>ISERROR(K136)</formula>
    </cfRule>
  </conditionalFormatting>
  <conditionalFormatting sqref="I136">
    <cfRule type="containsErrors" dxfId="590" priority="826">
      <formula>ISERROR(I136)</formula>
    </cfRule>
  </conditionalFormatting>
  <conditionalFormatting sqref="I137">
    <cfRule type="containsErrors" dxfId="589" priority="825">
      <formula>ISERROR(I137)</formula>
    </cfRule>
  </conditionalFormatting>
  <conditionalFormatting sqref="J137">
    <cfRule type="containsErrors" dxfId="588" priority="823">
      <formula>ISERROR(J137)</formula>
    </cfRule>
  </conditionalFormatting>
  <conditionalFormatting sqref="K137">
    <cfRule type="containsErrors" dxfId="587" priority="824">
      <formula>ISERROR(K137)</formula>
    </cfRule>
  </conditionalFormatting>
  <conditionalFormatting sqref="I138">
    <cfRule type="containsErrors" dxfId="586" priority="822">
      <formula>ISERROR(I138)</formula>
    </cfRule>
  </conditionalFormatting>
  <conditionalFormatting sqref="K138">
    <cfRule type="containsErrors" dxfId="585" priority="821">
      <formula>ISERROR(K138)</formula>
    </cfRule>
  </conditionalFormatting>
  <conditionalFormatting sqref="J139">
    <cfRule type="containsErrors" dxfId="584" priority="817">
      <formula>ISERROR(J139)</formula>
    </cfRule>
  </conditionalFormatting>
  <conditionalFormatting sqref="I140">
    <cfRule type="containsErrors" dxfId="583" priority="816">
      <formula>ISERROR(I140)</formula>
    </cfRule>
  </conditionalFormatting>
  <conditionalFormatting sqref="J140">
    <cfRule type="containsErrors" dxfId="582" priority="814">
      <formula>ISERROR(J140)</formula>
    </cfRule>
  </conditionalFormatting>
  <conditionalFormatting sqref="K140">
    <cfRule type="containsErrors" dxfId="581" priority="815">
      <formula>ISERROR(K140)</formula>
    </cfRule>
  </conditionalFormatting>
  <conditionalFormatting sqref="H142">
    <cfRule type="containsErrors" dxfId="580" priority="813">
      <formula>ISERROR(H142)</formula>
    </cfRule>
  </conditionalFormatting>
  <conditionalFormatting sqref="I142">
    <cfRule type="containsErrors" dxfId="579" priority="812">
      <formula>ISERROR(I142)</formula>
    </cfRule>
  </conditionalFormatting>
  <conditionalFormatting sqref="K142">
    <cfRule type="containsErrors" dxfId="578" priority="811">
      <formula>ISERROR(K142)</formula>
    </cfRule>
  </conditionalFormatting>
  <conditionalFormatting sqref="J143">
    <cfRule type="containsErrors" dxfId="577" priority="806">
      <formula>ISERROR(J143)</formula>
    </cfRule>
  </conditionalFormatting>
  <conditionalFormatting sqref="H143">
    <cfRule type="containsErrors" dxfId="576" priority="809">
      <formula>ISERROR(H143)</formula>
    </cfRule>
  </conditionalFormatting>
  <conditionalFormatting sqref="I143">
    <cfRule type="containsErrors" dxfId="575" priority="808">
      <formula>ISERROR(I143)</formula>
    </cfRule>
  </conditionalFormatting>
  <conditionalFormatting sqref="K143">
    <cfRule type="containsErrors" dxfId="574" priority="807">
      <formula>ISERROR(K143)</formula>
    </cfRule>
  </conditionalFormatting>
  <conditionalFormatting sqref="H144">
    <cfRule type="containsErrors" dxfId="573" priority="805">
      <formula>ISERROR(H144)</formula>
    </cfRule>
  </conditionalFormatting>
  <conditionalFormatting sqref="H146">
    <cfRule type="containsErrors" dxfId="572" priority="855">
      <formula>ISERROR(H146)</formula>
    </cfRule>
  </conditionalFormatting>
  <conditionalFormatting sqref="J144">
    <cfRule type="containsErrors" dxfId="571" priority="802">
      <formula>ISERROR(J144)</formula>
    </cfRule>
  </conditionalFormatting>
  <conditionalFormatting sqref="I144">
    <cfRule type="containsErrors" dxfId="570" priority="804">
      <formula>ISERROR(I144)</formula>
    </cfRule>
  </conditionalFormatting>
  <conditionalFormatting sqref="K144">
    <cfRule type="containsErrors" dxfId="569" priority="803">
      <formula>ISERROR(K144)</formula>
    </cfRule>
  </conditionalFormatting>
  <conditionalFormatting sqref="J145">
    <cfRule type="containsErrors" dxfId="568" priority="799">
      <formula>ISERROR(J145)</formula>
    </cfRule>
  </conditionalFormatting>
  <conditionalFormatting sqref="I145">
    <cfRule type="containsErrors" dxfId="567" priority="801">
      <formula>ISERROR(I145)</formula>
    </cfRule>
  </conditionalFormatting>
  <conditionalFormatting sqref="K145">
    <cfRule type="containsErrors" dxfId="566" priority="800">
      <formula>ISERROR(K145)</formula>
    </cfRule>
  </conditionalFormatting>
  <conditionalFormatting sqref="J146">
    <cfRule type="containsErrors" dxfId="565" priority="796">
      <formula>ISERROR(J146)</formula>
    </cfRule>
  </conditionalFormatting>
  <conditionalFormatting sqref="I146">
    <cfRule type="containsErrors" dxfId="564" priority="798">
      <formula>ISERROR(I146)</formula>
    </cfRule>
  </conditionalFormatting>
  <conditionalFormatting sqref="K146">
    <cfRule type="containsErrors" dxfId="563" priority="797">
      <formula>ISERROR(K146)</formula>
    </cfRule>
  </conditionalFormatting>
  <conditionalFormatting sqref="J147">
    <cfRule type="containsErrors" dxfId="562" priority="793">
      <formula>ISERROR(J147)</formula>
    </cfRule>
  </conditionalFormatting>
  <conditionalFormatting sqref="I147">
    <cfRule type="containsErrors" dxfId="561" priority="795">
      <formula>ISERROR(I147)</formula>
    </cfRule>
  </conditionalFormatting>
  <conditionalFormatting sqref="K147">
    <cfRule type="containsErrors" dxfId="560" priority="794">
      <formula>ISERROR(K147)</formula>
    </cfRule>
  </conditionalFormatting>
  <conditionalFormatting sqref="J148">
    <cfRule type="containsErrors" dxfId="559" priority="790">
      <formula>ISERROR(J148)</formula>
    </cfRule>
  </conditionalFormatting>
  <conditionalFormatting sqref="I148">
    <cfRule type="containsErrors" dxfId="558" priority="792">
      <formula>ISERROR(I148)</formula>
    </cfRule>
  </conditionalFormatting>
  <conditionalFormatting sqref="K148">
    <cfRule type="containsErrors" dxfId="557" priority="791">
      <formula>ISERROR(K148)</formula>
    </cfRule>
  </conditionalFormatting>
  <conditionalFormatting sqref="J136">
    <cfRule type="containsErrors" dxfId="556" priority="789">
      <formula>ISERROR(J136)</formula>
    </cfRule>
  </conditionalFormatting>
  <conditionalFormatting sqref="N131:N149">
    <cfRule type="cellIs" dxfId="555" priority="788" operator="equal">
      <formula>0</formula>
    </cfRule>
  </conditionalFormatting>
  <conditionalFormatting sqref="O145:O148">
    <cfRule type="containsErrors" dxfId="554" priority="787">
      <formula>ISERROR(O145)</formula>
    </cfRule>
  </conditionalFormatting>
  <conditionalFormatting sqref="O140">
    <cfRule type="containsErrors" dxfId="553" priority="786">
      <formula>ISERROR(O140)</formula>
    </cfRule>
  </conditionalFormatting>
  <conditionalFormatting sqref="O137">
    <cfRule type="containsErrors" dxfId="552" priority="785">
      <formula>ISERROR(O137)</formula>
    </cfRule>
  </conditionalFormatting>
  <conditionalFormatting sqref="O138">
    <cfRule type="containsErrors" dxfId="551" priority="784">
      <formula>ISERROR(O138)</formula>
    </cfRule>
  </conditionalFormatting>
  <conditionalFormatting sqref="O139">
    <cfRule type="containsErrors" dxfId="550" priority="783">
      <formula>ISERROR(O139)</formula>
    </cfRule>
  </conditionalFormatting>
  <conditionalFormatting sqref="O144">
    <cfRule type="containsErrors" dxfId="549" priority="782">
      <formula>ISERROR(O144)</formula>
    </cfRule>
  </conditionalFormatting>
  <conditionalFormatting sqref="O149">
    <cfRule type="containsErrors" dxfId="548" priority="781">
      <formula>ISERROR(O149)</formula>
    </cfRule>
  </conditionalFormatting>
  <conditionalFormatting sqref="O136">
    <cfRule type="containsErrors" dxfId="547" priority="780">
      <formula>ISERROR(O136)</formula>
    </cfRule>
  </conditionalFormatting>
  <conditionalFormatting sqref="O132:O134">
    <cfRule type="containsErrors" dxfId="546" priority="779">
      <formula>ISERROR(O132)</formula>
    </cfRule>
  </conditionalFormatting>
  <conditionalFormatting sqref="O141">
    <cfRule type="containsErrors" dxfId="545" priority="778">
      <formula>ISERROR(O141)</formula>
    </cfRule>
  </conditionalFormatting>
  <conditionalFormatting sqref="O142">
    <cfRule type="containsErrors" dxfId="544" priority="777">
      <formula>ISERROR(O142)</formula>
    </cfRule>
  </conditionalFormatting>
  <conditionalFormatting sqref="O143">
    <cfRule type="containsErrors" dxfId="543" priority="776">
      <formula>ISERROR(O143)</formula>
    </cfRule>
  </conditionalFormatting>
  <conditionalFormatting sqref="O135">
    <cfRule type="containsErrors" dxfId="542" priority="775">
      <formula>ISERROR(O135)</formula>
    </cfRule>
  </conditionalFormatting>
  <conditionalFormatting sqref="P131:P132">
    <cfRule type="cellIs" dxfId="541" priority="772" operator="equal">
      <formula>0</formula>
    </cfRule>
  </conditionalFormatting>
  <conditionalFormatting sqref="P133:P149">
    <cfRule type="cellIs" dxfId="540" priority="771" operator="equal">
      <formula>0</formula>
    </cfRule>
  </conditionalFormatting>
  <conditionalFormatting sqref="R131:R149">
    <cfRule type="containsErrors" dxfId="539" priority="770">
      <formula>ISERROR(R131)</formula>
    </cfRule>
  </conditionalFormatting>
  <conditionalFormatting sqref="R131:R149">
    <cfRule type="cellIs" dxfId="538" priority="769" operator="lessThan">
      <formula>0</formula>
    </cfRule>
  </conditionalFormatting>
  <conditionalFormatting sqref="S132:S149">
    <cfRule type="containsErrors" dxfId="537" priority="768">
      <formula>ISERROR(S132)</formula>
    </cfRule>
  </conditionalFormatting>
  <conditionalFormatting sqref="W132:W149">
    <cfRule type="containsErrors" dxfId="536" priority="767">
      <formula>ISERROR(W132)</formula>
    </cfRule>
  </conditionalFormatting>
  <conditionalFormatting sqref="T132:V149">
    <cfRule type="containsErrors" dxfId="535" priority="766">
      <formula>ISERROR(T132)</formula>
    </cfRule>
  </conditionalFormatting>
  <conditionalFormatting sqref="X132:Y149">
    <cfRule type="containsErrors" dxfId="534" priority="765">
      <formula>ISERROR(X132)</formula>
    </cfRule>
  </conditionalFormatting>
  <conditionalFormatting sqref="Y132:Y149">
    <cfRule type="expression" dxfId="533" priority="755">
      <formula>$AE132=1</formula>
    </cfRule>
    <cfRule type="expression" dxfId="532" priority="756">
      <formula>$AE132=5</formula>
    </cfRule>
    <cfRule type="expression" dxfId="531" priority="757">
      <formula>$AE132=4</formula>
    </cfRule>
    <cfRule type="expression" dxfId="530" priority="758" stopIfTrue="1">
      <formula>$AE132=3</formula>
    </cfRule>
    <cfRule type="expression" dxfId="529" priority="759">
      <formula>$AE132=2</formula>
    </cfRule>
  </conditionalFormatting>
  <conditionalFormatting sqref="X132:X149">
    <cfRule type="expression" dxfId="528" priority="761" stopIfTrue="1">
      <formula>X132="CON AVANCE"</formula>
    </cfRule>
  </conditionalFormatting>
  <conditionalFormatting sqref="X132:X149">
    <cfRule type="expression" dxfId="527" priority="760" stopIfTrue="1">
      <formula>X132="CUMPLIDA"</formula>
    </cfRule>
    <cfRule type="expression" dxfId="526" priority="763" stopIfTrue="1">
      <formula>X132="PRÓXIMA A VENCER"</formula>
    </cfRule>
    <cfRule type="expression" dxfId="525" priority="764" stopIfTrue="1">
      <formula>X132="VENCIDA"</formula>
    </cfRule>
  </conditionalFormatting>
  <conditionalFormatting sqref="X132:X149">
    <cfRule type="expression" dxfId="524" priority="762">
      <formula>X132="EN TERMINO"</formula>
    </cfRule>
  </conditionalFormatting>
  <conditionalFormatting sqref="D432">
    <cfRule type="containsErrors" dxfId="523" priority="746">
      <formula>ISERROR(D432)</formula>
    </cfRule>
  </conditionalFormatting>
  <conditionalFormatting sqref="L131:M131">
    <cfRule type="containsErrors" dxfId="522" priority="742">
      <formula>ISERROR(L131)</formula>
    </cfRule>
  </conditionalFormatting>
  <conditionalFormatting sqref="S131">
    <cfRule type="containsErrors" dxfId="521" priority="741">
      <formula>ISERROR(S131)</formula>
    </cfRule>
  </conditionalFormatting>
  <conditionalFormatting sqref="W131">
    <cfRule type="containsErrors" dxfId="520" priority="740">
      <formula>ISERROR(W131)</formula>
    </cfRule>
  </conditionalFormatting>
  <conditionalFormatting sqref="Y131">
    <cfRule type="expression" dxfId="519" priority="728">
      <formula>$AE131=1</formula>
    </cfRule>
    <cfRule type="expression" dxfId="518" priority="729">
      <formula>$AE131=5</formula>
    </cfRule>
    <cfRule type="expression" dxfId="517" priority="730">
      <formula>$AE131=4</formula>
    </cfRule>
    <cfRule type="expression" dxfId="516" priority="731" stopIfTrue="1">
      <formula>$AE131=3</formula>
    </cfRule>
    <cfRule type="expression" dxfId="515" priority="732">
      <formula>$AE131=2</formula>
    </cfRule>
  </conditionalFormatting>
  <conditionalFormatting sqref="X131">
    <cfRule type="expression" dxfId="514" priority="734" stopIfTrue="1">
      <formula>X131="CON AVANCE"</formula>
    </cfRule>
  </conditionalFormatting>
  <conditionalFormatting sqref="X131">
    <cfRule type="expression" dxfId="513" priority="733" stopIfTrue="1">
      <formula>X131="CUMPLIDA"</formula>
    </cfRule>
    <cfRule type="expression" dxfId="512" priority="736" stopIfTrue="1">
      <formula>X131="PRÓXIMA A VENCER"</formula>
    </cfRule>
    <cfRule type="expression" dxfId="511" priority="737" stopIfTrue="1">
      <formula>X131="VENCIDA"</formula>
    </cfRule>
  </conditionalFormatting>
  <conditionalFormatting sqref="X131">
    <cfRule type="expression" dxfId="510" priority="735">
      <formula>X131="EN TERMINO"</formula>
    </cfRule>
  </conditionalFormatting>
  <conditionalFormatting sqref="T131:V131">
    <cfRule type="containsErrors" dxfId="509" priority="723">
      <formula>ISERROR(T131)</formula>
    </cfRule>
  </conditionalFormatting>
  <conditionalFormatting sqref="X131:Y131">
    <cfRule type="containsErrors" dxfId="508" priority="722">
      <formula>ISERROR(X131)</formula>
    </cfRule>
  </conditionalFormatting>
  <conditionalFormatting sqref="O130 Z130 D130:K130">
    <cfRule type="containsErrors" dxfId="507" priority="720">
      <formula>ISERROR(D130)</formula>
    </cfRule>
  </conditionalFormatting>
  <conditionalFormatting sqref="Q130">
    <cfRule type="containsErrors" dxfId="506" priority="719">
      <formula>ISERROR(Q130)</formula>
    </cfRule>
  </conditionalFormatting>
  <conditionalFormatting sqref="N130">
    <cfRule type="cellIs" dxfId="505" priority="718" operator="equal">
      <formula>0</formula>
    </cfRule>
  </conditionalFormatting>
  <conditionalFormatting sqref="R130">
    <cfRule type="containsErrors" dxfId="504" priority="716">
      <formula>ISERROR(R130)</formula>
    </cfRule>
  </conditionalFormatting>
  <conditionalFormatting sqref="R130">
    <cfRule type="cellIs" dxfId="503" priority="715" operator="lessThan">
      <formula>0</formula>
    </cfRule>
  </conditionalFormatting>
  <conditionalFormatting sqref="L130:M130">
    <cfRule type="containsErrors" dxfId="502" priority="714">
      <formula>ISERROR(L130)</formula>
    </cfRule>
  </conditionalFormatting>
  <conditionalFormatting sqref="S130">
    <cfRule type="containsErrors" dxfId="501" priority="713">
      <formula>ISERROR(S130)</formula>
    </cfRule>
  </conditionalFormatting>
  <conditionalFormatting sqref="W130">
    <cfRule type="containsErrors" dxfId="500" priority="712">
      <formula>ISERROR(W130)</formula>
    </cfRule>
  </conditionalFormatting>
  <conditionalFormatting sqref="T130:V130">
    <cfRule type="containsErrors" dxfId="499" priority="711">
      <formula>ISERROR(T130)</formula>
    </cfRule>
  </conditionalFormatting>
  <conditionalFormatting sqref="X130:Y130">
    <cfRule type="containsErrors" dxfId="498" priority="710">
      <formula>ISERROR(X130)</formula>
    </cfRule>
  </conditionalFormatting>
  <conditionalFormatting sqref="Y130">
    <cfRule type="expression" dxfId="497" priority="700">
      <formula>$AE130=1</formula>
    </cfRule>
    <cfRule type="expression" dxfId="496" priority="701">
      <formula>$AE130=5</formula>
    </cfRule>
    <cfRule type="expression" dxfId="495" priority="702">
      <formula>$AE130=4</formula>
    </cfRule>
    <cfRule type="expression" dxfId="494" priority="703" stopIfTrue="1">
      <formula>$AE130=3</formula>
    </cfRule>
    <cfRule type="expression" dxfId="493" priority="704">
      <formula>$AE130=2</formula>
    </cfRule>
  </conditionalFormatting>
  <conditionalFormatting sqref="X130">
    <cfRule type="expression" dxfId="492" priority="706" stopIfTrue="1">
      <formula>X130="CON AVANCE"</formula>
    </cfRule>
  </conditionalFormatting>
  <conditionalFormatting sqref="X130">
    <cfRule type="expression" dxfId="491" priority="705" stopIfTrue="1">
      <formula>X130="CUMPLIDA"</formula>
    </cfRule>
    <cfRule type="expression" dxfId="490" priority="708" stopIfTrue="1">
      <formula>X130="PRÓXIMA A VENCER"</formula>
    </cfRule>
    <cfRule type="expression" dxfId="489" priority="709" stopIfTrue="1">
      <formula>X130="VENCIDA"</formula>
    </cfRule>
  </conditionalFormatting>
  <conditionalFormatting sqref="X130">
    <cfRule type="expression" dxfId="488" priority="707">
      <formula>X130="EN TERMINO"</formula>
    </cfRule>
  </conditionalFormatting>
  <conditionalFormatting sqref="D113:D117 D111">
    <cfRule type="containsErrors" dxfId="487" priority="695">
      <formula>ISERROR(D111)</formula>
    </cfRule>
  </conditionalFormatting>
  <conditionalFormatting sqref="D125:E126 O122:O126">
    <cfRule type="containsErrors" dxfId="486" priority="694">
      <formula>ISERROR(D122)</formula>
    </cfRule>
  </conditionalFormatting>
  <conditionalFormatting sqref="O129">
    <cfRule type="containsErrors" dxfId="485" priority="692">
      <formula>ISERROR(O129)</formula>
    </cfRule>
  </conditionalFormatting>
  <conditionalFormatting sqref="O127">
    <cfRule type="containsErrors" dxfId="484" priority="693">
      <formula>ISERROR(O127)</formula>
    </cfRule>
  </conditionalFormatting>
  <conditionalFormatting sqref="E128">
    <cfRule type="containsErrors" dxfId="483" priority="691">
      <formula>ISERROR(E128)</formula>
    </cfRule>
  </conditionalFormatting>
  <conditionalFormatting sqref="D118:E118 D120:E120 D122:E122">
    <cfRule type="containsErrors" dxfId="482" priority="690">
      <formula>ISERROR(D118)</formula>
    </cfRule>
  </conditionalFormatting>
  <conditionalFormatting sqref="O120 H118:I119 H120">
    <cfRule type="containsErrors" dxfId="481" priority="689">
      <formula>ISERROR(H118)</formula>
    </cfRule>
  </conditionalFormatting>
  <conditionalFormatting sqref="O118:O119">
    <cfRule type="containsErrors" dxfId="480" priority="688">
      <formula>ISERROR(O118)</formula>
    </cfRule>
  </conditionalFormatting>
  <conditionalFormatting sqref="D119:E119">
    <cfRule type="containsErrors" dxfId="479" priority="687">
      <formula>ISERROR(D119)</formula>
    </cfRule>
  </conditionalFormatting>
  <conditionalFormatting sqref="O121">
    <cfRule type="containsErrors" dxfId="478" priority="686">
      <formula>ISERROR(O121)</formula>
    </cfRule>
  </conditionalFormatting>
  <conditionalFormatting sqref="D121:E121">
    <cfRule type="containsErrors" dxfId="477" priority="685">
      <formula>ISERROR(D121)</formula>
    </cfRule>
  </conditionalFormatting>
  <conditionalFormatting sqref="I120">
    <cfRule type="containsErrors" dxfId="476" priority="684">
      <formula>ISERROR(I120)</formula>
    </cfRule>
  </conditionalFormatting>
  <conditionalFormatting sqref="H121:I121">
    <cfRule type="containsErrors" dxfId="475" priority="683">
      <formula>ISERROR(H121)</formula>
    </cfRule>
  </conditionalFormatting>
  <conditionalFormatting sqref="D123:E123">
    <cfRule type="containsErrors" dxfId="474" priority="682">
      <formula>ISERROR(D123)</formula>
    </cfRule>
  </conditionalFormatting>
  <conditionalFormatting sqref="D124:E124">
    <cfRule type="containsErrors" dxfId="473" priority="681">
      <formula>ISERROR(D124)</formula>
    </cfRule>
  </conditionalFormatting>
  <conditionalFormatting sqref="H122:I122">
    <cfRule type="containsErrors" dxfId="472" priority="680">
      <formula>ISERROR(H122)</formula>
    </cfRule>
  </conditionalFormatting>
  <conditionalFormatting sqref="H123:I123">
    <cfRule type="containsErrors" dxfId="471" priority="679">
      <formula>ISERROR(H123)</formula>
    </cfRule>
  </conditionalFormatting>
  <conditionalFormatting sqref="I124">
    <cfRule type="containsErrors" dxfId="470" priority="678">
      <formula>ISERROR(I124)</formula>
    </cfRule>
  </conditionalFormatting>
  <conditionalFormatting sqref="H124">
    <cfRule type="containsErrors" dxfId="469" priority="677">
      <formula>ISERROR(H124)</formula>
    </cfRule>
  </conditionalFormatting>
  <conditionalFormatting sqref="H125:I125">
    <cfRule type="containsErrors" dxfId="468" priority="676">
      <formula>ISERROR(H125)</formula>
    </cfRule>
  </conditionalFormatting>
  <conditionalFormatting sqref="H126">
    <cfRule type="containsErrors" dxfId="467" priority="675">
      <formula>ISERROR(H126)</formula>
    </cfRule>
  </conditionalFormatting>
  <conditionalFormatting sqref="I126">
    <cfRule type="containsErrors" dxfId="466" priority="674">
      <formula>ISERROR(I126)</formula>
    </cfRule>
  </conditionalFormatting>
  <conditionalFormatting sqref="H127">
    <cfRule type="containsErrors" dxfId="465" priority="673">
      <formula>ISERROR(H127)</formula>
    </cfRule>
  </conditionalFormatting>
  <conditionalFormatting sqref="J127">
    <cfRule type="containsErrors" dxfId="464" priority="672">
      <formula>ISERROR(J127)</formula>
    </cfRule>
  </conditionalFormatting>
  <conditionalFormatting sqref="K127">
    <cfRule type="containsErrors" dxfId="463" priority="671">
      <formula>ISERROR(K127)</formula>
    </cfRule>
  </conditionalFormatting>
  <conditionalFormatting sqref="I127">
    <cfRule type="containsErrors" dxfId="462" priority="670">
      <formula>ISERROR(I127)</formula>
    </cfRule>
  </conditionalFormatting>
  <conditionalFormatting sqref="E129">
    <cfRule type="containsErrors" dxfId="461" priority="669">
      <formula>ISERROR(E129)</formula>
    </cfRule>
  </conditionalFormatting>
  <conditionalFormatting sqref="I128">
    <cfRule type="containsErrors" dxfId="460" priority="668">
      <formula>ISERROR(I128)</formula>
    </cfRule>
  </conditionalFormatting>
  <conditionalFormatting sqref="J128">
    <cfRule type="containsErrors" dxfId="459" priority="667">
      <formula>ISERROR(J128)</formula>
    </cfRule>
  </conditionalFormatting>
  <conditionalFormatting sqref="K128">
    <cfRule type="containsErrors" dxfId="458" priority="666">
      <formula>ISERROR(K128)</formula>
    </cfRule>
  </conditionalFormatting>
  <conditionalFormatting sqref="H128">
    <cfRule type="containsErrors" dxfId="457" priority="665">
      <formula>ISERROR(H128)</formula>
    </cfRule>
  </conditionalFormatting>
  <conditionalFormatting sqref="I129">
    <cfRule type="containsErrors" dxfId="456" priority="664">
      <formula>ISERROR(I129)</formula>
    </cfRule>
  </conditionalFormatting>
  <conditionalFormatting sqref="J129">
    <cfRule type="containsErrors" dxfId="455" priority="663">
      <formula>ISERROR(J129)</formula>
    </cfRule>
  </conditionalFormatting>
  <conditionalFormatting sqref="K129">
    <cfRule type="containsErrors" dxfId="454" priority="662">
      <formula>ISERROR(K129)</formula>
    </cfRule>
  </conditionalFormatting>
  <conditionalFormatting sqref="H129">
    <cfRule type="containsErrors" dxfId="453" priority="661">
      <formula>ISERROR(H129)</formula>
    </cfRule>
  </conditionalFormatting>
  <conditionalFormatting sqref="K111:K117 E111:G117">
    <cfRule type="containsErrors" dxfId="452" priority="660">
      <formula>ISERROR(E111)</formula>
    </cfRule>
  </conditionalFormatting>
  <conditionalFormatting sqref="O114">
    <cfRule type="containsErrors" dxfId="451" priority="657">
      <formula>ISERROR(O114)</formula>
    </cfRule>
  </conditionalFormatting>
  <conditionalFormatting sqref="O116">
    <cfRule type="containsErrors" dxfId="450" priority="656">
      <formula>ISERROR(O116)</formula>
    </cfRule>
  </conditionalFormatting>
  <conditionalFormatting sqref="O113">
    <cfRule type="containsErrors" dxfId="449" priority="655">
      <formula>ISERROR(O113)</formula>
    </cfRule>
  </conditionalFormatting>
  <conditionalFormatting sqref="O115">
    <cfRule type="containsErrors" dxfId="448" priority="654">
      <formula>ISERROR(O115)</formula>
    </cfRule>
  </conditionalFormatting>
  <conditionalFormatting sqref="O117">
    <cfRule type="containsErrors" dxfId="447" priority="653">
      <formula>ISERROR(O117)</formula>
    </cfRule>
  </conditionalFormatting>
  <conditionalFormatting sqref="H112:J117">
    <cfRule type="containsErrors" dxfId="446" priority="652">
      <formula>ISERROR(H112)</formula>
    </cfRule>
  </conditionalFormatting>
  <conditionalFormatting sqref="H111">
    <cfRule type="containsErrors" dxfId="445" priority="651">
      <formula>ISERROR(H111)</formula>
    </cfRule>
  </conditionalFormatting>
  <conditionalFormatting sqref="H111">
    <cfRule type="containsErrors" dxfId="444" priority="650">
      <formula>ISERROR(H111)</formula>
    </cfRule>
  </conditionalFormatting>
  <conditionalFormatting sqref="I111">
    <cfRule type="containsErrors" dxfId="443" priority="649">
      <formula>ISERROR(I111)</formula>
    </cfRule>
  </conditionalFormatting>
  <conditionalFormatting sqref="D112">
    <cfRule type="containsErrors" dxfId="442" priority="648">
      <formula>ISERROR(D112)</formula>
    </cfRule>
  </conditionalFormatting>
  <conditionalFormatting sqref="E127">
    <cfRule type="containsErrors" dxfId="441" priority="647">
      <formula>ISERROR(E127)</formula>
    </cfRule>
  </conditionalFormatting>
  <conditionalFormatting sqref="O128">
    <cfRule type="containsErrors" dxfId="440" priority="646">
      <formula>ISERROR(O128)</formula>
    </cfRule>
  </conditionalFormatting>
  <conditionalFormatting sqref="N111:N129">
    <cfRule type="cellIs" dxfId="439" priority="645" operator="equal">
      <formula>0</formula>
    </cfRule>
  </conditionalFormatting>
  <conditionalFormatting sqref="O112">
    <cfRule type="containsErrors" dxfId="438" priority="644">
      <formula>ISERROR(O112)</formula>
    </cfRule>
  </conditionalFormatting>
  <conditionalFormatting sqref="O111">
    <cfRule type="containsErrors" dxfId="437" priority="643">
      <formula>ISERROR(O111)</formula>
    </cfRule>
  </conditionalFormatting>
  <conditionalFormatting sqref="P111:P129">
    <cfRule type="cellIs" dxfId="436" priority="642" operator="equal">
      <formula>0</formula>
    </cfRule>
  </conditionalFormatting>
  <conditionalFormatting sqref="C110">
    <cfRule type="containsErrors" dxfId="435" priority="638">
      <formula>ISERROR(C110)</formula>
    </cfRule>
  </conditionalFormatting>
  <conditionalFormatting sqref="D110">
    <cfRule type="containsErrors" dxfId="434" priority="626">
      <formula>ISERROR(D110)</formula>
    </cfRule>
  </conditionalFormatting>
  <conditionalFormatting sqref="E110:G110 K110">
    <cfRule type="containsErrors" dxfId="433" priority="625">
      <formula>ISERROR(E110)</formula>
    </cfRule>
  </conditionalFormatting>
  <conditionalFormatting sqref="N110">
    <cfRule type="cellIs" dxfId="432" priority="624" operator="equal">
      <formula>0</formula>
    </cfRule>
  </conditionalFormatting>
  <conditionalFormatting sqref="O110">
    <cfRule type="containsErrors" dxfId="431" priority="623">
      <formula>ISERROR(O110)</formula>
    </cfRule>
  </conditionalFormatting>
  <conditionalFormatting sqref="H110:J110">
    <cfRule type="containsErrors" dxfId="430" priority="622">
      <formula>ISERROR(H110)</formula>
    </cfRule>
  </conditionalFormatting>
  <conditionalFormatting sqref="P110">
    <cfRule type="cellIs" dxfId="429" priority="621" operator="equal">
      <formula>0</formula>
    </cfRule>
  </conditionalFormatting>
  <conditionalFormatting sqref="R110:R129 R93:R95 R63:R91">
    <cfRule type="containsErrors" dxfId="428" priority="616">
      <formula>ISERROR(R63)</formula>
    </cfRule>
  </conditionalFormatting>
  <conditionalFormatting sqref="R110:R129 R93:R95 R63:R91">
    <cfRule type="cellIs" dxfId="427" priority="615" operator="lessThan">
      <formula>0</formula>
    </cfRule>
  </conditionalFormatting>
  <conditionalFormatting sqref="Z110:Z129 Z97:Z108 Z93:Z95 Z63:Z91">
    <cfRule type="containsErrors" dxfId="426" priority="614">
      <formula>ISERROR(Z63)</formula>
    </cfRule>
  </conditionalFormatting>
  <conditionalFormatting sqref="S97:S129 S93:S95 S63:S91">
    <cfRule type="containsErrors" dxfId="425" priority="613">
      <formula>ISERROR(S63)</formula>
    </cfRule>
  </conditionalFormatting>
  <conditionalFormatting sqref="W97:W129 W93:W95 W63:W91">
    <cfRule type="containsErrors" dxfId="424" priority="612">
      <formula>ISERROR(W63)</formula>
    </cfRule>
  </conditionalFormatting>
  <conditionalFormatting sqref="T97:V129 T93:V95 T63:V91">
    <cfRule type="containsErrors" dxfId="423" priority="611">
      <formula>ISERROR(T63)</formula>
    </cfRule>
  </conditionalFormatting>
  <conditionalFormatting sqref="X97:Y129 X93:Y95 X63:Y91">
    <cfRule type="containsErrors" dxfId="422" priority="610">
      <formula>ISERROR(X63)</formula>
    </cfRule>
  </conditionalFormatting>
  <conditionalFormatting sqref="Y97:Y129">
    <cfRule type="expression" dxfId="421" priority="600">
      <formula>$AE97=1</formula>
    </cfRule>
    <cfRule type="expression" dxfId="420" priority="601">
      <formula>$AE97=5</formula>
    </cfRule>
    <cfRule type="expression" dxfId="419" priority="602">
      <formula>$AE97=4</formula>
    </cfRule>
    <cfRule type="expression" dxfId="418" priority="603" stopIfTrue="1">
      <formula>$AE97=3</formula>
    </cfRule>
    <cfRule type="expression" dxfId="417" priority="604">
      <formula>$AE97=2</formula>
    </cfRule>
  </conditionalFormatting>
  <conditionalFormatting sqref="X97:X129 X93:X95 X63:X91">
    <cfRule type="expression" dxfId="416" priority="606" stopIfTrue="1">
      <formula>X63="CON AVANCE"</formula>
    </cfRule>
  </conditionalFormatting>
  <conditionalFormatting sqref="X97:X129 X93:X95 X63:X91">
    <cfRule type="expression" dxfId="415" priority="605" stopIfTrue="1">
      <formula>X63="CUMPLIDA"</formula>
    </cfRule>
    <cfRule type="expression" dxfId="414" priority="608" stopIfTrue="1">
      <formula>X63="PRÓXIMA A VENCER"</formula>
    </cfRule>
    <cfRule type="expression" dxfId="413" priority="609" stopIfTrue="1">
      <formula>X63="VENCIDA"</formula>
    </cfRule>
  </conditionalFormatting>
  <conditionalFormatting sqref="X97:X129 X93:X95 X63:X91">
    <cfRule type="expression" dxfId="412" priority="607">
      <formula>X63="EN TERMINO"</formula>
    </cfRule>
  </conditionalFormatting>
  <conditionalFormatting sqref="C109">
    <cfRule type="containsErrors" dxfId="411" priority="588">
      <formula>ISERROR(C109)</formula>
    </cfRule>
  </conditionalFormatting>
  <conditionalFormatting sqref="K109 D109 O109 F109:G109">
    <cfRule type="containsErrors" dxfId="410" priority="587">
      <formula>ISERROR(D109)</formula>
    </cfRule>
  </conditionalFormatting>
  <conditionalFormatting sqref="N109">
    <cfRule type="cellIs" dxfId="409" priority="586" operator="equal">
      <formula>0</formula>
    </cfRule>
  </conditionalFormatting>
  <conditionalFormatting sqref="H109:J109">
    <cfRule type="containsErrors" dxfId="408" priority="585">
      <formula>ISERROR(H109)</formula>
    </cfRule>
  </conditionalFormatting>
  <conditionalFormatting sqref="P109">
    <cfRule type="cellIs" dxfId="407" priority="584" operator="equal">
      <formula>0</formula>
    </cfRule>
  </conditionalFormatting>
  <conditionalFormatting sqref="Z109">
    <cfRule type="containsErrors" dxfId="406" priority="581">
      <formula>ISERROR(Z109)</formula>
    </cfRule>
  </conditionalFormatting>
  <conditionalFormatting sqref="E109">
    <cfRule type="containsErrors" dxfId="405" priority="564">
      <formula>ISERROR(E109)</formula>
    </cfRule>
  </conditionalFormatting>
  <conditionalFormatting sqref="D99:D101 D97">
    <cfRule type="containsErrors" dxfId="404" priority="561">
      <formula>ISERROR(D97)</formula>
    </cfRule>
  </conditionalFormatting>
  <conditionalFormatting sqref="N97:N108">
    <cfRule type="cellIs" dxfId="403" priority="560" operator="equal">
      <formula>0</formula>
    </cfRule>
  </conditionalFormatting>
  <conditionalFormatting sqref="D108">
    <cfRule type="containsErrors" dxfId="402" priority="559">
      <formula>ISERROR(D108)</formula>
    </cfRule>
  </conditionalFormatting>
  <conditionalFormatting sqref="D102 D104:D105">
    <cfRule type="containsErrors" dxfId="401" priority="558">
      <formula>ISERROR(D102)</formula>
    </cfRule>
  </conditionalFormatting>
  <conditionalFormatting sqref="H102:I103 H104">
    <cfRule type="containsErrors" dxfId="400" priority="557">
      <formula>ISERROR(H102)</formula>
    </cfRule>
  </conditionalFormatting>
  <conditionalFormatting sqref="D103">
    <cfRule type="containsErrors" dxfId="399" priority="556">
      <formula>ISERROR(D103)</formula>
    </cfRule>
  </conditionalFormatting>
  <conditionalFormatting sqref="I104">
    <cfRule type="containsErrors" dxfId="398" priority="555">
      <formula>ISERROR(I104)</formula>
    </cfRule>
  </conditionalFormatting>
  <conditionalFormatting sqref="D106">
    <cfRule type="containsErrors" dxfId="397" priority="554">
      <formula>ISERROR(D106)</formula>
    </cfRule>
  </conditionalFormatting>
  <conditionalFormatting sqref="D107">
    <cfRule type="containsErrors" dxfId="396" priority="553">
      <formula>ISERROR(D107)</formula>
    </cfRule>
  </conditionalFormatting>
  <conditionalFormatting sqref="H105:I105">
    <cfRule type="containsErrors" dxfId="395" priority="552">
      <formula>ISERROR(H105)</formula>
    </cfRule>
  </conditionalFormatting>
  <conditionalFormatting sqref="H106:I106">
    <cfRule type="containsErrors" dxfId="394" priority="551">
      <formula>ISERROR(H106)</formula>
    </cfRule>
  </conditionalFormatting>
  <conditionalFormatting sqref="I107">
    <cfRule type="containsErrors" dxfId="393" priority="550">
      <formula>ISERROR(I107)</formula>
    </cfRule>
  </conditionalFormatting>
  <conditionalFormatting sqref="H107">
    <cfRule type="containsErrors" dxfId="392" priority="549">
      <formula>ISERROR(H107)</formula>
    </cfRule>
  </conditionalFormatting>
  <conditionalFormatting sqref="H108:I108">
    <cfRule type="containsErrors" dxfId="391" priority="548">
      <formula>ISERROR(H108)</formula>
    </cfRule>
  </conditionalFormatting>
  <conditionalFormatting sqref="K97:K101 F97:G101">
    <cfRule type="containsErrors" dxfId="390" priority="547">
      <formula>ISERROR(F97)</formula>
    </cfRule>
  </conditionalFormatting>
  <conditionalFormatting sqref="N94:N95">
    <cfRule type="cellIs" dxfId="389" priority="546" operator="equal">
      <formula>0</formula>
    </cfRule>
  </conditionalFormatting>
  <conditionalFormatting sqref="H98:J101">
    <cfRule type="containsErrors" dxfId="388" priority="545">
      <formula>ISERROR(H98)</formula>
    </cfRule>
  </conditionalFormatting>
  <conditionalFormatting sqref="H97">
    <cfRule type="containsErrors" dxfId="387" priority="544">
      <formula>ISERROR(H97)</formula>
    </cfRule>
  </conditionalFormatting>
  <conditionalFormatting sqref="H97">
    <cfRule type="containsErrors" dxfId="386" priority="543">
      <formula>ISERROR(H97)</formula>
    </cfRule>
  </conditionalFormatting>
  <conditionalFormatting sqref="I97">
    <cfRule type="containsErrors" dxfId="385" priority="542">
      <formula>ISERROR(I97)</formula>
    </cfRule>
  </conditionalFormatting>
  <conditionalFormatting sqref="D98">
    <cfRule type="containsErrors" dxfId="384" priority="541">
      <formula>ISERROR(D98)</formula>
    </cfRule>
  </conditionalFormatting>
  <conditionalFormatting sqref="O100">
    <cfRule type="containsErrors" dxfId="383" priority="540">
      <formula>ISERROR(O100)</formula>
    </cfRule>
  </conditionalFormatting>
  <conditionalFormatting sqref="O94:O95">
    <cfRule type="containsErrors" dxfId="382" priority="539">
      <formula>ISERROR(O94)</formula>
    </cfRule>
  </conditionalFormatting>
  <conditionalFormatting sqref="O97">
    <cfRule type="containsErrors" dxfId="381" priority="538">
      <formula>ISERROR(O97)</formula>
    </cfRule>
  </conditionalFormatting>
  <conditionalFormatting sqref="O98">
    <cfRule type="containsErrors" dxfId="380" priority="537">
      <formula>ISERROR(O98)</formula>
    </cfRule>
  </conditionalFormatting>
  <conditionalFormatting sqref="O99">
    <cfRule type="containsErrors" dxfId="379" priority="536">
      <formula>ISERROR(O99)</formula>
    </cfRule>
  </conditionalFormatting>
  <conditionalFormatting sqref="O101">
    <cfRule type="containsErrors" dxfId="378" priority="535">
      <formula>ISERROR(O101)</formula>
    </cfRule>
  </conditionalFormatting>
  <conditionalFormatting sqref="O102">
    <cfRule type="containsErrors" dxfId="377" priority="534">
      <formula>ISERROR(O102)</formula>
    </cfRule>
  </conditionalFormatting>
  <conditionalFormatting sqref="O103">
    <cfRule type="containsErrors" dxfId="376" priority="533">
      <formula>ISERROR(O103)</formula>
    </cfRule>
  </conditionalFormatting>
  <conditionalFormatting sqref="O104">
    <cfRule type="containsErrors" dxfId="375" priority="532">
      <formula>ISERROR(O104)</formula>
    </cfRule>
  </conditionalFormatting>
  <conditionalFormatting sqref="O105">
    <cfRule type="containsErrors" dxfId="374" priority="531">
      <formula>ISERROR(O105)</formula>
    </cfRule>
  </conditionalFormatting>
  <conditionalFormatting sqref="O106">
    <cfRule type="containsErrors" dxfId="373" priority="530">
      <formula>ISERROR(O106)</formula>
    </cfRule>
  </conditionalFormatting>
  <conditionalFormatting sqref="O107">
    <cfRule type="containsErrors" dxfId="372" priority="529">
      <formula>ISERROR(O107)</formula>
    </cfRule>
  </conditionalFormatting>
  <conditionalFormatting sqref="O108">
    <cfRule type="containsErrors" dxfId="371" priority="528">
      <formula>ISERROR(O108)</formula>
    </cfRule>
  </conditionalFormatting>
  <conditionalFormatting sqref="E97:E108">
    <cfRule type="containsErrors" dxfId="370" priority="527">
      <formula>ISERROR(E97)</formula>
    </cfRule>
  </conditionalFormatting>
  <conditionalFormatting sqref="P97:P108 P94:P95 P63:P91">
    <cfRule type="cellIs" dxfId="369" priority="526" operator="equal">
      <formula>0</formula>
    </cfRule>
  </conditionalFormatting>
  <conditionalFormatting sqref="R97:R109">
    <cfRule type="containsErrors" dxfId="368" priority="525">
      <formula>ISERROR(R97)</formula>
    </cfRule>
  </conditionalFormatting>
  <conditionalFormatting sqref="R97:R109">
    <cfRule type="cellIs" dxfId="367" priority="524" operator="lessThan">
      <formula>0</formula>
    </cfRule>
  </conditionalFormatting>
  <conditionalFormatting sqref="P130">
    <cfRule type="cellIs" dxfId="366" priority="523" operator="equal">
      <formula>0</formula>
    </cfRule>
  </conditionalFormatting>
  <conditionalFormatting sqref="Q115:Q116">
    <cfRule type="containsErrors" dxfId="365" priority="520">
      <formula>ISERROR(Q115)</formula>
    </cfRule>
  </conditionalFormatting>
  <conditionalFormatting sqref="Q169">
    <cfRule type="containsErrors" dxfId="364" priority="519">
      <formula>ISERROR(Q169)</formula>
    </cfRule>
  </conditionalFormatting>
  <conditionalFormatting sqref="Q175">
    <cfRule type="containsErrors" dxfId="363" priority="518">
      <formula>ISERROR(Q175)</formula>
    </cfRule>
  </conditionalFormatting>
  <conditionalFormatting sqref="Q177">
    <cfRule type="containsErrors" dxfId="362" priority="517">
      <formula>ISERROR(Q177)</formula>
    </cfRule>
  </conditionalFormatting>
  <conditionalFormatting sqref="Q185">
    <cfRule type="containsErrors" dxfId="361" priority="516">
      <formula>ISERROR(Q185)</formula>
    </cfRule>
  </conditionalFormatting>
  <conditionalFormatting sqref="Q186">
    <cfRule type="containsErrors" dxfId="360" priority="515">
      <formula>ISERROR(Q186)</formula>
    </cfRule>
  </conditionalFormatting>
  <conditionalFormatting sqref="Q188">
    <cfRule type="containsErrors" dxfId="359" priority="514">
      <formula>ISERROR(Q188)</formula>
    </cfRule>
  </conditionalFormatting>
  <conditionalFormatting sqref="Q191">
    <cfRule type="containsErrors" dxfId="358" priority="513">
      <formula>ISERROR(Q191)</formula>
    </cfRule>
  </conditionalFormatting>
  <conditionalFormatting sqref="Q192">
    <cfRule type="containsErrors" dxfId="357" priority="512">
      <formula>ISERROR(Q192)</formula>
    </cfRule>
  </conditionalFormatting>
  <conditionalFormatting sqref="Q197">
    <cfRule type="containsErrors" dxfId="356" priority="511">
      <formula>ISERROR(Q197)</formula>
    </cfRule>
  </conditionalFormatting>
  <conditionalFormatting sqref="Q198">
    <cfRule type="containsErrors" dxfId="355" priority="510">
      <formula>ISERROR(Q198)</formula>
    </cfRule>
  </conditionalFormatting>
  <conditionalFormatting sqref="Q200">
    <cfRule type="containsErrors" dxfId="354" priority="509">
      <formula>ISERROR(Q200)</formula>
    </cfRule>
  </conditionalFormatting>
  <conditionalFormatting sqref="Q201">
    <cfRule type="containsErrors" dxfId="353" priority="508">
      <formula>ISERROR(Q201)</formula>
    </cfRule>
  </conditionalFormatting>
  <conditionalFormatting sqref="Q202">
    <cfRule type="containsErrors" dxfId="352" priority="507">
      <formula>ISERROR(Q202)</formula>
    </cfRule>
  </conditionalFormatting>
  <conditionalFormatting sqref="Q203">
    <cfRule type="containsErrors" dxfId="351" priority="506">
      <formula>ISERROR(Q203)</formula>
    </cfRule>
  </conditionalFormatting>
  <conditionalFormatting sqref="Q204">
    <cfRule type="containsErrors" dxfId="350" priority="505">
      <formula>ISERROR(Q204)</formula>
    </cfRule>
  </conditionalFormatting>
  <conditionalFormatting sqref="Q211">
    <cfRule type="containsErrors" dxfId="349" priority="504">
      <formula>ISERROR(Q211)</formula>
    </cfRule>
  </conditionalFormatting>
  <conditionalFormatting sqref="Q212">
    <cfRule type="containsErrors" dxfId="348" priority="503">
      <formula>ISERROR(Q212)</formula>
    </cfRule>
  </conditionalFormatting>
  <conditionalFormatting sqref="Q214">
    <cfRule type="containsErrors" dxfId="347" priority="502">
      <formula>ISERROR(Q214)</formula>
    </cfRule>
  </conditionalFormatting>
  <conditionalFormatting sqref="Q219">
    <cfRule type="containsErrors" dxfId="346" priority="501">
      <formula>ISERROR(Q219)</formula>
    </cfRule>
  </conditionalFormatting>
  <conditionalFormatting sqref="Q230">
    <cfRule type="containsErrors" dxfId="345" priority="500">
      <formula>ISERROR(Q230)</formula>
    </cfRule>
  </conditionalFormatting>
  <conditionalFormatting sqref="Q231">
    <cfRule type="containsErrors" dxfId="344" priority="499">
      <formula>ISERROR(Q231)</formula>
    </cfRule>
  </conditionalFormatting>
  <conditionalFormatting sqref="Q232">
    <cfRule type="containsErrors" dxfId="343" priority="498">
      <formula>ISERROR(Q232)</formula>
    </cfRule>
  </conditionalFormatting>
  <conditionalFormatting sqref="Q233">
    <cfRule type="containsErrors" dxfId="342" priority="497">
      <formula>ISERROR(Q233)</formula>
    </cfRule>
  </conditionalFormatting>
  <conditionalFormatting sqref="Q239">
    <cfRule type="containsErrors" dxfId="341" priority="496">
      <formula>ISERROR(Q239)</formula>
    </cfRule>
  </conditionalFormatting>
  <conditionalFormatting sqref="Q240">
    <cfRule type="containsErrors" dxfId="340" priority="495">
      <formula>ISERROR(Q240)</formula>
    </cfRule>
  </conditionalFormatting>
  <conditionalFormatting sqref="Q353">
    <cfRule type="containsErrors" dxfId="339" priority="491">
      <formula>ISERROR(Q353)</formula>
    </cfRule>
  </conditionalFormatting>
  <conditionalFormatting sqref="Q374">
    <cfRule type="containsErrors" dxfId="338" priority="490">
      <formula>ISERROR(Q374)</formula>
    </cfRule>
  </conditionalFormatting>
  <conditionalFormatting sqref="Q407">
    <cfRule type="containsErrors" dxfId="337" priority="489">
      <formula>ISERROR(Q407)</formula>
    </cfRule>
  </conditionalFormatting>
  <conditionalFormatting sqref="Q410">
    <cfRule type="containsErrors" dxfId="336" priority="488">
      <formula>ISERROR(Q410)</formula>
    </cfRule>
  </conditionalFormatting>
  <conditionalFormatting sqref="Q423">
    <cfRule type="containsErrors" dxfId="335" priority="487">
      <formula>ISERROR(Q423)</formula>
    </cfRule>
  </conditionalFormatting>
  <conditionalFormatting sqref="Q466">
    <cfRule type="containsErrors" dxfId="334" priority="486">
      <formula>ISERROR(Q466)</formula>
    </cfRule>
  </conditionalFormatting>
  <conditionalFormatting sqref="Q496">
    <cfRule type="containsErrors" dxfId="333" priority="485">
      <formula>ISERROR(Q496)</formula>
    </cfRule>
  </conditionalFormatting>
  <conditionalFormatting sqref="Q497">
    <cfRule type="containsErrors" dxfId="332" priority="484">
      <formula>ISERROR(Q497)</formula>
    </cfRule>
  </conditionalFormatting>
  <conditionalFormatting sqref="Q508">
    <cfRule type="containsErrors" dxfId="331" priority="483">
      <formula>ISERROR(Q508)</formula>
    </cfRule>
  </conditionalFormatting>
  <conditionalFormatting sqref="Q509">
    <cfRule type="containsErrors" dxfId="330" priority="482">
      <formula>ISERROR(Q509)</formula>
    </cfRule>
  </conditionalFormatting>
  <conditionalFormatting sqref="Q510">
    <cfRule type="containsErrors" dxfId="329" priority="481">
      <formula>ISERROR(Q510)</formula>
    </cfRule>
  </conditionalFormatting>
  <conditionalFormatting sqref="Q512">
    <cfRule type="containsErrors" dxfId="328" priority="480">
      <formula>ISERROR(Q512)</formula>
    </cfRule>
  </conditionalFormatting>
  <conditionalFormatting sqref="Q513">
    <cfRule type="containsErrors" dxfId="327" priority="479">
      <formula>ISERROR(Q513)</formula>
    </cfRule>
  </conditionalFormatting>
  <conditionalFormatting sqref="Q514">
    <cfRule type="containsErrors" dxfId="326" priority="478">
      <formula>ISERROR(Q514)</formula>
    </cfRule>
  </conditionalFormatting>
  <conditionalFormatting sqref="Q515">
    <cfRule type="containsErrors" dxfId="325" priority="477">
      <formula>ISERROR(Q515)</formula>
    </cfRule>
  </conditionalFormatting>
  <conditionalFormatting sqref="Q516">
    <cfRule type="containsErrors" dxfId="324" priority="476">
      <formula>ISERROR(Q516)</formula>
    </cfRule>
  </conditionalFormatting>
  <conditionalFormatting sqref="Q518">
    <cfRule type="containsErrors" dxfId="323" priority="475">
      <formula>ISERROR(Q518)</formula>
    </cfRule>
  </conditionalFormatting>
  <conditionalFormatting sqref="Q557">
    <cfRule type="containsErrors" dxfId="322" priority="474">
      <formula>ISERROR(Q557)</formula>
    </cfRule>
  </conditionalFormatting>
  <conditionalFormatting sqref="C96">
    <cfRule type="containsErrors" dxfId="321" priority="470">
      <formula>ISERROR(C96)</formula>
    </cfRule>
  </conditionalFormatting>
  <conditionalFormatting sqref="R96">
    <cfRule type="containsErrors" dxfId="320" priority="469">
      <formula>ISERROR(R96)</formula>
    </cfRule>
  </conditionalFormatting>
  <conditionalFormatting sqref="R96">
    <cfRule type="cellIs" dxfId="319" priority="468" operator="lessThan">
      <formula>0</formula>
    </cfRule>
  </conditionalFormatting>
  <conditionalFormatting sqref="Z96">
    <cfRule type="containsErrors" dxfId="318" priority="467">
      <formula>ISERROR(Z96)</formula>
    </cfRule>
  </conditionalFormatting>
  <conditionalFormatting sqref="S96">
    <cfRule type="containsErrors" dxfId="317" priority="466">
      <formula>ISERROR(S96)</formula>
    </cfRule>
  </conditionalFormatting>
  <conditionalFormatting sqref="W96">
    <cfRule type="containsErrors" dxfId="316" priority="465">
      <formula>ISERROR(W96)</formula>
    </cfRule>
  </conditionalFormatting>
  <conditionalFormatting sqref="T96:V96">
    <cfRule type="containsErrors" dxfId="315" priority="464">
      <formula>ISERROR(T96)</formula>
    </cfRule>
  </conditionalFormatting>
  <conditionalFormatting sqref="X96:Y96">
    <cfRule type="containsErrors" dxfId="314" priority="463">
      <formula>ISERROR(X96)</formula>
    </cfRule>
  </conditionalFormatting>
  <conditionalFormatting sqref="Y96">
    <cfRule type="expression" dxfId="313" priority="453">
      <formula>$AE96=1</formula>
    </cfRule>
    <cfRule type="expression" dxfId="312" priority="454">
      <formula>$AE96=5</formula>
    </cfRule>
    <cfRule type="expression" dxfId="311" priority="455">
      <formula>$AE96=4</formula>
    </cfRule>
    <cfRule type="expression" dxfId="310" priority="456" stopIfTrue="1">
      <formula>$AE96=3</formula>
    </cfRule>
    <cfRule type="expression" dxfId="309" priority="457">
      <formula>$AE96=2</formula>
    </cfRule>
  </conditionalFormatting>
  <conditionalFormatting sqref="X96">
    <cfRule type="expression" dxfId="308" priority="459" stopIfTrue="1">
      <formula>X96="CON AVANCE"</formula>
    </cfRule>
  </conditionalFormatting>
  <conditionalFormatting sqref="X96">
    <cfRule type="expression" dxfId="307" priority="458" stopIfTrue="1">
      <formula>X96="CUMPLIDA"</formula>
    </cfRule>
    <cfRule type="expression" dxfId="306" priority="461" stopIfTrue="1">
      <formula>X96="PRÓXIMA A VENCER"</formula>
    </cfRule>
    <cfRule type="expression" dxfId="305" priority="462" stopIfTrue="1">
      <formula>X96="VENCIDA"</formula>
    </cfRule>
  </conditionalFormatting>
  <conditionalFormatting sqref="X96">
    <cfRule type="expression" dxfId="304" priority="460">
      <formula>X96="EN TERMINO"</formula>
    </cfRule>
  </conditionalFormatting>
  <conditionalFormatting sqref="D96">
    <cfRule type="containsErrors" dxfId="303" priority="448">
      <formula>ISERROR(D96)</formula>
    </cfRule>
  </conditionalFormatting>
  <conditionalFormatting sqref="F96:G96 K96">
    <cfRule type="containsErrors" dxfId="302" priority="447">
      <formula>ISERROR(F96)</formula>
    </cfRule>
  </conditionalFormatting>
  <conditionalFormatting sqref="N96">
    <cfRule type="cellIs" dxfId="301" priority="446" operator="equal">
      <formula>0</formula>
    </cfRule>
  </conditionalFormatting>
  <conditionalFormatting sqref="H96:J96">
    <cfRule type="containsErrors" dxfId="300" priority="445">
      <formula>ISERROR(H96)</formula>
    </cfRule>
  </conditionalFormatting>
  <conditionalFormatting sqref="O96">
    <cfRule type="containsErrors" dxfId="299" priority="444">
      <formula>ISERROR(O96)</formula>
    </cfRule>
  </conditionalFormatting>
  <conditionalFormatting sqref="E96">
    <cfRule type="containsErrors" dxfId="298" priority="443">
      <formula>ISERROR(E96)</formula>
    </cfRule>
  </conditionalFormatting>
  <conditionalFormatting sqref="P96">
    <cfRule type="cellIs" dxfId="297" priority="442" operator="equal">
      <formula>0</formula>
    </cfRule>
  </conditionalFormatting>
  <conditionalFormatting sqref="K95 F95:G95">
    <cfRule type="containsErrors" dxfId="296" priority="441">
      <formula>ISERROR(F95)</formula>
    </cfRule>
  </conditionalFormatting>
  <conditionalFormatting sqref="H95:J95">
    <cfRule type="containsErrors" dxfId="295" priority="440">
      <formula>ISERROR(H95)</formula>
    </cfRule>
  </conditionalFormatting>
  <conditionalFormatting sqref="D95">
    <cfRule type="containsErrors" dxfId="294" priority="439">
      <formula>ISERROR(D95)</formula>
    </cfRule>
  </conditionalFormatting>
  <conditionalFormatting sqref="D94">
    <cfRule type="containsErrors" dxfId="293" priority="438">
      <formula>ISERROR(D94)</formula>
    </cfRule>
  </conditionalFormatting>
  <conditionalFormatting sqref="E94:G94 K94">
    <cfRule type="containsErrors" dxfId="292" priority="437">
      <formula>ISERROR(E94)</formula>
    </cfRule>
  </conditionalFormatting>
  <conditionalFormatting sqref="H94:J94">
    <cfRule type="containsErrors" dxfId="291" priority="436">
      <formula>ISERROR(H94)</formula>
    </cfRule>
  </conditionalFormatting>
  <conditionalFormatting sqref="E95">
    <cfRule type="containsErrors" dxfId="290" priority="433">
      <formula>ISERROR(E95)</formula>
    </cfRule>
  </conditionalFormatting>
  <conditionalFormatting sqref="N548:O548">
    <cfRule type="containsErrors" dxfId="289" priority="432">
      <formula>ISERROR(N548)</formula>
    </cfRule>
  </conditionalFormatting>
  <conditionalFormatting sqref="N553:O553">
    <cfRule type="containsErrors" dxfId="288" priority="431">
      <formula>ISERROR(N553)</formula>
    </cfRule>
  </conditionalFormatting>
  <conditionalFormatting sqref="C93">
    <cfRule type="containsErrors" dxfId="287" priority="427">
      <formula>ISERROR(C93)</formula>
    </cfRule>
  </conditionalFormatting>
  <conditionalFormatting sqref="N93">
    <cfRule type="cellIs" dxfId="286" priority="426" operator="equal">
      <formula>0</formula>
    </cfRule>
  </conditionalFormatting>
  <conditionalFormatting sqref="O93">
    <cfRule type="containsErrors" dxfId="285" priority="425">
      <formula>ISERROR(O93)</formula>
    </cfRule>
  </conditionalFormatting>
  <conditionalFormatting sqref="D93 K93 F93:G93">
    <cfRule type="containsErrors" dxfId="284" priority="424">
      <formula>ISERROR(D93)</formula>
    </cfRule>
  </conditionalFormatting>
  <conditionalFormatting sqref="H93:J93">
    <cfRule type="containsErrors" dxfId="283" priority="423">
      <formula>ISERROR(H93)</formula>
    </cfRule>
  </conditionalFormatting>
  <conditionalFormatting sqref="E93">
    <cfRule type="containsErrors" dxfId="282" priority="422">
      <formula>ISERROR(E93)</formula>
    </cfRule>
  </conditionalFormatting>
  <conditionalFormatting sqref="O550">
    <cfRule type="containsErrors" dxfId="281" priority="391">
      <formula>ISERROR(O550)</formula>
    </cfRule>
  </conditionalFormatting>
  <conditionalFormatting sqref="C92">
    <cfRule type="containsErrors" dxfId="280" priority="387">
      <formula>ISERROR(C92)</formula>
    </cfRule>
  </conditionalFormatting>
  <conditionalFormatting sqref="R92">
    <cfRule type="containsErrors" dxfId="279" priority="386">
      <formula>ISERROR(R92)</formula>
    </cfRule>
  </conditionalFormatting>
  <conditionalFormatting sqref="R92">
    <cfRule type="cellIs" dxfId="278" priority="385" operator="lessThan">
      <formula>0</formula>
    </cfRule>
  </conditionalFormatting>
  <conditionalFormatting sqref="Z92">
    <cfRule type="containsErrors" dxfId="277" priority="384">
      <formula>ISERROR(Z92)</formula>
    </cfRule>
  </conditionalFormatting>
  <conditionalFormatting sqref="S92">
    <cfRule type="containsErrors" dxfId="276" priority="383">
      <formula>ISERROR(S92)</formula>
    </cfRule>
  </conditionalFormatting>
  <conditionalFormatting sqref="W92">
    <cfRule type="containsErrors" dxfId="275" priority="382">
      <formula>ISERROR(W92)</formula>
    </cfRule>
  </conditionalFormatting>
  <conditionalFormatting sqref="T92:V92">
    <cfRule type="containsErrors" dxfId="274" priority="381">
      <formula>ISERROR(T92)</formula>
    </cfRule>
  </conditionalFormatting>
  <conditionalFormatting sqref="X92:Y92">
    <cfRule type="containsErrors" dxfId="273" priority="380">
      <formula>ISERROR(X92)</formula>
    </cfRule>
  </conditionalFormatting>
  <conditionalFormatting sqref="Y92">
    <cfRule type="expression" dxfId="272" priority="370">
      <formula>$AE92=1</formula>
    </cfRule>
    <cfRule type="expression" dxfId="271" priority="371">
      <formula>$AE92=5</formula>
    </cfRule>
    <cfRule type="expression" dxfId="270" priority="372">
      <formula>$AE92=4</formula>
    </cfRule>
    <cfRule type="expression" dxfId="269" priority="373" stopIfTrue="1">
      <formula>$AE92=3</formula>
    </cfRule>
    <cfRule type="expression" dxfId="268" priority="374">
      <formula>$AE92=2</formula>
    </cfRule>
  </conditionalFormatting>
  <conditionalFormatting sqref="X92">
    <cfRule type="expression" dxfId="267" priority="376" stopIfTrue="1">
      <formula>X92="CON AVANCE"</formula>
    </cfRule>
  </conditionalFormatting>
  <conditionalFormatting sqref="X92">
    <cfRule type="expression" dxfId="266" priority="375" stopIfTrue="1">
      <formula>X92="CUMPLIDA"</formula>
    </cfRule>
    <cfRule type="expression" dxfId="265" priority="378" stopIfTrue="1">
      <formula>X92="PRÓXIMA A VENCER"</formula>
    </cfRule>
    <cfRule type="expression" dxfId="264" priority="379" stopIfTrue="1">
      <formula>X92="VENCIDA"</formula>
    </cfRule>
  </conditionalFormatting>
  <conditionalFormatting sqref="X92">
    <cfRule type="expression" dxfId="263" priority="377">
      <formula>X92="EN TERMINO"</formula>
    </cfRule>
  </conditionalFormatting>
  <conditionalFormatting sqref="N92">
    <cfRule type="cellIs" dxfId="262" priority="369" operator="equal">
      <formula>0</formula>
    </cfRule>
  </conditionalFormatting>
  <conditionalFormatting sqref="O92">
    <cfRule type="containsErrors" dxfId="261" priority="368">
      <formula>ISERROR(O92)</formula>
    </cfRule>
  </conditionalFormatting>
  <conditionalFormatting sqref="P92">
    <cfRule type="cellIs" dxfId="260" priority="367" operator="equal">
      <formula>0</formula>
    </cfRule>
  </conditionalFormatting>
  <conditionalFormatting sqref="E92">
    <cfRule type="containsErrors" dxfId="259" priority="366">
      <formula>ISERROR(E92)</formula>
    </cfRule>
  </conditionalFormatting>
  <conditionalFormatting sqref="D92">
    <cfRule type="containsErrors" dxfId="258" priority="365">
      <formula>ISERROR(D92)</formula>
    </cfRule>
  </conditionalFormatting>
  <conditionalFormatting sqref="F92:G92 K92">
    <cfRule type="containsErrors" dxfId="257" priority="364">
      <formula>ISERROR(F92)</formula>
    </cfRule>
  </conditionalFormatting>
  <conditionalFormatting sqref="H92:J92">
    <cfRule type="containsErrors" dxfId="256" priority="363">
      <formula>ISERROR(H92)</formula>
    </cfRule>
  </conditionalFormatting>
  <conditionalFormatting sqref="D76:D79 D84:D86 D63:D68">
    <cfRule type="containsErrors" dxfId="255" priority="362">
      <formula>ISERROR(D63)</formula>
    </cfRule>
  </conditionalFormatting>
  <conditionalFormatting sqref="K63:K90 F63:G66 E67:G86 E87:E90">
    <cfRule type="containsErrors" dxfId="254" priority="361">
      <formula>ISERROR(E63)</formula>
    </cfRule>
  </conditionalFormatting>
  <conditionalFormatting sqref="N63:N66">
    <cfRule type="cellIs" dxfId="253" priority="360" operator="equal">
      <formula>0</formula>
    </cfRule>
  </conditionalFormatting>
  <conditionalFormatting sqref="O63:O72">
    <cfRule type="containsErrors" dxfId="252" priority="359">
      <formula>ISERROR(O63)</formula>
    </cfRule>
  </conditionalFormatting>
  <conditionalFormatting sqref="O76:O79">
    <cfRule type="containsErrors" dxfId="251" priority="358">
      <formula>ISERROR(O76)</formula>
    </cfRule>
  </conditionalFormatting>
  <conditionalFormatting sqref="H63:J66 H69:J90">
    <cfRule type="containsErrors" dxfId="250" priority="357">
      <formula>ISERROR(H63)</formula>
    </cfRule>
  </conditionalFormatting>
  <conditionalFormatting sqref="H67:H68">
    <cfRule type="containsErrors" dxfId="249" priority="356">
      <formula>ISERROR(H67)</formula>
    </cfRule>
  </conditionalFormatting>
  <conditionalFormatting sqref="H67:H68">
    <cfRule type="containsErrors" dxfId="248" priority="355">
      <formula>ISERROR(H67)</formula>
    </cfRule>
  </conditionalFormatting>
  <conditionalFormatting sqref="I67:I68">
    <cfRule type="containsErrors" dxfId="247" priority="354">
      <formula>ISERROR(I67)</formula>
    </cfRule>
  </conditionalFormatting>
  <conditionalFormatting sqref="N67:N90">
    <cfRule type="cellIs" dxfId="246" priority="353" operator="equal">
      <formula>0</formula>
    </cfRule>
  </conditionalFormatting>
  <conditionalFormatting sqref="D69:D72">
    <cfRule type="containsErrors" dxfId="245" priority="352">
      <formula>ISERROR(D69)</formula>
    </cfRule>
  </conditionalFormatting>
  <conditionalFormatting sqref="D73:D75">
    <cfRule type="containsErrors" dxfId="244" priority="351">
      <formula>ISERROR(D73)</formula>
    </cfRule>
  </conditionalFormatting>
  <conditionalFormatting sqref="D80:D83">
    <cfRule type="containsErrors" dxfId="243" priority="350">
      <formula>ISERROR(D80)</formula>
    </cfRule>
  </conditionalFormatting>
  <conditionalFormatting sqref="F91">
    <cfRule type="containsErrors" dxfId="242" priority="345">
      <formula>ISERROR(F91)</formula>
    </cfRule>
  </conditionalFormatting>
  <conditionalFormatting sqref="K91 G91">
    <cfRule type="containsErrors" dxfId="241" priority="349">
      <formula>ISERROR(G91)</formula>
    </cfRule>
  </conditionalFormatting>
  <conditionalFormatting sqref="O91">
    <cfRule type="containsErrors" dxfId="240" priority="348">
      <formula>ISERROR(O91)</formula>
    </cfRule>
  </conditionalFormatting>
  <conditionalFormatting sqref="J91">
    <cfRule type="containsErrors" dxfId="239" priority="347">
      <formula>ISERROR(J91)</formula>
    </cfRule>
  </conditionalFormatting>
  <conditionalFormatting sqref="D91">
    <cfRule type="containsErrors" dxfId="238" priority="344">
      <formula>ISERROR(D91)</formula>
    </cfRule>
  </conditionalFormatting>
  <conditionalFormatting sqref="N91">
    <cfRule type="cellIs" dxfId="237" priority="346" operator="equal">
      <formula>0</formula>
    </cfRule>
  </conditionalFormatting>
  <conditionalFormatting sqref="H91">
    <cfRule type="containsErrors" dxfId="236" priority="343">
      <formula>ISERROR(H91)</formula>
    </cfRule>
  </conditionalFormatting>
  <conditionalFormatting sqref="I91">
    <cfRule type="containsErrors" dxfId="235" priority="342">
      <formula>ISERROR(I91)</formula>
    </cfRule>
  </conditionalFormatting>
  <conditionalFormatting sqref="O73:O75">
    <cfRule type="containsErrors" dxfId="234" priority="341">
      <formula>ISERROR(O73)</formula>
    </cfRule>
  </conditionalFormatting>
  <conditionalFormatting sqref="O80:O83">
    <cfRule type="containsErrors" dxfId="233" priority="340">
      <formula>ISERROR(O80)</formula>
    </cfRule>
  </conditionalFormatting>
  <conditionalFormatting sqref="O84:O90">
    <cfRule type="containsErrors" dxfId="232" priority="339">
      <formula>ISERROR(O84)</formula>
    </cfRule>
  </conditionalFormatting>
  <conditionalFormatting sqref="D87:D90">
    <cfRule type="containsErrors" dxfId="231" priority="338">
      <formula>ISERROR(D87)</formula>
    </cfRule>
  </conditionalFormatting>
  <conditionalFormatting sqref="F87">
    <cfRule type="containsErrors" dxfId="230" priority="336">
      <formula>ISERROR(F87)</formula>
    </cfRule>
  </conditionalFormatting>
  <conditionalFormatting sqref="G87">
    <cfRule type="containsErrors" dxfId="229" priority="337">
      <formula>ISERROR(G87)</formula>
    </cfRule>
  </conditionalFormatting>
  <conditionalFormatting sqref="F88">
    <cfRule type="containsErrors" dxfId="228" priority="334">
      <formula>ISERROR(F88)</formula>
    </cfRule>
  </conditionalFormatting>
  <conditionalFormatting sqref="G88">
    <cfRule type="containsErrors" dxfId="227" priority="335">
      <formula>ISERROR(G88)</formula>
    </cfRule>
  </conditionalFormatting>
  <conditionalFormatting sqref="F89">
    <cfRule type="containsErrors" dxfId="226" priority="332">
      <formula>ISERROR(F89)</formula>
    </cfRule>
  </conditionalFormatting>
  <conditionalFormatting sqref="G89">
    <cfRule type="containsErrors" dxfId="225" priority="333">
      <formula>ISERROR(G89)</formula>
    </cfRule>
  </conditionalFormatting>
  <conditionalFormatting sqref="F90">
    <cfRule type="containsErrors" dxfId="224" priority="330">
      <formula>ISERROR(F90)</formula>
    </cfRule>
  </conditionalFormatting>
  <conditionalFormatting sqref="G90">
    <cfRule type="containsErrors" dxfId="223" priority="331">
      <formula>ISERROR(G90)</formula>
    </cfRule>
  </conditionalFormatting>
  <conditionalFormatting sqref="E63">
    <cfRule type="containsErrors" dxfId="222" priority="329">
      <formula>ISERROR(E63)</formula>
    </cfRule>
  </conditionalFormatting>
  <conditionalFormatting sqref="E64">
    <cfRule type="containsErrors" dxfId="221" priority="328">
      <formula>ISERROR(E64)</formula>
    </cfRule>
  </conditionalFormatting>
  <conditionalFormatting sqref="E65">
    <cfRule type="containsErrors" dxfId="220" priority="327">
      <formula>ISERROR(E65)</formula>
    </cfRule>
  </conditionalFormatting>
  <conditionalFormatting sqref="E66">
    <cfRule type="containsErrors" dxfId="219" priority="326">
      <formula>ISERROR(E66)</formula>
    </cfRule>
  </conditionalFormatting>
  <conditionalFormatting sqref="E91">
    <cfRule type="containsErrors" dxfId="218" priority="325">
      <formula>ISERROR(E91)</formula>
    </cfRule>
  </conditionalFormatting>
  <conditionalFormatting sqref="P93">
    <cfRule type="cellIs" dxfId="217" priority="324" operator="equal">
      <formula>0</formula>
    </cfRule>
  </conditionalFormatting>
  <conditionalFormatting sqref="C62">
    <cfRule type="containsErrors" dxfId="216" priority="320">
      <formula>ISERROR(C62)</formula>
    </cfRule>
  </conditionalFormatting>
  <conditionalFormatting sqref="Z62">
    <cfRule type="containsErrors" dxfId="215" priority="317">
      <formula>ISERROR(Z62)</formula>
    </cfRule>
  </conditionalFormatting>
  <conditionalFormatting sqref="P62">
    <cfRule type="cellIs" dxfId="214" priority="300" operator="equal">
      <formula>0</formula>
    </cfRule>
  </conditionalFormatting>
  <conditionalFormatting sqref="O62">
    <cfRule type="containsErrors" dxfId="213" priority="301">
      <formula>ISERROR(O62)</formula>
    </cfRule>
  </conditionalFormatting>
  <conditionalFormatting sqref="E62">
    <cfRule type="containsErrors" dxfId="212" priority="299">
      <formula>ISERROR(E62)</formula>
    </cfRule>
  </conditionalFormatting>
  <conditionalFormatting sqref="D62">
    <cfRule type="containsErrors" dxfId="211" priority="298">
      <formula>ISERROR(D62)</formula>
    </cfRule>
  </conditionalFormatting>
  <conditionalFormatting sqref="F62:G62 K62">
    <cfRule type="containsErrors" dxfId="210" priority="297">
      <formula>ISERROR(F62)</formula>
    </cfRule>
  </conditionalFormatting>
  <conditionalFormatting sqref="H62:J62">
    <cfRule type="containsErrors" dxfId="209" priority="296">
      <formula>ISERROR(H62)</formula>
    </cfRule>
  </conditionalFormatting>
  <conditionalFormatting sqref="N62">
    <cfRule type="cellIs" dxfId="208" priority="295" operator="equal">
      <formula>0</formula>
    </cfRule>
  </conditionalFormatting>
  <conditionalFormatting sqref="H59:I60 H61">
    <cfRule type="containsErrors" dxfId="207" priority="286">
      <formula>ISERROR(H59)</formula>
    </cfRule>
  </conditionalFormatting>
  <conditionalFormatting sqref="I61">
    <cfRule type="containsErrors" dxfId="206" priority="285">
      <formula>ISERROR(I61)</formula>
    </cfRule>
  </conditionalFormatting>
  <conditionalFormatting sqref="K46:K55 F42:G58 K42:K44">
    <cfRule type="containsErrors" dxfId="205" priority="284">
      <formula>ISERROR(F42)</formula>
    </cfRule>
  </conditionalFormatting>
  <conditionalFormatting sqref="H46:J55 H42:J44">
    <cfRule type="containsErrors" dxfId="204" priority="282">
      <formula>ISERROR(H42)</formula>
    </cfRule>
  </conditionalFormatting>
  <conditionalFormatting sqref="K56:K58">
    <cfRule type="containsErrors" dxfId="203" priority="280">
      <formula>ISERROR(K56)</formula>
    </cfRule>
  </conditionalFormatting>
  <conditionalFormatting sqref="N42:N44">
    <cfRule type="cellIs" dxfId="202" priority="283" operator="equal">
      <formula>0</formula>
    </cfRule>
  </conditionalFormatting>
  <conditionalFormatting sqref="N59:N61 N45:N55">
    <cfRule type="cellIs" dxfId="201" priority="281" operator="equal">
      <formula>0</formula>
    </cfRule>
  </conditionalFormatting>
  <conditionalFormatting sqref="H56:J58">
    <cfRule type="containsErrors" dxfId="200" priority="279">
      <formula>ISERROR(H56)</formula>
    </cfRule>
  </conditionalFormatting>
  <conditionalFormatting sqref="N56:N58">
    <cfRule type="cellIs" dxfId="199" priority="278" operator="equal">
      <formula>0</formula>
    </cfRule>
  </conditionalFormatting>
  <conditionalFormatting sqref="H45:J45">
    <cfRule type="containsErrors" dxfId="198" priority="276">
      <formula>ISERROR(H45)</formula>
    </cfRule>
  </conditionalFormatting>
  <conditionalFormatting sqref="K45">
    <cfRule type="containsErrors" dxfId="197" priority="277">
      <formula>ISERROR(K45)</formula>
    </cfRule>
  </conditionalFormatting>
  <conditionalFormatting sqref="O61">
    <cfRule type="containsErrors" dxfId="196" priority="275">
      <formula>ISERROR(O61)</formula>
    </cfRule>
  </conditionalFormatting>
  <conditionalFormatting sqref="O59:O60">
    <cfRule type="containsErrors" dxfId="195" priority="274">
      <formula>ISERROR(O59)</formula>
    </cfRule>
  </conditionalFormatting>
  <conditionalFormatting sqref="O42:O46">
    <cfRule type="containsErrors" dxfId="194" priority="273">
      <formula>ISERROR(O42)</formula>
    </cfRule>
  </conditionalFormatting>
  <conditionalFormatting sqref="O47:O48">
    <cfRule type="containsErrors" dxfId="193" priority="271">
      <formula>ISERROR(O47)</formula>
    </cfRule>
  </conditionalFormatting>
  <conditionalFormatting sqref="O51:O55">
    <cfRule type="containsErrors" dxfId="192" priority="272">
      <formula>ISERROR(O51)</formula>
    </cfRule>
  </conditionalFormatting>
  <conditionalFormatting sqref="O49">
    <cfRule type="containsErrors" dxfId="191" priority="270">
      <formula>ISERROR(O49)</formula>
    </cfRule>
  </conditionalFormatting>
  <conditionalFormatting sqref="O50">
    <cfRule type="containsErrors" dxfId="190" priority="269">
      <formula>ISERROR(O50)</formula>
    </cfRule>
  </conditionalFormatting>
  <conditionalFormatting sqref="O56:O58">
    <cfRule type="containsErrors" dxfId="189" priority="268">
      <formula>ISERROR(O56)</formula>
    </cfRule>
  </conditionalFormatting>
  <conditionalFormatting sqref="D49 D51:D58 D42:D45">
    <cfRule type="containsErrors" dxfId="188" priority="267">
      <formula>ISERROR(D42)</formula>
    </cfRule>
  </conditionalFormatting>
  <conditionalFormatting sqref="D61">
    <cfRule type="containsErrors" dxfId="187" priority="266">
      <formula>ISERROR(D61)</formula>
    </cfRule>
  </conditionalFormatting>
  <conditionalFormatting sqref="D46">
    <cfRule type="containsErrors" dxfId="186" priority="265">
      <formula>ISERROR(D46)</formula>
    </cfRule>
  </conditionalFormatting>
  <conditionalFormatting sqref="D47:D48">
    <cfRule type="containsErrors" dxfId="185" priority="264">
      <formula>ISERROR(D47)</formula>
    </cfRule>
  </conditionalFormatting>
  <conditionalFormatting sqref="D50">
    <cfRule type="containsErrors" dxfId="184" priority="263">
      <formula>ISERROR(D50)</formula>
    </cfRule>
  </conditionalFormatting>
  <conditionalFormatting sqref="D59">
    <cfRule type="containsErrors" dxfId="183" priority="262">
      <formula>ISERROR(D59)</formula>
    </cfRule>
  </conditionalFormatting>
  <conditionalFormatting sqref="D60">
    <cfRule type="containsErrors" dxfId="182" priority="261">
      <formula>ISERROR(D60)</formula>
    </cfRule>
  </conditionalFormatting>
  <conditionalFormatting sqref="Q180">
    <cfRule type="containsErrors" dxfId="181" priority="210">
      <formula>ISERROR(Q180)</formula>
    </cfRule>
  </conditionalFormatting>
  <conditionalFormatting sqref="Q182">
    <cfRule type="containsErrors" dxfId="180" priority="208">
      <formula>ISERROR(Q182)</formula>
    </cfRule>
  </conditionalFormatting>
  <conditionalFormatting sqref="Q183">
    <cfRule type="containsErrors" dxfId="179" priority="207">
      <formula>ISERROR(Q183)</formula>
    </cfRule>
  </conditionalFormatting>
  <conditionalFormatting sqref="Q184">
    <cfRule type="containsErrors" dxfId="178" priority="206">
      <formula>ISERROR(Q184)</formula>
    </cfRule>
  </conditionalFormatting>
  <conditionalFormatting sqref="Q162">
    <cfRule type="containsErrors" dxfId="177" priority="220">
      <formula>ISERROR(Q162)</formula>
    </cfRule>
  </conditionalFormatting>
  <conditionalFormatting sqref="Q163">
    <cfRule type="containsErrors" dxfId="176" priority="219">
      <formula>ISERROR(Q163)</formula>
    </cfRule>
  </conditionalFormatting>
  <conditionalFormatting sqref="Q164">
    <cfRule type="containsErrors" dxfId="175" priority="218">
      <formula>ISERROR(Q164)</formula>
    </cfRule>
  </conditionalFormatting>
  <conditionalFormatting sqref="Q165">
    <cfRule type="containsErrors" dxfId="174" priority="217">
      <formula>ISERROR(Q165)</formula>
    </cfRule>
  </conditionalFormatting>
  <conditionalFormatting sqref="Q167">
    <cfRule type="containsErrors" dxfId="173" priority="216">
      <formula>ISERROR(Q167)</formula>
    </cfRule>
  </conditionalFormatting>
  <conditionalFormatting sqref="Q172">
    <cfRule type="containsErrors" dxfId="172" priority="215">
      <formula>ISERROR(Q172)</formula>
    </cfRule>
  </conditionalFormatting>
  <conditionalFormatting sqref="Q173">
    <cfRule type="containsErrors" dxfId="171" priority="214">
      <formula>ISERROR(Q173)</formula>
    </cfRule>
  </conditionalFormatting>
  <conditionalFormatting sqref="Q174">
    <cfRule type="containsErrors" dxfId="170" priority="213">
      <formula>ISERROR(Q174)</formula>
    </cfRule>
  </conditionalFormatting>
  <conditionalFormatting sqref="Q178">
    <cfRule type="containsErrors" dxfId="169" priority="212">
      <formula>ISERROR(Q178)</formula>
    </cfRule>
  </conditionalFormatting>
  <conditionalFormatting sqref="Q179">
    <cfRule type="containsErrors" dxfId="168" priority="211">
      <formula>ISERROR(Q179)</formula>
    </cfRule>
  </conditionalFormatting>
  <conditionalFormatting sqref="Q181">
    <cfRule type="containsErrors" dxfId="167" priority="209">
      <formula>ISERROR(Q181)</formula>
    </cfRule>
  </conditionalFormatting>
  <conditionalFormatting sqref="Q187">
    <cfRule type="containsErrors" dxfId="166" priority="205">
      <formula>ISERROR(Q187)</formula>
    </cfRule>
  </conditionalFormatting>
  <conditionalFormatting sqref="Q193">
    <cfRule type="containsErrors" dxfId="165" priority="204">
      <formula>ISERROR(Q193)</formula>
    </cfRule>
  </conditionalFormatting>
  <conditionalFormatting sqref="Q194">
    <cfRule type="containsErrors" dxfId="164" priority="203">
      <formula>ISERROR(Q194)</formula>
    </cfRule>
  </conditionalFormatting>
  <conditionalFormatting sqref="Q195">
    <cfRule type="containsErrors" dxfId="163" priority="202">
      <formula>ISERROR(Q195)</formula>
    </cfRule>
  </conditionalFormatting>
  <conditionalFormatting sqref="Q196">
    <cfRule type="containsErrors" dxfId="162" priority="201">
      <formula>ISERROR(Q196)</formula>
    </cfRule>
  </conditionalFormatting>
  <conditionalFormatting sqref="Q205">
    <cfRule type="containsErrors" dxfId="161" priority="200">
      <formula>ISERROR(Q205)</formula>
    </cfRule>
  </conditionalFormatting>
  <conditionalFormatting sqref="Q206">
    <cfRule type="containsErrors" dxfId="160" priority="199">
      <formula>ISERROR(Q206)</formula>
    </cfRule>
  </conditionalFormatting>
  <conditionalFormatting sqref="Q207">
    <cfRule type="containsErrors" dxfId="159" priority="198">
      <formula>ISERROR(Q207)</formula>
    </cfRule>
  </conditionalFormatting>
  <conditionalFormatting sqref="Q208">
    <cfRule type="containsErrors" dxfId="158" priority="197">
      <formula>ISERROR(Q208)</formula>
    </cfRule>
  </conditionalFormatting>
  <conditionalFormatting sqref="Q209">
    <cfRule type="containsErrors" dxfId="157" priority="196">
      <formula>ISERROR(Q209)</formula>
    </cfRule>
  </conditionalFormatting>
  <conditionalFormatting sqref="Q210">
    <cfRule type="containsErrors" dxfId="156" priority="195">
      <formula>ISERROR(Q210)</formula>
    </cfRule>
  </conditionalFormatting>
  <conditionalFormatting sqref="Q213">
    <cfRule type="containsErrors" dxfId="155" priority="194">
      <formula>ISERROR(Q213)</formula>
    </cfRule>
  </conditionalFormatting>
  <conditionalFormatting sqref="C41 E41">
    <cfRule type="containsErrors" dxfId="154" priority="189">
      <formula>ISERROR(C41)</formula>
    </cfRule>
  </conditionalFormatting>
  <conditionalFormatting sqref="P41">
    <cfRule type="cellIs" dxfId="153" priority="188" operator="equal">
      <formula>0</formula>
    </cfRule>
  </conditionalFormatting>
  <conditionalFormatting sqref="Y41">
    <cfRule type="expression" dxfId="152" priority="178">
      <formula>$AE41=1</formula>
    </cfRule>
    <cfRule type="expression" dxfId="151" priority="179">
      <formula>$AE41=5</formula>
    </cfRule>
    <cfRule type="expression" dxfId="150" priority="180">
      <formula>$AE41=4</formula>
    </cfRule>
    <cfRule type="expression" dxfId="149" priority="181" stopIfTrue="1">
      <formula>$AE41=3</formula>
    </cfRule>
    <cfRule type="expression" dxfId="148" priority="182">
      <formula>$AE41=2</formula>
    </cfRule>
  </conditionalFormatting>
  <conditionalFormatting sqref="X41">
    <cfRule type="expression" dxfId="147" priority="184" stopIfTrue="1">
      <formula>X41="CON AVANCE"</formula>
    </cfRule>
  </conditionalFormatting>
  <conditionalFormatting sqref="X41">
    <cfRule type="expression" dxfId="146" priority="183" stopIfTrue="1">
      <formula>X41="CUMPLIDA"</formula>
    </cfRule>
    <cfRule type="expression" dxfId="145" priority="186" stopIfTrue="1">
      <formula>X41="PRÓXIMA A VENCER"</formula>
    </cfRule>
    <cfRule type="expression" dxfId="144" priority="187" stopIfTrue="1">
      <formula>X41="VENCIDA"</formula>
    </cfRule>
  </conditionalFormatting>
  <conditionalFormatting sqref="X41">
    <cfRule type="expression" dxfId="143" priority="185">
      <formula>X41="EN TERMINO"</formula>
    </cfRule>
  </conditionalFormatting>
  <conditionalFormatting sqref="R41">
    <cfRule type="cellIs" dxfId="142" priority="177" operator="lessThan">
      <formula>0</formula>
    </cfRule>
  </conditionalFormatting>
  <conditionalFormatting sqref="K41 F41:G41">
    <cfRule type="containsErrors" dxfId="141" priority="176">
      <formula>ISERROR(F41)</formula>
    </cfRule>
  </conditionalFormatting>
  <conditionalFormatting sqref="H41:J41">
    <cfRule type="containsErrors" dxfId="140" priority="174">
      <formula>ISERROR(H41)</formula>
    </cfRule>
  </conditionalFormatting>
  <conditionalFormatting sqref="N41">
    <cfRule type="cellIs" dxfId="139" priority="175" operator="equal">
      <formula>0</formula>
    </cfRule>
  </conditionalFormatting>
  <conditionalFormatting sqref="O41">
    <cfRule type="containsErrors" dxfId="138" priority="173">
      <formula>ISERROR(O41)</formula>
    </cfRule>
  </conditionalFormatting>
  <conditionalFormatting sqref="D41">
    <cfRule type="containsErrors" dxfId="137" priority="172">
      <formula>ISERROR(D41)</formula>
    </cfRule>
  </conditionalFormatting>
  <conditionalFormatting sqref="C40 A2:C2 C3:C38 A3:B566 Q2:AC5 Q6:Z38 AA6:AC566">
    <cfRule type="containsErrors" dxfId="136" priority="168">
      <formula>ISERROR(A2)</formula>
    </cfRule>
  </conditionalFormatting>
  <conditionalFormatting sqref="P40 P2:P9">
    <cfRule type="cellIs" dxfId="135" priority="167" operator="equal">
      <formula>0</formula>
    </cfRule>
  </conditionalFormatting>
  <conditionalFormatting sqref="Y40">
    <cfRule type="expression" dxfId="134" priority="157">
      <formula>$AE40=1</formula>
    </cfRule>
    <cfRule type="expression" dxfId="133" priority="158">
      <formula>$AE40=5</formula>
    </cfRule>
    <cfRule type="expression" dxfId="132" priority="159">
      <formula>$AE40=4</formula>
    </cfRule>
    <cfRule type="expression" dxfId="131" priority="160" stopIfTrue="1">
      <formula>$AE40=3</formula>
    </cfRule>
    <cfRule type="expression" dxfId="130" priority="161">
      <formula>$AE40=2</formula>
    </cfRule>
  </conditionalFormatting>
  <conditionalFormatting sqref="X40 X2:X38">
    <cfRule type="expression" dxfId="129" priority="163" stopIfTrue="1">
      <formula>X2="CON AVANCE"</formula>
    </cfRule>
  </conditionalFormatting>
  <conditionalFormatting sqref="X40 X2:X38">
    <cfRule type="expression" dxfId="128" priority="162" stopIfTrue="1">
      <formula>X2="CUMPLIDA"</formula>
    </cfRule>
    <cfRule type="expression" dxfId="127" priority="165" stopIfTrue="1">
      <formula>X2="PRÓXIMA A VENCER"</formula>
    </cfRule>
    <cfRule type="expression" dxfId="126" priority="166" stopIfTrue="1">
      <formula>X2="VENCIDA"</formula>
    </cfRule>
  </conditionalFormatting>
  <conditionalFormatting sqref="X40 X2:X38">
    <cfRule type="expression" dxfId="125" priority="164">
      <formula>X2="EN TERMINO"</formula>
    </cfRule>
  </conditionalFormatting>
  <conditionalFormatting sqref="R40 R2:R38">
    <cfRule type="cellIs" dxfId="124" priority="156" operator="lessThan">
      <formula>0</formula>
    </cfRule>
  </conditionalFormatting>
  <conditionalFormatting sqref="A2:A566">
    <cfRule type="duplicateValues" dxfId="123" priority="169"/>
  </conditionalFormatting>
  <conditionalFormatting sqref="A2:A566">
    <cfRule type="duplicateValues" dxfId="122" priority="170"/>
    <cfRule type="duplicateValues" dxfId="121" priority="171"/>
  </conditionalFormatting>
  <conditionalFormatting sqref="D40">
    <cfRule type="containsErrors" dxfId="120" priority="155">
      <formula>ISERROR(D40)</formula>
    </cfRule>
  </conditionalFormatting>
  <conditionalFormatting sqref="E40">
    <cfRule type="containsErrors" dxfId="119" priority="140">
      <formula>ISERROR(E40)</formula>
    </cfRule>
  </conditionalFormatting>
  <conditionalFormatting sqref="AD2:AD566">
    <cfRule type="containsErrors" dxfId="118" priority="138">
      <formula>ISERROR(AD2)</formula>
    </cfRule>
  </conditionalFormatting>
  <conditionalFormatting sqref="E39">
    <cfRule type="containsErrors" dxfId="117" priority="115">
      <formula>ISERROR(E39)</formula>
    </cfRule>
  </conditionalFormatting>
  <conditionalFormatting sqref="N2:N39">
    <cfRule type="containsErrors" dxfId="116" priority="151">
      <formula>ISERROR(N2)</formula>
    </cfRule>
  </conditionalFormatting>
  <conditionalFormatting sqref="K40">
    <cfRule type="containsErrors" dxfId="115" priority="147">
      <formula>ISERROR(K40)</formula>
    </cfRule>
  </conditionalFormatting>
  <conditionalFormatting sqref="N40">
    <cfRule type="cellIs" dxfId="114" priority="149" operator="equal">
      <formula>0</formula>
    </cfRule>
  </conditionalFormatting>
  <conditionalFormatting sqref="O40">
    <cfRule type="containsErrors" dxfId="113" priority="148">
      <formula>ISERROR(O40)</formula>
    </cfRule>
  </conditionalFormatting>
  <conditionalFormatting sqref="J40">
    <cfRule type="containsErrors" dxfId="112" priority="146">
      <formula>ISERROR(J40)</formula>
    </cfRule>
  </conditionalFormatting>
  <conditionalFormatting sqref="I40">
    <cfRule type="containsErrors" dxfId="111" priority="145">
      <formula>ISERROR(I40)</formula>
    </cfRule>
  </conditionalFormatting>
  <conditionalFormatting sqref="H40">
    <cfRule type="containsErrors" dxfId="110" priority="144">
      <formula>ISERROR(H40)</formula>
    </cfRule>
  </conditionalFormatting>
  <conditionalFormatting sqref="G40">
    <cfRule type="containsErrors" dxfId="109" priority="143">
      <formula>ISERROR(G40)</formula>
    </cfRule>
  </conditionalFormatting>
  <conditionalFormatting sqref="F40">
    <cfRule type="containsErrors" dxfId="108" priority="142">
      <formula>ISERROR(F40)</formula>
    </cfRule>
  </conditionalFormatting>
  <conditionalFormatting sqref="AE2:AG566">
    <cfRule type="containsErrors" dxfId="107" priority="139">
      <formula>ISERROR(AE2)</formula>
    </cfRule>
  </conditionalFormatting>
  <conditionalFormatting sqref="C39">
    <cfRule type="containsErrors" dxfId="106" priority="134">
      <formula>ISERROR(C39)</formula>
    </cfRule>
  </conditionalFormatting>
  <conditionalFormatting sqref="P39">
    <cfRule type="cellIs" dxfId="105" priority="133" operator="equal">
      <formula>0</formula>
    </cfRule>
  </conditionalFormatting>
  <conditionalFormatting sqref="Y39">
    <cfRule type="expression" dxfId="104" priority="123">
      <formula>$AE39=1</formula>
    </cfRule>
    <cfRule type="expression" dxfId="103" priority="124">
      <formula>$AE39=5</formula>
    </cfRule>
    <cfRule type="expression" dxfId="102" priority="125">
      <formula>$AE39=4</formula>
    </cfRule>
    <cfRule type="expression" dxfId="101" priority="126" stopIfTrue="1">
      <formula>$AE39=3</formula>
    </cfRule>
    <cfRule type="expression" dxfId="100" priority="127">
      <formula>$AE39=2</formula>
    </cfRule>
  </conditionalFormatting>
  <conditionalFormatting sqref="X39">
    <cfRule type="expression" dxfId="99" priority="129" stopIfTrue="1">
      <formula>X39="CON AVANCE"</formula>
    </cfRule>
  </conditionalFormatting>
  <conditionalFormatting sqref="X39">
    <cfRule type="expression" dxfId="98" priority="128" stopIfTrue="1">
      <formula>X39="CUMPLIDA"</formula>
    </cfRule>
    <cfRule type="expression" dxfId="97" priority="131" stopIfTrue="1">
      <formula>X39="PRÓXIMA A VENCER"</formula>
    </cfRule>
    <cfRule type="expression" dxfId="96" priority="132" stopIfTrue="1">
      <formula>X39="VENCIDA"</formula>
    </cfRule>
  </conditionalFormatting>
  <conditionalFormatting sqref="X39">
    <cfRule type="expression" dxfId="95" priority="130">
      <formula>X39="EN TERMINO"</formula>
    </cfRule>
  </conditionalFormatting>
  <conditionalFormatting sqref="R39">
    <cfRule type="cellIs" dxfId="94" priority="122" operator="lessThan">
      <formula>0</formula>
    </cfRule>
  </conditionalFormatting>
  <conditionalFormatting sqref="D39">
    <cfRule type="containsErrors" dxfId="93" priority="121">
      <formula>ISERROR(D39)</formula>
    </cfRule>
  </conditionalFormatting>
  <conditionalFormatting sqref="H39:M39">
    <cfRule type="containsErrors" dxfId="92" priority="120">
      <formula>ISERROR(H39)</formula>
    </cfRule>
  </conditionalFormatting>
  <conditionalFormatting sqref="F39">
    <cfRule type="containsErrors" dxfId="91" priority="118">
      <formula>ISERROR(F39)</formula>
    </cfRule>
  </conditionalFormatting>
  <conditionalFormatting sqref="G39">
    <cfRule type="containsErrors" dxfId="90" priority="119">
      <formula>ISERROR(G39)</formula>
    </cfRule>
  </conditionalFormatting>
  <conditionalFormatting sqref="O39">
    <cfRule type="containsErrors" dxfId="89" priority="116">
      <formula>ISERROR(O39)</formula>
    </cfRule>
  </conditionalFormatting>
  <conditionalFormatting sqref="J37">
    <cfRule type="containsErrors" dxfId="88" priority="82">
      <formula>ISERROR(J37)</formula>
    </cfRule>
  </conditionalFormatting>
  <conditionalFormatting sqref="D17 D20:D22 K12:K14 K16:K22 D2:D13">
    <cfRule type="containsErrors" dxfId="87" priority="112">
      <formula>ISERROR(D2)</formula>
    </cfRule>
  </conditionalFormatting>
  <conditionalFormatting sqref="D31:E32">
    <cfRule type="containsErrors" dxfId="86" priority="111">
      <formula>ISERROR(D31)</formula>
    </cfRule>
  </conditionalFormatting>
  <conditionalFormatting sqref="D25 D27:E28">
    <cfRule type="containsErrors" dxfId="85" priority="109">
      <formula>ISERROR(D25)</formula>
    </cfRule>
  </conditionalFormatting>
  <conditionalFormatting sqref="E35 E37:E38">
    <cfRule type="containsErrors" dxfId="84" priority="110">
      <formula>ISERROR(E35)</formula>
    </cfRule>
  </conditionalFormatting>
  <conditionalFormatting sqref="H23:I24">
    <cfRule type="containsErrors" dxfId="83" priority="108">
      <formula>ISERROR(H23)</formula>
    </cfRule>
  </conditionalFormatting>
  <conditionalFormatting sqref="D26">
    <cfRule type="containsErrors" dxfId="82" priority="106">
      <formula>ISERROR(D26)</formula>
    </cfRule>
  </conditionalFormatting>
  <conditionalFormatting sqref="H26:I26">
    <cfRule type="containsErrors" dxfId="81" priority="105">
      <formula>ISERROR(H26)</formula>
    </cfRule>
  </conditionalFormatting>
  <conditionalFormatting sqref="D29:E29">
    <cfRule type="containsErrors" dxfId="80" priority="104">
      <formula>ISERROR(D29)</formula>
    </cfRule>
  </conditionalFormatting>
  <conditionalFormatting sqref="D30:E30">
    <cfRule type="containsErrors" dxfId="79" priority="103">
      <formula>ISERROR(D30)</formula>
    </cfRule>
  </conditionalFormatting>
  <conditionalFormatting sqref="H27:I28">
    <cfRule type="containsErrors" dxfId="78" priority="102">
      <formula>ISERROR(H27)</formula>
    </cfRule>
  </conditionalFormatting>
  <conditionalFormatting sqref="H29:I29">
    <cfRule type="containsErrors" dxfId="77" priority="101">
      <formula>ISERROR(H29)</formula>
    </cfRule>
  </conditionalFormatting>
  <conditionalFormatting sqref="I30">
    <cfRule type="containsErrors" dxfId="76" priority="100">
      <formula>ISERROR(I30)</formula>
    </cfRule>
  </conditionalFormatting>
  <conditionalFormatting sqref="H30">
    <cfRule type="containsErrors" dxfId="75" priority="99">
      <formula>ISERROR(H30)</formula>
    </cfRule>
  </conditionalFormatting>
  <conditionalFormatting sqref="H32">
    <cfRule type="containsErrors" dxfId="74" priority="98">
      <formula>ISERROR(H32)</formula>
    </cfRule>
  </conditionalFormatting>
  <conditionalFormatting sqref="I32">
    <cfRule type="containsErrors" dxfId="73" priority="97">
      <formula>ISERROR(I32)</formula>
    </cfRule>
  </conditionalFormatting>
  <conditionalFormatting sqref="H33:H34">
    <cfRule type="containsErrors" dxfId="72" priority="96">
      <formula>ISERROR(H33)</formula>
    </cfRule>
  </conditionalFormatting>
  <conditionalFormatting sqref="J33:J34">
    <cfRule type="containsErrors" dxfId="71" priority="95">
      <formula>ISERROR(J33)</formula>
    </cfRule>
  </conditionalFormatting>
  <conditionalFormatting sqref="K33:K34">
    <cfRule type="containsErrors" dxfId="70" priority="94">
      <formula>ISERROR(K33)</formula>
    </cfRule>
  </conditionalFormatting>
  <conditionalFormatting sqref="I33:I34">
    <cfRule type="containsErrors" dxfId="69" priority="93">
      <formula>ISERROR(I33)</formula>
    </cfRule>
  </conditionalFormatting>
  <conditionalFormatting sqref="I35">
    <cfRule type="containsErrors" dxfId="68" priority="91">
      <formula>ISERROR(I35)</formula>
    </cfRule>
  </conditionalFormatting>
  <conditionalFormatting sqref="J35">
    <cfRule type="containsErrors" dxfId="67" priority="90">
      <formula>ISERROR(J35)</formula>
    </cfRule>
  </conditionalFormatting>
  <conditionalFormatting sqref="K35">
    <cfRule type="containsErrors" dxfId="66" priority="89">
      <formula>ISERROR(K35)</formula>
    </cfRule>
  </conditionalFormatting>
  <conditionalFormatting sqref="H35">
    <cfRule type="containsErrors" dxfId="65" priority="88">
      <formula>ISERROR(H35)</formula>
    </cfRule>
  </conditionalFormatting>
  <conditionalFormatting sqref="I36">
    <cfRule type="containsErrors" dxfId="64" priority="87">
      <formula>ISERROR(I36)</formula>
    </cfRule>
  </conditionalFormatting>
  <conditionalFormatting sqref="J36">
    <cfRule type="containsErrors" dxfId="63" priority="86">
      <formula>ISERROR(J36)</formula>
    </cfRule>
  </conditionalFormatting>
  <conditionalFormatting sqref="K36">
    <cfRule type="containsErrors" dxfId="62" priority="85">
      <formula>ISERROR(K36)</formula>
    </cfRule>
  </conditionalFormatting>
  <conditionalFormatting sqref="H36">
    <cfRule type="containsErrors" dxfId="61" priority="84">
      <formula>ISERROR(H36)</formula>
    </cfRule>
  </conditionalFormatting>
  <conditionalFormatting sqref="I38 K38">
    <cfRule type="containsErrors" dxfId="60" priority="80">
      <formula>ISERROR(I38)</formula>
    </cfRule>
  </conditionalFormatting>
  <conditionalFormatting sqref="H37:I37">
    <cfRule type="containsErrors" dxfId="59" priority="83">
      <formula>ISERROR(H37)</formula>
    </cfRule>
  </conditionalFormatting>
  <conditionalFormatting sqref="K37">
    <cfRule type="containsErrors" dxfId="58" priority="81">
      <formula>ISERROR(K37)</formula>
    </cfRule>
  </conditionalFormatting>
  <conditionalFormatting sqref="H38">
    <cfRule type="containsErrors" dxfId="57" priority="79">
      <formula>ISERROR(H38)</formula>
    </cfRule>
  </conditionalFormatting>
  <conditionalFormatting sqref="E15:E16 E16:G22 E2:G14">
    <cfRule type="containsErrors" dxfId="56" priority="78">
      <formula>ISERROR(E2)</formula>
    </cfRule>
  </conditionalFormatting>
  <conditionalFormatting sqref="H14:J14 H16:J16 H21:J22 H17:I20">
    <cfRule type="containsErrors" dxfId="55" priority="77">
      <formula>ISERROR(H14)</formula>
    </cfRule>
  </conditionalFormatting>
  <conditionalFormatting sqref="H12:H13">
    <cfRule type="containsErrors" dxfId="54" priority="76">
      <formula>ISERROR(H12)</formula>
    </cfRule>
  </conditionalFormatting>
  <conditionalFormatting sqref="H12:H13">
    <cfRule type="containsErrors" dxfId="53" priority="75">
      <formula>ISERROR(H12)</formula>
    </cfRule>
  </conditionalFormatting>
  <conditionalFormatting sqref="I12:I13">
    <cfRule type="containsErrors" dxfId="52" priority="74">
      <formula>ISERROR(I12)</formula>
    </cfRule>
  </conditionalFormatting>
  <conditionalFormatting sqref="E33">
    <cfRule type="containsErrors" dxfId="51" priority="73">
      <formula>ISERROR(E33)</formula>
    </cfRule>
  </conditionalFormatting>
  <conditionalFormatting sqref="D14:D15">
    <cfRule type="containsErrors" dxfId="50" priority="72">
      <formula>ISERROR(D14)</formula>
    </cfRule>
  </conditionalFormatting>
  <conditionalFormatting sqref="D16">
    <cfRule type="containsErrors" dxfId="49" priority="71">
      <formula>ISERROR(D16)</formula>
    </cfRule>
  </conditionalFormatting>
  <conditionalFormatting sqref="D18:D19">
    <cfRule type="containsErrors" dxfId="48" priority="70">
      <formula>ISERROR(D18)</formula>
    </cfRule>
  </conditionalFormatting>
  <conditionalFormatting sqref="D23">
    <cfRule type="containsErrors" dxfId="47" priority="69">
      <formula>ISERROR(D23)</formula>
    </cfRule>
  </conditionalFormatting>
  <conditionalFormatting sqref="D24">
    <cfRule type="containsErrors" dxfId="46" priority="68">
      <formula>ISERROR(D24)</formula>
    </cfRule>
  </conditionalFormatting>
  <conditionalFormatting sqref="I31">
    <cfRule type="containsErrors" dxfId="45" priority="67">
      <formula>ISERROR(I31)</formula>
    </cfRule>
  </conditionalFormatting>
  <conditionalFormatting sqref="H31">
    <cfRule type="containsErrors" dxfId="44" priority="65">
      <formula>ISERROR(H31)</formula>
    </cfRule>
  </conditionalFormatting>
  <conditionalFormatting sqref="J13">
    <cfRule type="containsErrors" dxfId="43" priority="52">
      <formula>ISERROR(J13)</formula>
    </cfRule>
  </conditionalFormatting>
  <conditionalFormatting sqref="K2:K9">
    <cfRule type="containsErrors" dxfId="42" priority="64">
      <formula>ISERROR(K2)</formula>
    </cfRule>
  </conditionalFormatting>
  <conditionalFormatting sqref="H2:H9">
    <cfRule type="containsErrors" dxfId="41" priority="63">
      <formula>ISERROR(H2)</formula>
    </cfRule>
  </conditionalFormatting>
  <conditionalFormatting sqref="H2:H9">
    <cfRule type="containsErrors" dxfId="40" priority="62">
      <formula>ISERROR(H2)</formula>
    </cfRule>
  </conditionalFormatting>
  <conditionalFormatting sqref="I2:I9">
    <cfRule type="containsErrors" dxfId="39" priority="61">
      <formula>ISERROR(I2)</formula>
    </cfRule>
  </conditionalFormatting>
  <conditionalFormatting sqref="K10">
    <cfRule type="containsErrors" dxfId="38" priority="60">
      <formula>ISERROR(K10)</formula>
    </cfRule>
  </conditionalFormatting>
  <conditionalFormatting sqref="H10">
    <cfRule type="containsErrors" dxfId="37" priority="59">
      <formula>ISERROR(H10)</formula>
    </cfRule>
  </conditionalFormatting>
  <conditionalFormatting sqref="H10">
    <cfRule type="containsErrors" dxfId="36" priority="58">
      <formula>ISERROR(H10)</formula>
    </cfRule>
  </conditionalFormatting>
  <conditionalFormatting sqref="I10">
    <cfRule type="containsErrors" dxfId="35" priority="57">
      <formula>ISERROR(I10)</formula>
    </cfRule>
  </conditionalFormatting>
  <conditionalFormatting sqref="K11">
    <cfRule type="containsErrors" dxfId="34" priority="56">
      <formula>ISERROR(K11)</formula>
    </cfRule>
  </conditionalFormatting>
  <conditionalFormatting sqref="H11">
    <cfRule type="containsErrors" dxfId="33" priority="55">
      <formula>ISERROR(H11)</formula>
    </cfRule>
  </conditionalFormatting>
  <conditionalFormatting sqref="H11">
    <cfRule type="containsErrors" dxfId="32" priority="54">
      <formula>ISERROR(H11)</formula>
    </cfRule>
  </conditionalFormatting>
  <conditionalFormatting sqref="I11">
    <cfRule type="containsErrors" dxfId="31" priority="53">
      <formula>ISERROR(I11)</formula>
    </cfRule>
  </conditionalFormatting>
  <conditionalFormatting sqref="K15">
    <cfRule type="containsErrors" dxfId="30" priority="51">
      <formula>ISERROR(K15)</formula>
    </cfRule>
  </conditionalFormatting>
  <conditionalFormatting sqref="F15:G15">
    <cfRule type="containsErrors" dxfId="29" priority="50">
      <formula>ISERROR(F15)</formula>
    </cfRule>
  </conditionalFormatting>
  <conditionalFormatting sqref="H15:J15">
    <cfRule type="containsErrors" dxfId="28" priority="49">
      <formula>ISERROR(H15)</formula>
    </cfRule>
  </conditionalFormatting>
  <conditionalFormatting sqref="J17">
    <cfRule type="containsErrors" dxfId="27" priority="48">
      <formula>ISERROR(J17)</formula>
    </cfRule>
  </conditionalFormatting>
  <conditionalFormatting sqref="J18">
    <cfRule type="containsErrors" dxfId="26" priority="47">
      <formula>ISERROR(J18)</formula>
    </cfRule>
  </conditionalFormatting>
  <conditionalFormatting sqref="J19">
    <cfRule type="containsErrors" dxfId="25" priority="46">
      <formula>ISERROR(J19)</formula>
    </cfRule>
  </conditionalFormatting>
  <conditionalFormatting sqref="J20">
    <cfRule type="containsErrors" dxfId="24" priority="45">
      <formula>ISERROR(J20)</formula>
    </cfRule>
  </conditionalFormatting>
  <conditionalFormatting sqref="J24">
    <cfRule type="containsErrors" dxfId="23" priority="44">
      <formula>ISERROR(J24)</formula>
    </cfRule>
  </conditionalFormatting>
  <conditionalFormatting sqref="H25">
    <cfRule type="containsErrors" dxfId="22" priority="43">
      <formula>ISERROR(H25)</formula>
    </cfRule>
  </conditionalFormatting>
  <conditionalFormatting sqref="I25">
    <cfRule type="containsErrors" dxfId="21" priority="42">
      <formula>ISERROR(I25)</formula>
    </cfRule>
  </conditionalFormatting>
  <conditionalFormatting sqref="O29:O32">
    <cfRule type="containsErrors" dxfId="20" priority="41">
      <formula>ISERROR(O29)</formula>
    </cfRule>
  </conditionalFormatting>
  <conditionalFormatting sqref="O36:O38">
    <cfRule type="containsErrors" dxfId="19" priority="40">
      <formula>ISERROR(O36)</formula>
    </cfRule>
  </conditionalFormatting>
  <conditionalFormatting sqref="O23:O24">
    <cfRule type="containsErrors" dxfId="18" priority="39">
      <formula>ISERROR(O23)</formula>
    </cfRule>
  </conditionalFormatting>
  <conditionalFormatting sqref="O26">
    <cfRule type="containsErrors" dxfId="17" priority="38">
      <formula>ISERROR(O26)</formula>
    </cfRule>
  </conditionalFormatting>
  <conditionalFormatting sqref="O2:O14">
    <cfRule type="containsErrors" dxfId="16" priority="37">
      <formula>ISERROR(O2)</formula>
    </cfRule>
  </conditionalFormatting>
  <conditionalFormatting sqref="O17">
    <cfRule type="containsErrors" dxfId="15" priority="36">
      <formula>ISERROR(O17)</formula>
    </cfRule>
  </conditionalFormatting>
  <conditionalFormatting sqref="O20">
    <cfRule type="containsErrors" dxfId="14" priority="35">
      <formula>ISERROR(O20)</formula>
    </cfRule>
  </conditionalFormatting>
  <conditionalFormatting sqref="O16">
    <cfRule type="containsErrors" dxfId="13" priority="34">
      <formula>ISERROR(O16)</formula>
    </cfRule>
  </conditionalFormatting>
  <conditionalFormatting sqref="O18:O19">
    <cfRule type="containsErrors" dxfId="12" priority="33">
      <formula>ISERROR(O18)</formula>
    </cfRule>
  </conditionalFormatting>
  <conditionalFormatting sqref="O21:O22">
    <cfRule type="containsErrors" dxfId="11" priority="32">
      <formula>ISERROR(O21)</formula>
    </cfRule>
  </conditionalFormatting>
  <conditionalFormatting sqref="O35">
    <cfRule type="containsErrors" dxfId="10" priority="31">
      <formula>ISERROR(O35)</formula>
    </cfRule>
  </conditionalFormatting>
  <conditionalFormatting sqref="O33:O34">
    <cfRule type="containsErrors" dxfId="9" priority="30">
      <formula>ISERROR(O33)</formula>
    </cfRule>
  </conditionalFormatting>
  <conditionalFormatting sqref="O15">
    <cfRule type="containsErrors" dxfId="8" priority="29">
      <formula>ISERROR(O15)</formula>
    </cfRule>
  </conditionalFormatting>
  <conditionalFormatting sqref="O25">
    <cfRule type="containsErrors" dxfId="7" priority="28">
      <formula>ISERROR(O25)</formula>
    </cfRule>
  </conditionalFormatting>
  <conditionalFormatting sqref="P10:P38">
    <cfRule type="cellIs" dxfId="6" priority="27" operator="equal">
      <formula>0</formula>
    </cfRule>
  </conditionalFormatting>
  <conditionalFormatting sqref="E23">
    <cfRule type="containsErrors" dxfId="5" priority="6">
      <formula>ISERROR(E23)</formula>
    </cfRule>
  </conditionalFormatting>
  <conditionalFormatting sqref="E24">
    <cfRule type="containsErrors" dxfId="4" priority="5">
      <formula>ISERROR(E24)</formula>
    </cfRule>
  </conditionalFormatting>
  <conditionalFormatting sqref="E25">
    <cfRule type="containsErrors" dxfId="3" priority="4">
      <formula>ISERROR(E25)</formula>
    </cfRule>
  </conditionalFormatting>
  <conditionalFormatting sqref="E26">
    <cfRule type="containsErrors" dxfId="2" priority="3">
      <formula>ISERROR(E26)</formula>
    </cfRule>
  </conditionalFormatting>
  <conditionalFormatting sqref="E34">
    <cfRule type="containsErrors" dxfId="1" priority="2">
      <formula>ISERROR(E34)</formula>
    </cfRule>
  </conditionalFormatting>
  <conditionalFormatting sqref="E36">
    <cfRule type="containsErrors" dxfId="0" priority="1">
      <formula>ISERROR(E36)</formula>
    </cfRule>
  </conditionalFormatting>
  <dataValidations count="4">
    <dataValidation type="whole" operator="greaterThanOrEqual" allowBlank="1" showInputMessage="1" showErrorMessage="1" sqref="JQ382 TM382 ADI382 ANE382 AXA382 BGW382 BQS382 CAO382 CKK382 CUG382 DEC382 DNY382 DXU382 EHQ382 ERM382 FBI382 FLE382 FVA382 GEW382 GOS382 GYO382 HIK382 HSG382 ICC382 ILY382 IVU382 JFQ382 JPM382 JZI382 KJE382 KTA382 LCW382 LMS382 LWO382 MGK382 MQG382 NAC382 NJY382 NTU382 ODQ382 ONM382 OXI382 PHE382 PRA382 QAW382 QKS382 QUO382 REK382 ROG382 RYC382 SHY382 SRU382 TBQ382 TLM382 TVI382 UFE382 UPA382 UYW382 VIS382 VSO382 WCK382 WMG382 WWC382 JQ500:JQ501 TM500:TM501 ADI500:ADI501 ANE500:ANE501 AXA500:AXA501 BGW500:BGW501 BQS500:BQS501 CAO500:CAO501 CKK500:CKK501 CUG500:CUG501 DEC500:DEC501 DNY500:DNY501 DXU500:DXU501 EHQ500:EHQ501 ERM500:ERM501 FBI500:FBI501 FLE500:FLE501 FVA500:FVA501 GEW500:GEW501 GOS500:GOS501 GYO500:GYO501 HIK500:HIK501 HSG500:HSG501 ICC500:ICC501 ILY500:ILY501 IVU500:IVU501 JFQ500:JFQ501 JPM500:JPM501 JZI500:JZI501 KJE500:KJE501 KTA500:KTA501 LCW500:LCW501 LMS500:LMS501 LWO500:LWO501 MGK500:MGK501 MQG500:MQG501 NAC500:NAC501 NJY500:NJY501 NTU500:NTU501 ODQ500:ODQ501 ONM500:ONM501 OXI500:OXI501 PHE500:PHE501 PRA500:PRA501 QAW500:QAW501 QKS500:QKS501 QUO500:QUO501 REK500:REK501 ROG500:ROG501 RYC500:RYC501 SHY500:SHY501 SRU500:SRU501 TBQ500:TBQ501 TLM500:TLM501 TVI500:TVI501 UFE500:UFE501 UPA500:UPA501 UYW500:UYW501 VIS500:VIS501 VSO500:VSO501 WCK500:WCK501 WMG500:WMG501 WWC500:WWC501 WWC503 WMG503 WCK503 VSO503 VIS503 UYW503 UPA503 UFE503 TVI503 TLM503 TBQ503 SRU503 SHY503 RYC503 ROG503 REK503 QUO503 QKS503 QAW503 PRA503 PHE503 OXI503 ONM503 ODQ503 NTU503 NJY503 NAC503 MQG503 MGK503 LWO503 LMS503 LCW503 KTA503 KJE503 JZI503 JPM503 JFQ503 IVU503 ILY503 ICC503 HSG503 HIK503 GYO503 GOS503 GEW503 FVA503 FLE503 FBI503 ERM503 EHQ503 DXU503 DNY503 DEC503 CUG503 CKK503 CAO503 BQS503 BGW503 AXA503 ANE503 ADI503 TM503 JQ503 K254 K470:K471 JK470:JK471 TG470:TG471 ADC470:ADC471 AMY470:AMY471 AWU470:AWU471 BGQ470:BGQ471 BQM470:BQM471 CAI470:CAI471 CKE470:CKE471 CUA470:CUA471 DDW470:DDW471 DNS470:DNS471 DXO470:DXO471 EHK470:EHK471 ERG470:ERG471 FBC470:FBC471 FKY470:FKY471 FUU470:FUU471 GEQ470:GEQ471 GOM470:GOM471 GYI470:GYI471 HIE470:HIE471 HSA470:HSA471 IBW470:IBW471 ILS470:ILS471 IVO470:IVO471 JFK470:JFK471 JPG470:JPG471 JZC470:JZC471 KIY470:KIY471 KSU470:KSU471 LCQ470:LCQ471 LMM470:LMM471 LWI470:LWI471 MGE470:MGE471 MQA470:MQA471 MZW470:MZW471 NJS470:NJS471 NTO470:NTO471 ODK470:ODK471 ONG470:ONG471 OXC470:OXC471 PGY470:PGY471 PQU470:PQU471 QAQ470:QAQ471 QKM470:QKM471 QUI470:QUI471 REE470:REE471 ROA470:ROA471 RXW470:RXW471 SHS470:SHS471 SRO470:SRO471 TBK470:TBK471 TLG470:TLG471 TVC470:TVC471 UEY470:UEY471 UOU470:UOU471 UYQ470:UYQ471 VIM470:VIM471 VSI470:VSI471 WCE470:WCE471 WMA470:WMA471 WVW470:WVW471 JQ401:JQ402 TM401:TM402 ADI401:ADI402 ANE401:ANE402 AXA401:AXA402 BGW401:BGW402 BQS401:BQS402 CAO401:CAO402 CKK401:CKK402 CUG401:CUG402 DEC401:DEC402 DNY401:DNY402 DXU401:DXU402 EHQ401:EHQ402 ERM401:ERM402 FBI401:FBI402 FLE401:FLE402 FVA401:FVA402 GEW401:GEW402 GOS401:GOS402 GYO401:GYO402 HIK401:HIK402 HSG401:HSG402 ICC401:ICC402 ILY401:ILY402 IVU401:IVU402 JFQ401:JFQ402 JPM401:JPM402 JZI401:JZI402 KJE401:KJE402 KTA401:KTA402 LCW401:LCW402 LMS401:LMS402 LWO401:LWO402 MGK401:MGK402 MQG401:MQG402 NAC401:NAC402 NJY401:NJY402 NTU401:NTU402 ODQ401:ODQ402 ONM401:ONM402 OXI401:OXI402 PHE401:PHE402 PRA401:PRA402 QAW401:QAW402 QKS401:QKS402 QUO401:QUO402 REK401:REK402 ROG401:ROG402 RYC401:RYC402 SHY401:SHY402 SRU401:SRU402 TBQ401:TBQ402 TLM401:TLM402 TVI401:TVI402 UFE401:UFE402 UPA401:UPA402 UYW401:UYW402 VIS401:VIS402 VSO401:VSO402 WCK401:WCK402 WMG401:WMG402 WWC401:WWC402 WWC353:WWC355 WMG353:WMG355 WCK353:WCK355 VSO353:VSO355 VIS353:VIS355 UYW353:UYW355 UPA353:UPA355 UFE353:UFE355 TVI353:TVI355 TLM353:TLM355 TBQ353:TBQ355 SRU353:SRU355 SHY353:SHY355 RYC353:RYC355 ROG353:ROG355 REK353:REK355 QUO353:QUO355 QKS353:QKS355 QAW353:QAW355 PRA353:PRA355 PHE353:PHE355 OXI353:OXI355 ONM353:ONM355 ODQ353:ODQ355 NTU353:NTU355 NJY353:NJY355 NAC353:NAC355 MQG353:MQG355 MGK353:MGK355 LWO353:LWO355 LMS353:LMS355 LCW353:LCW355 KTA353:KTA355 KJE353:KJE355 JZI353:JZI355 JPM353:JPM355 JFQ353:JFQ355 IVU353:IVU355 ILY353:ILY355 ICC353:ICC355 HSG353:HSG355 HIK353:HIK355 GYO353:GYO355 GOS353:GOS355 GEW353:GEW355 FVA353:FVA355 FLE353:FLE355 FBI353:FBI355 ERM353:ERM355 EHQ353:EHQ355 DXU353:DXU355 DNY353:DNY355 DEC353:DEC355 CUG353:CUG355 CKK353:CKK355 CAO353:CAO355 BQS353:BQS355 BGW353:BGW355 AXA353:AXA355 ANE353:ANE355 ADI353:ADI355 TM353:TM355 JQ353:JQ355 L373 JQ387 TM387 ADI387 ANE387 AXA387 BGW387 BQS387 CAO387 CKK387 CUG387 DEC387 DNY387 DXU387 EHQ387 ERM387 FBI387 FLE387 FVA387 GEW387 GOS387 GYO387 HIK387 HSG387 ICC387 ILY387 IVU387 JFQ387 JPM387 JZI387 KJE387 KTA387 LCW387 LMS387 LWO387 MGK387 MQG387 NAC387 NJY387 NTU387 ODQ387 ONM387 OXI387 PHE387 PRA387 QAW387 QKS387 QUO387 REK387 ROG387 RYC387 SHY387 SRU387 TBQ387 TLM387 TVI387 UFE387 UPA387 UYW387 VIS387 VSO387 WCK387 WMG387 WWC387 WWC445:WWC448 WMG445:WMG448 WCK445:WCK448 VSO445:VSO448 VIS445:VIS448 UYW445:UYW448 UPA445:UPA448 UFE445:UFE448 TVI445:TVI448 TLM445:TLM448 TBQ445:TBQ448 SRU445:SRU448 SHY445:SHY448 RYC445:RYC448 ROG445:ROG448 REK445:REK448 QUO445:QUO448 QKS445:QKS448 QAW445:QAW448 PRA445:PRA448 PHE445:PHE448 OXI445:OXI448 ONM445:ONM448 ODQ445:ODQ448 NTU445:NTU448 NJY445:NJY448 NAC445:NAC448 MQG445:MQG448 MGK445:MGK448 LWO445:LWO448 LMS445:LMS448 LCW445:LCW448 KTA445:KTA448 KJE445:KJE448 JZI445:JZI448 JPM445:JPM448 JFQ445:JFQ448 IVU445:IVU448 ILY445:ILY448 ICC445:ICC448 HSG445:HSG448 HIK445:HIK448 GYO445:GYO448 GOS445:GOS448 GEW445:GEW448 FVA445:FVA448 FLE445:FLE448 FBI445:FBI448 ERM445:ERM448 EHQ445:EHQ448 DXU445:DXU448 DNY445:DNY448 DEC445:DEC448 CUG445:CUG448 CKK445:CKK448 CAO445:CAO448 BQS445:BQS448 BGW445:BGW448 AXA445:AXA448 ANE445:ANE448 ADI445:ADI448 TM445:TM448 JQ445:JQ448 K508:K511 JK508:JK511 TG508:TG511 ADC508:ADC511 AMY508:AMY511 AWU508:AWU511 BGQ508:BGQ511 BQM508:BQM511 CAI508:CAI511 CKE508:CKE511 CUA508:CUA511 DDW508:DDW511 DNS508:DNS511 DXO508:DXO511 EHK508:EHK511 ERG508:ERG511 FBC508:FBC511 FKY508:FKY511 FUU508:FUU511 GEQ508:GEQ511 GOM508:GOM511 GYI508:GYI511 HIE508:HIE511 HSA508:HSA511 IBW508:IBW511 ILS508:ILS511 IVO508:IVO511 JFK508:JFK511 JPG508:JPG511 JZC508:JZC511 KIY508:KIY511 KSU508:KSU511 LCQ508:LCQ511 LMM508:LMM511 LWI508:LWI511 MGE508:MGE511 MQA508:MQA511 MZW508:MZW511 NJS508:NJS511 NTO508:NTO511 ODK508:ODK511 ONG508:ONG511 OXC508:OXC511 PGY508:PGY511 PQU508:PQU511 QAQ508:QAQ511 QKM508:QKM511 QUI508:QUI511 REE508:REE511 ROA508:ROA511 RXW508:RXW511 SHS508:SHS511 SRO508:SRO511 TBK508:TBK511 TLG508:TLG511 TVC508:TVC511 UEY508:UEY511 UOU508:UOU511 UYQ508:UYQ511 VIM508:VIM511 VSI508:VSI511 WCE508:WCE511 WMA508:WMA511 WVW508:WVW511 JQ433:JQ434 TM433:TM434 ADI433:ADI434 ANE433:ANE434 AXA433:AXA434 BGW433:BGW434 BQS433:BQS434 CAO433:CAO434 CKK433:CKK434 CUG433:CUG434 DEC433:DEC434 DNY433:DNY434 DXU433:DXU434 EHQ433:EHQ434 ERM433:ERM434 FBI433:FBI434 FLE433:FLE434 FVA433:FVA434 GEW433:GEW434 GOS433:GOS434 GYO433:GYO434 HIK433:HIK434 HSG433:HSG434 ICC433:ICC434 ILY433:ILY434 IVU433:IVU434 JFQ433:JFQ434 JPM433:JPM434 JZI433:JZI434 KJE433:KJE434 KTA433:KTA434 LCW433:LCW434 LMS433:LMS434 LWO433:LWO434 MGK433:MGK434 MQG433:MQG434 NAC433:NAC434 NJY433:NJY434 NTU433:NTU434 ODQ433:ODQ434 ONM433:ONM434 OXI433:OXI434 PHE433:PHE434 PRA433:PRA434 QAW433:QAW434 QKS433:QKS434 QUO433:QUO434 REK433:REK434 ROG433:ROG434 RYC433:RYC434 SHY433:SHY434 SRU433:SRU434 TBQ433:TBQ434 TLM433:TLM434 TVI433:TVI434 UFE433:UFE434 UPA433:UPA434 UYW433:UYW434 VIS433:VIS434 VSO433:VSO434 WCK433:WCK434 WMG433:WMG434 WWC433:WWC434 RYC476:RYC485 REK476:REK485 ROG476:ROG485 WWC476:WWC485 SHY476:SHY485 SRU476:SRU485 TBQ476:TBQ485 TLM476:TLM485 TVI476:TVI485 UFE476:UFE485 UPA476:UPA485 UYW476:UYW485 VIS476:VIS485 VSO476:VSO485 WCK476:WCK485 WMG476:WMG485 JQ476:JQ485 TM476:TM485 ADI476:ADI485 ANE476:ANE485 AXA476:AXA485 BGW476:BGW485 BQS476:BQS485 CAO476:CAO485 CKK476:CKK485 CUG476:CUG485 DEC476:DEC485 DNY476:DNY485 DXU476:DXU485 EHQ476:EHQ485 ERM476:ERM485 FBI476:FBI485 FLE476:FLE485 FVA476:FVA485 GEW476:GEW485 GOS476:GOS485 GYO476:GYO485 HIK476:HIK485 HSG476:HSG485 ICC476:ICC485 ILY476:ILY485 IVU476:IVU485 JFQ476:JFQ485 JPM476:JPM485 JZI476:JZI485 KJE476:KJE485 KTA476:KTA485 LCW476:LCW485 LMS476:LMS485 LWO476:LWO485 MGK476:MGK485 MQG476:MQG485 NAC476:NAC485 NJY476:NJY485 NTU476:NTU485 ODQ476:ODQ485 ONM476:ONM485 OXI476:OXI485 PHE476:PHE485 PRA476:PRA485 QAW476:QAW485 QKS476:QKS485 QUO476:QUO485 JQ413:JQ417 TM413:TM417 ADI413:ADI417 ANE413:ANE417 AXA413:AXA417 BGW413:BGW417 BQS413:BQS417 CAO413:CAO417 CKK413:CKK417 CUG413:CUG417 DEC413:DEC417 DNY413:DNY417 DXU413:DXU417 EHQ413:EHQ417 ERM413:ERM417 FBI413:FBI417 FLE413:FLE417 FVA413:FVA417 GEW413:GEW417 GOS413:GOS417 GYO413:GYO417 HIK413:HIK417 HSG413:HSG417 ICC413:ICC417 ILY413:ILY417 IVU413:IVU417 JFQ413:JFQ417 JPM413:JPM417 JZI413:JZI417 KJE413:KJE417 KTA413:KTA417 LCW413:LCW417 LMS413:LMS417 LWO413:LWO417 MGK413:MGK417 MQG413:MQG417 NAC413:NAC417 NJY413:NJY417 NTU413:NTU417 ODQ413:ODQ417 ONM413:ONM417 OXI413:OXI417 PHE413:PHE417 PRA413:PRA417 QAW413:QAW417 QKS413:QKS417 QUO413:QUO417 REK413:REK417 ROG413:ROG417 RYC413:RYC417 SHY413:SHY417 SRU413:SRU417 TBQ413:TBQ417 TLM413:TLM417 TVI413:TVI417 UFE413:UFE417 UPA413:UPA417 UYW413:UYW417 VIS413:VIS417 VSO413:VSO417 WCK413:WCK417 WMG413:WMG417 WWC413:WWC417 WWC464:WWC466 WMG464:WMG466 WCK464:WCK466 VSO464:VSO466 VIS464:VIS466 UYW464:UYW466 UPA464:UPA466 UFE464:UFE466 TVI464:TVI466 TLM464:TLM466 TBQ464:TBQ466 SRU464:SRU466 SHY464:SHY466 RYC464:RYC466 ROG464:ROG466 REK464:REK466 QUO464:QUO466 QKS464:QKS466 QAW464:QAW466 PRA464:PRA466 PHE464:PHE466 OXI464:OXI466 ONM464:ONM466 ODQ464:ODQ466 NTU464:NTU466 NJY464:NJY466 NAC464:NAC466 MQG464:MQG466 MGK464:MGK466 LWO464:LWO466 LMS464:LMS466 LCW464:LCW466 KTA464:KTA466 KJE464:KJE466 JZI464:JZI466 JPM464:JPM466 JFQ464:JFQ466 IVU464:IVU466 ILY464:ILY466 ICC464:ICC466 HSG464:HSG466 HIK464:HIK466 GYO464:GYO466 GOS464:GOS466 GEW464:GEW466 FVA464:FVA466 FLE464:FLE466 FBI464:FBI466 ERM464:ERM466 EHQ464:EHQ466 DXU464:DXU466 DNY464:DNY466 DEC464:DEC466 CUG464:CUG466 CKK464:CKK466 CAO464:CAO466 BQS464:BQS466 BGW464:BGW466 AXA464:AXA466 ANE464:ANE466 ADI464:ADI466 TM464:TM466 JQ464:JQ466 WVW473:WVW480 WMA473:WMA480 WCE473:WCE480 VSI473:VSI480 VIM473:VIM480 UYQ473:UYQ480 UOU473:UOU480 UEY473:UEY480 TVC473:TVC480 TLG473:TLG480 TBK473:TBK480 SRO473:SRO480 SHS473:SHS480 RXW473:RXW480 ROA473:ROA480 REE473:REE480 QUI473:QUI480 QKM473:QKM480 QAQ473:QAQ480 PQU473:PQU480 PGY473:PGY480 OXC473:OXC480 ONG473:ONG480 ODK473:ODK480 NTO473:NTO480 NJS473:NJS480 MZW473:MZW480 MQA473:MQA480 MGE473:MGE480 LWI473:LWI480 LMM473:LMM480 LCQ473:LCQ480 KSU473:KSU480 KIY473:KIY480 JZC473:JZC480 JPG473:JPG480 JFK473:JFK480 IVO473:IVO480 ILS473:ILS480 IBW473:IBW480 HSA473:HSA480 HIE473:HIE480 GYI473:GYI480 GOM473:GOM480 GEQ473:GEQ480 FUU473:FUU480 FKY473:FKY480 FBC473:FBC480 ERG473:ERG480 EHK473:EHK480 DXO473:DXO480 DNS473:DNS480 DDW473:DDW480 CUA473:CUA480 CKE473:CKE480 CAI473:CAI480 BQM473:BQM480 BGQ473:BGQ480 AWU473:AWU480 AMY473:AMY480 ADC473:ADC480 TG473:TG480 JK473:JK480 K473:K480 Q402 Q387 Q445:Q448 P429 P457 P487 P558 Q503 Q389 Q355 P481 Q434 Q545:Q548 Q382 P389 Q413:Q417 Q501 Q563:Q564 Q476:Q484 Q464:Q465 Q517 Q551:Q556 Q558:Q561 K346:K348 Q364:Q372 JQ364:JQ371 TM364:TM371 ADI364:ADI371 ANE364:ANE371 AXA364:AXA371 BGW364:BGW371 BQS364:BQS371 CAO364:CAO371 CKK364:CKK371 CUG364:CUG371 DEC364:DEC371 DNY364:DNY371 DXU364:DXU371 EHQ364:EHQ371 ERM364:ERM371 FBI364:FBI371 FLE364:FLE371 FVA364:FVA371 GEW364:GEW371 GOS364:GOS371 GYO364:GYO371 HIK364:HIK371 HSG364:HSG371 ICC364:ICC371 ILY364:ILY371 IVU364:IVU371 JFQ364:JFQ371 JPM364:JPM371 JZI364:JZI371 KJE364:KJE371 KTA364:KTA371 LCW364:LCW371 LMS364:LMS371 LWO364:LWO371 MGK364:MGK371 MQG364:MQG371 NAC364:NAC371 NJY364:NJY371 NTU364:NTU371 ODQ364:ODQ371 ONM364:ONM371 OXI364:OXI371 PHE364:PHE371 PRA364:PRA371 QAW364:QAW371 QKS364:QKS371 QUO364:QUO371 REK364:REK371 ROG364:ROG371 RYC364:RYC371 SHY364:SHY371 SRU364:SRU371 TBQ364:TBQ371 TLM364:TLM371 TVI364:TVI371 UFE364:UFE371 UPA364:UPA371 UYW364:UYW371 VIS364:VIS371 VSO364:VSO371 WCK364:WCK371 WMG364:WMG371 WWC364:WWC371 WVW355:WVW391 WMA355:WMA391 WCE355:WCE391 VSI355:VSI391 VIM355:VIM391 UYQ355:UYQ391 UOU355:UOU391 UEY355:UEY391 TVC355:TVC391 TLG355:TLG391 TBK355:TBK391 SRO355:SRO391 SHS355:SHS391 RXW355:RXW391 ROA355:ROA391 REE355:REE391 QUI355:QUI391 QKM355:QKM391 QAQ355:QAQ391 PQU355:PQU391 PGY355:PGY391 OXC355:OXC391 ONG355:ONG391 ODK355:ODK391 NTO355:NTO391 NJS355:NJS391 MZW355:MZW391 MQA355:MQA391 MGE355:MGE391 LWI355:LWI391 LMM355:LMM391 LCQ355:LCQ391 KSU355:KSU391 KIY355:KIY391 JZC355:JZC391 JPG355:JPG391 JFK355:JFK391 IVO355:IVO391 ILS355:ILS391 IBW355:IBW391 HSA355:HSA391 HIE355:HIE391 GYI355:GYI391 GOM355:GOM391 GEQ355:GEQ391 FUU355:FUU391 FKY355:FKY391 FBC355:FBC391 ERG355:ERG391 EHK355:EHK391 DXO355:DXO391 DNS355:DNS391 DDW355:DDW391 CUA355:CUA391 CKE355:CKE391 CAI355:CAI391 BQM355:BQM391 BGQ355:BGQ391 AWU355:AWU391 AMY355:AMY391 ADC355:ADC391 TG355:TG391 JK355:JK391 K355:K391 SRO398:SRO468 SHS398:SHS468 WVW398:WVW468 TBK398:TBK468 TLG398:TLG468 TVC398:TVC468 UEY398:UEY468 UOU398:UOU468 UYQ398:UYQ468 VIM398:VIM468 VSI398:VSI468 WCE398:WCE468 WMA398:WMA468 K398:K468 JK398:JK468 TG398:TG468 ADC398:ADC468 AMY398:AMY468 AWU398:AWU468 BGQ398:BGQ468 BQM398:BQM468 CAI398:CAI468 CKE398:CKE468 CUA398:CUA468 DDW398:DDW468 DNS398:DNS468 DXO398:DXO468 EHK398:EHK468 ERG398:ERG468 FBC398:FBC468 FKY398:FKY468 FUU398:FUU468 GEQ398:GEQ468 GOM398:GOM468 GYI398:GYI468 HIE398:HIE468 HSA398:HSA468 IBW398:IBW468 ILS398:ILS468 IVO398:IVO468 JFK398:JFK468 JPG398:JPG468 JZC398:JZC468 KIY398:KIY468 KSU398:KSU468 LCQ398:LCQ468 LMM398:LMM468 LWI398:LWI468 MGE398:MGE468 MQA398:MQA468 MZW398:MZW468 NJS398:NJS468 NTO398:NTO468 ODK398:ODK468 ONG398:ONG468 OXC398:OXC468 PGY398:PGY468 PQU398:PQU468 QAQ398:QAQ468 QKM398:QKM468 QUI398:QUI468 REE398:REE468 ROA398:ROA468 RXW398:RXW468 WVW482:WVW505 WMA482:WMA505 WCE482:WCE505 VSI482:VSI505 VIM482:VIM505 UYQ482:UYQ505 UOU482:UOU505 UEY482:UEY505 TVC482:TVC505 TLG482:TLG505 TBK482:TBK505 SRO482:SRO505 SHS482:SHS505 RXW482:RXW505 ROA482:ROA505 REE482:REE505 QUI482:QUI505 QKM482:QKM505 QAQ482:QAQ505 PQU482:PQU505 PGY482:PGY505 OXC482:OXC505 ONG482:ONG505 ODK482:ODK505 NTO482:NTO505 NJS482:NJS505 MZW482:MZW505 MQA482:MQA505 MGE482:MGE505 LWI482:LWI505 LMM482:LMM505 LCQ482:LCQ505 KSU482:KSU505 KIY482:KIY505 JZC482:JZC505 JPG482:JPG505 JFK482:JFK505 IVO482:IVO505 ILS482:ILS505 IBW482:IBW505 HSA482:HSA505 HIE482:HIE505 GYI482:GYI505 GOM482:GOM505 GEQ482:GEQ505 FUU482:FUU505 FKY482:FKY505 FBC482:FBC505 ERG482:ERG505 EHK482:EHK505 DXO482:DXO505 DNS482:DNS505 DDW482:DDW505 CUA482:CUA505 CKE482:CKE505 CAI482:CAI505 BQM482:BQM505 BGQ482:BGQ505 AWU482:AWU505 AMY482:AMY505 ADC482:ADC505 TG482:TG505 JK482:JK505 K482:K505 UOZ353:UOZ511 UYV353:UYV511 VIR353:VIR511 VSN353:VSN511 WCJ353:WCJ511 WMF353:WMF511 WWB353:WWB511 JP353:JP511 TL353:TL511 ADH353:ADH511 AND353:AND511 AWZ353:AWZ511 BGV353:BGV511 BQR353:BQR511 CAN353:CAN511 CKJ353:CKJ511 CUF353:CUF511 DEB353:DEB511 DNX353:DNX511 DXT353:DXT511 EHP353:EHP511 ERL353:ERL511 FBH353:FBH511 FLD353:FLD511 FUZ353:FUZ511 GOR353:GOR511 GYN353:GYN511 HIJ353:HIJ511 HSF353:HSF511 ICB353:ICB511 ILX353:ILX511 IVT353:IVT511 JFP353:JFP511 JPL353:JPL511 JZH353:JZH511 KJD353:KJD511 KSZ353:KSZ511 LCV353:LCV511 LMR353:LMR511 LWN353:LWN511 MGJ353:MGJ511 MQF353:MQF511 NAB353:NAB511 NJX353:NJX511 NTT353:NTT511 ODP353:ODP511 ONL353:ONL511 OXH353:OXH511 PHD353:PHD511 PQZ353:PQZ511 QAV353:QAV511 QKR353:QKR511 QUN353:QUN511 REJ353:REJ511 ROF353:ROF511 RYB353:RYB511 SHX353:SHX511 SRT353:SRT511 TBP353:TBP511 TLL353:TLL511 GEV353:GEV511 TVH353:TVH511 UFD353:UFD511 Q519:Q535 Q538:Q543 K513:K566 NTO513:NTO566 ODK513:ODK566 ONG513:ONG566 OXC513:OXC566 LCQ513:LCQ566 LMM513:LMM566 LWI513:LWI566 MGE513:MGE566 WVW513:WVW566 PGY513:PGY566 PQU513:PQU566 QAQ513:QAQ566 QKM513:QKM566 QUI513:QUI566 REE513:REE566 MQA513:MQA566 ROA513:ROA566 RXW513:RXW566 SHS513:SHS566 SRO513:SRO566 TBK513:TBK566 TLG513:TLG566 TVC513:TVC566 UEY513:UEY566 UOU513:UOU566 UYQ513:UYQ566 VIM513:VIM566 VSI513:VSI566 MZW513:MZW566 WCE513:WCE566 NJS513:NJS566 WMA513:WMA566 JP512:JQ566 TL512:TM566 ADH512:ADI566 AND512:ANE566 AWZ512:AXA566 BGV512:BGW566 BQR512:BQS566 CAN512:CAO566 CKJ512:CKK566 CUF512:CUG566 DEB512:DEC566 DNX512:DNY566 DXT512:DXU566 EHP512:EHQ566 ERL512:ERM566 FBH512:FBI566 FLD512:FLE566 FUZ512:FVA566 GEV512:GEW566 GOR512:GOS566 GYN512:GYO566 HIJ512:HIK566 HSF512:HSG566 ICB512:ICC566 ILX512:ILY566 IVT512:IVU566 JFP512:JFQ566 JPL512:JPM566 JZH512:JZI566 KJD512:KJE566 KSZ512:KTA566 LCV512:LCW566 LMR512:LMS566 LWN512:LWO566 MGJ512:MGK566 MQF512:MQG566 NAB512:NAC566 NJX512:NJY566 NTT512:NTU566 ODP512:ODQ566 ONL512:ONM566 OXH512:OXI566 PHD512:PHE566 PQZ512:PRA566 QAV512:QAW566 QKR512:QKS566 QUN512:QUO566 REJ512:REK566 ROF512:ROG566 RYB512:RYC566 SHX512:SHY566 SRT512:SRU566 TBP512:TBQ566 TLL512:TLM566 TVH512:TVI566 UFD512:UFE566 UOZ512:UPA566 UYV512:UYW566 VIR512:VIS566 VSN512:VSO566 WCJ512:WCK566 WMF512:WMG566 WWB512:WWC566 JK513:JK566 TG513:TG566 ADC513:ADC566 AMY513:AMY566 AWU513:AWU566 BGQ513:BGQ566 BQM513:BQM566 CAI513:CAI566 CKE513:CKE566 CUA513:CUA566 DDW513:DDW566 DNS513:DNS566 DXO513:DXO566 EHK513:EHK566 ERG513:ERG566 FBC513:FBC566 FKY513:FKY566 FUU513:FUU566 GEQ513:GEQ566 GOM513:GOM566 GYI513:GYI566 HIE513:HIE566 HSA513:HSA566 IBW513:IBW566 ILS513:ILS566 IVO513:IVO566 JFK513:JFK566 JPG513:JPG566 JZC513:JZC566 KIY513:KIY566 KSU513:KSU566" xr:uid="{00000000-0002-0000-0200-000000000000}">
      <formula1>1</formula1>
    </dataValidation>
    <dataValidation type="whole" operator="greaterThanOrEqual" allowBlank="1" showInputMessage="1" showErrorMessage="1" sqref="JQ449:JQ451 TM449:TM451 ADI449:ADI451 ANE449:ANE451 AXA449:AXA451 BGW449:BGW451 BQS449:BQS451 CAO449:CAO451 CKK449:CKK451 CUG449:CUG451 DEC449:DEC451 DNY449:DNY451 DXU449:DXU451 EHQ449:EHQ451 ERM449:ERM451 FBI449:FBI451 FLE449:FLE451 FVA449:FVA451 GEW449:GEW451 GOS449:GOS451 GYO449:GYO451 HIK449:HIK451 HSG449:HSG451 ICC449:ICC451 ILY449:ILY451 IVU449:IVU451 JFQ449:JFQ451 JPM449:JPM451 JZI449:JZI451 KJE449:KJE451 KTA449:KTA451 LCW449:LCW451 LMS449:LMS451 LWO449:LWO451 MGK449:MGK451 MQG449:MQG451 NAC449:NAC451 NJY449:NJY451 NTU449:NTU451 ODQ449:ODQ451 ONM449:ONM451 OXI449:OXI451 PHE449:PHE451 PRA449:PRA451 QAW449:QAW451 QKS449:QKS451 QUO449:QUO451 REK449:REK451 ROG449:ROG451 RYC449:RYC451 SHY449:SHY451 SRU449:SRU451 TBQ449:TBQ451 TLM449:TLM451 TVI449:TVI451 UFE449:UFE451 UPA449:UPA451 UYW449:UYW451 VIS449:VIS451 VSO449:VSO451 WCK449:WCK451 WMG449:WMG451 WWC449:WWC451 JQ502 TM502 ADI502 ANE502 AXA502 BGW502 BQS502 CAO502 CKK502 CUG502 DEC502 DNY502 DXU502 EHQ502 ERM502 FBI502 FLE502 FVA502 GEW502 GOS502 GYO502 HIK502 HSG502 ICC502 ILY502 IVU502 JFQ502 JPM502 JZI502 KJE502 KTA502 LCW502 LMS502 LWO502 MGK502 MQG502 NAC502 NJY502 NTU502 ODQ502 ONM502 OXI502 PHE502 PRA502 QAW502 QKS502 QUO502 REK502 ROG502 RYC502 SHY502 SRU502 TBQ502 TLM502 TVI502 UFE502 UPA502 UYW502 VIS502 VSO502 WCK502 WMG502 WWC502 HSG383:HSG386 ICC383:ICC386 ILY383:ILY386 IVU383:IVU386 JFQ383:JFQ386 JPM383:JPM386 JZI383:JZI386 KJE383:KJE386 KTA383:KTA386 LCW383:LCW386 LMS383:LMS386 LWO383:LWO386 MGK383:MGK386 MQG383:MQG386 NAC383:NAC386 NJY383:NJY386 NTU383:NTU386 ODQ383:ODQ386 ONM383:ONM386 OXI383:OXI386 PHE383:PHE386 PRA383:PRA386 QAW383:QAW386 QKS383:QKS386 QUO383:QUO386 REK383:REK386 ROG383:ROG386 RYC383:RYC386 SHY383:SHY386 SRU383:SRU386 TBQ383:TBQ386 TLM383:TLM386 TVI383:TVI386 UFE383:UFE386 UPA383:UPA386 UYW383:UYW386 VIS383:VIS386 VSO383:VSO386 WCK383:WCK386 WMG383:WMG386 WWC383:WWC386 TM383:TM386 JQ383:JQ386 ADI383:ADI386 ANE383:ANE386 AXA383:AXA386 BGW383:BGW386 BQS383:BQS386 CAO383:CAO386 CKK383:CKK386 CUG383:CUG386 DEC383:DEC386 DNY383:DNY386 DXU383:DXU386 EHQ383:EHQ386 ERM383:ERM386 FBI383:FBI386 FLE383:FLE386 FVA383:FVA386 GEW383:GEW386 GOS383:GOS386 GYO383:GYO386 HIK383:HIK386 JQ467:JQ475 TM467:TM475 ADI467:ADI475 ANE467:ANE475 AXA467:AXA475 BGW467:BGW475 BQS467:BQS475 CAO467:CAO475 CKK467:CKK475 CUG467:CUG475 DEC467:DEC475 DNY467:DNY475 DXU467:DXU475 EHQ467:EHQ475 ERM467:ERM475 FBI467:FBI475 FLE467:FLE475 FVA467:FVA475 GEW467:GEW475 GOS467:GOS475 GYO467:GYO475 HIK467:HIK475 HSG467:HSG475 ICC467:ICC475 ILY467:ILY475 IVU467:IVU475 JFQ467:JFQ475 JPM467:JPM475 JZI467:JZI475 KJE467:KJE475 KTA467:KTA475 LCW467:LCW475 LMS467:LMS475 LWO467:LWO475 MGK467:MGK475 MQG467:MQG475 NAC467:NAC475 NJY467:NJY475 NTU467:NTU475 ODQ467:ODQ475 ONM467:ONM475 OXI467:OXI475 PHE467:PHE475 PRA467:PRA475 QAW467:QAW475 QKS467:QKS475 QUO467:QUO475 REK467:REK475 ROG467:ROG475 RYC467:RYC475 SHY467:SHY475 SRU467:SRU475 TBQ467:TBQ475 TLM467:TLM475 TVI467:TVI475 UFE467:UFE475 UPA467:UPA475 UYW467:UYW475 VIS467:VIS475 VSO467:VSO475 WCK467:WCK475 WMG467:WMG475 WWC467:WWC475 WWC388:WWC400 WMG388:WMG400 WCK388:WCK400 VSO388:VSO400 VIS388:VIS400 UYW388:UYW400 UPA388:UPA400 UFE388:UFE400 TVI388:TVI400 TLM388:TLM400 TBQ388:TBQ400 SRU388:SRU400 SHY388:SHY400 RYC388:RYC400 ROG388:ROG400 REK388:REK400 QUO388:QUO400 QKS388:QKS400 QAW388:QAW400 PRA388:PRA400 PHE388:PHE400 OXI388:OXI400 ONM388:ONM400 ODQ388:ODQ400 NTU388:NTU400 NJY388:NJY400 NAC388:NAC400 MQG388:MQG400 MGK388:MGK400 LWO388:LWO400 LMS388:LMS400 LCW388:LCW400 KTA388:KTA400 KJE388:KJE400 JZI388:JZI400 JPM388:JPM400 JFQ388:JFQ400 IVU388:IVU400 ILY388:ILY400 ICC388:ICC400 HSG388:HSG400 HIK388:HIK400 GYO388:GYO400 GOS388:GOS400 GEW388:GEW400 FVA388:FVA400 FLE388:FLE400 FBI388:FBI400 ERM388:ERM400 EHQ388:EHQ400 DXU388:DXU400 DNY388:DNY400 DEC388:DEC400 CUG388:CUG400 CKK388:CKK400 CAO388:CAO400 BQS388:BQS400 BGW388:BGW400 AXA388:AXA400 ANE388:ANE400 ADI388:ADI400 TM388:TM400 JQ388:JQ400 Q463 DEC418:DEC432 CUG418:CUG432 Q502 Q400 Q383:Q386 Q467:Q475 CKK418:CKK432 Q424:Q433 CAO418:CAO432 Q486:Q488 Q490 Q390:Q393 Q492 BQS418:BQS432 Q449:Q451 Q395:Q397 Q373 DNY418:DNY432 Q498 Q505 Q453:Q461 BGW418:BGW432 AXA418:AXA432 ANE418:ANE432 ADI418:ADI432 Q494:Q495 Q388 TM418:TM432 Q411 JQ418:JQ432 WWC418:WWC432 WMG418:WMG432 WCK418:WCK432 VSO418:VSO432 VIS418:VIS432 UYW418:UYW432 UPA418:UPA432 UFE418:UFE432 TVI418:TVI432 TLM418:TLM432 TBQ418:TBQ432 SRU418:SRU432 SHY418:SHY432 RYC418:RYC432 ROG418:ROG432 REK418:REK432 QUO418:QUO432 QKS418:QKS432 QAW418:QAW432 PRA418:PRA432 PHE418:PHE432 OXI418:OXI432 ONM418:ONM432 ODQ418:ODQ432 NTU418:NTU432 NJY418:NJY432 NAC418:NAC432 MQG418:MQG432 MGK418:MGK432 LWO418:LWO432 LMS418:LMS432 LCW418:LCW432 KTA418:KTA432 KJE418:KJE432 JZI418:JZI432 JPM418:JPM432 JFQ418:JFQ432 IVU418:IVU432 ILY418:ILY432 ICC418:ICC432 HSG418:HSG432 HIK418:HIK432 GYO418:GYO432 GOS418:GOS432 GEW418:GEW432 FVA418:FVA432 FLE418:FLE432 FBI418:FBI432 ERM418:ERM432 EHQ418:EHQ432 DXU418:DXU432 Q408:Q409 Q418:Q422 Q511 Q356:Q363 JQ356:JQ363 TM356:TM363 ADI356:ADI363 ANE356:ANE363 AXA356:AXA363 BGW356:BGW363 BQS356:BQS363 CAO356:CAO363 CKK356:CKK363 CUG356:CUG363 DEC356:DEC363 DNY356:DNY363 DXU356:DXU363 EHQ356:EHQ363 ERM356:ERM363 FBI356:FBI363 FLE356:FLE363 FVA356:FVA363 GEW356:GEW363 GOS356:GOS363 GYO356:GYO363 HIK356:HIK363 HSG356:HSG363 ICC356:ICC363 ILY356:ILY363 IVU356:IVU363 JFQ356:JFQ363 JPM356:JPM363 JZI356:JZI363 KJE356:KJE363 KTA356:KTA363 LCW356:LCW363 LMS356:LMS363 LWO356:LWO363 MGK356:MGK363 MQG356:MQG363 NAC356:NAC363 NJY356:NJY363 NTU356:NTU363 ODQ356:ODQ363 ONM356:ONM363 OXI356:OXI363 PHE356:PHE363 PRA356:PRA363 QAW356:QAW363 QKS356:QKS363 QUO356:QUO363 REK356:REK363 ROG356:ROG363 RYC356:RYC363 SHY356:SHY363 SRU356:SRU363 TBQ356:TBQ363 TLM356:TLM363 TVI356:TVI363 UFE356:UFE363 UPA356:UPA363 UYW356:UYW363 VIS356:VIS363 VSO356:VSO363 WCK356:WCK363 WMG356:WMG363 WWC356:WWC363 JQ372:JQ381 TM372:TM381 ADI372:ADI381 ANE372:ANE381 AXA372:AXA381 BGW372:BGW381 BQS372:BQS381 CAO372:CAO381 CKK372:CKK381 CUG372:CUG381 DEC372:DEC381 DNY372:DNY381 DXU372:DXU381 EHQ372:EHQ381 ERM372:ERM381 FBI372:FBI381 FLE372:FLE381 FVA372:FVA381 GEW372:GEW381 GOS372:GOS381 GYO372:GYO381 HIK372:HIK381 HSG372:HSG381 ICC372:ICC381 ILY372:ILY381 IVU372:IVU381 JFQ372:JFQ381 JPM372:JPM381 JZI372:JZI381 KJE372:KJE381 KTA372:KTA381 LCW372:LCW381 LMS372:LMS381 LWO372:LWO381 MGK372:MGK381 MQG372:MQG381 NAC372:NAC381 NJY372:NJY381 NTU372:NTU381 ODQ372:ODQ381 ONM372:ONM381 OXI372:OXI381 PHE372:PHE381 PRA372:PRA381 QAW372:QAW381 QKS372:QKS381 QUO372:QUO381 REK372:REK381 ROG372:ROG381 RYC372:RYC381 SHY372:SHY381 SRU372:SRU381 TBQ372:TBQ381 TLM372:TLM381 TVI372:TVI381 UFE372:UFE381 UPA372:UPA381 UYW372:UYW381 VIS372:VIS381 VSO372:VSO381 WCK372:WCK381 WMG372:WMG381 WWC372:WWC381 Q375:Q381 Q403:Q406 JQ403:JQ411 TM403:TM411 ADI403:ADI411 ANE403:ANE411 AXA403:AXA411 BGW403:BGW411 BQS403:BQS411 CAO403:CAO411 CKK403:CKK411 CUG403:CUG411 DEC403:DEC411 DNY403:DNY411 DXU403:DXU411 EHQ403:EHQ411 ERM403:ERM411 FBI403:FBI411 FLE403:FLE411 FVA403:FVA411 GEW403:GEW411 GOS403:GOS411 GYO403:GYO411 HIK403:HIK411 HSG403:HSG411 ICC403:ICC411 ILY403:ILY411 IVU403:IVU411 JFQ403:JFQ411 JPM403:JPM411 JZI403:JZI411 KJE403:KJE411 KTA403:KTA411 LCW403:LCW411 LMS403:LMS411 LWO403:LWO411 MGK403:MGK411 MQG403:MQG411 NAC403:NAC411 NJY403:NJY411 NTU403:NTU411 ODQ403:ODQ411 ONM403:ONM411 OXI403:OXI411 PHE403:PHE411 PRA403:PRA411 QAW403:QAW411 QKS403:QKS411 QUO403:QUO411 REK403:REK411 ROG403:ROG411 RYC403:RYC411 SHY403:SHY411 SRU403:SRU411 TBQ403:TBQ411 TLM403:TLM411 TVI403:TVI411 UFE403:UFE411 UPA403:UPA411 UYW403:UYW411 VIS403:VIS411 VSO403:VSO411 WCK403:WCK411 WMG403:WMG411 WWC403:WWC411 WWC435:WWC444 WMG435:WMG444 WCK435:WCK444 VSO435:VSO444 VIS435:VIS444 UYW435:UYW444 UPA435:UPA444 UFE435:UFE444 TVI435:TVI444 TLM435:TLM444 TBQ435:TBQ444 SRU435:SRU444 SHY435:SHY444 RYC435:RYC444 ROG435:ROG444 REK435:REK444 QUO435:QUO444 QKS435:QKS444 QAW435:QAW444 PRA435:PRA444 PHE435:PHE444 OXI435:OXI444 ONM435:ONM444 ODQ435:ODQ444 NTU435:NTU444 NJY435:NJY444 NAC435:NAC444 MQG435:MQG444 MGK435:MGK444 LWO435:LWO444 LMS435:LMS444 LCW435:LCW444 KTA435:KTA444 KJE435:KJE444 JZI435:JZI444 JPM435:JPM444 JFQ435:JFQ444 IVU435:IVU444 ILY435:ILY444 ICC435:ICC444 HSG435:HSG444 HIK435:HIK444 GYO435:GYO444 GOS435:GOS444 GEW435:GEW444 FVA435:FVA444 FLE435:FLE444 FBI435:FBI444 ERM435:ERM444 EHQ435:EHQ444 DXU435:DXU444 DNY435:DNY444 DEC435:DEC444 CUG435:CUG444 CKK435:CKK444 CAO435:CAO444 BQS435:BQS444 BGW435:BGW444 AXA435:AXA444 ANE435:ANE444 ADI435:ADI444 TM435:TM444 JQ435:JQ444 Q435:Q442 PRA453:PRA463 QAW453:QAW463 QKS453:QKS463 QUO453:QUO463 REK453:REK463 ROG453:ROG463 RYC453:RYC463 SHY453:SHY463 SRU453:SRU463 TBQ453:TBQ463 TLM453:TLM463 TVI453:TVI463 UFE453:UFE463 UPA453:UPA463 UYW453:UYW463 VIS453:VIS463 VSO453:VSO463 WCK453:WCK463 WWC453:WWC463 WMG453:WMG463 JQ453:JQ463 TM453:TM463 ADI453:ADI463 ANE453:ANE463 AXA453:AXA463 BGW453:BGW463 BQS453:BQS463 CAO453:CAO463 CKK453:CKK463 CUG453:CUG463 DEC453:DEC463 DNY453:DNY463 DXU453:DXU463 EHQ453:EHQ463 ERM453:ERM463 FBI453:FBI463 FLE453:FLE463 FVA453:FVA463 GEW453:GEW463 GOS453:GOS463 GYO453:GYO463 HIK453:HIK463 HSG453:HSG463 ICC453:ICC463 ILY453:ILY463 IVU453:IVU463 JFQ453:JFQ463 JPM453:JPM463 JZI453:JZI463 KJE453:KJE463 KTA453:KTA463 LCW453:LCW463 LMS453:LMS463 LWO453:LWO463 MGK453:MGK463 MQG453:MQG463 NAC453:NAC463 NJY453:NJY463 NTU453:NTU463 ODQ453:ODQ463 ONM453:ONM463 OXI453:OXI463 PHE453:PHE463 KTA486:KTA499 LCW486:LCW499 LMS486:LMS499 LWO486:LWO499 MGK486:MGK499 MQG486:MQG499 NAC486:NAC499 NJY486:NJY499 NTU486:NTU499 ODQ486:ODQ499 ONM486:ONM499 OXI486:OXI499 PHE486:PHE499 PRA486:PRA499 QAW486:QAW499 QKS486:QKS499 QUO486:QUO499 REK486:REK499 ROG486:ROG499 RYC486:RYC499 SHY486:SHY499 SRU486:SRU499 TBQ486:TBQ499 TLM486:TLM499 TVI486:TVI499 UFE486:UFE499 UPA486:UPA499 UYW486:UYW499 VIS486:VIS499 VSO486:VSO499 WCK486:WCK499 WMG486:WMG499 WWC486:WWC499 JQ486:JQ499 ADI486:ADI499 ANE486:ANE499 AXA486:AXA499 BGW486:BGW499 TM486:TM499 BQS486:BQS499 CAO486:CAO499 CKK486:CKK499 CUG486:CUG499 DEC486:DEC499 DNY486:DNY499 DXU486:DXU499 EHQ486:EHQ499 ERM486:ERM499 FBI486:FBI499 FLE486:FLE499 FVA486:FVA499 GEW486:GEW499 GOS486:GOS499 GYO486:GYO499 HIK486:HIK499 HSG486:HSG499 ICC486:ICC499 ILY486:ILY499 IVU486:IVU499 JFQ486:JFQ499 JPM486:JPM499 JZI486:JZI499 KJE486:KJE499 GYO504:GYO511 GOS504:GOS511 GEW504:GEW511 FVA504:FVA511 FLE504:FLE511 FBI504:FBI511 ERM504:ERM511 EHQ504:EHQ511 DXU504:DXU511 DNY504:DNY511 DEC504:DEC511 CUG504:CUG511 CKK504:CKK511 CAO504:CAO511 BQS504:BQS511 BGW504:BGW511 AXA504:AXA511 ANE504:ANE511 WWC504:WWC511 ADI504:ADI511 TM504:TM511 JQ504:JQ511 WMG504:WMG511 WCK504:WCK511 VSO504:VSO511 VIS504:VIS511 UYW504:UYW511 UPA504:UPA511 UFE504:UFE511 TVI504:TVI511 TLM504:TLM511 TBQ504:TBQ511 SRU504:SRU511 SHY504:SHY511 RYC504:RYC511 ROG504:ROG511 REK504:REK511 QUO504:QUO511 QKS504:QKS511 QAW504:QAW511 PRA504:PRA511 PHE504:PHE511 OXI504:OXI511 ONM504:ONM511 ODQ504:ODQ511 NTU504:NTU511 NJY504:NJY511 NAC504:NAC511 MQG504:MQG511 MGK504:MGK511 LWO504:LWO511 LMS504:LMS511 LCW504:LCW511 KTA504:KTA511 KJE504:KJE511 JZI504:JZI511 JPM504:JPM511 JFQ504:JFQ511 IVU504:IVU511 ILY504:ILY511 ICC504:ICC511 HSG504:HSG511 HIK504:HIK511 Q507" xr:uid="{00000000-0002-0000-0200-000001000000}">
      <formula1>0</formula1>
    </dataValidation>
    <dataValidation operator="greaterThanOrEqual" allowBlank="1" showInputMessage="1" showErrorMessage="1" sqref="Q354 Q504 Q398:Q399 P480 Q394 Q443:Q444 Q462 Q499:Q500 Q536:Q537 Q550 Q506 Q401 Q562 Q544 Q485 Q565:Q566" xr:uid="{0E7D41A1-576C-4E5B-8668-26BA1B9844BF}"/>
    <dataValidation allowBlank="1" showInputMessage="1" showErrorMessage="1" prompt="No modificar, celda con fórmula." sqref="N2:N91" xr:uid="{29AA1420-BA47-4566-BEE2-CD3400C2960D}"/>
  </dataValidations>
  <pageMargins left="0.31496062992125984" right="0.70866141732283472" top="1.1811023622047245" bottom="0.55118110236220474" header="0.31496062992125984" footer="0"/>
  <pageSetup scale="37"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INICIO</vt:lpstr>
      <vt:lpstr>SIGLAS DEPENDENCIAS</vt:lpstr>
      <vt:lpstr>PLAN DE MEJORAMIENTO CGR-INVIAS</vt:lpstr>
      <vt:lpstr>INICIO!Área_de_impresión</vt:lpstr>
      <vt:lpstr>'PLAN DE MEJORAMIENTO CGR-INVIAS'!Área_de_impresión</vt:lpstr>
      <vt:lpstr>'SIGLAS DEPENDENCIAS'!Área_de_impresión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Administrador</cp:lastModifiedBy>
  <cp:lastPrinted>2022-08-10T17:46:55Z</cp:lastPrinted>
  <dcterms:created xsi:type="dcterms:W3CDTF">2003-11-14T08:59:56Z</dcterms:created>
  <dcterms:modified xsi:type="dcterms:W3CDTF">2022-10-12T17:26:33Z</dcterms:modified>
</cp:coreProperties>
</file>