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codeName="ThisWorkbook" hidePivotFieldList="1"/>
  <mc:AlternateContent xmlns:mc="http://schemas.openxmlformats.org/markup-compatibility/2006">
    <mc:Choice Requires="x15">
      <x15ac:absPath xmlns:x15ac="http://schemas.microsoft.com/office/spreadsheetml/2010/11/ac" url="D:\Plan de mejoramiento CGR\Información planes de mejoramiento INVIAS - CGR\CORTES - PLAN DE MEJORAMIENTO CGR\2022\6. Corte 30 de junio de 2022\"/>
    </mc:Choice>
  </mc:AlternateContent>
  <xr:revisionPtr revIDLastSave="0" documentId="13_ncr:10001_{30803F0E-81A4-4418-A564-2E308303A15E}" xr6:coauthVersionLast="46" xr6:coauthVersionMax="47" xr10:uidLastSave="{00000000-0000-0000-0000-000000000000}"/>
  <bookViews>
    <workbookView xWindow="-120" yWindow="-120" windowWidth="29040" windowHeight="15840" tabRatio="805" activeTab="1" xr2:uid="{00000000-000D-0000-FFFF-FFFF00000000}"/>
  </bookViews>
  <sheets>
    <sheet name="SIGLAS DEPENDENCIAS" sheetId="199" r:id="rId1"/>
    <sheet name="PLAN DE MEJORAMIENTO CGR-INVIAS" sheetId="37" r:id="rId2"/>
  </sheets>
  <definedNames>
    <definedName name="_xlnm._FilterDatabase" localSheetId="1" hidden="1">'PLAN DE MEJORAMIENTO CGR-INVIAS'!$A$1:$AA$546</definedName>
    <definedName name="_xlnm.Print_Area" localSheetId="1">'PLAN DE MEJORAMIENTO CGR-INVIAS'!$F$324:$M$472</definedName>
    <definedName name="_xlnm.Print_Area" localSheetId="0">'SIGLAS DEPENDENCIAS'!$A$1:$B$299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 i="37" l="1"/>
  <c r="N3" i="37"/>
  <c r="B3" i="37"/>
  <c r="A3" i="37"/>
  <c r="AD3" i="37" s="1"/>
  <c r="AE3" i="37" s="1"/>
  <c r="Y3" i="37" s="1"/>
  <c r="Q529" i="37"/>
  <c r="N529" i="37"/>
  <c r="A529" i="37"/>
  <c r="B529" i="37"/>
  <c r="Q524" i="37"/>
  <c r="N524" i="37"/>
  <c r="A524" i="37"/>
  <c r="W524" i="37" s="1"/>
  <c r="B524" i="37"/>
  <c r="Q519" i="37"/>
  <c r="Q518" i="37"/>
  <c r="N519" i="37"/>
  <c r="N518" i="37"/>
  <c r="A519" i="37"/>
  <c r="A518" i="37"/>
  <c r="B519" i="37"/>
  <c r="B518" i="37"/>
  <c r="Q516" i="37"/>
  <c r="N516" i="37"/>
  <c r="A516" i="37"/>
  <c r="W516" i="37" s="1"/>
  <c r="B516" i="37"/>
  <c r="R529" i="37" l="1"/>
  <c r="R524" i="37"/>
  <c r="R3" i="37"/>
  <c r="Z3" i="37"/>
  <c r="AA3" i="37" s="1"/>
  <c r="W529" i="37"/>
  <c r="W518" i="37"/>
  <c r="R519" i="37"/>
  <c r="R518" i="37"/>
  <c r="W519" i="37"/>
  <c r="R516" i="37"/>
  <c r="Q5" i="37" l="1"/>
  <c r="Q4" i="37"/>
  <c r="A5" i="37"/>
  <c r="B5" i="37"/>
  <c r="A4" i="37"/>
  <c r="B4" i="37"/>
  <c r="N5" i="37"/>
  <c r="N4" i="37"/>
  <c r="AA570" i="37" l="1"/>
  <c r="Z5" i="37"/>
  <c r="AD5" i="37"/>
  <c r="AE5" i="37" s="1"/>
  <c r="Y5" i="37" s="1"/>
  <c r="Z4" i="37"/>
  <c r="AD4" i="37"/>
  <c r="AE4" i="37" s="1"/>
  <c r="Y4" i="37" s="1"/>
  <c r="R5" i="37"/>
  <c r="R4" i="37"/>
  <c r="Q6" i="37"/>
  <c r="V6" i="37" s="1"/>
  <c r="AB6" i="37" s="1"/>
  <c r="N6" i="37"/>
  <c r="B6" i="37"/>
  <c r="A6" i="37"/>
  <c r="AA572" i="37" l="1"/>
  <c r="AA4" i="37"/>
  <c r="AA5" i="37"/>
  <c r="AD6" i="37"/>
  <c r="AE6" i="37" s="1"/>
  <c r="Y6" i="37" s="1"/>
  <c r="Z6" i="37"/>
  <c r="R6" i="37"/>
  <c r="AA6" i="37" l="1"/>
  <c r="A21" i="37" l="1"/>
  <c r="B8" i="37"/>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B204" i="37"/>
  <c r="B205" i="37"/>
  <c r="B206" i="37"/>
  <c r="B207" i="37"/>
  <c r="B208" i="37"/>
  <c r="B209" i="37"/>
  <c r="B210" i="37"/>
  <c r="B211" i="37"/>
  <c r="B212" i="37"/>
  <c r="B213" i="37"/>
  <c r="B214" i="37"/>
  <c r="B215" i="37"/>
  <c r="B216" i="37"/>
  <c r="B217" i="37"/>
  <c r="B218" i="37"/>
  <c r="B219" i="37"/>
  <c r="B220" i="37"/>
  <c r="B221" i="37"/>
  <c r="B222" i="37"/>
  <c r="B223" i="37"/>
  <c r="B224" i="37"/>
  <c r="B225" i="37"/>
  <c r="B226" i="37"/>
  <c r="B227" i="37"/>
  <c r="B228" i="37"/>
  <c r="B229" i="37"/>
  <c r="B230" i="37"/>
  <c r="B231" i="37"/>
  <c r="B232" i="37"/>
  <c r="B233" i="37"/>
  <c r="B234" i="37"/>
  <c r="B235" i="37"/>
  <c r="B236" i="37"/>
  <c r="B237" i="37"/>
  <c r="B238" i="37"/>
  <c r="B239" i="37"/>
  <c r="B240" i="37"/>
  <c r="B241" i="37"/>
  <c r="B242" i="37"/>
  <c r="B243" i="37"/>
  <c r="B244" i="37"/>
  <c r="B245" i="37"/>
  <c r="B246" i="37"/>
  <c r="B247" i="37"/>
  <c r="B248" i="37"/>
  <c r="B249" i="37"/>
  <c r="B250" i="37"/>
  <c r="B251" i="37"/>
  <c r="B252" i="37"/>
  <c r="B253" i="37"/>
  <c r="B254" i="37"/>
  <c r="B255" i="37"/>
  <c r="B256" i="37"/>
  <c r="B257" i="37"/>
  <c r="B258" i="37"/>
  <c r="B259" i="37"/>
  <c r="B260" i="37"/>
  <c r="B261" i="37"/>
  <c r="B262" i="37"/>
  <c r="B263" i="37"/>
  <c r="B264" i="37"/>
  <c r="B265" i="37"/>
  <c r="B266" i="37"/>
  <c r="B267" i="37"/>
  <c r="B268" i="37"/>
  <c r="B269" i="37"/>
  <c r="B270" i="37"/>
  <c r="B271" i="37"/>
  <c r="B272" i="37"/>
  <c r="B273" i="37"/>
  <c r="B274" i="37"/>
  <c r="B275" i="37"/>
  <c r="B276" i="37"/>
  <c r="B277" i="37"/>
  <c r="B278" i="37"/>
  <c r="B279" i="37"/>
  <c r="B280" i="37"/>
  <c r="B281" i="37"/>
  <c r="B282" i="37"/>
  <c r="B283" i="37"/>
  <c r="B284" i="37"/>
  <c r="B285" i="37"/>
  <c r="B286" i="37"/>
  <c r="B287" i="37"/>
  <c r="B288" i="37"/>
  <c r="B289" i="37"/>
  <c r="B290" i="37"/>
  <c r="B291" i="37"/>
  <c r="B292" i="37"/>
  <c r="B293" i="37"/>
  <c r="B294" i="37"/>
  <c r="B295" i="37"/>
  <c r="B296" i="37"/>
  <c r="B297" i="37"/>
  <c r="B298" i="37"/>
  <c r="B299" i="37"/>
  <c r="B300" i="37"/>
  <c r="B301" i="37"/>
  <c r="B302" i="37"/>
  <c r="B303" i="37"/>
  <c r="B304" i="37"/>
  <c r="B305" i="37"/>
  <c r="B306" i="37"/>
  <c r="B307" i="37"/>
  <c r="B308" i="37"/>
  <c r="B309" i="37"/>
  <c r="B310" i="37"/>
  <c r="B311" i="37"/>
  <c r="B312" i="37"/>
  <c r="B313" i="37"/>
  <c r="B314" i="37"/>
  <c r="B315" i="37"/>
  <c r="B316" i="37"/>
  <c r="B317" i="37"/>
  <c r="B318" i="37"/>
  <c r="B319" i="37"/>
  <c r="B320" i="37"/>
  <c r="B321" i="37"/>
  <c r="B322" i="37"/>
  <c r="B323" i="37"/>
  <c r="B324" i="37"/>
  <c r="B325" i="37"/>
  <c r="B326" i="37"/>
  <c r="B327" i="37"/>
  <c r="B328" i="37"/>
  <c r="B329" i="37"/>
  <c r="B330" i="37"/>
  <c r="B331" i="37"/>
  <c r="B332" i="37"/>
  <c r="B333" i="37"/>
  <c r="B334" i="37"/>
  <c r="B335" i="37"/>
  <c r="B336" i="37"/>
  <c r="B337" i="37"/>
  <c r="B338" i="37"/>
  <c r="B339" i="37"/>
  <c r="B340" i="37"/>
  <c r="B341" i="37"/>
  <c r="B342" i="37"/>
  <c r="B343" i="37"/>
  <c r="B344" i="37"/>
  <c r="B345" i="37"/>
  <c r="B346" i="37"/>
  <c r="B347" i="37"/>
  <c r="B348" i="37"/>
  <c r="B349" i="37"/>
  <c r="B350" i="37"/>
  <c r="B351" i="37"/>
  <c r="B352" i="37"/>
  <c r="B353" i="37"/>
  <c r="B354" i="37"/>
  <c r="B355" i="37"/>
  <c r="B356" i="37"/>
  <c r="B357" i="37"/>
  <c r="B358" i="37"/>
  <c r="B359" i="37"/>
  <c r="B360" i="37"/>
  <c r="B361" i="37"/>
  <c r="B362" i="37"/>
  <c r="B363" i="37"/>
  <c r="B364" i="37"/>
  <c r="B365" i="37"/>
  <c r="B366" i="37"/>
  <c r="B367" i="37"/>
  <c r="B368" i="37"/>
  <c r="B369" i="37"/>
  <c r="B370" i="37"/>
  <c r="B371" i="37"/>
  <c r="B372" i="37"/>
  <c r="B373" i="37"/>
  <c r="B374" i="37"/>
  <c r="B375" i="37"/>
  <c r="B376" i="37"/>
  <c r="B377" i="37"/>
  <c r="B378" i="37"/>
  <c r="B379" i="37"/>
  <c r="B380" i="37"/>
  <c r="B381" i="37"/>
  <c r="B382" i="37"/>
  <c r="B383" i="37"/>
  <c r="B384" i="37"/>
  <c r="B385" i="37"/>
  <c r="B386" i="37"/>
  <c r="B387" i="37"/>
  <c r="B388" i="37"/>
  <c r="B389" i="37"/>
  <c r="B390" i="37"/>
  <c r="B391" i="37"/>
  <c r="B392" i="37"/>
  <c r="B393" i="37"/>
  <c r="B394" i="37"/>
  <c r="B395" i="37"/>
  <c r="B396" i="37"/>
  <c r="B397" i="37"/>
  <c r="B398" i="37"/>
  <c r="B399" i="37"/>
  <c r="B400" i="37"/>
  <c r="B401" i="37"/>
  <c r="B402" i="37"/>
  <c r="B403" i="37"/>
  <c r="B404" i="37"/>
  <c r="B405" i="37"/>
  <c r="B406" i="37"/>
  <c r="B407" i="37"/>
  <c r="B408" i="37"/>
  <c r="B409" i="37"/>
  <c r="B410" i="37"/>
  <c r="B411" i="37"/>
  <c r="B412" i="37"/>
  <c r="B413" i="37"/>
  <c r="B414" i="37"/>
  <c r="B415" i="37"/>
  <c r="B416" i="37"/>
  <c r="B417" i="37"/>
  <c r="B418" i="37"/>
  <c r="B419" i="37"/>
  <c r="B420" i="37"/>
  <c r="B421" i="37"/>
  <c r="B422" i="37"/>
  <c r="B423" i="37"/>
  <c r="B424" i="37"/>
  <c r="B425" i="37"/>
  <c r="B426" i="37"/>
  <c r="B427" i="37"/>
  <c r="B428" i="37"/>
  <c r="B429" i="37"/>
  <c r="B430" i="37"/>
  <c r="B431" i="37"/>
  <c r="B432" i="37"/>
  <c r="B433" i="37"/>
  <c r="B434" i="37"/>
  <c r="B435" i="37"/>
  <c r="B436" i="37"/>
  <c r="B437" i="37"/>
  <c r="B438" i="37"/>
  <c r="B439" i="37"/>
  <c r="B440" i="37"/>
  <c r="B441" i="37"/>
  <c r="B442" i="37"/>
  <c r="B443" i="37"/>
  <c r="B444" i="37"/>
  <c r="B445" i="37"/>
  <c r="B446" i="37"/>
  <c r="B447" i="37"/>
  <c r="B448" i="37"/>
  <c r="B449" i="37"/>
  <c r="B450" i="37"/>
  <c r="B451" i="37"/>
  <c r="B452" i="37"/>
  <c r="B453" i="37"/>
  <c r="B454" i="37"/>
  <c r="B455" i="37"/>
  <c r="B456" i="37"/>
  <c r="B457" i="37"/>
  <c r="B458" i="37"/>
  <c r="B459" i="37"/>
  <c r="B460" i="37"/>
  <c r="B461" i="37"/>
  <c r="B462" i="37"/>
  <c r="B463" i="37"/>
  <c r="B464" i="37"/>
  <c r="B465" i="37"/>
  <c r="B466" i="37"/>
  <c r="B467" i="37"/>
  <c r="B468" i="37"/>
  <c r="B469" i="37"/>
  <c r="B470" i="37"/>
  <c r="B471" i="37"/>
  <c r="B472" i="37"/>
  <c r="B473" i="37"/>
  <c r="B474" i="37"/>
  <c r="B475" i="37"/>
  <c r="B476" i="37"/>
  <c r="B477" i="37"/>
  <c r="B478" i="37"/>
  <c r="B479" i="37"/>
  <c r="B480" i="37"/>
  <c r="B481" i="37"/>
  <c r="B482" i="37"/>
  <c r="B483" i="37"/>
  <c r="B484" i="37"/>
  <c r="B485" i="37"/>
  <c r="B486" i="37"/>
  <c r="B487" i="37"/>
  <c r="B488" i="37"/>
  <c r="B489" i="37"/>
  <c r="B490" i="37"/>
  <c r="B491" i="37"/>
  <c r="B492" i="37"/>
  <c r="B493" i="37"/>
  <c r="B494" i="37"/>
  <c r="B495" i="37"/>
  <c r="B496" i="37"/>
  <c r="B497" i="37"/>
  <c r="B498" i="37"/>
  <c r="B499" i="37"/>
  <c r="B500" i="37"/>
  <c r="B501" i="37"/>
  <c r="B502" i="37"/>
  <c r="B503" i="37"/>
  <c r="B504" i="37"/>
  <c r="B505" i="37"/>
  <c r="B506" i="37"/>
  <c r="B507" i="37"/>
  <c r="B508" i="37"/>
  <c r="B509" i="37"/>
  <c r="B510" i="37"/>
  <c r="B511" i="37"/>
  <c r="B512" i="37"/>
  <c r="B513" i="37"/>
  <c r="B514" i="37"/>
  <c r="B515" i="37"/>
  <c r="B517" i="37"/>
  <c r="B520" i="37"/>
  <c r="B521" i="37"/>
  <c r="B522" i="37"/>
  <c r="B523" i="37"/>
  <c r="B525" i="37"/>
  <c r="B526" i="37"/>
  <c r="B527" i="37"/>
  <c r="B528" i="37"/>
  <c r="B530" i="37"/>
  <c r="B531" i="37"/>
  <c r="B532" i="37"/>
  <c r="B533" i="37"/>
  <c r="B534" i="37"/>
  <c r="B535" i="37"/>
  <c r="B536" i="37"/>
  <c r="B537" i="37"/>
  <c r="B538" i="37"/>
  <c r="B539" i="37"/>
  <c r="B540" i="37"/>
  <c r="B541" i="37"/>
  <c r="B542" i="37"/>
  <c r="B543" i="37"/>
  <c r="B544" i="37"/>
  <c r="B7" i="37"/>
  <c r="Q7" i="37"/>
  <c r="Q8" i="37"/>
  <c r="Q9" i="37"/>
  <c r="Q10" i="37"/>
  <c r="Q11" i="37"/>
  <c r="Q12" i="37"/>
  <c r="Q13" i="37"/>
  <c r="Q14" i="37"/>
  <c r="Q15" i="37"/>
  <c r="Q16" i="37"/>
  <c r="Q17" i="37"/>
  <c r="Q18" i="37"/>
  <c r="Q19" i="37"/>
  <c r="A7" i="37"/>
  <c r="A8" i="37"/>
  <c r="A9" i="37"/>
  <c r="A10" i="37"/>
  <c r="A11" i="37"/>
  <c r="A12" i="37"/>
  <c r="A13" i="37"/>
  <c r="A14" i="37"/>
  <c r="A15" i="37"/>
  <c r="A16" i="37"/>
  <c r="A17" i="37"/>
  <c r="A18" i="37"/>
  <c r="A19" i="37"/>
  <c r="A20" i="37"/>
  <c r="A22" i="37"/>
  <c r="A23" i="37"/>
  <c r="A24" i="37"/>
  <c r="A25" i="37"/>
  <c r="A26" i="37"/>
  <c r="A27" i="37"/>
  <c r="A28" i="37"/>
  <c r="A29" i="37"/>
  <c r="A30" i="37"/>
  <c r="A31" i="37"/>
  <c r="A32" i="37"/>
  <c r="A33" i="37"/>
  <c r="A34" i="37"/>
  <c r="A35" i="37"/>
  <c r="A36" i="37"/>
  <c r="A37" i="37"/>
  <c r="A38" i="37"/>
  <c r="A39" i="37"/>
  <c r="A40" i="37"/>
  <c r="A41" i="37"/>
  <c r="A42" i="37"/>
  <c r="A43" i="37"/>
  <c r="A44" i="37"/>
  <c r="A45" i="37"/>
  <c r="A46" i="37"/>
  <c r="A47" i="37"/>
  <c r="A48" i="37"/>
  <c r="A49" i="37"/>
  <c r="A50" i="37"/>
  <c r="A51" i="37"/>
  <c r="A52" i="37"/>
  <c r="A53" i="37"/>
  <c r="A54" i="37"/>
  <c r="A55" i="37"/>
  <c r="A56" i="37"/>
  <c r="A57" i="37"/>
  <c r="A58" i="37"/>
  <c r="A59" i="37"/>
  <c r="A60" i="37"/>
  <c r="A61" i="37"/>
  <c r="A62" i="37"/>
  <c r="A63" i="37"/>
  <c r="A64" i="37"/>
  <c r="A65" i="37"/>
  <c r="A66" i="37"/>
  <c r="A67" i="37"/>
  <c r="A68" i="37"/>
  <c r="A69" i="37"/>
  <c r="A70" i="37"/>
  <c r="A71" i="37"/>
  <c r="A72" i="37"/>
  <c r="A73" i="37"/>
  <c r="A74" i="37"/>
  <c r="A75" i="37"/>
  <c r="A76" i="37"/>
  <c r="A77" i="37"/>
  <c r="A78" i="37"/>
  <c r="A79" i="37"/>
  <c r="A80" i="37"/>
  <c r="A81" i="37"/>
  <c r="A82" i="37"/>
  <c r="A83" i="37"/>
  <c r="A84" i="37"/>
  <c r="A85" i="37"/>
  <c r="A86" i="37"/>
  <c r="A87" i="37"/>
  <c r="A88" i="37"/>
  <c r="A89" i="37"/>
  <c r="A90" i="37"/>
  <c r="A91" i="37"/>
  <c r="A92" i="37"/>
  <c r="A93" i="37"/>
  <c r="A94" i="37"/>
  <c r="A95" i="37"/>
  <c r="A96" i="37"/>
  <c r="A97" i="37"/>
  <c r="A98" i="37"/>
  <c r="A99" i="37"/>
  <c r="A100" i="37"/>
  <c r="A101" i="37"/>
  <c r="A102" i="37"/>
  <c r="A103" i="37"/>
  <c r="A104" i="37"/>
  <c r="A105" i="37"/>
  <c r="A106" i="37"/>
  <c r="A107" i="37"/>
  <c r="A108" i="37"/>
  <c r="A109" i="37"/>
  <c r="A110" i="37"/>
  <c r="A111" i="37"/>
  <c r="A112" i="37"/>
  <c r="A113" i="37"/>
  <c r="A114" i="37"/>
  <c r="A115" i="37"/>
  <c r="A116" i="37"/>
  <c r="A117" i="37"/>
  <c r="A118" i="37"/>
  <c r="A119" i="37"/>
  <c r="A120" i="37"/>
  <c r="A121" i="37"/>
  <c r="A122" i="37"/>
  <c r="A123" i="37"/>
  <c r="A124" i="37"/>
  <c r="A125" i="37"/>
  <c r="A126" i="37"/>
  <c r="A127" i="37"/>
  <c r="A128" i="37"/>
  <c r="A129" i="37"/>
  <c r="A130" i="37"/>
  <c r="A131" i="37"/>
  <c r="A132" i="37"/>
  <c r="A133" i="37"/>
  <c r="A134" i="37"/>
  <c r="A135" i="37"/>
  <c r="A136" i="37"/>
  <c r="A137" i="37"/>
  <c r="A138" i="37"/>
  <c r="A139" i="37"/>
  <c r="A140" i="37"/>
  <c r="A141" i="37"/>
  <c r="A142" i="37"/>
  <c r="A143" i="37"/>
  <c r="A144" i="37"/>
  <c r="A145" i="37"/>
  <c r="A146" i="37"/>
  <c r="A147" i="37"/>
  <c r="A148" i="37"/>
  <c r="A149" i="37"/>
  <c r="A150" i="37"/>
  <c r="A151" i="37"/>
  <c r="A152" i="37"/>
  <c r="A153" i="37"/>
  <c r="A154" i="37"/>
  <c r="A155" i="37"/>
  <c r="A156" i="37"/>
  <c r="A157" i="37"/>
  <c r="A158" i="37"/>
  <c r="A159" i="37"/>
  <c r="A160" i="37"/>
  <c r="A161" i="37"/>
  <c r="A162" i="37"/>
  <c r="A163" i="37"/>
  <c r="A164" i="37"/>
  <c r="A165" i="37"/>
  <c r="A166" i="37"/>
  <c r="A167" i="37"/>
  <c r="A168" i="37"/>
  <c r="A169" i="37"/>
  <c r="A170" i="37"/>
  <c r="A171" i="37"/>
  <c r="A172" i="37"/>
  <c r="A173" i="37"/>
  <c r="A174" i="37"/>
  <c r="A175" i="37"/>
  <c r="A176" i="37"/>
  <c r="A177" i="37"/>
  <c r="A178" i="37"/>
  <c r="A179" i="37"/>
  <c r="A180" i="37"/>
  <c r="A181" i="37"/>
  <c r="A182" i="37"/>
  <c r="A183" i="37"/>
  <c r="A184" i="37"/>
  <c r="A185" i="37"/>
  <c r="A186" i="37"/>
  <c r="A187" i="37"/>
  <c r="A188" i="37"/>
  <c r="A189" i="37"/>
  <c r="A190" i="37"/>
  <c r="A191" i="37"/>
  <c r="A192" i="37"/>
  <c r="A193" i="37"/>
  <c r="A194" i="37"/>
  <c r="A195" i="37"/>
  <c r="A196" i="37"/>
  <c r="A197" i="37"/>
  <c r="A198" i="37"/>
  <c r="A199" i="37"/>
  <c r="A200" i="37"/>
  <c r="A201" i="37"/>
  <c r="A202" i="37"/>
  <c r="A203" i="37"/>
  <c r="A204" i="37"/>
  <c r="A205" i="37"/>
  <c r="A206" i="37"/>
  <c r="A207" i="37"/>
  <c r="A208" i="37"/>
  <c r="A209" i="37"/>
  <c r="A210" i="37"/>
  <c r="A211" i="37"/>
  <c r="A212" i="37"/>
  <c r="A213" i="37"/>
  <c r="A214" i="37"/>
  <c r="A215" i="37"/>
  <c r="A216" i="37"/>
  <c r="A217" i="37"/>
  <c r="A218" i="37"/>
  <c r="A219" i="37"/>
  <c r="A220" i="37"/>
  <c r="A221" i="37"/>
  <c r="A222" i="37"/>
  <c r="A223" i="37"/>
  <c r="A224" i="37"/>
  <c r="A225" i="37"/>
  <c r="A226" i="37"/>
  <c r="A227" i="37"/>
  <c r="A228" i="37"/>
  <c r="A229" i="37"/>
  <c r="A230" i="37"/>
  <c r="A231" i="37"/>
  <c r="A232" i="37"/>
  <c r="A233" i="37"/>
  <c r="A234" i="37"/>
  <c r="A235" i="37"/>
  <c r="A236" i="37"/>
  <c r="A237" i="37"/>
  <c r="A238" i="37"/>
  <c r="A239" i="37"/>
  <c r="A240" i="37"/>
  <c r="A241" i="37"/>
  <c r="A242" i="37"/>
  <c r="A243" i="37"/>
  <c r="A244" i="37"/>
  <c r="A245" i="37"/>
  <c r="A246" i="37"/>
  <c r="A247" i="37"/>
  <c r="A248" i="37"/>
  <c r="A249" i="37"/>
  <c r="A250" i="37"/>
  <c r="A251" i="37"/>
  <c r="A252" i="37"/>
  <c r="A253" i="37"/>
  <c r="A254" i="37"/>
  <c r="A255" i="37"/>
  <c r="A256" i="37"/>
  <c r="A257" i="37"/>
  <c r="A258" i="37"/>
  <c r="A259" i="37"/>
  <c r="A260" i="37"/>
  <c r="A261" i="37"/>
  <c r="A262" i="37"/>
  <c r="A263" i="37"/>
  <c r="A264" i="37"/>
  <c r="A265" i="37"/>
  <c r="A266" i="37"/>
  <c r="A267" i="37"/>
  <c r="A268" i="37"/>
  <c r="A269" i="37"/>
  <c r="A270" i="37"/>
  <c r="A271" i="37"/>
  <c r="A272" i="37"/>
  <c r="A273" i="37"/>
  <c r="A274" i="37"/>
  <c r="A275" i="37"/>
  <c r="A276" i="37"/>
  <c r="A277" i="37"/>
  <c r="A278" i="37"/>
  <c r="A279" i="37"/>
  <c r="A280" i="37"/>
  <c r="A281" i="37"/>
  <c r="A282" i="37"/>
  <c r="A283" i="37"/>
  <c r="A284" i="37"/>
  <c r="A285" i="37"/>
  <c r="A286" i="37"/>
  <c r="A287" i="37"/>
  <c r="A288" i="37"/>
  <c r="A289" i="37"/>
  <c r="A290" i="37"/>
  <c r="A291" i="37"/>
  <c r="A292" i="37"/>
  <c r="A293" i="37"/>
  <c r="A294" i="37"/>
  <c r="A295" i="37"/>
  <c r="A296" i="37"/>
  <c r="A297" i="37"/>
  <c r="A298" i="37"/>
  <c r="A299" i="37"/>
  <c r="A300" i="37"/>
  <c r="A301" i="37"/>
  <c r="A302" i="37"/>
  <c r="A303" i="37"/>
  <c r="A304" i="37"/>
  <c r="A305" i="37"/>
  <c r="A306" i="37"/>
  <c r="A307" i="37"/>
  <c r="A308" i="37"/>
  <c r="A309" i="37"/>
  <c r="A310" i="37"/>
  <c r="A311" i="37"/>
  <c r="A312" i="37"/>
  <c r="A313" i="37"/>
  <c r="A314" i="37"/>
  <c r="A315" i="37"/>
  <c r="A316" i="37"/>
  <c r="A317" i="37"/>
  <c r="A318" i="37"/>
  <c r="A319" i="37"/>
  <c r="A320" i="37"/>
  <c r="A321" i="37"/>
  <c r="A322" i="37"/>
  <c r="A323" i="37"/>
  <c r="A324" i="37"/>
  <c r="A325" i="37"/>
  <c r="A326" i="37"/>
  <c r="A327" i="37"/>
  <c r="A328" i="37"/>
  <c r="A329" i="37"/>
  <c r="A330" i="37"/>
  <c r="A331" i="37"/>
  <c r="A332" i="37"/>
  <c r="A333" i="37"/>
  <c r="A334" i="37"/>
  <c r="A335" i="37"/>
  <c r="A336" i="37"/>
  <c r="A337" i="37"/>
  <c r="A338" i="37"/>
  <c r="A339" i="37"/>
  <c r="A340" i="37"/>
  <c r="A341" i="37"/>
  <c r="A342" i="37"/>
  <c r="A343" i="37"/>
  <c r="A344" i="37"/>
  <c r="A345" i="37"/>
  <c r="A346" i="37"/>
  <c r="A347" i="37"/>
  <c r="A348" i="37"/>
  <c r="A349" i="37"/>
  <c r="A350" i="37"/>
  <c r="A351" i="37"/>
  <c r="A352" i="37"/>
  <c r="A353" i="37"/>
  <c r="A354" i="37"/>
  <c r="A355" i="37"/>
  <c r="A356" i="37"/>
  <c r="A357" i="37"/>
  <c r="A358" i="37"/>
  <c r="A359" i="37"/>
  <c r="A360" i="37"/>
  <c r="A361" i="37"/>
  <c r="A362" i="37"/>
  <c r="A363" i="37"/>
  <c r="A364" i="37"/>
  <c r="A365" i="37"/>
  <c r="A366" i="37"/>
  <c r="A367" i="37"/>
  <c r="A368" i="37"/>
  <c r="A369" i="37"/>
  <c r="A370" i="37"/>
  <c r="A371" i="37"/>
  <c r="A372" i="37"/>
  <c r="A373" i="37"/>
  <c r="A374" i="37"/>
  <c r="A375" i="37"/>
  <c r="A376" i="37"/>
  <c r="A377" i="37"/>
  <c r="A378" i="37"/>
  <c r="A379" i="37"/>
  <c r="A380" i="37"/>
  <c r="A381" i="37"/>
  <c r="A382" i="37"/>
  <c r="A383" i="37"/>
  <c r="A384" i="37"/>
  <c r="A385" i="37"/>
  <c r="A386" i="37"/>
  <c r="A387" i="37"/>
  <c r="A388" i="37"/>
  <c r="A389" i="37"/>
  <c r="A390" i="37"/>
  <c r="A391" i="37"/>
  <c r="A392" i="37"/>
  <c r="A393" i="37"/>
  <c r="A394" i="37"/>
  <c r="A395" i="37"/>
  <c r="A396" i="37"/>
  <c r="A397" i="37"/>
  <c r="A398" i="37"/>
  <c r="A399" i="37"/>
  <c r="A400" i="37"/>
  <c r="A401" i="37"/>
  <c r="A402" i="37"/>
  <c r="A403" i="37"/>
  <c r="A404" i="37"/>
  <c r="A405" i="37"/>
  <c r="A406" i="37"/>
  <c r="A407" i="37"/>
  <c r="A408" i="37"/>
  <c r="A409" i="37"/>
  <c r="A410" i="37"/>
  <c r="A411" i="37"/>
  <c r="A412" i="37"/>
  <c r="A413" i="37"/>
  <c r="A414" i="37"/>
  <c r="A415" i="37"/>
  <c r="A416" i="37"/>
  <c r="A417" i="37"/>
  <c r="A418" i="37"/>
  <c r="A419" i="37"/>
  <c r="A420" i="37"/>
  <c r="A421" i="37"/>
  <c r="A422" i="37"/>
  <c r="A423" i="37"/>
  <c r="A424" i="37"/>
  <c r="A425" i="37"/>
  <c r="A426" i="37"/>
  <c r="A427" i="37"/>
  <c r="A428" i="37"/>
  <c r="A429" i="37"/>
  <c r="A430" i="37"/>
  <c r="A431" i="37"/>
  <c r="A432" i="37"/>
  <c r="A433" i="37"/>
  <c r="A434" i="37"/>
  <c r="A435" i="37"/>
  <c r="A436" i="37"/>
  <c r="A437" i="37"/>
  <c r="A438" i="37"/>
  <c r="A439" i="37"/>
  <c r="A440" i="37"/>
  <c r="A441" i="37"/>
  <c r="A442" i="37"/>
  <c r="A443" i="37"/>
  <c r="A444" i="37"/>
  <c r="A445" i="37"/>
  <c r="A446" i="37"/>
  <c r="A447" i="37"/>
  <c r="A448" i="37"/>
  <c r="A449" i="37"/>
  <c r="A450" i="37"/>
  <c r="A451" i="37"/>
  <c r="A452" i="37"/>
  <c r="A453" i="37"/>
  <c r="A454" i="37"/>
  <c r="A455" i="37"/>
  <c r="A456" i="37"/>
  <c r="A457" i="37"/>
  <c r="A458" i="37"/>
  <c r="A459" i="37"/>
  <c r="A460" i="37"/>
  <c r="A461" i="37"/>
  <c r="A462" i="37"/>
  <c r="A463" i="37"/>
  <c r="A464" i="37"/>
  <c r="A465" i="37"/>
  <c r="A466" i="37"/>
  <c r="A467" i="37"/>
  <c r="A468" i="37"/>
  <c r="A469" i="37"/>
  <c r="A470" i="37"/>
  <c r="A471" i="37"/>
  <c r="A472" i="37"/>
  <c r="A473" i="37"/>
  <c r="A474" i="37"/>
  <c r="A475" i="37"/>
  <c r="A476" i="37"/>
  <c r="A477" i="37"/>
  <c r="A478" i="37"/>
  <c r="A479" i="37"/>
  <c r="A480" i="37"/>
  <c r="A481" i="37"/>
  <c r="A482" i="37"/>
  <c r="A483" i="37"/>
  <c r="A484" i="37"/>
  <c r="A485" i="37"/>
  <c r="A486" i="37"/>
  <c r="A487" i="37"/>
  <c r="A488" i="37"/>
  <c r="A489" i="37"/>
  <c r="A490" i="37"/>
  <c r="A491" i="37"/>
  <c r="A492" i="37"/>
  <c r="A493" i="37"/>
  <c r="A494" i="37"/>
  <c r="A495" i="37"/>
  <c r="A496" i="37"/>
  <c r="A497" i="37"/>
  <c r="A498" i="37"/>
  <c r="A499" i="37"/>
  <c r="A500" i="37"/>
  <c r="A501" i="37"/>
  <c r="A502" i="37"/>
  <c r="A503" i="37"/>
  <c r="A504" i="37"/>
  <c r="A505" i="37"/>
  <c r="A506" i="37"/>
  <c r="A507" i="37"/>
  <c r="A508" i="37"/>
  <c r="A509" i="37"/>
  <c r="A510" i="37"/>
  <c r="A511" i="37"/>
  <c r="A512" i="37"/>
  <c r="A513" i="37"/>
  <c r="A514" i="37"/>
  <c r="A515" i="37"/>
  <c r="A517" i="37"/>
  <c r="A520" i="37"/>
  <c r="A521" i="37"/>
  <c r="A522" i="37"/>
  <c r="A523" i="37"/>
  <c r="A525" i="37"/>
  <c r="A526" i="37"/>
  <c r="A527" i="37"/>
  <c r="A528" i="37"/>
  <c r="A530" i="37"/>
  <c r="A531" i="37"/>
  <c r="A532" i="37"/>
  <c r="A533" i="37"/>
  <c r="A534" i="37"/>
  <c r="A535" i="37"/>
  <c r="A536" i="37"/>
  <c r="A537" i="37"/>
  <c r="A538" i="37"/>
  <c r="A539" i="37"/>
  <c r="A540" i="37"/>
  <c r="A541" i="37"/>
  <c r="A542" i="37"/>
  <c r="A543" i="37"/>
  <c r="A544" i="37"/>
  <c r="N18" i="37"/>
  <c r="N17" i="37"/>
  <c r="N16" i="37"/>
  <c r="N15" i="37"/>
  <c r="N14" i="37"/>
  <c r="N13" i="37"/>
  <c r="N12" i="37"/>
  <c r="N11" i="37"/>
  <c r="N10" i="37"/>
  <c r="N9" i="37"/>
  <c r="N8" i="37"/>
  <c r="N7" i="37"/>
  <c r="N2" i="37"/>
  <c r="AA563" i="37" s="1"/>
  <c r="Z544" i="37" l="1"/>
  <c r="AD544" i="37"/>
  <c r="AE544" i="37" s="1"/>
  <c r="Y544" i="37" s="1"/>
  <c r="AD536" i="37"/>
  <c r="AE536" i="37" s="1"/>
  <c r="Y536" i="37" s="1"/>
  <c r="Z536" i="37"/>
  <c r="AD527" i="37"/>
  <c r="AE527" i="37" s="1"/>
  <c r="Y527" i="37" s="1"/>
  <c r="Z527" i="37"/>
  <c r="Z515" i="37"/>
  <c r="AD515" i="37"/>
  <c r="Z511" i="37"/>
  <c r="AD511" i="37"/>
  <c r="AE511" i="37" s="1"/>
  <c r="Y511" i="37" s="1"/>
  <c r="Z507" i="37"/>
  <c r="AD507" i="37"/>
  <c r="AE507" i="37" s="1"/>
  <c r="Y507" i="37" s="1"/>
  <c r="AD503" i="37"/>
  <c r="AE503" i="37" s="1"/>
  <c r="Y503" i="37" s="1"/>
  <c r="Z503" i="37"/>
  <c r="Z499" i="37"/>
  <c r="AD499" i="37"/>
  <c r="AE499" i="37" s="1"/>
  <c r="Y499" i="37" s="1"/>
  <c r="Z495" i="37"/>
  <c r="AD495" i="37"/>
  <c r="AE495" i="37" s="1"/>
  <c r="Y495" i="37" s="1"/>
  <c r="AD491" i="37"/>
  <c r="AE491" i="37" s="1"/>
  <c r="Y491" i="37" s="1"/>
  <c r="Z491" i="37"/>
  <c r="Z487" i="37"/>
  <c r="AD487" i="37"/>
  <c r="AE487" i="37" s="1"/>
  <c r="Y487" i="37" s="1"/>
  <c r="Z483" i="37"/>
  <c r="AD483" i="37"/>
  <c r="AE483" i="37" s="1"/>
  <c r="Y483" i="37" s="1"/>
  <c r="Z479" i="37"/>
  <c r="AD479" i="37"/>
  <c r="AE479" i="37" s="1"/>
  <c r="Y479" i="37" s="1"/>
  <c r="Z475" i="37"/>
  <c r="AD475" i="37"/>
  <c r="AE475" i="37" s="1"/>
  <c r="Y475" i="37" s="1"/>
  <c r="Z471" i="37"/>
  <c r="AD471" i="37"/>
  <c r="AE471" i="37" s="1"/>
  <c r="Y471" i="37" s="1"/>
  <c r="AD467" i="37"/>
  <c r="AE467" i="37" s="1"/>
  <c r="Y467" i="37" s="1"/>
  <c r="Z467" i="37"/>
  <c r="AD463" i="37"/>
  <c r="AE463" i="37" s="1"/>
  <c r="Y463" i="37" s="1"/>
  <c r="Z463" i="37"/>
  <c r="AD455" i="37"/>
  <c r="AE455" i="37" s="1"/>
  <c r="Y455" i="37" s="1"/>
  <c r="Z455" i="37"/>
  <c r="AD451" i="37"/>
  <c r="AE451" i="37" s="1"/>
  <c r="Y451" i="37" s="1"/>
  <c r="Z451" i="37"/>
  <c r="Z447" i="37"/>
  <c r="AD447" i="37"/>
  <c r="AE447" i="37" s="1"/>
  <c r="Y447" i="37" s="1"/>
  <c r="Z443" i="37"/>
  <c r="AD443" i="37"/>
  <c r="AE443" i="37" s="1"/>
  <c r="Y443" i="37" s="1"/>
  <c r="Z439" i="37"/>
  <c r="AD439" i="37"/>
  <c r="AE439" i="37" s="1"/>
  <c r="Y439" i="37" s="1"/>
  <c r="Z435" i="37"/>
  <c r="AD435" i="37"/>
  <c r="AE435" i="37" s="1"/>
  <c r="Y435" i="37" s="1"/>
  <c r="Z431" i="37"/>
  <c r="AD431" i="37"/>
  <c r="AE431" i="37" s="1"/>
  <c r="Y431" i="37" s="1"/>
  <c r="Z427" i="37"/>
  <c r="Z428" i="37" s="1"/>
  <c r="AD427" i="37"/>
  <c r="AE427" i="37" s="1"/>
  <c r="Y427" i="37" s="1"/>
  <c r="AD423" i="37"/>
  <c r="AE423" i="37" s="1"/>
  <c r="Y423" i="37" s="1"/>
  <c r="Z423" i="37"/>
  <c r="AD419" i="37"/>
  <c r="AE419" i="37" s="1"/>
  <c r="Y419" i="37" s="1"/>
  <c r="Z419" i="37"/>
  <c r="Z415" i="37"/>
  <c r="AD415" i="37"/>
  <c r="AE415" i="37" s="1"/>
  <c r="Y415" i="37" s="1"/>
  <c r="Z411" i="37"/>
  <c r="AD411" i="37"/>
  <c r="AE411" i="37" s="1"/>
  <c r="Y411" i="37" s="1"/>
  <c r="AD407" i="37"/>
  <c r="AE407" i="37" s="1"/>
  <c r="Y407" i="37" s="1"/>
  <c r="Z407" i="37"/>
  <c r="Z395" i="37"/>
  <c r="AD395" i="37"/>
  <c r="AE395" i="37" s="1"/>
  <c r="Y395" i="37" s="1"/>
  <c r="Z391" i="37"/>
  <c r="AD391" i="37"/>
  <c r="AE391" i="37" s="1"/>
  <c r="Y391" i="37" s="1"/>
  <c r="Z387" i="37"/>
  <c r="Z388" i="37" s="1"/>
  <c r="AD387" i="37"/>
  <c r="AE387" i="37" s="1"/>
  <c r="Y387" i="37" s="1"/>
  <c r="Z383" i="37"/>
  <c r="AD383" i="37"/>
  <c r="AE383" i="37" s="1"/>
  <c r="Y383" i="37" s="1"/>
  <c r="Z379" i="37"/>
  <c r="Z380" i="37" s="1"/>
  <c r="AD379" i="37"/>
  <c r="AE379" i="37" s="1"/>
  <c r="Y379" i="37" s="1"/>
  <c r="Z371" i="37"/>
  <c r="AD371" i="37"/>
  <c r="AE371" i="37" s="1"/>
  <c r="Y371" i="37" s="1"/>
  <c r="Z363" i="37"/>
  <c r="AD363" i="37"/>
  <c r="AE363" i="37" s="1"/>
  <c r="Y363" i="37" s="1"/>
  <c r="AD359" i="37"/>
  <c r="AE359" i="37" s="1"/>
  <c r="Y359" i="37" s="1"/>
  <c r="Z359" i="37"/>
  <c r="Z355" i="37"/>
  <c r="AD355" i="37"/>
  <c r="AE355" i="37" s="1"/>
  <c r="Y355" i="37" s="1"/>
  <c r="Z351" i="37"/>
  <c r="AD351" i="37"/>
  <c r="AE351" i="37" s="1"/>
  <c r="Y351" i="37" s="1"/>
  <c r="Z347" i="37"/>
  <c r="AD347" i="37"/>
  <c r="AE347" i="37" s="1"/>
  <c r="Y347" i="37" s="1"/>
  <c r="Z343" i="37"/>
  <c r="AD343" i="37"/>
  <c r="AE343" i="37" s="1"/>
  <c r="Y343" i="37" s="1"/>
  <c r="AD339" i="37"/>
  <c r="AE339" i="37" s="1"/>
  <c r="Y339" i="37" s="1"/>
  <c r="Z339" i="37"/>
  <c r="Z335" i="37"/>
  <c r="AD335" i="37"/>
  <c r="AE335" i="37" s="1"/>
  <c r="Y335" i="37" s="1"/>
  <c r="Z331" i="37"/>
  <c r="AD331" i="37"/>
  <c r="AE331" i="37" s="1"/>
  <c r="Y331" i="37" s="1"/>
  <c r="AD327" i="37"/>
  <c r="AE327" i="37" s="1"/>
  <c r="Y327" i="37" s="1"/>
  <c r="Z327" i="37"/>
  <c r="Z323" i="37"/>
  <c r="AD323" i="37"/>
  <c r="AE323" i="37" s="1"/>
  <c r="Y323" i="37" s="1"/>
  <c r="AD319" i="37"/>
  <c r="AE319" i="37" s="1"/>
  <c r="Y319" i="37" s="1"/>
  <c r="Z319" i="37"/>
  <c r="Z320" i="37" s="1"/>
  <c r="Z315" i="37"/>
  <c r="AD315" i="37"/>
  <c r="AE315" i="37" s="1"/>
  <c r="Y315" i="37" s="1"/>
  <c r="Z311" i="37"/>
  <c r="AD311" i="37"/>
  <c r="AE311" i="37" s="1"/>
  <c r="Y311" i="37" s="1"/>
  <c r="AD307" i="37"/>
  <c r="AE307" i="37" s="1"/>
  <c r="Y307" i="37" s="1"/>
  <c r="Z307" i="37"/>
  <c r="Z303" i="37"/>
  <c r="Z304" i="37" s="1"/>
  <c r="AD303" i="37"/>
  <c r="AE303" i="37" s="1"/>
  <c r="Y303" i="37" s="1"/>
  <c r="AD299" i="37"/>
  <c r="AE299" i="37" s="1"/>
  <c r="Y299" i="37" s="1"/>
  <c r="Z299" i="37"/>
  <c r="AD295" i="37"/>
  <c r="AE295" i="37" s="1"/>
  <c r="Y295" i="37" s="1"/>
  <c r="Z295" i="37"/>
  <c r="Z291" i="37"/>
  <c r="AD291" i="37"/>
  <c r="AE291" i="37" s="1"/>
  <c r="Y291" i="37" s="1"/>
  <c r="AD287" i="37"/>
  <c r="AE287" i="37" s="1"/>
  <c r="Y287" i="37" s="1"/>
  <c r="Z287" i="37"/>
  <c r="Z283" i="37"/>
  <c r="AD283" i="37"/>
  <c r="AE283" i="37" s="1"/>
  <c r="Y283" i="37" s="1"/>
  <c r="AD279" i="37"/>
  <c r="AE279" i="37" s="1"/>
  <c r="Y279" i="37" s="1"/>
  <c r="Z279" i="37"/>
  <c r="Z280" i="37" s="1"/>
  <c r="AD275" i="37"/>
  <c r="AE275" i="37" s="1"/>
  <c r="Y275" i="37" s="1"/>
  <c r="Z275" i="37"/>
  <c r="AD271" i="37"/>
  <c r="AE271" i="37" s="1"/>
  <c r="Y271" i="37" s="1"/>
  <c r="Z271" i="37"/>
  <c r="Z272" i="37" s="1"/>
  <c r="Z267" i="37"/>
  <c r="Z268" i="37" s="1"/>
  <c r="AD267" i="37"/>
  <c r="AE267" i="37" s="1"/>
  <c r="Y267" i="37" s="1"/>
  <c r="AD263" i="37"/>
  <c r="AE263" i="37" s="1"/>
  <c r="Y263" i="37" s="1"/>
  <c r="Z263" i="37"/>
  <c r="Z264" i="37" s="1"/>
  <c r="AD259" i="37"/>
  <c r="AE259" i="37" s="1"/>
  <c r="Y259" i="37" s="1"/>
  <c r="Z259" i="37"/>
  <c r="AD255" i="37"/>
  <c r="AE255" i="37" s="1"/>
  <c r="Y255" i="37" s="1"/>
  <c r="Z255" i="37"/>
  <c r="AD251" i="37"/>
  <c r="AE251" i="37" s="1"/>
  <c r="Y251" i="37" s="1"/>
  <c r="Z251" i="37"/>
  <c r="Z247" i="37"/>
  <c r="AD247" i="37"/>
  <c r="AE247" i="37" s="1"/>
  <c r="Y247" i="37" s="1"/>
  <c r="Z243" i="37"/>
  <c r="AD243" i="37"/>
  <c r="AE243" i="37" s="1"/>
  <c r="Y243" i="37" s="1"/>
  <c r="Z239" i="37"/>
  <c r="AD239" i="37"/>
  <c r="AE239" i="37" s="1"/>
  <c r="Y239" i="37" s="1"/>
  <c r="Z235" i="37"/>
  <c r="AD235" i="37"/>
  <c r="AE235" i="37" s="1"/>
  <c r="Y235" i="37" s="1"/>
  <c r="Z231" i="37"/>
  <c r="AD231" i="37"/>
  <c r="AE231" i="37" s="1"/>
  <c r="Y231" i="37" s="1"/>
  <c r="AD227" i="37"/>
  <c r="AE227" i="37" s="1"/>
  <c r="Y227" i="37" s="1"/>
  <c r="Z227" i="37"/>
  <c r="AD223" i="37"/>
  <c r="AE223" i="37" s="1"/>
  <c r="Y223" i="37" s="1"/>
  <c r="Z223" i="37"/>
  <c r="Z219" i="37"/>
  <c r="AD219" i="37"/>
  <c r="AE219" i="37" s="1"/>
  <c r="Y219" i="37" s="1"/>
  <c r="AD215" i="37"/>
  <c r="AE215" i="37" s="1"/>
  <c r="Y215" i="37" s="1"/>
  <c r="Z215" i="37"/>
  <c r="AD211" i="37"/>
  <c r="AE211" i="37" s="1"/>
  <c r="Y211" i="37" s="1"/>
  <c r="Z211" i="37"/>
  <c r="AD207" i="37"/>
  <c r="AE207" i="37" s="1"/>
  <c r="Y207" i="37" s="1"/>
  <c r="Z207" i="37"/>
  <c r="Z203" i="37"/>
  <c r="AD203" i="37"/>
  <c r="AE203" i="37" s="1"/>
  <c r="Y203" i="37" s="1"/>
  <c r="Z199" i="37"/>
  <c r="AD199" i="37"/>
  <c r="AE199" i="37" s="1"/>
  <c r="Y199" i="37" s="1"/>
  <c r="Z195" i="37"/>
  <c r="AD195" i="37"/>
  <c r="AE195" i="37" s="1"/>
  <c r="Y195" i="37" s="1"/>
  <c r="AD183" i="37"/>
  <c r="AE183" i="37" s="1"/>
  <c r="Y183" i="37" s="1"/>
  <c r="Z183" i="37"/>
  <c r="AD179" i="37"/>
  <c r="AE179" i="37" s="1"/>
  <c r="Y179" i="37" s="1"/>
  <c r="Z179" i="37"/>
  <c r="Z175" i="37"/>
  <c r="Z176" i="37" s="1"/>
  <c r="Z177" i="37" s="1"/>
  <c r="Z178" i="37" s="1"/>
  <c r="AD175" i="37"/>
  <c r="AE175" i="37" s="1"/>
  <c r="Y175" i="37" s="1"/>
  <c r="AD163" i="37"/>
  <c r="Z163" i="37"/>
  <c r="Z155" i="37"/>
  <c r="AD155" i="37"/>
  <c r="AE155" i="37" s="1"/>
  <c r="Y155" i="37" s="1"/>
  <c r="Z151" i="37"/>
  <c r="AD151" i="37"/>
  <c r="AE151" i="37" s="1"/>
  <c r="Y151" i="37" s="1"/>
  <c r="AD143" i="37"/>
  <c r="AE143" i="37" s="1"/>
  <c r="Y143" i="37" s="1"/>
  <c r="Z143" i="37"/>
  <c r="Z139" i="37"/>
  <c r="AD139" i="37"/>
  <c r="AE139" i="37" s="1"/>
  <c r="Y139" i="37" s="1"/>
  <c r="Z135" i="37"/>
  <c r="AD135" i="37"/>
  <c r="AE135" i="37" s="1"/>
  <c r="Y135" i="37" s="1"/>
  <c r="Z123" i="37"/>
  <c r="AD123" i="37"/>
  <c r="AE123" i="37" s="1"/>
  <c r="Y123" i="37" s="1"/>
  <c r="Z119" i="37"/>
  <c r="AD119" i="37"/>
  <c r="AE119" i="37" s="1"/>
  <c r="Y119" i="37" s="1"/>
  <c r="Z115" i="37"/>
  <c r="AD115" i="37"/>
  <c r="AE115" i="37" s="1"/>
  <c r="Y115" i="37" s="1"/>
  <c r="Z111" i="37"/>
  <c r="AD111" i="37"/>
  <c r="AE111" i="37" s="1"/>
  <c r="Y111" i="37" s="1"/>
  <c r="AD107" i="37"/>
  <c r="AE107" i="37" s="1"/>
  <c r="Y107" i="37" s="1"/>
  <c r="Z107" i="37"/>
  <c r="AD103" i="37"/>
  <c r="AE103" i="37" s="1"/>
  <c r="Y103" i="37" s="1"/>
  <c r="Z103" i="37"/>
  <c r="AD99" i="37"/>
  <c r="AE99" i="37" s="1"/>
  <c r="Y99" i="37" s="1"/>
  <c r="Z99" i="37"/>
  <c r="AD95" i="37"/>
  <c r="AE95" i="37" s="1"/>
  <c r="Y95" i="37" s="1"/>
  <c r="Z95" i="37"/>
  <c r="Z91" i="37"/>
  <c r="AD91" i="37"/>
  <c r="AE91" i="37" s="1"/>
  <c r="Y91" i="37" s="1"/>
  <c r="Z87" i="37"/>
  <c r="AD87" i="37"/>
  <c r="AE87" i="37" s="1"/>
  <c r="Y87" i="37" s="1"/>
  <c r="Z83" i="37"/>
  <c r="AD83" i="37"/>
  <c r="AE83" i="37" s="1"/>
  <c r="Y83" i="37" s="1"/>
  <c r="AD79" i="37"/>
  <c r="AE79" i="37" s="1"/>
  <c r="Y79" i="37" s="1"/>
  <c r="Z79" i="37"/>
  <c r="AD75" i="37"/>
  <c r="AE75" i="37" s="1"/>
  <c r="Y75" i="37" s="1"/>
  <c r="Z75" i="37"/>
  <c r="Z71" i="37"/>
  <c r="AD71" i="37"/>
  <c r="AE71" i="37" s="1"/>
  <c r="Y71" i="37" s="1"/>
  <c r="AD67" i="37"/>
  <c r="AE67" i="37" s="1"/>
  <c r="Y67" i="37" s="1"/>
  <c r="Z67" i="37"/>
  <c r="Z63" i="37"/>
  <c r="AD63" i="37"/>
  <c r="AE63" i="37" s="1"/>
  <c r="Y63" i="37" s="1"/>
  <c r="Z59" i="37"/>
  <c r="AD59" i="37"/>
  <c r="AE59" i="37" s="1"/>
  <c r="Y59" i="37" s="1"/>
  <c r="Z55" i="37"/>
  <c r="AD55" i="37"/>
  <c r="AE55" i="37" s="1"/>
  <c r="Y55" i="37" s="1"/>
  <c r="Z51" i="37"/>
  <c r="AD51" i="37"/>
  <c r="AE51" i="37" s="1"/>
  <c r="Y51" i="37" s="1"/>
  <c r="Z47" i="37"/>
  <c r="AD47" i="37"/>
  <c r="AE47" i="37" s="1"/>
  <c r="Y47" i="37" s="1"/>
  <c r="Z43" i="37"/>
  <c r="AD43" i="37"/>
  <c r="AE43" i="37" s="1"/>
  <c r="Y43" i="37" s="1"/>
  <c r="Z39" i="37"/>
  <c r="AD39" i="37"/>
  <c r="AE39" i="37" s="1"/>
  <c r="Y39" i="37" s="1"/>
  <c r="AD35" i="37"/>
  <c r="AE35" i="37" s="1"/>
  <c r="Y35" i="37" s="1"/>
  <c r="Z35" i="37"/>
  <c r="Z31" i="37"/>
  <c r="AD31" i="37"/>
  <c r="AE31" i="37" s="1"/>
  <c r="Y31" i="37" s="1"/>
  <c r="Z27" i="37"/>
  <c r="AD27" i="37"/>
  <c r="AE27" i="37" s="1"/>
  <c r="Y27" i="37" s="1"/>
  <c r="Z23" i="37"/>
  <c r="AD23" i="37"/>
  <c r="AE23" i="37" s="1"/>
  <c r="Y23" i="37" s="1"/>
  <c r="AD18" i="37"/>
  <c r="AE18" i="37" s="1"/>
  <c r="Y18" i="37" s="1"/>
  <c r="Z18" i="37"/>
  <c r="Z14" i="37"/>
  <c r="AD14" i="37"/>
  <c r="AE14" i="37" s="1"/>
  <c r="Y14" i="37" s="1"/>
  <c r="Z10" i="37"/>
  <c r="AD10" i="37"/>
  <c r="AE10" i="37" s="1"/>
  <c r="Y10" i="37" s="1"/>
  <c r="AD21" i="37"/>
  <c r="AE21" i="37" s="1"/>
  <c r="Y21" i="37" s="1"/>
  <c r="Z21" i="37"/>
  <c r="Z543" i="37"/>
  <c r="AD543" i="37"/>
  <c r="AE543" i="37" s="1"/>
  <c r="Y543" i="37" s="1"/>
  <c r="Z539" i="37"/>
  <c r="AD539" i="37"/>
  <c r="AE539" i="37" s="1"/>
  <c r="Y539" i="37" s="1"/>
  <c r="AD535" i="37"/>
  <c r="AE535" i="37" s="1"/>
  <c r="Y535" i="37" s="1"/>
  <c r="Z535" i="37"/>
  <c r="AD531" i="37"/>
  <c r="AE531" i="37" s="1"/>
  <c r="Y531" i="37" s="1"/>
  <c r="Z531" i="37"/>
  <c r="Z532" i="37" s="1"/>
  <c r="Z514" i="37"/>
  <c r="AD514" i="37"/>
  <c r="AE514" i="37" s="1"/>
  <c r="Y514" i="37" s="1"/>
  <c r="Z506" i="37"/>
  <c r="AD506" i="37"/>
  <c r="AE506" i="37" s="1"/>
  <c r="Y506" i="37" s="1"/>
  <c r="AD502" i="37"/>
  <c r="AE502" i="37" s="1"/>
  <c r="Y502" i="37" s="1"/>
  <c r="Z502" i="37"/>
  <c r="Z498" i="37"/>
  <c r="AD498" i="37"/>
  <c r="AE498" i="37" s="1"/>
  <c r="Y498" i="37" s="1"/>
  <c r="AD494" i="37"/>
  <c r="AE494" i="37" s="1"/>
  <c r="Y494" i="37" s="1"/>
  <c r="Z494" i="37"/>
  <c r="AD490" i="37"/>
  <c r="AE490" i="37" s="1"/>
  <c r="Y490" i="37" s="1"/>
  <c r="Z490" i="37"/>
  <c r="AD486" i="37"/>
  <c r="AE486" i="37" s="1"/>
  <c r="Y486" i="37" s="1"/>
  <c r="Z486" i="37"/>
  <c r="AD482" i="37"/>
  <c r="AE482" i="37" s="1"/>
  <c r="Y482" i="37" s="1"/>
  <c r="Z482" i="37"/>
  <c r="AD478" i="37"/>
  <c r="AE478" i="37" s="1"/>
  <c r="Y478" i="37" s="1"/>
  <c r="Z478" i="37"/>
  <c r="Z474" i="37"/>
  <c r="AD474" i="37"/>
  <c r="AE474" i="37" s="1"/>
  <c r="Y474" i="37" s="1"/>
  <c r="Z470" i="37"/>
  <c r="AD470" i="37"/>
  <c r="AE470" i="37" s="1"/>
  <c r="Y470" i="37" s="1"/>
  <c r="AD466" i="37"/>
  <c r="AE466" i="37" s="1"/>
  <c r="Y466" i="37" s="1"/>
  <c r="Z466" i="37"/>
  <c r="Z462" i="37"/>
  <c r="AD462" i="37"/>
  <c r="AE462" i="37" s="1"/>
  <c r="Y462" i="37" s="1"/>
  <c r="Z458" i="37"/>
  <c r="AD458" i="37"/>
  <c r="AD450" i="37"/>
  <c r="AE450" i="37" s="1"/>
  <c r="Y450" i="37" s="1"/>
  <c r="Z450" i="37"/>
  <c r="Z442" i="37"/>
  <c r="AD442" i="37"/>
  <c r="AE442" i="37" s="1"/>
  <c r="Y442" i="37" s="1"/>
  <c r="Z438" i="37"/>
  <c r="AD438" i="37"/>
  <c r="AE438" i="37" s="1"/>
  <c r="Y438" i="37" s="1"/>
  <c r="AD434" i="37"/>
  <c r="AE434" i="37" s="1"/>
  <c r="Y434" i="37" s="1"/>
  <c r="Z434" i="37"/>
  <c r="AD430" i="37"/>
  <c r="AE430" i="37" s="1"/>
  <c r="Y430" i="37" s="1"/>
  <c r="Z430" i="37"/>
  <c r="AD426" i="37"/>
  <c r="AE426" i="37" s="1"/>
  <c r="Y426" i="37" s="1"/>
  <c r="Z426" i="37"/>
  <c r="AD422" i="37"/>
  <c r="AE422" i="37" s="1"/>
  <c r="Y422" i="37" s="1"/>
  <c r="Z422" i="37"/>
  <c r="Z418" i="37"/>
  <c r="AD418" i="37"/>
  <c r="AE418" i="37" s="1"/>
  <c r="Y418" i="37" s="1"/>
  <c r="AD414" i="37"/>
  <c r="AE414" i="37" s="1"/>
  <c r="Y414" i="37" s="1"/>
  <c r="Z414" i="37"/>
  <c r="AD410" i="37"/>
  <c r="AE410" i="37" s="1"/>
  <c r="Y410" i="37" s="1"/>
  <c r="Z410" i="37"/>
  <c r="Z402" i="37"/>
  <c r="AD402" i="37"/>
  <c r="Z398" i="37"/>
  <c r="AD398" i="37"/>
  <c r="Z394" i="37"/>
  <c r="AD394" i="37"/>
  <c r="AE394" i="37" s="1"/>
  <c r="Y394" i="37" s="1"/>
  <c r="AD390" i="37"/>
  <c r="AE390" i="37" s="1"/>
  <c r="Y390" i="37" s="1"/>
  <c r="Z390" i="37"/>
  <c r="AD382" i="37"/>
  <c r="AE382" i="37" s="1"/>
  <c r="Y382" i="37" s="1"/>
  <c r="Z382" i="37"/>
  <c r="Z378" i="37"/>
  <c r="AD378" i="37"/>
  <c r="AE378" i="37" s="1"/>
  <c r="Y378" i="37" s="1"/>
  <c r="Z374" i="37"/>
  <c r="AD374" i="37"/>
  <c r="AD370" i="37"/>
  <c r="AE370" i="37" s="1"/>
  <c r="Y370" i="37" s="1"/>
  <c r="Z370" i="37"/>
  <c r="AD366" i="37"/>
  <c r="Z366" i="37"/>
  <c r="Z367" i="37" s="1"/>
  <c r="AD362" i="37"/>
  <c r="AE362" i="37" s="1"/>
  <c r="Y362" i="37" s="1"/>
  <c r="Z362" i="37"/>
  <c r="AD358" i="37"/>
  <c r="AE358" i="37" s="1"/>
  <c r="Y358" i="37" s="1"/>
  <c r="Z358" i="37"/>
  <c r="Z350" i="37"/>
  <c r="AD350" i="37"/>
  <c r="AE350" i="37" s="1"/>
  <c r="Y350" i="37" s="1"/>
  <c r="Z346" i="37"/>
  <c r="AD346" i="37"/>
  <c r="AE346" i="37" s="1"/>
  <c r="Y346" i="37" s="1"/>
  <c r="AD342" i="37"/>
  <c r="AE342" i="37" s="1"/>
  <c r="Y342" i="37" s="1"/>
  <c r="Z342" i="37"/>
  <c r="Z338" i="37"/>
  <c r="AD338" i="37"/>
  <c r="AE338" i="37" s="1"/>
  <c r="Y338" i="37" s="1"/>
  <c r="Z334" i="37"/>
  <c r="AD334" i="37"/>
  <c r="AE334" i="37" s="1"/>
  <c r="Y334" i="37" s="1"/>
  <c r="AD330" i="37"/>
  <c r="AE330" i="37" s="1"/>
  <c r="Y330" i="37" s="1"/>
  <c r="Z330" i="37"/>
  <c r="AD326" i="37"/>
  <c r="AE326" i="37" s="1"/>
  <c r="Y326" i="37" s="1"/>
  <c r="Z326" i="37"/>
  <c r="Z322" i="37"/>
  <c r="AD322" i="37"/>
  <c r="AE322" i="37" s="1"/>
  <c r="Y322" i="37" s="1"/>
  <c r="AD318" i="37"/>
  <c r="AE318" i="37" s="1"/>
  <c r="Y318" i="37" s="1"/>
  <c r="Z318" i="37"/>
  <c r="AD314" i="37"/>
  <c r="AE314" i="37" s="1"/>
  <c r="Y314" i="37" s="1"/>
  <c r="Z314" i="37"/>
  <c r="AD310" i="37"/>
  <c r="AE310" i="37" s="1"/>
  <c r="Y310" i="37" s="1"/>
  <c r="Z310" i="37"/>
  <c r="AD306" i="37"/>
  <c r="AE306" i="37" s="1"/>
  <c r="Y306" i="37" s="1"/>
  <c r="Z306" i="37"/>
  <c r="Z302" i="37"/>
  <c r="AD302" i="37"/>
  <c r="AE302" i="37" s="1"/>
  <c r="Y302" i="37" s="1"/>
  <c r="AD298" i="37"/>
  <c r="AE298" i="37" s="1"/>
  <c r="Y298" i="37" s="1"/>
  <c r="Z298" i="37"/>
  <c r="Z294" i="37"/>
  <c r="AD294" i="37"/>
  <c r="AE294" i="37" s="1"/>
  <c r="Y294" i="37" s="1"/>
  <c r="AD290" i="37"/>
  <c r="AE290" i="37" s="1"/>
  <c r="Y290" i="37" s="1"/>
  <c r="Z290" i="37"/>
  <c r="AD258" i="37"/>
  <c r="AE258" i="37" s="1"/>
  <c r="Y258" i="37" s="1"/>
  <c r="Z258" i="37"/>
  <c r="AD254" i="37"/>
  <c r="AE254" i="37" s="1"/>
  <c r="Y254" i="37" s="1"/>
  <c r="Z254" i="37"/>
  <c r="AD246" i="37"/>
  <c r="AE246" i="37" s="1"/>
  <c r="Y246" i="37" s="1"/>
  <c r="Z246" i="37"/>
  <c r="Z242" i="37"/>
  <c r="AD242" i="37"/>
  <c r="AE242" i="37" s="1"/>
  <c r="Y242" i="37" s="1"/>
  <c r="AD238" i="37"/>
  <c r="AE238" i="37" s="1"/>
  <c r="Y238" i="37" s="1"/>
  <c r="Z238" i="37"/>
  <c r="Z234" i="37"/>
  <c r="AD234" i="37"/>
  <c r="AE234" i="37" s="1"/>
  <c r="Y234" i="37" s="1"/>
  <c r="AD230" i="37"/>
  <c r="AE230" i="37" s="1"/>
  <c r="Y230" i="37" s="1"/>
  <c r="Z230" i="37"/>
  <c r="AD226" i="37"/>
  <c r="AE226" i="37" s="1"/>
  <c r="Y226" i="37" s="1"/>
  <c r="Z226" i="37"/>
  <c r="AD222" i="37"/>
  <c r="AE222" i="37" s="1"/>
  <c r="Y222" i="37" s="1"/>
  <c r="Z222" i="37"/>
  <c r="Z218" i="37"/>
  <c r="AD218" i="37"/>
  <c r="AE218" i="37" s="1"/>
  <c r="Y218" i="37" s="1"/>
  <c r="Z214" i="37"/>
  <c r="AD214" i="37"/>
  <c r="AE214" i="37" s="1"/>
  <c r="Y214" i="37" s="1"/>
  <c r="AD210" i="37"/>
  <c r="AE210" i="37" s="1"/>
  <c r="Y210" i="37" s="1"/>
  <c r="Z210" i="37"/>
  <c r="AD206" i="37"/>
  <c r="AE206" i="37" s="1"/>
  <c r="Y206" i="37" s="1"/>
  <c r="Z206" i="37"/>
  <c r="AD202" i="37"/>
  <c r="AE202" i="37" s="1"/>
  <c r="Y202" i="37" s="1"/>
  <c r="Z202" i="37"/>
  <c r="Z198" i="37"/>
  <c r="AD198" i="37"/>
  <c r="AE198" i="37" s="1"/>
  <c r="Y198" i="37" s="1"/>
  <c r="AD194" i="37"/>
  <c r="AE194" i="37" s="1"/>
  <c r="Y194" i="37" s="1"/>
  <c r="Z194" i="37"/>
  <c r="AD190" i="37"/>
  <c r="AE190" i="37" s="1"/>
  <c r="Y190" i="37" s="1"/>
  <c r="Z190" i="37"/>
  <c r="Z191" i="37" s="1"/>
  <c r="Z174" i="37"/>
  <c r="AD174" i="37"/>
  <c r="AE174" i="37" s="1"/>
  <c r="Y174" i="37" s="1"/>
  <c r="AD170" i="37"/>
  <c r="AE170" i="37" s="1"/>
  <c r="Y170" i="37" s="1"/>
  <c r="Z170" i="37"/>
  <c r="AD166" i="37"/>
  <c r="AE166" i="37" s="1"/>
  <c r="Y166" i="37" s="1"/>
  <c r="Z166" i="37"/>
  <c r="Z167" i="37" s="1"/>
  <c r="Z168" i="37" s="1"/>
  <c r="AD158" i="37"/>
  <c r="AE158" i="37" s="1"/>
  <c r="Y158" i="37" s="1"/>
  <c r="Z158" i="37"/>
  <c r="Z154" i="37"/>
  <c r="AD154" i="37"/>
  <c r="AE154" i="37" s="1"/>
  <c r="Y154" i="37" s="1"/>
  <c r="Z150" i="37"/>
  <c r="AD150" i="37"/>
  <c r="AE150" i="37" s="1"/>
  <c r="Y150" i="37" s="1"/>
  <c r="Z146" i="37"/>
  <c r="Z147" i="37" s="1"/>
  <c r="Z148" i="37" s="1"/>
  <c r="AD146" i="37"/>
  <c r="AE146" i="37" s="1"/>
  <c r="Y146" i="37" s="1"/>
  <c r="AD142" i="37"/>
  <c r="AE142" i="37" s="1"/>
  <c r="Y142" i="37" s="1"/>
  <c r="Z142" i="37"/>
  <c r="Z138" i="37"/>
  <c r="AD138" i="37"/>
  <c r="AE138" i="37" s="1"/>
  <c r="Y138" i="37" s="1"/>
  <c r="Z134" i="37"/>
  <c r="AD134" i="37"/>
  <c r="AE134" i="37" s="1"/>
  <c r="Y134" i="37" s="1"/>
  <c r="AD130" i="37"/>
  <c r="AE130" i="37" s="1"/>
  <c r="Y130" i="37" s="1"/>
  <c r="Z130" i="37"/>
  <c r="Z122" i="37"/>
  <c r="AD122" i="37"/>
  <c r="AE122" i="37" s="1"/>
  <c r="Y122" i="37" s="1"/>
  <c r="Z118" i="37"/>
  <c r="AD118" i="37"/>
  <c r="AE118" i="37" s="1"/>
  <c r="Y118" i="37" s="1"/>
  <c r="Z114" i="37"/>
  <c r="AD114" i="37"/>
  <c r="AE114" i="37" s="1"/>
  <c r="Y114" i="37" s="1"/>
  <c r="Z110" i="37"/>
  <c r="AD110" i="37"/>
  <c r="AE110" i="37" s="1"/>
  <c r="Y110" i="37" s="1"/>
  <c r="AD106" i="37"/>
  <c r="AE106" i="37" s="1"/>
  <c r="Y106" i="37" s="1"/>
  <c r="Z106" i="37"/>
  <c r="AD102" i="37"/>
  <c r="AE102" i="37" s="1"/>
  <c r="Y102" i="37" s="1"/>
  <c r="Z102" i="37"/>
  <c r="Z98" i="37"/>
  <c r="AD98" i="37"/>
  <c r="AE98" i="37" s="1"/>
  <c r="Y98" i="37" s="1"/>
  <c r="Z94" i="37"/>
  <c r="AD94" i="37"/>
  <c r="AE94" i="37" s="1"/>
  <c r="Y94" i="37" s="1"/>
  <c r="AD90" i="37"/>
  <c r="AE90" i="37" s="1"/>
  <c r="Y90" i="37" s="1"/>
  <c r="Z90" i="37"/>
  <c r="AD86" i="37"/>
  <c r="AE86" i="37" s="1"/>
  <c r="Y86" i="37" s="1"/>
  <c r="Z86" i="37"/>
  <c r="Z82" i="37"/>
  <c r="AD82" i="37"/>
  <c r="AE82" i="37" s="1"/>
  <c r="Y82" i="37" s="1"/>
  <c r="AD78" i="37"/>
  <c r="AE78" i="37" s="1"/>
  <c r="Y78" i="37" s="1"/>
  <c r="Z78" i="37"/>
  <c r="Z74" i="37"/>
  <c r="AD74" i="37"/>
  <c r="AE74" i="37" s="1"/>
  <c r="Y74" i="37" s="1"/>
  <c r="Z70" i="37"/>
  <c r="AD70" i="37"/>
  <c r="AE70" i="37" s="1"/>
  <c r="Y70" i="37" s="1"/>
  <c r="AD66" i="37"/>
  <c r="AE66" i="37" s="1"/>
  <c r="Y66" i="37" s="1"/>
  <c r="Z66" i="37"/>
  <c r="Z62" i="37"/>
  <c r="AD62" i="37"/>
  <c r="AE62" i="37" s="1"/>
  <c r="Y62" i="37" s="1"/>
  <c r="Z58" i="37"/>
  <c r="AD58" i="37"/>
  <c r="AE58" i="37" s="1"/>
  <c r="Y58" i="37" s="1"/>
  <c r="Z54" i="37"/>
  <c r="AD54" i="37"/>
  <c r="AE54" i="37" s="1"/>
  <c r="Y54" i="37" s="1"/>
  <c r="AD50" i="37"/>
  <c r="AE50" i="37" s="1"/>
  <c r="Y50" i="37" s="1"/>
  <c r="Z50" i="37"/>
  <c r="Z46" i="37"/>
  <c r="AD46" i="37"/>
  <c r="AE46" i="37" s="1"/>
  <c r="Y46" i="37" s="1"/>
  <c r="AD42" i="37"/>
  <c r="AE42" i="37" s="1"/>
  <c r="Y42" i="37" s="1"/>
  <c r="Z42" i="37"/>
  <c r="Z38" i="37"/>
  <c r="AD38" i="37"/>
  <c r="AE38" i="37" s="1"/>
  <c r="Y38" i="37" s="1"/>
  <c r="Z34" i="37"/>
  <c r="AD34" i="37"/>
  <c r="AE34" i="37" s="1"/>
  <c r="Y34" i="37" s="1"/>
  <c r="Z30" i="37"/>
  <c r="AD30" i="37"/>
  <c r="AE30" i="37" s="1"/>
  <c r="Y30" i="37" s="1"/>
  <c r="Z26" i="37"/>
  <c r="AD26" i="37"/>
  <c r="AE26" i="37" s="1"/>
  <c r="Y26" i="37" s="1"/>
  <c r="Z22" i="37"/>
  <c r="AD22" i="37"/>
  <c r="AE22" i="37" s="1"/>
  <c r="Y22" i="37" s="1"/>
  <c r="Z17" i="37"/>
  <c r="AD17" i="37"/>
  <c r="AE17" i="37" s="1"/>
  <c r="Y17" i="37" s="1"/>
  <c r="AA17" i="37" s="1"/>
  <c r="Z13" i="37"/>
  <c r="AD13" i="37"/>
  <c r="AE13" i="37" s="1"/>
  <c r="Y13" i="37" s="1"/>
  <c r="Z9" i="37"/>
  <c r="AD9" i="37"/>
  <c r="AE9" i="37" s="1"/>
  <c r="Y9" i="37" s="1"/>
  <c r="AA9" i="37" s="1"/>
  <c r="AD542" i="37"/>
  <c r="AE542" i="37" s="1"/>
  <c r="Y542" i="37" s="1"/>
  <c r="Z542" i="37"/>
  <c r="AD538" i="37"/>
  <c r="AE538" i="37" s="1"/>
  <c r="Y538" i="37" s="1"/>
  <c r="Z538" i="37"/>
  <c r="AD534" i="37"/>
  <c r="AE534" i="37" s="1"/>
  <c r="Y534" i="37" s="1"/>
  <c r="Z534" i="37"/>
  <c r="Z530" i="37"/>
  <c r="AD530" i="37"/>
  <c r="AE530" i="37" s="1"/>
  <c r="Y530" i="37" s="1"/>
  <c r="AA530" i="37" s="1"/>
  <c r="AD525" i="37"/>
  <c r="AE525" i="37" s="1"/>
  <c r="Y525" i="37" s="1"/>
  <c r="Z525" i="37"/>
  <c r="Z526" i="37" s="1"/>
  <c r="Z520" i="37"/>
  <c r="Z521" i="37" s="1"/>
  <c r="AD520" i="37"/>
  <c r="AE520" i="37" s="1"/>
  <c r="Y520" i="37" s="1"/>
  <c r="AA520" i="37" s="1"/>
  <c r="Z513" i="37"/>
  <c r="AD513" i="37"/>
  <c r="AE513" i="37" s="1"/>
  <c r="Y513" i="37" s="1"/>
  <c r="Z509" i="37"/>
  <c r="Z510" i="37" s="1"/>
  <c r="AD509" i="37"/>
  <c r="AE509" i="37" s="1"/>
  <c r="Y509" i="37" s="1"/>
  <c r="AA509" i="37" s="1"/>
  <c r="AD505" i="37"/>
  <c r="AE505" i="37" s="1"/>
  <c r="Y505" i="37" s="1"/>
  <c r="Z505" i="37"/>
  <c r="AD501" i="37"/>
  <c r="AE501" i="37" s="1"/>
  <c r="Y501" i="37" s="1"/>
  <c r="Z501" i="37"/>
  <c r="Z497" i="37"/>
  <c r="AD497" i="37"/>
  <c r="AE497" i="37" s="1"/>
  <c r="Y497" i="37" s="1"/>
  <c r="AD493" i="37"/>
  <c r="AE493" i="37" s="1"/>
  <c r="Y493" i="37" s="1"/>
  <c r="Z493" i="37"/>
  <c r="Z489" i="37"/>
  <c r="AD489" i="37"/>
  <c r="AE489" i="37" s="1"/>
  <c r="Y489" i="37" s="1"/>
  <c r="Z485" i="37"/>
  <c r="AD485" i="37"/>
  <c r="AE485" i="37" s="1"/>
  <c r="Y485" i="37" s="1"/>
  <c r="AA485" i="37" s="1"/>
  <c r="Z481" i="37"/>
  <c r="AD481" i="37"/>
  <c r="AE481" i="37" s="1"/>
  <c r="Y481" i="37" s="1"/>
  <c r="Z477" i="37"/>
  <c r="AD477" i="37"/>
  <c r="AE477" i="37" s="1"/>
  <c r="Y477" i="37" s="1"/>
  <c r="AA477" i="37" s="1"/>
  <c r="Z473" i="37"/>
  <c r="AD473" i="37"/>
  <c r="AE473" i="37" s="1"/>
  <c r="Y473" i="37" s="1"/>
  <c r="AD469" i="37"/>
  <c r="AE469" i="37" s="1"/>
  <c r="Y469" i="37" s="1"/>
  <c r="Z469" i="37"/>
  <c r="AD465" i="37"/>
  <c r="AE465" i="37" s="1"/>
  <c r="Y465" i="37" s="1"/>
  <c r="Z465" i="37"/>
  <c r="AD453" i="37"/>
  <c r="AE453" i="37" s="1"/>
  <c r="Y453" i="37" s="1"/>
  <c r="Z453" i="37"/>
  <c r="Z454" i="37" s="1"/>
  <c r="AD449" i="37"/>
  <c r="AE449" i="37" s="1"/>
  <c r="Y449" i="37" s="1"/>
  <c r="Z449" i="37"/>
  <c r="Z445" i="37"/>
  <c r="Z446" i="37" s="1"/>
  <c r="AD445" i="37"/>
  <c r="AE445" i="37" s="1"/>
  <c r="Y445" i="37" s="1"/>
  <c r="Z441" i="37"/>
  <c r="AD441" i="37"/>
  <c r="AE441" i="37" s="1"/>
  <c r="Y441" i="37" s="1"/>
  <c r="Z437" i="37"/>
  <c r="AD437" i="37"/>
  <c r="AE437" i="37" s="1"/>
  <c r="Y437" i="37" s="1"/>
  <c r="Z433" i="37"/>
  <c r="AD433" i="37"/>
  <c r="AE433" i="37" s="1"/>
  <c r="Y433" i="37" s="1"/>
  <c r="Z429" i="37"/>
  <c r="AD429" i="37"/>
  <c r="AE429" i="37" s="1"/>
  <c r="Y429" i="37" s="1"/>
  <c r="Z425" i="37"/>
  <c r="AD425" i="37"/>
  <c r="AE425" i="37" s="1"/>
  <c r="Y425" i="37" s="1"/>
  <c r="Z421" i="37"/>
  <c r="AD421" i="37"/>
  <c r="AE421" i="37" s="1"/>
  <c r="Y421" i="37" s="1"/>
  <c r="Z417" i="37"/>
  <c r="AD417" i="37"/>
  <c r="AE417" i="37" s="1"/>
  <c r="Y417" i="37" s="1"/>
  <c r="AD413" i="37"/>
  <c r="AE413" i="37" s="1"/>
  <c r="Y413" i="37" s="1"/>
  <c r="Z413" i="37"/>
  <c r="AD409" i="37"/>
  <c r="AE409" i="37" s="1"/>
  <c r="Y409" i="37" s="1"/>
  <c r="Z409" i="37"/>
  <c r="Z405" i="37"/>
  <c r="Z406" i="37" s="1"/>
  <c r="AD405" i="37"/>
  <c r="AE405" i="37" s="1"/>
  <c r="Y405" i="37" s="1"/>
  <c r="AD393" i="37"/>
  <c r="AE393" i="37" s="1"/>
  <c r="Y393" i="37" s="1"/>
  <c r="Z393" i="37"/>
  <c r="Z381" i="37"/>
  <c r="AD381" i="37"/>
  <c r="AE381" i="37" s="1"/>
  <c r="Y381" i="37" s="1"/>
  <c r="Z377" i="37"/>
  <c r="AD377" i="37"/>
  <c r="AE377" i="37" s="1"/>
  <c r="Y377" i="37" s="1"/>
  <c r="Z373" i="37"/>
  <c r="AD373" i="37"/>
  <c r="AE373" i="37" s="1"/>
  <c r="Y373" i="37" s="1"/>
  <c r="AD369" i="37"/>
  <c r="AE369" i="37" s="1"/>
  <c r="Y369" i="37" s="1"/>
  <c r="Z369" i="37"/>
  <c r="Z365" i="37"/>
  <c r="AD365" i="37"/>
  <c r="AE365" i="37" s="1"/>
  <c r="Y365" i="37" s="1"/>
  <c r="AD361" i="37"/>
  <c r="AE361" i="37" s="1"/>
  <c r="Y361" i="37" s="1"/>
  <c r="Z361" i="37"/>
  <c r="Z357" i="37"/>
  <c r="AD357" i="37"/>
  <c r="AE357" i="37" s="1"/>
  <c r="Y357" i="37" s="1"/>
  <c r="Z349" i="37"/>
  <c r="AD349" i="37"/>
  <c r="AE349" i="37" s="1"/>
  <c r="Y349" i="37" s="1"/>
  <c r="AD345" i="37"/>
  <c r="AE345" i="37" s="1"/>
  <c r="Y345" i="37" s="1"/>
  <c r="Z345" i="37"/>
  <c r="Z341" i="37"/>
  <c r="AD341" i="37"/>
  <c r="AE341" i="37" s="1"/>
  <c r="Y341" i="37" s="1"/>
  <c r="Z337" i="37"/>
  <c r="AD337" i="37"/>
  <c r="AE337" i="37" s="1"/>
  <c r="Y337" i="37" s="1"/>
  <c r="AD333" i="37"/>
  <c r="AE333" i="37" s="1"/>
  <c r="Y333" i="37" s="1"/>
  <c r="Z333" i="37"/>
  <c r="Z329" i="37"/>
  <c r="AD329" i="37"/>
  <c r="AE329" i="37" s="1"/>
  <c r="Y329" i="37" s="1"/>
  <c r="AD325" i="37"/>
  <c r="AE325" i="37" s="1"/>
  <c r="Y325" i="37" s="1"/>
  <c r="Z325" i="37"/>
  <c r="Z321" i="37"/>
  <c r="AD321" i="37"/>
  <c r="AE321" i="37" s="1"/>
  <c r="Y321" i="37" s="1"/>
  <c r="Z317" i="37"/>
  <c r="AD317" i="37"/>
  <c r="AE317" i="37" s="1"/>
  <c r="Y317" i="37" s="1"/>
  <c r="AD305" i="37"/>
  <c r="AE305" i="37" s="1"/>
  <c r="Y305" i="37" s="1"/>
  <c r="Z305" i="37"/>
  <c r="Z301" i="37"/>
  <c r="AD301" i="37"/>
  <c r="AE301" i="37" s="1"/>
  <c r="Y301" i="37" s="1"/>
  <c r="Z297" i="37"/>
  <c r="AD297" i="37"/>
  <c r="AE297" i="37" s="1"/>
  <c r="Y297" i="37" s="1"/>
  <c r="Z293" i="37"/>
  <c r="AD293" i="37"/>
  <c r="AE293" i="37" s="1"/>
  <c r="Y293" i="37" s="1"/>
  <c r="Z289" i="37"/>
  <c r="AD289" i="37"/>
  <c r="AE289" i="37" s="1"/>
  <c r="Y289" i="37" s="1"/>
  <c r="AD285" i="37"/>
  <c r="Z285" i="37"/>
  <c r="Z281" i="37"/>
  <c r="AD281" i="37"/>
  <c r="Z277" i="37"/>
  <c r="AD277" i="37"/>
  <c r="AD273" i="37"/>
  <c r="Z273" i="37"/>
  <c r="AD269" i="37"/>
  <c r="Z269" i="37"/>
  <c r="Z270" i="37" s="1"/>
  <c r="Z265" i="37"/>
  <c r="AD265" i="37"/>
  <c r="Z261" i="37"/>
  <c r="AD261" i="37"/>
  <c r="AD257" i="37"/>
  <c r="AE257" i="37" s="1"/>
  <c r="Y257" i="37" s="1"/>
  <c r="Z257" i="37"/>
  <c r="Z253" i="37"/>
  <c r="AD253" i="37"/>
  <c r="AE253" i="37" s="1"/>
  <c r="Y253" i="37" s="1"/>
  <c r="AD249" i="37"/>
  <c r="Z249" i="37"/>
  <c r="Z250" i="37" s="1"/>
  <c r="AD245" i="37"/>
  <c r="AE245" i="37" s="1"/>
  <c r="Y245" i="37" s="1"/>
  <c r="Z245" i="37"/>
  <c r="AD241" i="37"/>
  <c r="AE241" i="37" s="1"/>
  <c r="Y241" i="37" s="1"/>
  <c r="Z241" i="37"/>
  <c r="AD237" i="37"/>
  <c r="AE237" i="37" s="1"/>
  <c r="Y237" i="37" s="1"/>
  <c r="Z237" i="37"/>
  <c r="Z233" i="37"/>
  <c r="AD233" i="37"/>
  <c r="AE233" i="37" s="1"/>
  <c r="Y233" i="37" s="1"/>
  <c r="AA233" i="37" s="1"/>
  <c r="Z229" i="37"/>
  <c r="AD229" i="37"/>
  <c r="AE229" i="37" s="1"/>
  <c r="Y229" i="37" s="1"/>
  <c r="Z225" i="37"/>
  <c r="AD225" i="37"/>
  <c r="AE225" i="37" s="1"/>
  <c r="Y225" i="37" s="1"/>
  <c r="AA225" i="37" s="1"/>
  <c r="Z221" i="37"/>
  <c r="AD221" i="37"/>
  <c r="AE221" i="37" s="1"/>
  <c r="Y221" i="37" s="1"/>
  <c r="Z217" i="37"/>
  <c r="AD217" i="37"/>
  <c r="AE217" i="37" s="1"/>
  <c r="Y217" i="37" s="1"/>
  <c r="AA217" i="37" s="1"/>
  <c r="Z209" i="37"/>
  <c r="AD209" i="37"/>
  <c r="AE209" i="37" s="1"/>
  <c r="Y209" i="37" s="1"/>
  <c r="AD205" i="37"/>
  <c r="AE205" i="37" s="1"/>
  <c r="Y205" i="37" s="1"/>
  <c r="Z205" i="37"/>
  <c r="AD193" i="37"/>
  <c r="AE193" i="37" s="1"/>
  <c r="Y193" i="37" s="1"/>
  <c r="Z193" i="37"/>
  <c r="AD189" i="37"/>
  <c r="AE189" i="37" s="1"/>
  <c r="Y189" i="37" s="1"/>
  <c r="Z189" i="37"/>
  <c r="AD185" i="37"/>
  <c r="AE185" i="37" s="1"/>
  <c r="Y185" i="37" s="1"/>
  <c r="Z185" i="37"/>
  <c r="Z186" i="37" s="1"/>
  <c r="Z181" i="37"/>
  <c r="AD181" i="37"/>
  <c r="AE181" i="37" s="1"/>
  <c r="Y181" i="37" s="1"/>
  <c r="AD169" i="37"/>
  <c r="AE169" i="37" s="1"/>
  <c r="Y169" i="37" s="1"/>
  <c r="Z169" i="37"/>
  <c r="Z153" i="37"/>
  <c r="AD153" i="37"/>
  <c r="AE153" i="37" s="1"/>
  <c r="Y153" i="37" s="1"/>
  <c r="AA153" i="37" s="1"/>
  <c r="AD149" i="37"/>
  <c r="AE149" i="37" s="1"/>
  <c r="Y149" i="37" s="1"/>
  <c r="Z149" i="37"/>
  <c r="AD145" i="37"/>
  <c r="AE145" i="37" s="1"/>
  <c r="Y145" i="37" s="1"/>
  <c r="Z145" i="37"/>
  <c r="AD141" i="37"/>
  <c r="AE141" i="37" s="1"/>
  <c r="Y141" i="37" s="1"/>
  <c r="Z141" i="37"/>
  <c r="Z133" i="37"/>
  <c r="AD133" i="37"/>
  <c r="AE133" i="37" s="1"/>
  <c r="Y133" i="37" s="1"/>
  <c r="AD125" i="37"/>
  <c r="AE125" i="37" s="1"/>
  <c r="Y125" i="37" s="1"/>
  <c r="Z125" i="37"/>
  <c r="Z126" i="37" s="1"/>
  <c r="Z127" i="37" s="1"/>
  <c r="AD121" i="37"/>
  <c r="AE121" i="37" s="1"/>
  <c r="Y121" i="37" s="1"/>
  <c r="Z121" i="37"/>
  <c r="Z117" i="37"/>
  <c r="AD117" i="37"/>
  <c r="AE117" i="37" s="1"/>
  <c r="Y117" i="37" s="1"/>
  <c r="Z113" i="37"/>
  <c r="AD113" i="37"/>
  <c r="AE113" i="37" s="1"/>
  <c r="Y113" i="37" s="1"/>
  <c r="AA113" i="37" s="1"/>
  <c r="Z109" i="37"/>
  <c r="AD109" i="37"/>
  <c r="AE109" i="37" s="1"/>
  <c r="Y109" i="37" s="1"/>
  <c r="Z105" i="37"/>
  <c r="AD105" i="37"/>
  <c r="AE105" i="37" s="1"/>
  <c r="Y105" i="37" s="1"/>
  <c r="AA105" i="37" s="1"/>
  <c r="AD101" i="37"/>
  <c r="AE101" i="37" s="1"/>
  <c r="Y101" i="37" s="1"/>
  <c r="Z101" i="37"/>
  <c r="AD97" i="37"/>
  <c r="AE97" i="37" s="1"/>
  <c r="Y97" i="37" s="1"/>
  <c r="Z97" i="37"/>
  <c r="Z93" i="37"/>
  <c r="AD93" i="37"/>
  <c r="AE93" i="37" s="1"/>
  <c r="Y93" i="37" s="1"/>
  <c r="Z89" i="37"/>
  <c r="AD89" i="37"/>
  <c r="AE89" i="37" s="1"/>
  <c r="Y89" i="37" s="1"/>
  <c r="AA89" i="37" s="1"/>
  <c r="AD85" i="37"/>
  <c r="AE85" i="37" s="1"/>
  <c r="Y85" i="37" s="1"/>
  <c r="Z85" i="37"/>
  <c r="Z81" i="37"/>
  <c r="AD81" i="37"/>
  <c r="AE81" i="37" s="1"/>
  <c r="Y81" i="37" s="1"/>
  <c r="AA81" i="37" s="1"/>
  <c r="AD77" i="37"/>
  <c r="AE77" i="37" s="1"/>
  <c r="Y77" i="37" s="1"/>
  <c r="Z77" i="37"/>
  <c r="Z73" i="37"/>
  <c r="AD73" i="37"/>
  <c r="AE73" i="37" s="1"/>
  <c r="Y73" i="37" s="1"/>
  <c r="AA73" i="37" s="1"/>
  <c r="Z69" i="37"/>
  <c r="AD69" i="37"/>
  <c r="AE69" i="37" s="1"/>
  <c r="Y69" i="37" s="1"/>
  <c r="Z57" i="37"/>
  <c r="AD57" i="37"/>
  <c r="AE57" i="37" s="1"/>
  <c r="Y57" i="37" s="1"/>
  <c r="AA57" i="37" s="1"/>
  <c r="Z53" i="37"/>
  <c r="AD53" i="37"/>
  <c r="AE53" i="37" s="1"/>
  <c r="Y53" i="37" s="1"/>
  <c r="Z49" i="37"/>
  <c r="AD49" i="37"/>
  <c r="AE49" i="37" s="1"/>
  <c r="Y49" i="37" s="1"/>
  <c r="AA49" i="37" s="1"/>
  <c r="AD45" i="37"/>
  <c r="AE45" i="37" s="1"/>
  <c r="Y45" i="37" s="1"/>
  <c r="Z45" i="37"/>
  <c r="Z37" i="37"/>
  <c r="AD37" i="37"/>
  <c r="AE37" i="37" s="1"/>
  <c r="Y37" i="37" s="1"/>
  <c r="AA37" i="37" s="1"/>
  <c r="AD33" i="37"/>
  <c r="AE33" i="37" s="1"/>
  <c r="Y33" i="37" s="1"/>
  <c r="Z33" i="37"/>
  <c r="Z29" i="37"/>
  <c r="AD29" i="37"/>
  <c r="AE29" i="37" s="1"/>
  <c r="Y29" i="37" s="1"/>
  <c r="AA29" i="37" s="1"/>
  <c r="Z25" i="37"/>
  <c r="AD25" i="37"/>
  <c r="AE25" i="37" s="1"/>
  <c r="Y25" i="37" s="1"/>
  <c r="AD20" i="37"/>
  <c r="AE20" i="37" s="1"/>
  <c r="Y20" i="37" s="1"/>
  <c r="Z20" i="37"/>
  <c r="Z16" i="37"/>
  <c r="AD16" i="37"/>
  <c r="AE16" i="37" s="1"/>
  <c r="Y16" i="37" s="1"/>
  <c r="Z12" i="37"/>
  <c r="AD12" i="37"/>
  <c r="AE12" i="37" s="1"/>
  <c r="Y12" i="37" s="1"/>
  <c r="AA12" i="37" s="1"/>
  <c r="Z8" i="37"/>
  <c r="AD8" i="37"/>
  <c r="AE8" i="37" s="1"/>
  <c r="Y8" i="37" s="1"/>
  <c r="Z540" i="37"/>
  <c r="AD540" i="37"/>
  <c r="AE540" i="37" s="1"/>
  <c r="Y540" i="37" s="1"/>
  <c r="AA540" i="37" s="1"/>
  <c r="AD541" i="37"/>
  <c r="AE541" i="37" s="1"/>
  <c r="Y541" i="37" s="1"/>
  <c r="Z541" i="37"/>
  <c r="Z537" i="37"/>
  <c r="AD537" i="37"/>
  <c r="AE537" i="37" s="1"/>
  <c r="Y537" i="37" s="1"/>
  <c r="AA537" i="37" s="1"/>
  <c r="AD533" i="37"/>
  <c r="AE533" i="37" s="1"/>
  <c r="Y533" i="37" s="1"/>
  <c r="Z533" i="37"/>
  <c r="Z528" i="37"/>
  <c r="AD528" i="37"/>
  <c r="Z523" i="37"/>
  <c r="AD523" i="37"/>
  <c r="Z517" i="37"/>
  <c r="AD517" i="37"/>
  <c r="Z512" i="37"/>
  <c r="AD512" i="37"/>
  <c r="AE512" i="37" s="1"/>
  <c r="Y512" i="37" s="1"/>
  <c r="Z508" i="37"/>
  <c r="AD508" i="37"/>
  <c r="AE508" i="37" s="1"/>
  <c r="Y508" i="37" s="1"/>
  <c r="AA508" i="37" s="1"/>
  <c r="AD504" i="37"/>
  <c r="AE504" i="37" s="1"/>
  <c r="Y504" i="37" s="1"/>
  <c r="Z504" i="37"/>
  <c r="Z500" i="37"/>
  <c r="AD500" i="37"/>
  <c r="AE500" i="37" s="1"/>
  <c r="Y500" i="37" s="1"/>
  <c r="AA500" i="37" s="1"/>
  <c r="Z496" i="37"/>
  <c r="AD496" i="37"/>
  <c r="AE496" i="37" s="1"/>
  <c r="Y496" i="37" s="1"/>
  <c r="AD492" i="37"/>
  <c r="AE492" i="37" s="1"/>
  <c r="Y492" i="37" s="1"/>
  <c r="Z492" i="37"/>
  <c r="Z488" i="37"/>
  <c r="AD488" i="37"/>
  <c r="AE488" i="37" s="1"/>
  <c r="Y488" i="37" s="1"/>
  <c r="Z484" i="37"/>
  <c r="AD484" i="37"/>
  <c r="AE484" i="37" s="1"/>
  <c r="Y484" i="37" s="1"/>
  <c r="AA484" i="37" s="1"/>
  <c r="Z480" i="37"/>
  <c r="AD480" i="37"/>
  <c r="AE480" i="37" s="1"/>
  <c r="Y480" i="37" s="1"/>
  <c r="Z476" i="37"/>
  <c r="AD476" i="37"/>
  <c r="AE476" i="37" s="1"/>
  <c r="Y476" i="37" s="1"/>
  <c r="AA476" i="37" s="1"/>
  <c r="AD472" i="37"/>
  <c r="AE472" i="37" s="1"/>
  <c r="Y472" i="37" s="1"/>
  <c r="Z472" i="37"/>
  <c r="AD468" i="37"/>
  <c r="AE468" i="37" s="1"/>
  <c r="Y468" i="37" s="1"/>
  <c r="Z468" i="37"/>
  <c r="AD464" i="37"/>
  <c r="AE464" i="37" s="1"/>
  <c r="Y464" i="37" s="1"/>
  <c r="Z464" i="37"/>
  <c r="Z460" i="37"/>
  <c r="Z461" i="37" s="1"/>
  <c r="AD460" i="37"/>
  <c r="AE460" i="37" s="1"/>
  <c r="Y460" i="37" s="1"/>
  <c r="AA460" i="37" s="1"/>
  <c r="AD456" i="37"/>
  <c r="AE456" i="37" s="1"/>
  <c r="Y456" i="37" s="1"/>
  <c r="Z456" i="37"/>
  <c r="Z452" i="37"/>
  <c r="AD452" i="37"/>
  <c r="AE452" i="37" s="1"/>
  <c r="Y452" i="37" s="1"/>
  <c r="AA452" i="37" s="1"/>
  <c r="Z448" i="37"/>
  <c r="AD448" i="37"/>
  <c r="AE448" i="37" s="1"/>
  <c r="Y448" i="37" s="1"/>
  <c r="AD444" i="37"/>
  <c r="AE444" i="37" s="1"/>
  <c r="Y444" i="37" s="1"/>
  <c r="Z444" i="37"/>
  <c r="AD440" i="37"/>
  <c r="AE440" i="37" s="1"/>
  <c r="Y440" i="37" s="1"/>
  <c r="Z440" i="37"/>
  <c r="AD436" i="37"/>
  <c r="AE436" i="37" s="1"/>
  <c r="Y436" i="37" s="1"/>
  <c r="Z436" i="37"/>
  <c r="Z432" i="37"/>
  <c r="AD432" i="37"/>
  <c r="AE432" i="37" s="1"/>
  <c r="Y432" i="37" s="1"/>
  <c r="AD428" i="37"/>
  <c r="AE428" i="37" s="1"/>
  <c r="Y428" i="37" s="1"/>
  <c r="AD424" i="37"/>
  <c r="AE424" i="37" s="1"/>
  <c r="Y424" i="37" s="1"/>
  <c r="Z424" i="37"/>
  <c r="AD420" i="37"/>
  <c r="AE420" i="37" s="1"/>
  <c r="Y420" i="37" s="1"/>
  <c r="Z420" i="37"/>
  <c r="AD416" i="37"/>
  <c r="AE416" i="37" s="1"/>
  <c r="Y416" i="37" s="1"/>
  <c r="Z416" i="37"/>
  <c r="Z412" i="37"/>
  <c r="AD412" i="37"/>
  <c r="AE412" i="37" s="1"/>
  <c r="Y412" i="37" s="1"/>
  <c r="AD408" i="37"/>
  <c r="AE408" i="37" s="1"/>
  <c r="Y408" i="37" s="1"/>
  <c r="Z408" i="37"/>
  <c r="AD404" i="37"/>
  <c r="AE404" i="37" s="1"/>
  <c r="Y404" i="37" s="1"/>
  <c r="Z404" i="37"/>
  <c r="AD400" i="37"/>
  <c r="AE400" i="37" s="1"/>
  <c r="Y400" i="37" s="1"/>
  <c r="Z400" i="37"/>
  <c r="AD396" i="37"/>
  <c r="AE396" i="37" s="1"/>
  <c r="Y396" i="37" s="1"/>
  <c r="Z396" i="37"/>
  <c r="Z397" i="37" s="1"/>
  <c r="AD392" i="37"/>
  <c r="AE392" i="37" s="1"/>
  <c r="Y392" i="37" s="1"/>
  <c r="Z392" i="37"/>
  <c r="AD388" i="37"/>
  <c r="AE388" i="37" s="1"/>
  <c r="Y388" i="37" s="1"/>
  <c r="Z384" i="37"/>
  <c r="Z385" i="37" s="1"/>
  <c r="Z386" i="37" s="1"/>
  <c r="AD380" i="37"/>
  <c r="AE380" i="37" s="1"/>
  <c r="Y380" i="37" s="1"/>
  <c r="Z372" i="37"/>
  <c r="AD372" i="37"/>
  <c r="AE372" i="37" s="1"/>
  <c r="Y372" i="37" s="1"/>
  <c r="Z368" i="37"/>
  <c r="AD368" i="37"/>
  <c r="AE368" i="37" s="1"/>
  <c r="Y368" i="37" s="1"/>
  <c r="Z364" i="37"/>
  <c r="AD364" i="37"/>
  <c r="AE364" i="37" s="1"/>
  <c r="Y364" i="37" s="1"/>
  <c r="AD360" i="37"/>
  <c r="AE360" i="37" s="1"/>
  <c r="Y360" i="37" s="1"/>
  <c r="Z360" i="37"/>
  <c r="Z356" i="37"/>
  <c r="AD356" i="37"/>
  <c r="AE356" i="37" s="1"/>
  <c r="Y356" i="37" s="1"/>
  <c r="AD352" i="37"/>
  <c r="AE352" i="37" s="1"/>
  <c r="Y352" i="37" s="1"/>
  <c r="Z352" i="37"/>
  <c r="Z348" i="37"/>
  <c r="AD348" i="37"/>
  <c r="AE348" i="37" s="1"/>
  <c r="Y348" i="37" s="1"/>
  <c r="AD344" i="37"/>
  <c r="AE344" i="37" s="1"/>
  <c r="Y344" i="37" s="1"/>
  <c r="Z344" i="37"/>
  <c r="Z340" i="37"/>
  <c r="AD340" i="37"/>
  <c r="AE340" i="37" s="1"/>
  <c r="Y340" i="37" s="1"/>
  <c r="Z336" i="37"/>
  <c r="Z332" i="37"/>
  <c r="AD332" i="37"/>
  <c r="AE332" i="37" s="1"/>
  <c r="Y332" i="37" s="1"/>
  <c r="Z328" i="37"/>
  <c r="AD328" i="37"/>
  <c r="AE328" i="37" s="1"/>
  <c r="Y328" i="37" s="1"/>
  <c r="AD324" i="37"/>
  <c r="AE324" i="37" s="1"/>
  <c r="Y324" i="37" s="1"/>
  <c r="Z324" i="37"/>
  <c r="Z316" i="37"/>
  <c r="AD316" i="37"/>
  <c r="AE316" i="37" s="1"/>
  <c r="Y316" i="37" s="1"/>
  <c r="Z312" i="37"/>
  <c r="Z313" i="37" s="1"/>
  <c r="AD312" i="37"/>
  <c r="AE312" i="37" s="1"/>
  <c r="Y312" i="37" s="1"/>
  <c r="Z308" i="37"/>
  <c r="Z309" i="37" s="1"/>
  <c r="AD308" i="37"/>
  <c r="AE308" i="37" s="1"/>
  <c r="Y308" i="37" s="1"/>
  <c r="AD300" i="37"/>
  <c r="AE300" i="37" s="1"/>
  <c r="Y300" i="37" s="1"/>
  <c r="Z300" i="37"/>
  <c r="Z296" i="37"/>
  <c r="AD296" i="37"/>
  <c r="AE296" i="37" s="1"/>
  <c r="Y296" i="37" s="1"/>
  <c r="AD292" i="37"/>
  <c r="AE292" i="37" s="1"/>
  <c r="Y292" i="37" s="1"/>
  <c r="Z292" i="37"/>
  <c r="Z288" i="37"/>
  <c r="AD288" i="37"/>
  <c r="AE288" i="37" s="1"/>
  <c r="Y288" i="37" s="1"/>
  <c r="Z284" i="37"/>
  <c r="AD284" i="37"/>
  <c r="AE284" i="37" s="1"/>
  <c r="Y284" i="37" s="1"/>
  <c r="Z276" i="37"/>
  <c r="AD276" i="37"/>
  <c r="AE276" i="37" s="1"/>
  <c r="Y276" i="37" s="1"/>
  <c r="AD268" i="37"/>
  <c r="AE268" i="37" s="1"/>
  <c r="Y268" i="37" s="1"/>
  <c r="AD260" i="37"/>
  <c r="AE260" i="37" s="1"/>
  <c r="Y260" i="37" s="1"/>
  <c r="Z260" i="37"/>
  <c r="Z256" i="37"/>
  <c r="AD256" i="37"/>
  <c r="AE256" i="37" s="1"/>
  <c r="Y256" i="37" s="1"/>
  <c r="Z252" i="37"/>
  <c r="AD252" i="37"/>
  <c r="AE252" i="37" s="1"/>
  <c r="Y252" i="37" s="1"/>
  <c r="Z248" i="37"/>
  <c r="AD248" i="37"/>
  <c r="AE248" i="37" s="1"/>
  <c r="Y248" i="37" s="1"/>
  <c r="Z244" i="37"/>
  <c r="AD244" i="37"/>
  <c r="AE244" i="37" s="1"/>
  <c r="Y244" i="37" s="1"/>
  <c r="Z240" i="37"/>
  <c r="AD240" i="37"/>
  <c r="AE240" i="37" s="1"/>
  <c r="Y240" i="37" s="1"/>
  <c r="Z236" i="37"/>
  <c r="AD236" i="37"/>
  <c r="AE236" i="37" s="1"/>
  <c r="Y236" i="37" s="1"/>
  <c r="Z232" i="37"/>
  <c r="AD232" i="37"/>
  <c r="AE232" i="37" s="1"/>
  <c r="Y232" i="37" s="1"/>
  <c r="Z228" i="37"/>
  <c r="AD228" i="37"/>
  <c r="AE228" i="37" s="1"/>
  <c r="Y228" i="37" s="1"/>
  <c r="Z224" i="37"/>
  <c r="AD224" i="37"/>
  <c r="AE224" i="37" s="1"/>
  <c r="Y224" i="37" s="1"/>
  <c r="AD220" i="37"/>
  <c r="AE220" i="37" s="1"/>
  <c r="Y220" i="37" s="1"/>
  <c r="Z220" i="37"/>
  <c r="AD216" i="37"/>
  <c r="AE216" i="37" s="1"/>
  <c r="Y216" i="37" s="1"/>
  <c r="Z216" i="37"/>
  <c r="AD212" i="37"/>
  <c r="AE212" i="37" s="1"/>
  <c r="Y212" i="37" s="1"/>
  <c r="Z212" i="37"/>
  <c r="Z208" i="37"/>
  <c r="AD208" i="37"/>
  <c r="AE208" i="37" s="1"/>
  <c r="Y208" i="37" s="1"/>
  <c r="Z204" i="37"/>
  <c r="AD204" i="37"/>
  <c r="AE204" i="37" s="1"/>
  <c r="Y204" i="37" s="1"/>
  <c r="Z200" i="37"/>
  <c r="Z201" i="37" s="1"/>
  <c r="AD200" i="37"/>
  <c r="AE200" i="37" s="1"/>
  <c r="Y200" i="37" s="1"/>
  <c r="Z196" i="37"/>
  <c r="Z197" i="37" s="1"/>
  <c r="AD196" i="37"/>
  <c r="AE196" i="37" s="1"/>
  <c r="Y196" i="37" s="1"/>
  <c r="AD192" i="37"/>
  <c r="AE192" i="37" s="1"/>
  <c r="Y192" i="37" s="1"/>
  <c r="Z192" i="37"/>
  <c r="AD188" i="37"/>
  <c r="AE188" i="37" s="1"/>
  <c r="Y188" i="37" s="1"/>
  <c r="Z188" i="37"/>
  <c r="AD184" i="37"/>
  <c r="AE184" i="37" s="1"/>
  <c r="Y184" i="37" s="1"/>
  <c r="Z184" i="37"/>
  <c r="Z180" i="37"/>
  <c r="AD180" i="37"/>
  <c r="AE180" i="37" s="1"/>
  <c r="Y180" i="37" s="1"/>
  <c r="AD172" i="37"/>
  <c r="AE172" i="37" s="1"/>
  <c r="Y172" i="37" s="1"/>
  <c r="Z172" i="37"/>
  <c r="AD160" i="37"/>
  <c r="AE160" i="37" s="1"/>
  <c r="Y160" i="37" s="1"/>
  <c r="Z160" i="37"/>
  <c r="AD156" i="37"/>
  <c r="AE156" i="37" s="1"/>
  <c r="Y156" i="37" s="1"/>
  <c r="Z156" i="37"/>
  <c r="Z152" i="37"/>
  <c r="AD152" i="37"/>
  <c r="AE152" i="37" s="1"/>
  <c r="Y152" i="37" s="1"/>
  <c r="AD144" i="37"/>
  <c r="AE144" i="37" s="1"/>
  <c r="Y144" i="37" s="1"/>
  <c r="Z144" i="37"/>
  <c r="AD140" i="37"/>
  <c r="AE140" i="37" s="1"/>
  <c r="Y140" i="37" s="1"/>
  <c r="Z140" i="37"/>
  <c r="AD136" i="37"/>
  <c r="AE136" i="37" s="1"/>
  <c r="Y136" i="37" s="1"/>
  <c r="Z136" i="37"/>
  <c r="Z137" i="37" s="1"/>
  <c r="Z124" i="37"/>
  <c r="AD124" i="37"/>
  <c r="AE124" i="37" s="1"/>
  <c r="Y124" i="37" s="1"/>
  <c r="Z120" i="37"/>
  <c r="AD120" i="37"/>
  <c r="AE120" i="37" s="1"/>
  <c r="Y120" i="37" s="1"/>
  <c r="Z116" i="37"/>
  <c r="AD116" i="37"/>
  <c r="AE116" i="37" s="1"/>
  <c r="Y116" i="37" s="1"/>
  <c r="Z112" i="37"/>
  <c r="AD112" i="37"/>
  <c r="AE112" i="37" s="1"/>
  <c r="Y112" i="37" s="1"/>
  <c r="Z108" i="37"/>
  <c r="AD108" i="37"/>
  <c r="AE108" i="37" s="1"/>
  <c r="Y108" i="37" s="1"/>
  <c r="Z104" i="37"/>
  <c r="AD104" i="37"/>
  <c r="AE104" i="37" s="1"/>
  <c r="Y104" i="37" s="1"/>
  <c r="Z100" i="37"/>
  <c r="AD100" i="37"/>
  <c r="AE100" i="37" s="1"/>
  <c r="Y100" i="37" s="1"/>
  <c r="Z96" i="37"/>
  <c r="AD96" i="37"/>
  <c r="AE96" i="37" s="1"/>
  <c r="Y96" i="37" s="1"/>
  <c r="AD92" i="37"/>
  <c r="AE92" i="37" s="1"/>
  <c r="Y92" i="37" s="1"/>
  <c r="Z92" i="37"/>
  <c r="Z88" i="37"/>
  <c r="AD88" i="37"/>
  <c r="AE88" i="37" s="1"/>
  <c r="Y88" i="37" s="1"/>
  <c r="Z84" i="37"/>
  <c r="AD84" i="37"/>
  <c r="AE84" i="37" s="1"/>
  <c r="Y84" i="37" s="1"/>
  <c r="AD80" i="37"/>
  <c r="AE80" i="37" s="1"/>
  <c r="Y80" i="37" s="1"/>
  <c r="Z80" i="37"/>
  <c r="Z76" i="37"/>
  <c r="AD76" i="37"/>
  <c r="AE76" i="37" s="1"/>
  <c r="Y76" i="37" s="1"/>
  <c r="AD72" i="37"/>
  <c r="AE72" i="37" s="1"/>
  <c r="Y72" i="37" s="1"/>
  <c r="Z72" i="37"/>
  <c r="Z68" i="37"/>
  <c r="AD68" i="37"/>
  <c r="AE68" i="37" s="1"/>
  <c r="Y68" i="37" s="1"/>
  <c r="Z64" i="37"/>
  <c r="Z65" i="37" s="1"/>
  <c r="AD64" i="37"/>
  <c r="AE64" i="37" s="1"/>
  <c r="Y64" i="37" s="1"/>
  <c r="Z60" i="37"/>
  <c r="Z61" i="37" s="1"/>
  <c r="AD60" i="37"/>
  <c r="AE60" i="37" s="1"/>
  <c r="Y60" i="37" s="1"/>
  <c r="AD56" i="37"/>
  <c r="AE56" i="37" s="1"/>
  <c r="Y56" i="37" s="1"/>
  <c r="Z56" i="37"/>
  <c r="Z52" i="37"/>
  <c r="AD52" i="37"/>
  <c r="AE52" i="37" s="1"/>
  <c r="Y52" i="37" s="1"/>
  <c r="Z48" i="37"/>
  <c r="AD48" i="37"/>
  <c r="AE48" i="37" s="1"/>
  <c r="Y48" i="37" s="1"/>
  <c r="Z44" i="37"/>
  <c r="AD44" i="37"/>
  <c r="AE44" i="37" s="1"/>
  <c r="Y44" i="37" s="1"/>
  <c r="AD40" i="37"/>
  <c r="AE40" i="37" s="1"/>
  <c r="Y40" i="37" s="1"/>
  <c r="Z40" i="37"/>
  <c r="Z41" i="37" s="1"/>
  <c r="AD36" i="37"/>
  <c r="AE36" i="37" s="1"/>
  <c r="Y36" i="37" s="1"/>
  <c r="Z36" i="37"/>
  <c r="Z32" i="37"/>
  <c r="AD32" i="37"/>
  <c r="AE32" i="37" s="1"/>
  <c r="Y32" i="37" s="1"/>
  <c r="AD28" i="37"/>
  <c r="AE28" i="37" s="1"/>
  <c r="Y28" i="37" s="1"/>
  <c r="Z28" i="37"/>
  <c r="Z24" i="37"/>
  <c r="AD24" i="37"/>
  <c r="AE24" i="37" s="1"/>
  <c r="Y24" i="37" s="1"/>
  <c r="Z19" i="37"/>
  <c r="AD19" i="37"/>
  <c r="AE19" i="37" s="1"/>
  <c r="Y19" i="37" s="1"/>
  <c r="Z15" i="37"/>
  <c r="AD15" i="37"/>
  <c r="AE15" i="37" s="1"/>
  <c r="Y15" i="37" s="1"/>
  <c r="AD11" i="37"/>
  <c r="AE11" i="37" s="1"/>
  <c r="Y11" i="37" s="1"/>
  <c r="Z11" i="37"/>
  <c r="AD7" i="37"/>
  <c r="AE7" i="37" s="1"/>
  <c r="Y7" i="37" s="1"/>
  <c r="Z7" i="37"/>
  <c r="AA577" i="37"/>
  <c r="R10" i="37"/>
  <c r="R18" i="37"/>
  <c r="R14" i="37"/>
  <c r="R8" i="37"/>
  <c r="R12" i="37"/>
  <c r="R16" i="37"/>
  <c r="R13" i="37"/>
  <c r="R15" i="37"/>
  <c r="R7" i="37"/>
  <c r="R17" i="37"/>
  <c r="R9" i="37"/>
  <c r="R11" i="37"/>
  <c r="N19" i="37"/>
  <c r="AD280" i="37" l="1"/>
  <c r="AE280" i="37" s="1"/>
  <c r="Y280" i="37" s="1"/>
  <c r="AD272" i="37"/>
  <c r="AE272" i="37" s="1"/>
  <c r="Y272" i="37" s="1"/>
  <c r="AD320" i="37"/>
  <c r="AE320" i="37" s="1"/>
  <c r="Y320" i="37" s="1"/>
  <c r="AA320" i="37" s="1"/>
  <c r="AD264" i="37"/>
  <c r="AE264" i="37" s="1"/>
  <c r="Y264" i="37" s="1"/>
  <c r="AA264" i="37" s="1"/>
  <c r="AA332" i="37"/>
  <c r="AA412" i="37"/>
  <c r="AA388" i="37"/>
  <c r="AA428" i="37"/>
  <c r="AA26" i="37"/>
  <c r="AA34" i="37"/>
  <c r="AA58" i="37"/>
  <c r="AA74" i="37"/>
  <c r="AA82" i="37"/>
  <c r="AA98" i="37"/>
  <c r="AA114" i="37"/>
  <c r="AA122" i="37"/>
  <c r="AA294" i="37"/>
  <c r="AA302" i="37"/>
  <c r="AA334" i="37"/>
  <c r="AA350" i="37"/>
  <c r="AA151" i="37"/>
  <c r="AA331" i="37"/>
  <c r="AA347" i="37"/>
  <c r="AA268" i="37"/>
  <c r="AA276" i="37"/>
  <c r="AA328" i="37"/>
  <c r="AA432" i="37"/>
  <c r="AA448" i="37"/>
  <c r="AA480" i="37"/>
  <c r="AA488" i="37"/>
  <c r="AA496" i="37"/>
  <c r="AA512" i="37"/>
  <c r="AA8" i="37"/>
  <c r="AA16" i="37"/>
  <c r="AA25" i="37"/>
  <c r="AA53" i="37"/>
  <c r="AA209" i="37"/>
  <c r="AA221" i="37"/>
  <c r="AA253" i="37"/>
  <c r="AA462" i="37"/>
  <c r="AA470" i="37"/>
  <c r="AD176" i="37"/>
  <c r="AE176" i="37" s="1"/>
  <c r="Y176" i="37" s="1"/>
  <c r="AA176" i="37" s="1"/>
  <c r="AD304" i="37"/>
  <c r="AE304" i="37" s="1"/>
  <c r="Y304" i="37" s="1"/>
  <c r="AA304" i="37" s="1"/>
  <c r="AA19" i="37"/>
  <c r="AA44" i="37"/>
  <c r="AA52" i="37"/>
  <c r="AA60" i="37"/>
  <c r="AA68" i="37"/>
  <c r="AA76" i="37"/>
  <c r="AA84" i="37"/>
  <c r="AA100" i="37"/>
  <c r="AA108" i="37"/>
  <c r="AA116" i="37"/>
  <c r="AA124" i="37"/>
  <c r="AA152" i="37"/>
  <c r="AA200" i="37"/>
  <c r="AA208" i="37"/>
  <c r="AA224" i="37"/>
  <c r="AA232" i="37"/>
  <c r="AA240" i="37"/>
  <c r="AA248" i="37"/>
  <c r="AA256" i="37"/>
  <c r="AA284" i="37"/>
  <c r="AA308" i="37"/>
  <c r="AA316" i="37"/>
  <c r="AA368" i="37"/>
  <c r="AA380" i="37"/>
  <c r="AA15" i="37"/>
  <c r="AA24" i="37"/>
  <c r="AA32" i="37"/>
  <c r="AA48" i="37"/>
  <c r="AA64" i="37"/>
  <c r="AA88" i="37"/>
  <c r="AA96" i="37"/>
  <c r="AA104" i="37"/>
  <c r="AA112" i="37"/>
  <c r="AA120" i="37"/>
  <c r="AA180" i="37"/>
  <c r="AA196" i="37"/>
  <c r="AA204" i="37"/>
  <c r="AA228" i="37"/>
  <c r="AA236" i="37"/>
  <c r="AA244" i="37"/>
  <c r="AA252" i="37"/>
  <c r="AA288" i="37"/>
  <c r="AA296" i="37"/>
  <c r="AA312" i="37"/>
  <c r="AA340" i="37"/>
  <c r="AA348" i="37"/>
  <c r="AA356" i="37"/>
  <c r="AA364" i="37"/>
  <c r="AA372" i="37"/>
  <c r="AD336" i="37"/>
  <c r="AE336" i="37" s="1"/>
  <c r="Y336" i="37" s="1"/>
  <c r="AA336" i="37" s="1"/>
  <c r="AA189" i="37"/>
  <c r="AA142" i="37"/>
  <c r="AA158" i="37"/>
  <c r="AA466" i="37"/>
  <c r="AA482" i="37"/>
  <c r="AA490" i="37"/>
  <c r="AA407" i="37"/>
  <c r="AA423" i="37"/>
  <c r="AA455" i="37"/>
  <c r="AA467" i="37"/>
  <c r="AA491" i="37"/>
  <c r="AA536" i="37"/>
  <c r="AD384" i="37"/>
  <c r="AE384" i="37" s="1"/>
  <c r="Y384" i="37" s="1"/>
  <c r="AA384" i="37" s="1"/>
  <c r="AA280" i="37"/>
  <c r="AA77" i="37"/>
  <c r="AA85" i="37"/>
  <c r="AA101" i="37"/>
  <c r="AA125" i="37"/>
  <c r="AA465" i="37"/>
  <c r="AA505" i="37"/>
  <c r="AA525" i="37"/>
  <c r="AA534" i="37"/>
  <c r="AA542" i="37"/>
  <c r="AA78" i="37"/>
  <c r="AA86" i="37"/>
  <c r="AA102" i="37"/>
  <c r="AA166" i="37"/>
  <c r="AA254" i="37"/>
  <c r="AA290" i="37"/>
  <c r="AA298" i="37"/>
  <c r="AA306" i="37"/>
  <c r="AA314" i="37"/>
  <c r="AA330" i="37"/>
  <c r="AD137" i="37"/>
  <c r="AE137" i="37" s="1"/>
  <c r="Y137" i="37" s="1"/>
  <c r="AA137" i="37" s="1"/>
  <c r="AA317" i="37"/>
  <c r="AA341" i="37"/>
  <c r="AA349" i="37"/>
  <c r="AA405" i="37"/>
  <c r="AA421" i="37"/>
  <c r="AA429" i="37"/>
  <c r="AA437" i="37"/>
  <c r="AA445" i="37"/>
  <c r="AA438" i="37"/>
  <c r="AA539" i="37"/>
  <c r="AA14" i="37"/>
  <c r="AA23" i="37"/>
  <c r="AA31" i="37"/>
  <c r="AA39" i="37"/>
  <c r="AA47" i="37"/>
  <c r="AA55" i="37"/>
  <c r="AA63" i="37"/>
  <c r="AA71" i="37"/>
  <c r="AA87" i="37"/>
  <c r="AA111" i="37"/>
  <c r="AA119" i="37"/>
  <c r="AA135" i="37"/>
  <c r="AA175" i="37"/>
  <c r="AA199" i="37"/>
  <c r="AA231" i="37"/>
  <c r="AA239" i="37"/>
  <c r="AA247" i="37"/>
  <c r="AA303" i="37"/>
  <c r="AA311" i="37"/>
  <c r="AA335" i="37"/>
  <c r="AA343" i="37"/>
  <c r="AA351" i="37"/>
  <c r="AA371" i="37"/>
  <c r="AD157" i="37"/>
  <c r="AE157" i="37" s="1"/>
  <c r="Y157" i="37" s="1"/>
  <c r="AA141" i="37"/>
  <c r="AA149" i="37"/>
  <c r="AA205" i="37"/>
  <c r="AA257" i="37"/>
  <c r="AA305" i="37"/>
  <c r="AD353" i="37"/>
  <c r="AE353" i="37" s="1"/>
  <c r="Y353" i="37" s="1"/>
  <c r="AA361" i="37"/>
  <c r="AA369" i="37"/>
  <c r="AD457" i="37"/>
  <c r="AE457" i="37" s="1"/>
  <c r="Y457" i="37" s="1"/>
  <c r="AA170" i="37"/>
  <c r="AA190" i="37"/>
  <c r="AA206" i="37"/>
  <c r="AA222" i="37"/>
  <c r="AA230" i="37"/>
  <c r="AA238" i="37"/>
  <c r="AA246" i="37"/>
  <c r="AA362" i="37"/>
  <c r="AA370" i="37"/>
  <c r="AA450" i="37"/>
  <c r="AD61" i="37"/>
  <c r="AE61" i="37" s="1"/>
  <c r="Y61" i="37" s="1"/>
  <c r="AA61" i="37" s="1"/>
  <c r="AA229" i="37"/>
  <c r="AA293" i="37"/>
  <c r="AA301" i="37"/>
  <c r="AA345" i="37"/>
  <c r="AA357" i="37"/>
  <c r="AA365" i="37"/>
  <c r="AA373" i="37"/>
  <c r="AA381" i="37"/>
  <c r="AA393" i="37"/>
  <c r="AA409" i="37"/>
  <c r="AA449" i="37"/>
  <c r="AA138" i="37"/>
  <c r="AA146" i="37"/>
  <c r="AA154" i="37"/>
  <c r="AA218" i="37"/>
  <c r="AA234" i="37"/>
  <c r="AA242" i="37"/>
  <c r="AA410" i="37"/>
  <c r="AA426" i="37"/>
  <c r="AA434" i="37"/>
  <c r="AD454" i="37"/>
  <c r="AE454" i="37" s="1"/>
  <c r="Y454" i="37" s="1"/>
  <c r="AA454" i="37" s="1"/>
  <c r="AA535" i="37"/>
  <c r="AA18" i="37"/>
  <c r="AA35" i="37"/>
  <c r="AA67" i="37"/>
  <c r="AA75" i="37"/>
  <c r="AA99" i="37"/>
  <c r="AA107" i="37"/>
  <c r="AA179" i="37"/>
  <c r="AA211" i="37"/>
  <c r="AA227" i="37"/>
  <c r="AA251" i="37"/>
  <c r="AA259" i="37"/>
  <c r="AA275" i="37"/>
  <c r="AA299" i="37"/>
  <c r="AA307" i="37"/>
  <c r="AA339" i="37"/>
  <c r="AA419" i="37"/>
  <c r="AA451" i="37"/>
  <c r="AA463" i="37"/>
  <c r="AA503" i="37"/>
  <c r="AA527" i="37"/>
  <c r="Z187" i="37"/>
  <c r="Z128" i="37"/>
  <c r="Z522" i="37"/>
  <c r="Z213" i="37"/>
  <c r="AE517" i="37"/>
  <c r="Y517" i="37" s="1"/>
  <c r="AA517" i="37" s="1"/>
  <c r="AD518" i="37"/>
  <c r="AE528" i="37"/>
  <c r="Y528" i="37" s="1"/>
  <c r="AA528" i="37" s="1"/>
  <c r="AD529" i="37"/>
  <c r="AE529" i="37" s="1"/>
  <c r="Y529" i="37" s="1"/>
  <c r="AA40" i="37"/>
  <c r="AA80" i="37"/>
  <c r="AA140" i="37"/>
  <c r="AA172" i="37"/>
  <c r="AA220" i="37"/>
  <c r="AA260" i="37"/>
  <c r="AA324" i="37"/>
  <c r="AA404" i="37"/>
  <c r="AA436" i="37"/>
  <c r="AA468" i="37"/>
  <c r="Z529" i="37"/>
  <c r="AE523" i="37"/>
  <c r="Y523" i="37" s="1"/>
  <c r="AA523" i="37" s="1"/>
  <c r="AD524" i="37"/>
  <c r="AE524" i="37" s="1"/>
  <c r="Y524" i="37" s="1"/>
  <c r="AD41" i="37"/>
  <c r="AE41" i="37" s="1"/>
  <c r="Y41" i="37" s="1"/>
  <c r="AA41" i="37" s="1"/>
  <c r="AA97" i="37"/>
  <c r="AA121" i="37"/>
  <c r="AA145" i="37"/>
  <c r="AD161" i="37"/>
  <c r="AA169" i="37"/>
  <c r="AA185" i="37"/>
  <c r="AA193" i="37"/>
  <c r="AD201" i="37"/>
  <c r="AE201" i="37" s="1"/>
  <c r="Y201" i="37" s="1"/>
  <c r="AA201" i="37" s="1"/>
  <c r="AD262" i="37"/>
  <c r="AE262" i="37" s="1"/>
  <c r="Y262" i="37" s="1"/>
  <c r="AE261" i="37"/>
  <c r="Y261" i="37" s="1"/>
  <c r="AA261" i="37" s="1"/>
  <c r="AD278" i="37"/>
  <c r="AE278" i="37" s="1"/>
  <c r="Y278" i="37" s="1"/>
  <c r="AE277" i="37"/>
  <c r="Y277" i="37" s="1"/>
  <c r="AA277" i="37" s="1"/>
  <c r="Z286" i="37"/>
  <c r="AD389" i="37"/>
  <c r="AE389" i="37" s="1"/>
  <c r="Y389" i="37" s="1"/>
  <c r="AD397" i="37"/>
  <c r="AE397" i="37" s="1"/>
  <c r="Y397" i="37" s="1"/>
  <c r="AA397" i="37" s="1"/>
  <c r="AD461" i="37"/>
  <c r="AE461" i="37" s="1"/>
  <c r="Y461" i="37" s="1"/>
  <c r="AA461" i="37" s="1"/>
  <c r="AD186" i="37"/>
  <c r="AA258" i="37"/>
  <c r="AA310" i="37"/>
  <c r="AA318" i="37"/>
  <c r="AA326" i="37"/>
  <c r="AA342" i="37"/>
  <c r="AA358" i="37"/>
  <c r="AD367" i="37"/>
  <c r="AE367" i="37" s="1"/>
  <c r="Y367" i="37" s="1"/>
  <c r="AA367" i="37" s="1"/>
  <c r="AE366" i="37"/>
  <c r="Y366" i="37" s="1"/>
  <c r="AA366" i="37" s="1"/>
  <c r="AA382" i="37"/>
  <c r="AA390" i="37"/>
  <c r="Z399" i="37"/>
  <c r="AD406" i="37"/>
  <c r="AE406" i="37" s="1"/>
  <c r="Y406" i="37" s="1"/>
  <c r="AA406" i="37" s="1"/>
  <c r="AA414" i="37"/>
  <c r="AA422" i="37"/>
  <c r="AA430" i="37"/>
  <c r="AD446" i="37"/>
  <c r="AE446" i="37" s="1"/>
  <c r="Y446" i="37" s="1"/>
  <c r="AA446" i="37" s="1"/>
  <c r="AA478" i="37"/>
  <c r="AA486" i="37"/>
  <c r="AA494" i="37"/>
  <c r="AA502" i="37"/>
  <c r="AA531" i="37"/>
  <c r="AA21" i="37"/>
  <c r="AA79" i="37"/>
  <c r="AA95" i="37"/>
  <c r="AA103" i="37"/>
  <c r="AA143" i="37"/>
  <c r="AD159" i="37"/>
  <c r="AE159" i="37" s="1"/>
  <c r="Y159" i="37" s="1"/>
  <c r="AD167" i="37"/>
  <c r="AA183" i="37"/>
  <c r="AA207" i="37"/>
  <c r="AA215" i="37"/>
  <c r="AA223" i="37"/>
  <c r="AA255" i="37"/>
  <c r="AA263" i="37"/>
  <c r="AA271" i="37"/>
  <c r="AA279" i="37"/>
  <c r="AA287" i="37"/>
  <c r="AA295" i="37"/>
  <c r="AA319" i="37"/>
  <c r="AA327" i="37"/>
  <c r="AA359" i="37"/>
  <c r="AA383" i="37"/>
  <c r="AA391" i="37"/>
  <c r="AA415" i="37"/>
  <c r="AA431" i="37"/>
  <c r="AA439" i="37"/>
  <c r="AA447" i="37"/>
  <c r="AA475" i="37"/>
  <c r="AA483" i="37"/>
  <c r="AA499" i="37"/>
  <c r="AA507" i="37"/>
  <c r="AE515" i="37"/>
  <c r="Y515" i="37" s="1"/>
  <c r="AA515" i="37" s="1"/>
  <c r="AD516" i="37"/>
  <c r="AE516" i="37" s="1"/>
  <c r="Y516" i="37" s="1"/>
  <c r="AA7" i="37"/>
  <c r="AA72" i="37"/>
  <c r="AA188" i="37"/>
  <c r="AA212" i="37"/>
  <c r="AA300" i="37"/>
  <c r="AA396" i="37"/>
  <c r="AA420" i="37"/>
  <c r="AA444" i="37"/>
  <c r="AA492" i="37"/>
  <c r="Z518" i="37"/>
  <c r="Z519" i="37" s="1"/>
  <c r="AA11" i="37"/>
  <c r="AA28" i="37"/>
  <c r="AA36" i="37"/>
  <c r="AA92" i="37"/>
  <c r="AA136" i="37"/>
  <c r="AA144" i="37"/>
  <c r="AA156" i="37"/>
  <c r="AA184" i="37"/>
  <c r="AA192" i="37"/>
  <c r="AA216" i="37"/>
  <c r="AA272" i="37"/>
  <c r="AA344" i="37"/>
  <c r="AA352" i="37"/>
  <c r="AA360" i="37"/>
  <c r="AA392" i="37"/>
  <c r="AA400" i="37"/>
  <c r="AA408" i="37"/>
  <c r="AA416" i="37"/>
  <c r="AA424" i="37"/>
  <c r="AA440" i="37"/>
  <c r="AA456" i="37"/>
  <c r="AA464" i="37"/>
  <c r="AA472" i="37"/>
  <c r="AA504" i="37"/>
  <c r="Z524" i="37"/>
  <c r="AA533" i="37"/>
  <c r="AA541" i="37"/>
  <c r="AA33" i="37"/>
  <c r="AA69" i="37"/>
  <c r="AA93" i="37"/>
  <c r="AA109" i="37"/>
  <c r="AA117" i="37"/>
  <c r="AA133" i="37"/>
  <c r="Z157" i="37"/>
  <c r="Z173" i="37"/>
  <c r="AA181" i="37"/>
  <c r="AD197" i="37"/>
  <c r="AE197" i="37" s="1"/>
  <c r="Y197" i="37" s="1"/>
  <c r="AA197" i="37" s="1"/>
  <c r="AD213" i="37"/>
  <c r="AE213" i="37" s="1"/>
  <c r="Y213" i="37" s="1"/>
  <c r="AA237" i="37"/>
  <c r="AA245" i="37"/>
  <c r="Z262" i="37"/>
  <c r="AD270" i="37"/>
  <c r="AE270" i="37" s="1"/>
  <c r="Y270" i="37" s="1"/>
  <c r="AA270" i="37" s="1"/>
  <c r="AE269" i="37"/>
  <c r="Y269" i="37" s="1"/>
  <c r="AA269" i="37" s="1"/>
  <c r="Z278" i="37"/>
  <c r="AD286" i="37"/>
  <c r="AE286" i="37" s="1"/>
  <c r="Y286" i="37" s="1"/>
  <c r="AE285" i="37"/>
  <c r="Y285" i="37" s="1"/>
  <c r="AA285" i="37" s="1"/>
  <c r="AD309" i="37"/>
  <c r="AE309" i="37" s="1"/>
  <c r="Y309" i="37" s="1"/>
  <c r="AA309" i="37" s="1"/>
  <c r="AA325" i="37"/>
  <c r="AA333" i="37"/>
  <c r="Z389" i="37"/>
  <c r="AA413" i="37"/>
  <c r="AA453" i="37"/>
  <c r="AA469" i="37"/>
  <c r="AA493" i="37"/>
  <c r="AA501" i="37"/>
  <c r="AA538" i="37"/>
  <c r="AA42" i="37"/>
  <c r="AA50" i="37"/>
  <c r="AA66" i="37"/>
  <c r="AA90" i="37"/>
  <c r="AA106" i="37"/>
  <c r="AA130" i="37"/>
  <c r="AA194" i="37"/>
  <c r="AA202" i="37"/>
  <c r="AA210" i="37"/>
  <c r="AA226" i="37"/>
  <c r="AA322" i="37"/>
  <c r="AA338" i="37"/>
  <c r="AA346" i="37"/>
  <c r="AA378" i="37"/>
  <c r="AA394" i="37"/>
  <c r="AD403" i="37"/>
  <c r="AE403" i="37" s="1"/>
  <c r="Y403" i="37" s="1"/>
  <c r="AE402" i="37"/>
  <c r="Y402" i="37" s="1"/>
  <c r="AA402" i="37" s="1"/>
  <c r="AA418" i="37"/>
  <c r="AA442" i="37"/>
  <c r="AD459" i="37"/>
  <c r="AE459" i="37" s="1"/>
  <c r="Y459" i="37" s="1"/>
  <c r="AE458" i="37"/>
  <c r="Y458" i="37" s="1"/>
  <c r="AA458" i="37" s="1"/>
  <c r="AA474" i="37"/>
  <c r="AA498" i="37"/>
  <c r="AA506" i="37"/>
  <c r="AA514" i="37"/>
  <c r="AA543" i="37"/>
  <c r="AA10" i="37"/>
  <c r="AA27" i="37"/>
  <c r="AA43" i="37"/>
  <c r="AA51" i="37"/>
  <c r="AA59" i="37"/>
  <c r="AA83" i="37"/>
  <c r="AA91" i="37"/>
  <c r="AA115" i="37"/>
  <c r="AA123" i="37"/>
  <c r="Z131" i="37"/>
  <c r="Z132" i="37" s="1"/>
  <c r="AA139" i="37"/>
  <c r="AD147" i="37"/>
  <c r="AA155" i="37"/>
  <c r="Z164" i="37"/>
  <c r="Z165" i="37" s="1"/>
  <c r="Z171" i="37"/>
  <c r="AA195" i="37"/>
  <c r="AA203" i="37"/>
  <c r="AA219" i="37"/>
  <c r="AA235" i="37"/>
  <c r="AA243" i="37"/>
  <c r="AA267" i="37"/>
  <c r="AA283" i="37"/>
  <c r="AA291" i="37"/>
  <c r="AA315" i="37"/>
  <c r="AA323" i="37"/>
  <c r="AA355" i="37"/>
  <c r="AA363" i="37"/>
  <c r="Z375" i="37"/>
  <c r="Z376" i="37" s="1"/>
  <c r="Z516" i="37"/>
  <c r="AD173" i="37"/>
  <c r="AE173" i="37" s="1"/>
  <c r="Y173" i="37" s="1"/>
  <c r="AD266" i="37"/>
  <c r="AE266" i="37" s="1"/>
  <c r="Y266" i="37" s="1"/>
  <c r="AE265" i="37"/>
  <c r="Y265" i="37" s="1"/>
  <c r="AA265" i="37" s="1"/>
  <c r="Z274" i="37"/>
  <c r="AD282" i="37"/>
  <c r="AE282" i="37" s="1"/>
  <c r="Y282" i="37" s="1"/>
  <c r="AE281" i="37"/>
  <c r="Y281" i="37" s="1"/>
  <c r="AA281" i="37" s="1"/>
  <c r="AA289" i="37"/>
  <c r="AA297" i="37"/>
  <c r="AD313" i="37"/>
  <c r="AE313" i="37" s="1"/>
  <c r="Y313" i="37" s="1"/>
  <c r="AA313" i="37" s="1"/>
  <c r="AA321" i="37"/>
  <c r="AA329" i="37"/>
  <c r="AA337" i="37"/>
  <c r="Z353" i="37"/>
  <c r="Z354" i="37" s="1"/>
  <c r="AA377" i="37"/>
  <c r="AD401" i="37"/>
  <c r="AE401" i="37" s="1"/>
  <c r="Y401" i="37" s="1"/>
  <c r="AA417" i="37"/>
  <c r="AA425" i="37"/>
  <c r="AA433" i="37"/>
  <c r="AA441" i="37"/>
  <c r="Z457" i="37"/>
  <c r="AA473" i="37"/>
  <c r="AA481" i="37"/>
  <c r="AA489" i="37"/>
  <c r="AA497" i="37"/>
  <c r="AA513" i="37"/>
  <c r="AA13" i="37"/>
  <c r="AA22" i="37"/>
  <c r="AA30" i="37"/>
  <c r="AA38" i="37"/>
  <c r="AA46" i="37"/>
  <c r="AA54" i="37"/>
  <c r="AA62" i="37"/>
  <c r="AA70" i="37"/>
  <c r="AA94" i="37"/>
  <c r="AA110" i="37"/>
  <c r="AA118" i="37"/>
  <c r="AA134" i="37"/>
  <c r="AA150" i="37"/>
  <c r="AA174" i="37"/>
  <c r="AD182" i="37"/>
  <c r="AE182" i="37" s="1"/>
  <c r="Y182" i="37" s="1"/>
  <c r="AA198" i="37"/>
  <c r="AA214" i="37"/>
  <c r="Z403" i="37"/>
  <c r="Z459" i="37"/>
  <c r="AD526" i="37"/>
  <c r="AE526" i="37" s="1"/>
  <c r="Y526" i="37" s="1"/>
  <c r="AA526" i="37" s="1"/>
  <c r="AD131" i="37"/>
  <c r="AD164" i="37"/>
  <c r="AE163" i="37"/>
  <c r="Y163" i="37" s="1"/>
  <c r="AA163" i="37" s="1"/>
  <c r="AD171" i="37"/>
  <c r="AE171" i="37" s="1"/>
  <c r="Y171" i="37" s="1"/>
  <c r="AA379" i="37"/>
  <c r="AA387" i="37"/>
  <c r="AA395" i="37"/>
  <c r="AA411" i="37"/>
  <c r="AA427" i="37"/>
  <c r="AA435" i="37"/>
  <c r="AA443" i="37"/>
  <c r="AA471" i="37"/>
  <c r="AA479" i="37"/>
  <c r="AA487" i="37"/>
  <c r="AA495" i="37"/>
  <c r="AA511" i="37"/>
  <c r="AA544" i="37"/>
  <c r="AA56" i="37"/>
  <c r="AA160" i="37"/>
  <c r="AA292" i="37"/>
  <c r="AA20" i="37"/>
  <c r="AA45" i="37"/>
  <c r="AD65" i="37"/>
  <c r="AE65" i="37" s="1"/>
  <c r="Y65" i="37" s="1"/>
  <c r="AA65" i="37" s="1"/>
  <c r="Z161" i="37"/>
  <c r="AA241" i="37"/>
  <c r="AD250" i="37"/>
  <c r="AE250" i="37" s="1"/>
  <c r="Y250" i="37" s="1"/>
  <c r="AA250" i="37" s="1"/>
  <c r="AE249" i="37"/>
  <c r="Y249" i="37" s="1"/>
  <c r="AA249" i="37" s="1"/>
  <c r="Z266" i="37"/>
  <c r="AD274" i="37"/>
  <c r="AE274" i="37" s="1"/>
  <c r="Y274" i="37" s="1"/>
  <c r="AE273" i="37"/>
  <c r="Y273" i="37" s="1"/>
  <c r="AA273" i="37" s="1"/>
  <c r="Z282" i="37"/>
  <c r="Z401" i="37"/>
  <c r="AD126" i="37"/>
  <c r="Z182" i="37"/>
  <c r="AD375" i="37"/>
  <c r="AE374" i="37"/>
  <c r="Y374" i="37" s="1"/>
  <c r="AA374" i="37" s="1"/>
  <c r="AD399" i="37"/>
  <c r="AE399" i="37" s="1"/>
  <c r="Y399" i="37" s="1"/>
  <c r="AE398" i="37"/>
  <c r="Y398" i="37" s="1"/>
  <c r="AA398" i="37" s="1"/>
  <c r="AD510" i="37"/>
  <c r="AE510" i="37" s="1"/>
  <c r="Y510" i="37" s="1"/>
  <c r="AA510" i="37" s="1"/>
  <c r="AD521" i="37"/>
  <c r="Z159" i="37"/>
  <c r="AD191" i="37"/>
  <c r="AE191" i="37" s="1"/>
  <c r="Y191" i="37" s="1"/>
  <c r="AA191" i="37" s="1"/>
  <c r="AD532" i="37"/>
  <c r="AE532" i="37" s="1"/>
  <c r="Y532" i="37" s="1"/>
  <c r="AA532" i="37" s="1"/>
  <c r="AA579" i="37"/>
  <c r="R19" i="37"/>
  <c r="AA586" i="37" s="1"/>
  <c r="AA584" i="37"/>
  <c r="AD177" i="37" l="1"/>
  <c r="AD178" i="37" s="1"/>
  <c r="AE178" i="37" s="1"/>
  <c r="Y178" i="37" s="1"/>
  <c r="AA178" i="37" s="1"/>
  <c r="AA171" i="37"/>
  <c r="AD385" i="37"/>
  <c r="AE385" i="37" s="1"/>
  <c r="Y385" i="37" s="1"/>
  <c r="AA385" i="37" s="1"/>
  <c r="AD354" i="37"/>
  <c r="AE354" i="37" s="1"/>
  <c r="Y354" i="37" s="1"/>
  <c r="AA354" i="37" s="1"/>
  <c r="AA213" i="37"/>
  <c r="AA457" i="37"/>
  <c r="AA399" i="37"/>
  <c r="AA266" i="37"/>
  <c r="AA157" i="37"/>
  <c r="AA274" i="37"/>
  <c r="AA282" i="37"/>
  <c r="AA286" i="37"/>
  <c r="AA353" i="37"/>
  <c r="AA516" i="37"/>
  <c r="AE177" i="37"/>
  <c r="Y177" i="37" s="1"/>
  <c r="AA177" i="37" s="1"/>
  <c r="AE167" i="37"/>
  <c r="Y167" i="37" s="1"/>
  <c r="AA167" i="37" s="1"/>
  <c r="AD168" i="37"/>
  <c r="AE168" i="37" s="1"/>
  <c r="Y168" i="37" s="1"/>
  <c r="AA168" i="37" s="1"/>
  <c r="AE186" i="37"/>
  <c r="Y186" i="37" s="1"/>
  <c r="AA186" i="37" s="1"/>
  <c r="AD187" i="37"/>
  <c r="AE187" i="37" s="1"/>
  <c r="Y187" i="37" s="1"/>
  <c r="AA187" i="37" s="1"/>
  <c r="AA389" i="37"/>
  <c r="AE164" i="37"/>
  <c r="Y164" i="37" s="1"/>
  <c r="AA164" i="37" s="1"/>
  <c r="AD165" i="37"/>
  <c r="AE165" i="37" s="1"/>
  <c r="Y165" i="37" s="1"/>
  <c r="AA165" i="37" s="1"/>
  <c r="AA182" i="37"/>
  <c r="AA401" i="37"/>
  <c r="AA173" i="37"/>
  <c r="AA403" i="37"/>
  <c r="AA159" i="37"/>
  <c r="AA262" i="37"/>
  <c r="AA529" i="37"/>
  <c r="AE521" i="37"/>
  <c r="Y521" i="37" s="1"/>
  <c r="AA521" i="37" s="1"/>
  <c r="AD522" i="37"/>
  <c r="AE522" i="37" s="1"/>
  <c r="Y522" i="37" s="1"/>
  <c r="AA522" i="37" s="1"/>
  <c r="AE375" i="37"/>
  <c r="Y375" i="37" s="1"/>
  <c r="AA375" i="37" s="1"/>
  <c r="AD376" i="37"/>
  <c r="AE376" i="37" s="1"/>
  <c r="Y376" i="37" s="1"/>
  <c r="AA376" i="37" s="1"/>
  <c r="AE126" i="37"/>
  <c r="Y126" i="37" s="1"/>
  <c r="AA126" i="37" s="1"/>
  <c r="AD127" i="37"/>
  <c r="Z162" i="37"/>
  <c r="AD132" i="37"/>
  <c r="AE132" i="37" s="1"/>
  <c r="Y132" i="37" s="1"/>
  <c r="AA132" i="37" s="1"/>
  <c r="AE131" i="37"/>
  <c r="Y131" i="37" s="1"/>
  <c r="AA131" i="37" s="1"/>
  <c r="AD148" i="37"/>
  <c r="AE148" i="37" s="1"/>
  <c r="Y148" i="37" s="1"/>
  <c r="AA148" i="37" s="1"/>
  <c r="AE147" i="37"/>
  <c r="Y147" i="37" s="1"/>
  <c r="AA147" i="37" s="1"/>
  <c r="AA459" i="37"/>
  <c r="AA278" i="37"/>
  <c r="AE161" i="37"/>
  <c r="Y161" i="37" s="1"/>
  <c r="AA161" i="37" s="1"/>
  <c r="AD162" i="37"/>
  <c r="AE162" i="37" s="1"/>
  <c r="Y162" i="37" s="1"/>
  <c r="AA524" i="37"/>
  <c r="Z129" i="37"/>
  <c r="AD519" i="37"/>
  <c r="AE519" i="37" s="1"/>
  <c r="Y519" i="37" s="1"/>
  <c r="AA519" i="37" s="1"/>
  <c r="AE518" i="37"/>
  <c r="Y518" i="37" s="1"/>
  <c r="AA518" i="37" s="1"/>
  <c r="Q39" i="37"/>
  <c r="Q38" i="37"/>
  <c r="Q37" i="37"/>
  <c r="Q36" i="37"/>
  <c r="Q35" i="37"/>
  <c r="Q34" i="37"/>
  <c r="Q33" i="37"/>
  <c r="Q32" i="37"/>
  <c r="Q31" i="37"/>
  <c r="Q30" i="37"/>
  <c r="Q29" i="37"/>
  <c r="Q28" i="37"/>
  <c r="Q27" i="37"/>
  <c r="Q26" i="37"/>
  <c r="Q25" i="37"/>
  <c r="Q24" i="37"/>
  <c r="Q23" i="37"/>
  <c r="Q22" i="37"/>
  <c r="Q21" i="37"/>
  <c r="Q20" i="37"/>
  <c r="Q2" i="37"/>
  <c r="N20" i="37"/>
  <c r="N39" i="37"/>
  <c r="N38" i="37"/>
  <c r="N37" i="37"/>
  <c r="N36" i="37"/>
  <c r="N35" i="37"/>
  <c r="N34" i="37"/>
  <c r="N33" i="37"/>
  <c r="N32" i="37"/>
  <c r="N31" i="37"/>
  <c r="N30" i="37"/>
  <c r="N29" i="37"/>
  <c r="N28" i="37"/>
  <c r="N27" i="37"/>
  <c r="N26" i="37"/>
  <c r="N25" i="37"/>
  <c r="N24" i="37"/>
  <c r="N23" i="37"/>
  <c r="N22" i="37"/>
  <c r="N21" i="37"/>
  <c r="Q40" i="37"/>
  <c r="N40" i="37"/>
  <c r="B2" i="37"/>
  <c r="A2" i="37"/>
  <c r="AD2" i="37" s="1"/>
  <c r="AE2" i="37" s="1"/>
  <c r="Y2" i="37" s="1"/>
  <c r="AD386" i="37" l="1"/>
  <c r="AE386" i="37" s="1"/>
  <c r="Y386" i="37" s="1"/>
  <c r="AA386" i="37" s="1"/>
  <c r="AA162" i="37"/>
  <c r="AE127" i="37"/>
  <c r="Y127" i="37" s="1"/>
  <c r="AA127" i="37" s="1"/>
  <c r="AD128" i="37"/>
  <c r="R23" i="37"/>
  <c r="R35" i="37"/>
  <c r="R39" i="37"/>
  <c r="AA591" i="37"/>
  <c r="R34" i="37"/>
  <c r="R31" i="37"/>
  <c r="AC6" i="37"/>
  <c r="R2" i="37"/>
  <c r="AA565" i="37" s="1"/>
  <c r="R27" i="37"/>
  <c r="R22" i="37"/>
  <c r="R28" i="37"/>
  <c r="R38" i="37"/>
  <c r="R29" i="37"/>
  <c r="Z2" i="37"/>
  <c r="AA2" i="37" s="1"/>
  <c r="R21" i="37"/>
  <c r="R26" i="37"/>
  <c r="R32" i="37"/>
  <c r="R25" i="37"/>
  <c r="R30" i="37"/>
  <c r="R36" i="37"/>
  <c r="R20" i="37"/>
  <c r="R24" i="37"/>
  <c r="R33" i="37"/>
  <c r="R37" i="37"/>
  <c r="R40" i="37"/>
  <c r="AE128" i="37" l="1"/>
  <c r="Y128" i="37" s="1"/>
  <c r="AA128" i="37" s="1"/>
  <c r="AD129" i="37"/>
  <c r="AE129" i="37" s="1"/>
  <c r="Y129" i="37" s="1"/>
  <c r="AA129" i="37" s="1"/>
  <c r="W6" i="37"/>
  <c r="AA593" i="37"/>
  <c r="W41" i="37"/>
  <c r="Q41" i="37"/>
  <c r="N41" i="37"/>
  <c r="AA598" i="37" s="1"/>
  <c r="R41" i="37" l="1"/>
  <c r="AA600" i="37" s="1"/>
  <c r="Q59" i="37" l="1"/>
  <c r="Q58" i="37"/>
  <c r="Q57" i="37"/>
  <c r="Q56" i="37"/>
  <c r="Q55" i="37"/>
  <c r="Q54" i="37"/>
  <c r="Q53" i="37"/>
  <c r="Q52" i="37"/>
  <c r="Q51" i="37"/>
  <c r="Q50" i="37"/>
  <c r="Q49" i="37"/>
  <c r="Q48" i="37"/>
  <c r="Q47" i="37"/>
  <c r="Q46" i="37"/>
  <c r="Q45" i="37"/>
  <c r="Q44" i="37"/>
  <c r="Q43" i="37"/>
  <c r="Q42" i="37"/>
  <c r="N59" i="37"/>
  <c r="N58" i="37"/>
  <c r="R58" i="37" s="1"/>
  <c r="N57" i="37"/>
  <c r="N56" i="37"/>
  <c r="N55" i="37"/>
  <c r="N54" i="37"/>
  <c r="R54" i="37" s="1"/>
  <c r="N53" i="37"/>
  <c r="N52" i="37"/>
  <c r="N51" i="37"/>
  <c r="N50" i="37"/>
  <c r="N49" i="37"/>
  <c r="N48" i="37"/>
  <c r="N47" i="37"/>
  <c r="N46" i="37"/>
  <c r="R46" i="37" s="1"/>
  <c r="N45" i="37"/>
  <c r="N44" i="37"/>
  <c r="N43" i="37"/>
  <c r="N42" i="37"/>
  <c r="R55" i="37" l="1"/>
  <c r="R47" i="37"/>
  <c r="R45" i="37"/>
  <c r="R49" i="37"/>
  <c r="R44" i="37"/>
  <c r="R56" i="37"/>
  <c r="R48" i="37"/>
  <c r="R53" i="37"/>
  <c r="R43" i="37"/>
  <c r="R52" i="37"/>
  <c r="R57" i="37"/>
  <c r="R59" i="37"/>
  <c r="R51" i="37"/>
  <c r="R42" i="37"/>
  <c r="AA605" i="37"/>
  <c r="R50" i="37"/>
  <c r="AA607" i="37" l="1"/>
  <c r="N530" i="37"/>
  <c r="Q86" i="37" l="1"/>
  <c r="Q85" i="37"/>
  <c r="Q84" i="37"/>
  <c r="Q83" i="37"/>
  <c r="Q82" i="37"/>
  <c r="Q81" i="37"/>
  <c r="Q80" i="37"/>
  <c r="Q79" i="37"/>
  <c r="Q78" i="37"/>
  <c r="Q77" i="37"/>
  <c r="Q76" i="37"/>
  <c r="Q75" i="37"/>
  <c r="Q74" i="37"/>
  <c r="Q73" i="37"/>
  <c r="Q72" i="37"/>
  <c r="Q71" i="37"/>
  <c r="Q70" i="37"/>
  <c r="Q69" i="37"/>
  <c r="Q68" i="37"/>
  <c r="Q67" i="37"/>
  <c r="Q66" i="37"/>
  <c r="Q65" i="37"/>
  <c r="Q64" i="37"/>
  <c r="Q63" i="37"/>
  <c r="Q62" i="37"/>
  <c r="Q61" i="37"/>
  <c r="Q60" i="37"/>
  <c r="N86" i="37"/>
  <c r="N85" i="37"/>
  <c r="N84" i="37"/>
  <c r="N83" i="37"/>
  <c r="N82" i="37"/>
  <c r="N81" i="37"/>
  <c r="N80" i="37"/>
  <c r="N79" i="37"/>
  <c r="N78" i="37"/>
  <c r="N77" i="37"/>
  <c r="N76" i="37"/>
  <c r="N75" i="37"/>
  <c r="N74" i="37"/>
  <c r="N73" i="37"/>
  <c r="N72" i="37"/>
  <c r="N71" i="37"/>
  <c r="N70" i="37"/>
  <c r="N69" i="37"/>
  <c r="N68" i="37"/>
  <c r="N67" i="37"/>
  <c r="N66" i="37"/>
  <c r="N65" i="37"/>
  <c r="N64" i="37"/>
  <c r="N63" i="37"/>
  <c r="N62" i="37"/>
  <c r="N61" i="37"/>
  <c r="N60" i="37"/>
  <c r="N87" i="37"/>
  <c r="AA619" i="37" s="1"/>
  <c r="Q87" i="37"/>
  <c r="AA612" i="37" l="1"/>
  <c r="R60" i="37"/>
  <c r="R62" i="37"/>
  <c r="R64" i="37"/>
  <c r="R66" i="37"/>
  <c r="R68" i="37"/>
  <c r="R70" i="37"/>
  <c r="R72" i="37"/>
  <c r="R74" i="37"/>
  <c r="R76" i="37"/>
  <c r="R78" i="37"/>
  <c r="R80" i="37"/>
  <c r="R82" i="37"/>
  <c r="R84" i="37"/>
  <c r="R86" i="37"/>
  <c r="R61" i="37"/>
  <c r="R63" i="37"/>
  <c r="R65" i="37"/>
  <c r="R67" i="37"/>
  <c r="R69" i="37"/>
  <c r="R71" i="37"/>
  <c r="R73" i="37"/>
  <c r="R75" i="37"/>
  <c r="R77" i="37"/>
  <c r="R79" i="37"/>
  <c r="R81" i="37"/>
  <c r="R83" i="37"/>
  <c r="R85" i="37"/>
  <c r="R87" i="37"/>
  <c r="AA621" i="37" l="1"/>
  <c r="AA614" i="37"/>
  <c r="Q107" i="37" l="1"/>
  <c r="Q106" i="37"/>
  <c r="Q105" i="37"/>
  <c r="Q104" i="37"/>
  <c r="Q103" i="37"/>
  <c r="Q102" i="37"/>
  <c r="Q101" i="37"/>
  <c r="Q100" i="37"/>
  <c r="Q99" i="37"/>
  <c r="Q98" i="37"/>
  <c r="Q97" i="37"/>
  <c r="Q96" i="37"/>
  <c r="Q95" i="37"/>
  <c r="Q94" i="37"/>
  <c r="Q93" i="37"/>
  <c r="Q92" i="37"/>
  <c r="Q91" i="37"/>
  <c r="Q90" i="37"/>
  <c r="Q89" i="37"/>
  <c r="Q88" i="37"/>
  <c r="N107" i="37" l="1"/>
  <c r="R107" i="37" s="1"/>
  <c r="N106" i="37"/>
  <c r="R106" i="37" s="1"/>
  <c r="N105" i="37"/>
  <c r="R105" i="37" s="1"/>
  <c r="N104" i="37"/>
  <c r="R104" i="37" s="1"/>
  <c r="N103" i="37"/>
  <c r="R103" i="37" s="1"/>
  <c r="N102" i="37"/>
  <c r="R102" i="37" s="1"/>
  <c r="N101" i="37"/>
  <c r="R101" i="37" s="1"/>
  <c r="N100" i="37"/>
  <c r="R100" i="37" s="1"/>
  <c r="N99" i="37"/>
  <c r="R99" i="37" s="1"/>
  <c r="N98" i="37"/>
  <c r="R98" i="37" s="1"/>
  <c r="N97" i="37"/>
  <c r="R97" i="37" s="1"/>
  <c r="N96" i="37"/>
  <c r="N95" i="37"/>
  <c r="AA633" i="37" s="1"/>
  <c r="N94" i="37"/>
  <c r="R94" i="37" s="1"/>
  <c r="N93" i="37"/>
  <c r="R93" i="37" s="1"/>
  <c r="N92" i="37"/>
  <c r="R92" i="37" s="1"/>
  <c r="N91" i="37"/>
  <c r="R91" i="37" s="1"/>
  <c r="N90" i="37"/>
  <c r="R90" i="37" s="1"/>
  <c r="N89" i="37"/>
  <c r="R89" i="37" s="1"/>
  <c r="N88" i="37"/>
  <c r="N110" i="37"/>
  <c r="AA640" i="37" l="1"/>
  <c r="AA626" i="37"/>
  <c r="R95" i="37"/>
  <c r="R88" i="37"/>
  <c r="R96" i="37"/>
  <c r="Q109" i="37"/>
  <c r="Q110" i="37"/>
  <c r="R110" i="37" s="1"/>
  <c r="Q111" i="37"/>
  <c r="Q112" i="37"/>
  <c r="Q113" i="37"/>
  <c r="Q114" i="37"/>
  <c r="Q115" i="37"/>
  <c r="Q116" i="37"/>
  <c r="Q117" i="37"/>
  <c r="Q118" i="37"/>
  <c r="Q119" i="37"/>
  <c r="Q120" i="37"/>
  <c r="Q121" i="37"/>
  <c r="Q122" i="37"/>
  <c r="Q123" i="37"/>
  <c r="Q124" i="37"/>
  <c r="Q108" i="37"/>
  <c r="AA628" i="37" l="1"/>
  <c r="AA642" i="37"/>
  <c r="AA635" i="37"/>
  <c r="N124" i="37" l="1"/>
  <c r="R124" i="37" s="1"/>
  <c r="N123" i="37"/>
  <c r="R123" i="37" s="1"/>
  <c r="N122" i="37"/>
  <c r="R122" i="37" s="1"/>
  <c r="N121" i="37"/>
  <c r="R121" i="37" s="1"/>
  <c r="N120" i="37"/>
  <c r="R120" i="37" s="1"/>
  <c r="N119" i="37"/>
  <c r="R119" i="37" s="1"/>
  <c r="N118" i="37"/>
  <c r="R118" i="37" s="1"/>
  <c r="N117" i="37"/>
  <c r="R117" i="37" s="1"/>
  <c r="N116" i="37"/>
  <c r="N115" i="37"/>
  <c r="R115" i="37" s="1"/>
  <c r="N114" i="37"/>
  <c r="R114" i="37" s="1"/>
  <c r="N113" i="37"/>
  <c r="R113" i="37" s="1"/>
  <c r="N112" i="37"/>
  <c r="R112" i="37" s="1"/>
  <c r="N111" i="37"/>
  <c r="R111" i="37" s="1"/>
  <c r="N109" i="37"/>
  <c r="R109" i="37" s="1"/>
  <c r="N108" i="37"/>
  <c r="AA647" i="37" l="1"/>
  <c r="R108" i="37"/>
  <c r="R116" i="37"/>
  <c r="AA649" i="37" l="1"/>
  <c r="Q126" i="37" l="1"/>
  <c r="Q127" i="37"/>
  <c r="Q128" i="37"/>
  <c r="Q129" i="37"/>
  <c r="Q130" i="37"/>
  <c r="Q131" i="37"/>
  <c r="Q132" i="37"/>
  <c r="Q133" i="37"/>
  <c r="Q134" i="37"/>
  <c r="Q135" i="37"/>
  <c r="Q136" i="37"/>
  <c r="Q137" i="37"/>
  <c r="N132" i="37" l="1"/>
  <c r="R132" i="37" s="1"/>
  <c r="N131" i="37"/>
  <c r="R131" i="37" s="1"/>
  <c r="N129" i="37"/>
  <c r="R129" i="37" s="1"/>
  <c r="N128" i="37"/>
  <c r="N127" i="37"/>
  <c r="R127" i="37" s="1"/>
  <c r="N126" i="37"/>
  <c r="R126" i="37" s="1"/>
  <c r="N125" i="37"/>
  <c r="N130" i="37"/>
  <c r="R130" i="37" s="1"/>
  <c r="N133" i="37"/>
  <c r="R133" i="37" s="1"/>
  <c r="Q125" i="37"/>
  <c r="N134" i="37"/>
  <c r="R134" i="37" s="1"/>
  <c r="N135" i="37"/>
  <c r="R135" i="37" s="1"/>
  <c r="AA654" i="37" l="1"/>
  <c r="R128" i="37"/>
  <c r="R125" i="37"/>
  <c r="AA656" i="37" l="1"/>
  <c r="N136" i="37" l="1"/>
  <c r="N137" i="37"/>
  <c r="R137" i="37" s="1"/>
  <c r="R136" i="37" l="1"/>
  <c r="AA661" i="37"/>
  <c r="AA663" i="37" l="1"/>
  <c r="Q406" i="37" l="1"/>
  <c r="N406" i="37"/>
  <c r="R406" i="37" l="1"/>
  <c r="Q544" i="37"/>
  <c r="Q138" i="37" l="1"/>
  <c r="Q139" i="37"/>
  <c r="Q140" i="37"/>
  <c r="Q141" i="37"/>
  <c r="Q142" i="37"/>
  <c r="Q143" i="37"/>
  <c r="Q144" i="37"/>
  <c r="Q145" i="37"/>
  <c r="Q146" i="37"/>
  <c r="Q147" i="37"/>
  <c r="Q148" i="37"/>
  <c r="Q149" i="37"/>
  <c r="Q150" i="37"/>
  <c r="Q151" i="37"/>
  <c r="Q152" i="37"/>
  <c r="Q153" i="37"/>
  <c r="Q154" i="37"/>
  <c r="V154" i="37" s="1"/>
  <c r="AB154" i="37" s="1"/>
  <c r="AC154" i="37" s="1"/>
  <c r="Q155" i="37"/>
  <c r="V155" i="37" s="1"/>
  <c r="AB155" i="37" s="1"/>
  <c r="Q156" i="37"/>
  <c r="Q157" i="37"/>
  <c r="Q158" i="37"/>
  <c r="Q159" i="37"/>
  <c r="Q160" i="37"/>
  <c r="V160" i="37" s="1"/>
  <c r="AB160" i="37" s="1"/>
  <c r="AC160" i="37" s="1"/>
  <c r="Q161" i="37"/>
  <c r="Q162" i="37"/>
  <c r="Q163" i="37"/>
  <c r="V163" i="37" s="1"/>
  <c r="AB163" i="37" s="1"/>
  <c r="AC163" i="37" s="1"/>
  <c r="Q164" i="37"/>
  <c r="Q165" i="37"/>
  <c r="Q166" i="37"/>
  <c r="V166" i="37" s="1"/>
  <c r="AB166" i="37" s="1"/>
  <c r="AC166" i="37" s="1"/>
  <c r="Q167" i="37"/>
  <c r="Q168" i="37"/>
  <c r="Q169" i="37"/>
  <c r="Q170" i="37"/>
  <c r="Q171" i="37"/>
  <c r="Q172" i="37"/>
  <c r="V172" i="37" s="1"/>
  <c r="AB172" i="37" s="1"/>
  <c r="AC172" i="37" s="1"/>
  <c r="Q173" i="37"/>
  <c r="V173" i="37" s="1"/>
  <c r="AB173" i="37" s="1"/>
  <c r="AC173" i="37" s="1"/>
  <c r="Q174" i="37"/>
  <c r="Q175" i="37"/>
  <c r="V175" i="37" s="1"/>
  <c r="AB175" i="37" s="1"/>
  <c r="AC175" i="37" s="1"/>
  <c r="Q176" i="37"/>
  <c r="V176" i="37" s="1"/>
  <c r="AB176" i="37" s="1"/>
  <c r="AC176" i="37" s="1"/>
  <c r="Q177" i="37"/>
  <c r="V177" i="37" s="1"/>
  <c r="AB177" i="37" s="1"/>
  <c r="AC177" i="37" s="1"/>
  <c r="Q178" i="37"/>
  <c r="Q179" i="37"/>
  <c r="Q180" i="37"/>
  <c r="Q181" i="37"/>
  <c r="Q182" i="37"/>
  <c r="Q183" i="37"/>
  <c r="Q184" i="37"/>
  <c r="Q185" i="37"/>
  <c r="Q186" i="37"/>
  <c r="Q187" i="37"/>
  <c r="Q188" i="37"/>
  <c r="Q189" i="37"/>
  <c r="Q190" i="37"/>
  <c r="Q191" i="37"/>
  <c r="Q192" i="37"/>
  <c r="Q193" i="37"/>
  <c r="V193" i="37" s="1"/>
  <c r="AB193" i="37" s="1"/>
  <c r="AC193" i="37" s="1"/>
  <c r="Q194" i="37"/>
  <c r="Q195" i="37"/>
  <c r="Q196" i="37"/>
  <c r="Q197" i="37"/>
  <c r="Q198" i="37"/>
  <c r="Q199" i="37"/>
  <c r="Q200" i="37"/>
  <c r="Q201" i="37"/>
  <c r="Q202" i="37"/>
  <c r="V202" i="37" s="1"/>
  <c r="AB202" i="37" s="1"/>
  <c r="AC202" i="37" s="1"/>
  <c r="Q203" i="37"/>
  <c r="Q204" i="37"/>
  <c r="Q205" i="37"/>
  <c r="Q206" i="37"/>
  <c r="Q207" i="37"/>
  <c r="Q208" i="37"/>
  <c r="Q209" i="37"/>
  <c r="Q210" i="37"/>
  <c r="Q211" i="37"/>
  <c r="Q212" i="37"/>
  <c r="Q213" i="37"/>
  <c r="Q214" i="37"/>
  <c r="Q215" i="37"/>
  <c r="Q216" i="37"/>
  <c r="Q217" i="37"/>
  <c r="Q218" i="37"/>
  <c r="Q219" i="37"/>
  <c r="Q220" i="37"/>
  <c r="Q221" i="37"/>
  <c r="Q222" i="37"/>
  <c r="Q223" i="37"/>
  <c r="Q224" i="37"/>
  <c r="Q225" i="37"/>
  <c r="Q226" i="37"/>
  <c r="Q227" i="37"/>
  <c r="Q228" i="37"/>
  <c r="Q229" i="37"/>
  <c r="Q230" i="37"/>
  <c r="Q231" i="37"/>
  <c r="Q232" i="37"/>
  <c r="Q233" i="37"/>
  <c r="Q234" i="37"/>
  <c r="Q235" i="37"/>
  <c r="Q236" i="37"/>
  <c r="Q237" i="37"/>
  <c r="Q238" i="37"/>
  <c r="Q239" i="37"/>
  <c r="Q240" i="37"/>
  <c r="Q241" i="37"/>
  <c r="Q242" i="37"/>
  <c r="Q243" i="37"/>
  <c r="Q244" i="37"/>
  <c r="Q245" i="37"/>
  <c r="V245" i="37" s="1"/>
  <c r="AB245" i="37" s="1"/>
  <c r="AC245" i="37" s="1"/>
  <c r="Q246" i="37"/>
  <c r="Q247" i="37"/>
  <c r="V247" i="37" s="1"/>
  <c r="AB247" i="37" s="1"/>
  <c r="AC247" i="37" s="1"/>
  <c r="Q248" i="37"/>
  <c r="Q249" i="37"/>
  <c r="V249" i="37" s="1"/>
  <c r="AB249" i="37" s="1"/>
  <c r="AC249" i="37" s="1"/>
  <c r="Q250" i="37"/>
  <c r="Q251" i="37"/>
  <c r="Q252" i="37"/>
  <c r="Q253" i="37"/>
  <c r="Q254" i="37"/>
  <c r="Q255" i="37"/>
  <c r="Q256" i="37"/>
  <c r="Q257" i="37"/>
  <c r="Q258" i="37"/>
  <c r="V258" i="37" s="1"/>
  <c r="AB258" i="37" s="1"/>
  <c r="Q259" i="37"/>
  <c r="Q260" i="37"/>
  <c r="Q261" i="37"/>
  <c r="Q262" i="37"/>
  <c r="Q263" i="37"/>
  <c r="Q264" i="37"/>
  <c r="Q265" i="37"/>
  <c r="Q266" i="37"/>
  <c r="Q267" i="37"/>
  <c r="Q268" i="37"/>
  <c r="Q269" i="37"/>
  <c r="Q270" i="37"/>
  <c r="Q271" i="37"/>
  <c r="Q272" i="37"/>
  <c r="Q273" i="37"/>
  <c r="Q274" i="37"/>
  <c r="Q275" i="37"/>
  <c r="Q276" i="37"/>
  <c r="Q277" i="37"/>
  <c r="Q278" i="37"/>
  <c r="Q279" i="37"/>
  <c r="Q280" i="37"/>
  <c r="Q281" i="37"/>
  <c r="Q282" i="37"/>
  <c r="Q283" i="37"/>
  <c r="Q284" i="37"/>
  <c r="Q285" i="37"/>
  <c r="Q286" i="37"/>
  <c r="Q287" i="37"/>
  <c r="Q288" i="37"/>
  <c r="V288" i="37" s="1"/>
  <c r="AB288" i="37" s="1"/>
  <c r="AC288" i="37" s="1"/>
  <c r="Q289" i="37"/>
  <c r="Q290" i="37"/>
  <c r="V290" i="37" s="1"/>
  <c r="AB290" i="37" s="1"/>
  <c r="AC290" i="37" s="1"/>
  <c r="Q291" i="37"/>
  <c r="Q292" i="37"/>
  <c r="Q293" i="37"/>
  <c r="Q294" i="37"/>
  <c r="Q295" i="37"/>
  <c r="Q296" i="37"/>
  <c r="Q297" i="37"/>
  <c r="Q298" i="37"/>
  <c r="Q299" i="37"/>
  <c r="Q300" i="37"/>
  <c r="V300" i="37" s="1"/>
  <c r="AB300" i="37" s="1"/>
  <c r="AC300" i="37" s="1"/>
  <c r="Q301" i="37"/>
  <c r="Q302" i="37"/>
  <c r="V302" i="37" s="1"/>
  <c r="AB302" i="37" s="1"/>
  <c r="Q303" i="37"/>
  <c r="Q304" i="37"/>
  <c r="V304" i="37" s="1"/>
  <c r="AB304" i="37" s="1"/>
  <c r="AC304" i="37" s="1"/>
  <c r="Q305" i="37"/>
  <c r="V305" i="37" s="1"/>
  <c r="AB305" i="37" s="1"/>
  <c r="AC305" i="37" s="1"/>
  <c r="Q306" i="37"/>
  <c r="V306" i="37" s="1"/>
  <c r="AB306" i="37" s="1"/>
  <c r="AC306" i="37" s="1"/>
  <c r="Q307" i="37"/>
  <c r="V307" i="37" s="1"/>
  <c r="AB307" i="37" s="1"/>
  <c r="AC307" i="37" s="1"/>
  <c r="Q308" i="37"/>
  <c r="V308" i="37" s="1"/>
  <c r="AB308" i="37" s="1"/>
  <c r="AC308" i="37" s="1"/>
  <c r="Q309" i="37"/>
  <c r="V309" i="37" s="1"/>
  <c r="AB309" i="37" s="1"/>
  <c r="AC309" i="37" s="1"/>
  <c r="Q310" i="37"/>
  <c r="V310" i="37" s="1"/>
  <c r="AB310" i="37" s="1"/>
  <c r="AC310" i="37" s="1"/>
  <c r="Q311" i="37"/>
  <c r="Q312" i="37"/>
  <c r="Q313" i="37"/>
  <c r="V313" i="37" s="1"/>
  <c r="AB313" i="37" s="1"/>
  <c r="AC313" i="37" s="1"/>
  <c r="Q314" i="37"/>
  <c r="V314" i="37" s="1"/>
  <c r="AB314" i="37" s="1"/>
  <c r="AC314" i="37" s="1"/>
  <c r="Q315" i="37"/>
  <c r="V315" i="37" s="1"/>
  <c r="AB315" i="37" s="1"/>
  <c r="AC315" i="37" s="1"/>
  <c r="Q316" i="37"/>
  <c r="Q317" i="37"/>
  <c r="Q318" i="37"/>
  <c r="Q319" i="37"/>
  <c r="V319" i="37" s="1"/>
  <c r="AB319" i="37" s="1"/>
  <c r="AC319" i="37" s="1"/>
  <c r="Q320" i="37"/>
  <c r="Q321" i="37"/>
  <c r="V321" i="37" s="1"/>
  <c r="AB321" i="37" s="1"/>
  <c r="AC321" i="37" s="1"/>
  <c r="Q322" i="37"/>
  <c r="V322" i="37" s="1"/>
  <c r="AB322" i="37" s="1"/>
  <c r="AC322" i="37" s="1"/>
  <c r="Q323" i="37"/>
  <c r="V323" i="37" s="1"/>
  <c r="AB323" i="37" s="1"/>
  <c r="AC323" i="37" s="1"/>
  <c r="Q324" i="37"/>
  <c r="V324" i="37" s="1"/>
  <c r="AB324" i="37" s="1"/>
  <c r="AC324" i="37" s="1"/>
  <c r="Q325" i="37"/>
  <c r="V325" i="37" s="1"/>
  <c r="AB325" i="37" s="1"/>
  <c r="AC325" i="37" s="1"/>
  <c r="Q326" i="37"/>
  <c r="V326" i="37" s="1"/>
  <c r="AB326" i="37" s="1"/>
  <c r="AC326" i="37" s="1"/>
  <c r="Q327" i="37"/>
  <c r="Q328" i="37"/>
  <c r="Q329" i="37"/>
  <c r="Q330" i="37"/>
  <c r="V330" i="37" s="1"/>
  <c r="AB330" i="37" s="1"/>
  <c r="AC330" i="37" s="1"/>
  <c r="Q331" i="37"/>
  <c r="V331" i="37" s="1"/>
  <c r="AB331" i="37" s="1"/>
  <c r="AC331" i="37" s="1"/>
  <c r="Q332" i="37"/>
  <c r="Q333" i="37"/>
  <c r="V333" i="37" s="1"/>
  <c r="AB333" i="37" s="1"/>
  <c r="AC333" i="37" s="1"/>
  <c r="Q334" i="37"/>
  <c r="V334" i="37" s="1"/>
  <c r="AB334" i="37" s="1"/>
  <c r="AC334" i="37" s="1"/>
  <c r="Q335" i="37"/>
  <c r="V335" i="37" s="1"/>
  <c r="AB335" i="37" s="1"/>
  <c r="Q336" i="37"/>
  <c r="V336" i="37" s="1"/>
  <c r="AB336" i="37" s="1"/>
  <c r="Q337" i="37"/>
  <c r="V337" i="37" s="1"/>
  <c r="AB337" i="37" s="1"/>
  <c r="AC337" i="37" s="1"/>
  <c r="Q338" i="37"/>
  <c r="V338" i="37" s="1"/>
  <c r="AB338" i="37" s="1"/>
  <c r="Q339" i="37"/>
  <c r="V339" i="37" s="1"/>
  <c r="AB339" i="37" s="1"/>
  <c r="AC339" i="37" s="1"/>
  <c r="Q340" i="37"/>
  <c r="V340" i="37" s="1"/>
  <c r="AB340" i="37" s="1"/>
  <c r="AC340" i="37" s="1"/>
  <c r="Q341" i="37"/>
  <c r="V341" i="37" s="1"/>
  <c r="AB341" i="37" s="1"/>
  <c r="AC341" i="37" s="1"/>
  <c r="Q342" i="37"/>
  <c r="V342" i="37" s="1"/>
  <c r="AB342" i="37" s="1"/>
  <c r="AC342" i="37" s="1"/>
  <c r="Q343" i="37"/>
  <c r="V343" i="37" s="1"/>
  <c r="AB343" i="37" s="1"/>
  <c r="AC343" i="37" s="1"/>
  <c r="Q344" i="37"/>
  <c r="V344" i="37" s="1"/>
  <c r="AB344" i="37" s="1"/>
  <c r="AC344" i="37" s="1"/>
  <c r="Q345" i="37"/>
  <c r="V345" i="37" s="1"/>
  <c r="AB345" i="37" s="1"/>
  <c r="AC345" i="37" s="1"/>
  <c r="Q346" i="37"/>
  <c r="Q347" i="37"/>
  <c r="Q348" i="37"/>
  <c r="Q349" i="37"/>
  <c r="Q350" i="37"/>
  <c r="Q351" i="37"/>
  <c r="Q352" i="37"/>
  <c r="V352" i="37" s="1"/>
  <c r="AB352" i="37" s="1"/>
  <c r="AC352" i="37" s="1"/>
  <c r="Q353" i="37"/>
  <c r="Q354" i="37"/>
  <c r="Q355" i="37"/>
  <c r="V355" i="37" s="1"/>
  <c r="AB355" i="37" s="1"/>
  <c r="AC355" i="37" s="1"/>
  <c r="Q356" i="37"/>
  <c r="Q357" i="37"/>
  <c r="V357" i="37" s="1"/>
  <c r="AB357" i="37" s="1"/>
  <c r="Q358" i="37"/>
  <c r="Q359" i="37"/>
  <c r="V359" i="37" s="1"/>
  <c r="AB359" i="37" s="1"/>
  <c r="AC359" i="37" s="1"/>
  <c r="Q360" i="37"/>
  <c r="V360" i="37" s="1"/>
  <c r="AB360" i="37" s="1"/>
  <c r="AC360" i="37" s="1"/>
  <c r="Q361" i="37"/>
  <c r="V361" i="37" s="1"/>
  <c r="AB361" i="37" s="1"/>
  <c r="AC361" i="37" s="1"/>
  <c r="Q362" i="37"/>
  <c r="V362" i="37" s="1"/>
  <c r="AB362" i="37" s="1"/>
  <c r="Q363" i="37"/>
  <c r="V363" i="37" s="1"/>
  <c r="AB363" i="37" s="1"/>
  <c r="AC363" i="37" s="1"/>
  <c r="Q364" i="37"/>
  <c r="V364" i="37" s="1"/>
  <c r="AB364" i="37" s="1"/>
  <c r="AC364" i="37" s="1"/>
  <c r="Q365" i="37"/>
  <c r="Q366" i="37"/>
  <c r="V366" i="37" s="1"/>
  <c r="AB366" i="37" s="1"/>
  <c r="Q367" i="37"/>
  <c r="V367" i="37" s="1"/>
  <c r="AB367" i="37" s="1"/>
  <c r="Q368" i="37"/>
  <c r="Q369" i="37"/>
  <c r="V369" i="37" s="1"/>
  <c r="AB369" i="37" s="1"/>
  <c r="AC369" i="37" s="1"/>
  <c r="Q370" i="37"/>
  <c r="V370" i="37" s="1"/>
  <c r="AB370" i="37" s="1"/>
  <c r="Q371" i="37"/>
  <c r="Q372" i="37"/>
  <c r="Q373" i="37"/>
  <c r="Q374" i="37"/>
  <c r="V374" i="37" s="1"/>
  <c r="AB374" i="37" s="1"/>
  <c r="AC374" i="37" s="1"/>
  <c r="Q375" i="37"/>
  <c r="V375" i="37" s="1"/>
  <c r="AB375" i="37" s="1"/>
  <c r="AC375" i="37" s="1"/>
  <c r="Q376" i="37"/>
  <c r="Q377" i="37"/>
  <c r="Q378" i="37"/>
  <c r="Q379" i="37"/>
  <c r="V379" i="37" s="1"/>
  <c r="AB379" i="37" s="1"/>
  <c r="Q380" i="37"/>
  <c r="V380" i="37" s="1"/>
  <c r="AB380" i="37" s="1"/>
  <c r="AC380" i="37" s="1"/>
  <c r="Q381" i="37"/>
  <c r="Q382" i="37"/>
  <c r="V382" i="37" s="1"/>
  <c r="AB382" i="37" s="1"/>
  <c r="AC382" i="37" s="1"/>
  <c r="Q383" i="37"/>
  <c r="V383" i="37" s="1"/>
  <c r="AB383" i="37" s="1"/>
  <c r="Q384" i="37"/>
  <c r="Q385" i="37"/>
  <c r="Q386" i="37"/>
  <c r="Q387" i="37"/>
  <c r="V387" i="37" s="1"/>
  <c r="AB387" i="37" s="1"/>
  <c r="AC387" i="37" s="1"/>
  <c r="Q388" i="37"/>
  <c r="V388" i="37" s="1"/>
  <c r="AB388" i="37" s="1"/>
  <c r="AC388" i="37" s="1"/>
  <c r="Q389" i="37"/>
  <c r="V389" i="37" s="1"/>
  <c r="AB389" i="37" s="1"/>
  <c r="AC389" i="37" s="1"/>
  <c r="Q390" i="37"/>
  <c r="Q391" i="37"/>
  <c r="Q392" i="37"/>
  <c r="V392" i="37" s="1"/>
  <c r="AB392" i="37" s="1"/>
  <c r="AC392" i="37" s="1"/>
  <c r="Q393" i="37"/>
  <c r="Q394" i="37"/>
  <c r="V394" i="37" s="1"/>
  <c r="AB394" i="37" s="1"/>
  <c r="AC394" i="37" s="1"/>
  <c r="Q395" i="37"/>
  <c r="Q396" i="37"/>
  <c r="V396" i="37" s="1"/>
  <c r="AB396" i="37" s="1"/>
  <c r="AC396" i="37" s="1"/>
  <c r="Q397" i="37"/>
  <c r="V397" i="37" s="1"/>
  <c r="AB397" i="37" s="1"/>
  <c r="AC397" i="37" s="1"/>
  <c r="Q398" i="37"/>
  <c r="V398" i="37" s="1"/>
  <c r="AB398" i="37" s="1"/>
  <c r="AC398" i="37" s="1"/>
  <c r="Q399" i="37"/>
  <c r="V399" i="37" s="1"/>
  <c r="AB399" i="37" s="1"/>
  <c r="AC399" i="37" s="1"/>
  <c r="Q400" i="37"/>
  <c r="V400" i="37" s="1"/>
  <c r="AB400" i="37" s="1"/>
  <c r="AC400" i="37" s="1"/>
  <c r="Q401" i="37"/>
  <c r="V401" i="37" s="1"/>
  <c r="AB401" i="37" s="1"/>
  <c r="AC401" i="37" s="1"/>
  <c r="Q402" i="37"/>
  <c r="V402" i="37" s="1"/>
  <c r="AB402" i="37" s="1"/>
  <c r="AC402" i="37" s="1"/>
  <c r="Q403" i="37"/>
  <c r="V403" i="37" s="1"/>
  <c r="AB403" i="37" s="1"/>
  <c r="AC403" i="37" s="1"/>
  <c r="Q404" i="37"/>
  <c r="V404" i="37" s="1"/>
  <c r="AB404" i="37" s="1"/>
  <c r="AC404" i="37" s="1"/>
  <c r="Q405" i="37"/>
  <c r="Q407" i="37"/>
  <c r="V407" i="37" s="1"/>
  <c r="AB407" i="37" s="1"/>
  <c r="AC407" i="37" s="1"/>
  <c r="Q408" i="37"/>
  <c r="V408" i="37" s="1"/>
  <c r="AB408" i="37" s="1"/>
  <c r="AC408" i="37" s="1"/>
  <c r="Q409" i="37"/>
  <c r="V409" i="37" s="1"/>
  <c r="AB409" i="37" s="1"/>
  <c r="AC409" i="37" s="1"/>
  <c r="Q410" i="37"/>
  <c r="V410" i="37" s="1"/>
  <c r="AB410" i="37" s="1"/>
  <c r="Q411" i="37"/>
  <c r="V411" i="37" s="1"/>
  <c r="AB411" i="37" s="1"/>
  <c r="AC411" i="37" s="1"/>
  <c r="Q412" i="37"/>
  <c r="Q413" i="37"/>
  <c r="V413" i="37" s="1"/>
  <c r="AB413" i="37" s="1"/>
  <c r="AC413" i="37" s="1"/>
  <c r="Q414" i="37"/>
  <c r="V414" i="37" s="1"/>
  <c r="AB414" i="37" s="1"/>
  <c r="AC414" i="37" s="1"/>
  <c r="Q415" i="37"/>
  <c r="V415" i="37" s="1"/>
  <c r="AB415" i="37" s="1"/>
  <c r="AC415" i="37" s="1"/>
  <c r="Q416" i="37"/>
  <c r="Q417" i="37"/>
  <c r="V417" i="37" s="1"/>
  <c r="AB417" i="37" s="1"/>
  <c r="AC417" i="37" s="1"/>
  <c r="Q418" i="37"/>
  <c r="Q419" i="37"/>
  <c r="V419" i="37" s="1"/>
  <c r="AB419" i="37" s="1"/>
  <c r="AC419" i="37" s="1"/>
  <c r="Q420" i="37"/>
  <c r="V420" i="37" s="1"/>
  <c r="AB420" i="37" s="1"/>
  <c r="AC420" i="37" s="1"/>
  <c r="Q421" i="37"/>
  <c r="Q422" i="37"/>
  <c r="Q423" i="37"/>
  <c r="Q424" i="37"/>
  <c r="Q425" i="37"/>
  <c r="Q426" i="37"/>
  <c r="Q427" i="37"/>
  <c r="V427" i="37" s="1"/>
  <c r="AB427" i="37" s="1"/>
  <c r="AC427" i="37" s="1"/>
  <c r="Q428" i="37"/>
  <c r="V428" i="37" s="1"/>
  <c r="AB428" i="37" s="1"/>
  <c r="AC428" i="37" s="1"/>
  <c r="Q429" i="37"/>
  <c r="Q430" i="37"/>
  <c r="V430" i="37" s="1"/>
  <c r="AB430" i="37" s="1"/>
  <c r="AC430" i="37" s="1"/>
  <c r="Q431" i="37"/>
  <c r="V431" i="37" s="1"/>
  <c r="AB431" i="37" s="1"/>
  <c r="AC431" i="37" s="1"/>
  <c r="Q432" i="37"/>
  <c r="V432" i="37" s="1"/>
  <c r="AB432" i="37" s="1"/>
  <c r="AC432" i="37" s="1"/>
  <c r="Q433" i="37"/>
  <c r="V433" i="37" s="1"/>
  <c r="AB433" i="37" s="1"/>
  <c r="AC433" i="37" s="1"/>
  <c r="Q434" i="37"/>
  <c r="V434" i="37" s="1"/>
  <c r="AB434" i="37" s="1"/>
  <c r="AC434" i="37" s="1"/>
  <c r="Q435" i="37"/>
  <c r="Q436" i="37"/>
  <c r="Q437" i="37"/>
  <c r="V437" i="37" s="1"/>
  <c r="AB437" i="37" s="1"/>
  <c r="AC437" i="37" s="1"/>
  <c r="Q438" i="37"/>
  <c r="V438" i="37" s="1"/>
  <c r="AB438" i="37" s="1"/>
  <c r="AC438" i="37" s="1"/>
  <c r="Q439" i="37"/>
  <c r="V439" i="37" s="1"/>
  <c r="AB439" i="37" s="1"/>
  <c r="Q440" i="37"/>
  <c r="V440" i="37" s="1"/>
  <c r="AB440" i="37" s="1"/>
  <c r="AC440" i="37" s="1"/>
  <c r="Q441" i="37"/>
  <c r="V441" i="37" s="1"/>
  <c r="AB441" i="37" s="1"/>
  <c r="Q442" i="37"/>
  <c r="Q443" i="37"/>
  <c r="Q444" i="37"/>
  <c r="Q445" i="37"/>
  <c r="Q446" i="37"/>
  <c r="Q447" i="37"/>
  <c r="Q448" i="37"/>
  <c r="Q449" i="37"/>
  <c r="V449" i="37" s="1"/>
  <c r="AB449" i="37" s="1"/>
  <c r="AC449" i="37" s="1"/>
  <c r="Q450" i="37"/>
  <c r="V450" i="37" s="1"/>
  <c r="AB450" i="37" s="1"/>
  <c r="Q451" i="37"/>
  <c r="Q452" i="37"/>
  <c r="Q453" i="37"/>
  <c r="V453" i="37" s="1"/>
  <c r="AB453" i="37" s="1"/>
  <c r="AC453" i="37" s="1"/>
  <c r="Q454" i="37"/>
  <c r="Q455" i="37"/>
  <c r="Q456" i="37"/>
  <c r="Q457" i="37"/>
  <c r="Q458" i="37"/>
  <c r="Q459" i="37"/>
  <c r="Q460" i="37"/>
  <c r="Q461" i="37"/>
  <c r="Q462" i="37"/>
  <c r="Q463" i="37"/>
  <c r="Q464" i="37"/>
  <c r="Q465" i="37"/>
  <c r="Q466" i="37"/>
  <c r="V466" i="37" s="1"/>
  <c r="AB466" i="37" s="1"/>
  <c r="AC466" i="37" s="1"/>
  <c r="Q467" i="37"/>
  <c r="Q468" i="37"/>
  <c r="Q469" i="37"/>
  <c r="V469" i="37" s="1"/>
  <c r="AB469" i="37" s="1"/>
  <c r="AC469" i="37" s="1"/>
  <c r="Q470" i="37"/>
  <c r="V470" i="37" s="1"/>
  <c r="AB470" i="37" s="1"/>
  <c r="AC470" i="37" s="1"/>
  <c r="Q471" i="37"/>
  <c r="V471" i="37" s="1"/>
  <c r="AB471" i="37" s="1"/>
  <c r="AC471" i="37" s="1"/>
  <c r="Q472" i="37"/>
  <c r="Q473" i="37"/>
  <c r="V473" i="37" s="1"/>
  <c r="AB473" i="37" s="1"/>
  <c r="AC473" i="37" s="1"/>
  <c r="Q474" i="37"/>
  <c r="Q475" i="37"/>
  <c r="V475" i="37" s="1"/>
  <c r="AB475" i="37" s="1"/>
  <c r="AC475" i="37" s="1"/>
  <c r="Q476" i="37"/>
  <c r="V476" i="37" s="1"/>
  <c r="AB476" i="37" s="1"/>
  <c r="AC476" i="37" s="1"/>
  <c r="Q477" i="37"/>
  <c r="V477" i="37" s="1"/>
  <c r="AB477" i="37" s="1"/>
  <c r="AC477" i="37" s="1"/>
  <c r="Q478" i="37"/>
  <c r="Q479" i="37"/>
  <c r="Q480" i="37"/>
  <c r="Q481" i="37"/>
  <c r="V481" i="37" s="1"/>
  <c r="AB481" i="37" s="1"/>
  <c r="AC481" i="37" s="1"/>
  <c r="Q482" i="37"/>
  <c r="Q483" i="37"/>
  <c r="Q484" i="37"/>
  <c r="Q485" i="37"/>
  <c r="V485" i="37" s="1"/>
  <c r="AB485" i="37" s="1"/>
  <c r="AC485" i="37" s="1"/>
  <c r="Q486" i="37"/>
  <c r="Q487" i="37"/>
  <c r="Q488" i="37"/>
  <c r="V488" i="37" s="1"/>
  <c r="AB488" i="37" s="1"/>
  <c r="AC488" i="37" s="1"/>
  <c r="Q489" i="37"/>
  <c r="Q490" i="37"/>
  <c r="Q491" i="37"/>
  <c r="V491" i="37" s="1"/>
  <c r="AB491" i="37" s="1"/>
  <c r="AC491" i="37" s="1"/>
  <c r="Q492" i="37"/>
  <c r="V492" i="37" s="1"/>
  <c r="AB492" i="37" s="1"/>
  <c r="Q493" i="37"/>
  <c r="V493" i="37" s="1"/>
  <c r="AB493" i="37" s="1"/>
  <c r="AC493" i="37" s="1"/>
  <c r="Q494" i="37"/>
  <c r="V494" i="37" s="1"/>
  <c r="AB494" i="37" s="1"/>
  <c r="AC494" i="37" s="1"/>
  <c r="Q495" i="37"/>
  <c r="Q496" i="37"/>
  <c r="V496" i="37" s="1"/>
  <c r="AB496" i="37" s="1"/>
  <c r="AC496" i="37" s="1"/>
  <c r="Q497" i="37"/>
  <c r="V497" i="37" s="1"/>
  <c r="AB497" i="37" s="1"/>
  <c r="AC497" i="37" s="1"/>
  <c r="Q498" i="37"/>
  <c r="V498" i="37" s="1"/>
  <c r="AB498" i="37" s="1"/>
  <c r="Q499" i="37"/>
  <c r="V499" i="37" s="1"/>
  <c r="AB499" i="37" s="1"/>
  <c r="AC499" i="37" s="1"/>
  <c r="Q500" i="37"/>
  <c r="V500" i="37" s="1"/>
  <c r="AB500" i="37" s="1"/>
  <c r="Q501" i="37"/>
  <c r="V501" i="37" s="1"/>
  <c r="AB501" i="37" s="1"/>
  <c r="AC501" i="37" s="1"/>
  <c r="Q502" i="37"/>
  <c r="V502" i="37" s="1"/>
  <c r="AB502" i="37" s="1"/>
  <c r="AC502" i="37" s="1"/>
  <c r="Q503" i="37"/>
  <c r="V503" i="37" s="1"/>
  <c r="AB503" i="37" s="1"/>
  <c r="Q504" i="37"/>
  <c r="V504" i="37" s="1"/>
  <c r="AB504" i="37" s="1"/>
  <c r="AC504" i="37" s="1"/>
  <c r="Q505" i="37"/>
  <c r="V505" i="37" s="1"/>
  <c r="AB505" i="37" s="1"/>
  <c r="AC505" i="37" s="1"/>
  <c r="Q506" i="37"/>
  <c r="V506" i="37" s="1"/>
  <c r="AB506" i="37" s="1"/>
  <c r="Q507" i="37"/>
  <c r="Q508" i="37"/>
  <c r="Q509" i="37"/>
  <c r="V509" i="37" s="1"/>
  <c r="AB509" i="37" s="1"/>
  <c r="AC509" i="37" s="1"/>
  <c r="Q510" i="37"/>
  <c r="Q511" i="37"/>
  <c r="Q512" i="37"/>
  <c r="Q513" i="37"/>
  <c r="Q514" i="37"/>
  <c r="Q515" i="37"/>
  <c r="Q517" i="37"/>
  <c r="Q520" i="37"/>
  <c r="V520" i="37" s="1"/>
  <c r="AB520" i="37" s="1"/>
  <c r="AC520" i="37" s="1"/>
  <c r="Q521" i="37"/>
  <c r="V521" i="37" s="1"/>
  <c r="AB521" i="37" s="1"/>
  <c r="AC521" i="37" s="1"/>
  <c r="Q522" i="37"/>
  <c r="Q523" i="37"/>
  <c r="Q525" i="37"/>
  <c r="Q526" i="37"/>
  <c r="Q527" i="37"/>
  <c r="V527" i="37" s="1"/>
  <c r="AB527" i="37" s="1"/>
  <c r="AC527" i="37" s="1"/>
  <c r="Q528" i="37"/>
  <c r="Q530" i="37"/>
  <c r="Q531" i="37"/>
  <c r="V531" i="37" s="1"/>
  <c r="AB531" i="37" s="1"/>
  <c r="AC531" i="37" s="1"/>
  <c r="Q532" i="37"/>
  <c r="Q533" i="37"/>
  <c r="Q534" i="37"/>
  <c r="V534" i="37" s="1"/>
  <c r="AB534" i="37" s="1"/>
  <c r="AC534" i="37" s="1"/>
  <c r="Q535" i="37"/>
  <c r="Q536" i="37"/>
  <c r="Q537" i="37"/>
  <c r="Q538" i="37"/>
  <c r="V538" i="37" s="1"/>
  <c r="AB538" i="37" s="1"/>
  <c r="AC538" i="37" s="1"/>
  <c r="Q539" i="37"/>
  <c r="Q540" i="37"/>
  <c r="Q541" i="37"/>
  <c r="V541" i="37" s="1"/>
  <c r="AB541" i="37" s="1"/>
  <c r="AC541" i="37" s="1"/>
  <c r="Q542" i="37"/>
  <c r="V542" i="37" s="1"/>
  <c r="AB542" i="37" s="1"/>
  <c r="AC542" i="37" s="1"/>
  <c r="Q543" i="37"/>
  <c r="V543" i="37" s="1"/>
  <c r="AB543" i="37" s="1"/>
  <c r="AC543" i="37" s="1"/>
  <c r="V544" i="37"/>
  <c r="AB544" i="37" s="1"/>
  <c r="AC544" i="37" s="1"/>
  <c r="N542" i="37"/>
  <c r="AC383" i="37" l="1"/>
  <c r="AC410" i="37"/>
  <c r="AC379" i="37"/>
  <c r="AC357" i="37"/>
  <c r="AC155" i="37"/>
  <c r="AC503" i="37"/>
  <c r="AC370" i="37"/>
  <c r="AC362" i="37"/>
  <c r="W521" i="37"/>
  <c r="W476" i="37"/>
  <c r="W428" i="37"/>
  <c r="W403" i="37"/>
  <c r="W336" i="37"/>
  <c r="W313" i="37"/>
  <c r="W309" i="37"/>
  <c r="W193" i="37"/>
  <c r="W177" i="37"/>
  <c r="W173" i="37"/>
  <c r="W389" i="37"/>
  <c r="W367" i="37"/>
  <c r="W304" i="37"/>
  <c r="W176" i="37"/>
  <c r="W401" i="37"/>
  <c r="W397" i="37"/>
  <c r="W375" i="37"/>
  <c r="W399" i="37"/>
  <c r="W388" i="37"/>
  <c r="W542" i="37"/>
  <c r="R356" i="37"/>
  <c r="V356" i="37"/>
  <c r="AB356" i="37" s="1"/>
  <c r="AC356" i="37" s="1"/>
  <c r="AC338" i="37" s="1"/>
  <c r="R542" i="37"/>
  <c r="W356" i="37" l="1"/>
  <c r="N450" i="37"/>
  <c r="R450" i="37" s="1"/>
  <c r="N148" i="37" l="1"/>
  <c r="R148" i="37" s="1"/>
  <c r="N147" i="37"/>
  <c r="R147" i="37" s="1"/>
  <c r="N146" i="37"/>
  <c r="N145" i="37"/>
  <c r="R145" i="37" s="1"/>
  <c r="N144" i="37"/>
  <c r="R144" i="37" s="1"/>
  <c r="N143" i="37"/>
  <c r="R143" i="37" s="1"/>
  <c r="N142" i="37"/>
  <c r="R142" i="37" s="1"/>
  <c r="N141" i="37"/>
  <c r="R141" i="37" s="1"/>
  <c r="N140" i="37"/>
  <c r="R140" i="37" s="1"/>
  <c r="N139" i="37"/>
  <c r="R139" i="37" s="1"/>
  <c r="N138" i="37"/>
  <c r="R138" i="37" s="1"/>
  <c r="AA668" i="37" l="1"/>
  <c r="R146" i="37"/>
  <c r="N153" i="37"/>
  <c r="R153" i="37" s="1"/>
  <c r="N152" i="37"/>
  <c r="R152" i="37" s="1"/>
  <c r="N151" i="37"/>
  <c r="R151" i="37" s="1"/>
  <c r="N150" i="37"/>
  <c r="R150" i="37" s="1"/>
  <c r="N149" i="37"/>
  <c r="AA670" i="37" l="1"/>
  <c r="R149" i="37"/>
  <c r="AA675" i="37"/>
  <c r="AA677" i="37" l="1"/>
  <c r="N284" i="37" l="1"/>
  <c r="R284" i="37" s="1"/>
  <c r="N282" i="37"/>
  <c r="R282" i="37" s="1"/>
  <c r="N280" i="37"/>
  <c r="R280" i="37" s="1"/>
  <c r="N278" i="37"/>
  <c r="R278" i="37" s="1"/>
  <c r="N276" i="37"/>
  <c r="R276" i="37" s="1"/>
  <c r="N274" i="37"/>
  <c r="R274" i="37" s="1"/>
  <c r="N272" i="37"/>
  <c r="R272" i="37" s="1"/>
  <c r="N270" i="37"/>
  <c r="R270" i="37" s="1"/>
  <c r="N264" i="37"/>
  <c r="R264" i="37" s="1"/>
  <c r="N260" i="37"/>
  <c r="R260" i="37" s="1"/>
  <c r="N526" i="37" l="1"/>
  <c r="R526" i="37" s="1"/>
  <c r="N461" i="37"/>
  <c r="R461" i="37" s="1"/>
  <c r="N459" i="37"/>
  <c r="R459" i="37" s="1"/>
  <c r="N457" i="37"/>
  <c r="R457" i="37" s="1"/>
  <c r="N390" i="37"/>
  <c r="R390" i="37" s="1"/>
  <c r="V3" i="37" l="1"/>
  <c r="S3" i="37"/>
  <c r="T3" i="37"/>
  <c r="V529" i="37"/>
  <c r="AB529" i="37" s="1"/>
  <c r="AC529" i="37" s="1"/>
  <c r="S529" i="37"/>
  <c r="T529" i="37"/>
  <c r="V524" i="37"/>
  <c r="AB524" i="37" s="1"/>
  <c r="AC524" i="37" s="1"/>
  <c r="AC506" i="37" s="1"/>
  <c r="S524" i="37"/>
  <c r="T524" i="37"/>
  <c r="T519" i="37"/>
  <c r="S519" i="37"/>
  <c r="V519" i="37"/>
  <c r="AB519" i="37" s="1"/>
  <c r="AC519" i="37" s="1"/>
  <c r="S518" i="37"/>
  <c r="T518" i="37"/>
  <c r="V518" i="37"/>
  <c r="AB518" i="37" s="1"/>
  <c r="AC518" i="37" s="1"/>
  <c r="AC500" i="37" s="1"/>
  <c r="S516" i="37"/>
  <c r="T516" i="37"/>
  <c r="V516" i="37"/>
  <c r="AB516" i="37" s="1"/>
  <c r="AC516" i="37" s="1"/>
  <c r="AC498" i="37" s="1"/>
  <c r="V5" i="37"/>
  <c r="AB5" i="37" s="1"/>
  <c r="AC5" i="37" s="1"/>
  <c r="S5" i="37"/>
  <c r="T5" i="37"/>
  <c r="V4" i="37"/>
  <c r="AB4" i="37" s="1"/>
  <c r="AC4" i="37" s="1"/>
  <c r="S4" i="37"/>
  <c r="T4" i="37"/>
  <c r="T6" i="37"/>
  <c r="S6" i="37"/>
  <c r="V7" i="37"/>
  <c r="AB7" i="37" s="1"/>
  <c r="AC7" i="37" s="1"/>
  <c r="S8" i="37"/>
  <c r="V9" i="37"/>
  <c r="AB9" i="37" s="1"/>
  <c r="AC9" i="37" s="1"/>
  <c r="S10" i="37"/>
  <c r="V11" i="37"/>
  <c r="AB11" i="37" s="1"/>
  <c r="AC11" i="37" s="1"/>
  <c r="S12" i="37"/>
  <c r="V13" i="37"/>
  <c r="AB13" i="37" s="1"/>
  <c r="AC13" i="37" s="1"/>
  <c r="S14" i="37"/>
  <c r="V15" i="37"/>
  <c r="AB15" i="37" s="1"/>
  <c r="AC15" i="37" s="1"/>
  <c r="S16" i="37"/>
  <c r="V17" i="37"/>
  <c r="AB17" i="37" s="1"/>
  <c r="AC17" i="37" s="1"/>
  <c r="S18" i="37"/>
  <c r="V19" i="37"/>
  <c r="AB19" i="37" s="1"/>
  <c r="AC19" i="37" s="1"/>
  <c r="T13" i="37"/>
  <c r="T8" i="37"/>
  <c r="T10" i="37"/>
  <c r="T12" i="37"/>
  <c r="T14" i="37"/>
  <c r="T16" i="37"/>
  <c r="T18" i="37"/>
  <c r="T19" i="37"/>
  <c r="AA583" i="37" s="1"/>
  <c r="S7" i="37"/>
  <c r="V8" i="37"/>
  <c r="AB8" i="37" s="1"/>
  <c r="AC8" i="37" s="1"/>
  <c r="S9" i="37"/>
  <c r="V10" i="37"/>
  <c r="AB10" i="37" s="1"/>
  <c r="AC10" i="37" s="1"/>
  <c r="S11" i="37"/>
  <c r="V12" i="37"/>
  <c r="AB12" i="37" s="1"/>
  <c r="AC12" i="37" s="1"/>
  <c r="S13" i="37"/>
  <c r="V14" i="37"/>
  <c r="AB14" i="37" s="1"/>
  <c r="AC14" i="37" s="1"/>
  <c r="S15" i="37"/>
  <c r="V16" i="37"/>
  <c r="AB16" i="37" s="1"/>
  <c r="AC16" i="37" s="1"/>
  <c r="S17" i="37"/>
  <c r="V18" i="37"/>
  <c r="AB18" i="37" s="1"/>
  <c r="AC18" i="37" s="1"/>
  <c r="S19" i="37"/>
  <c r="AA585" i="37" s="1"/>
  <c r="T7" i="37"/>
  <c r="T9" i="37"/>
  <c r="T11" i="37"/>
  <c r="T15" i="37"/>
  <c r="T17" i="37"/>
  <c r="S37" i="37"/>
  <c r="T36" i="37"/>
  <c r="S33" i="37"/>
  <c r="T32" i="37"/>
  <c r="S29" i="37"/>
  <c r="T28" i="37"/>
  <c r="S25" i="37"/>
  <c r="T24" i="37"/>
  <c r="S21" i="37"/>
  <c r="T20" i="37"/>
  <c r="S39" i="37"/>
  <c r="T38" i="37"/>
  <c r="S35" i="37"/>
  <c r="T34" i="37"/>
  <c r="S31" i="37"/>
  <c r="T30" i="37"/>
  <c r="S27" i="37"/>
  <c r="T39" i="37"/>
  <c r="S36" i="37"/>
  <c r="T35" i="37"/>
  <c r="S32" i="37"/>
  <c r="T31" i="37"/>
  <c r="S28" i="37"/>
  <c r="T27" i="37"/>
  <c r="S24" i="37"/>
  <c r="T23" i="37"/>
  <c r="S20" i="37"/>
  <c r="T2" i="37"/>
  <c r="AA562" i="37" s="1"/>
  <c r="S34" i="37"/>
  <c r="T33" i="37"/>
  <c r="T26" i="37"/>
  <c r="T25" i="37"/>
  <c r="S38" i="37"/>
  <c r="T37" i="37"/>
  <c r="S30" i="37"/>
  <c r="S23" i="37"/>
  <c r="S2" i="37"/>
  <c r="AA564" i="37" s="1"/>
  <c r="T29" i="37"/>
  <c r="T22" i="37"/>
  <c r="T21" i="37"/>
  <c r="V29" i="37"/>
  <c r="AB29" i="37" s="1"/>
  <c r="AC29" i="37" s="1"/>
  <c r="S26" i="37"/>
  <c r="S22" i="37"/>
  <c r="V24" i="37"/>
  <c r="AB24" i="37" s="1"/>
  <c r="AC24" i="37" s="1"/>
  <c r="V28" i="37"/>
  <c r="AB28" i="37" s="1"/>
  <c r="AC28" i="37" s="1"/>
  <c r="V32" i="37"/>
  <c r="AB32" i="37" s="1"/>
  <c r="AC32" i="37" s="1"/>
  <c r="V33" i="37"/>
  <c r="AB33" i="37" s="1"/>
  <c r="AC33" i="37" s="1"/>
  <c r="V21" i="37"/>
  <c r="AB21" i="37" s="1"/>
  <c r="AC21" i="37" s="1"/>
  <c r="V26" i="37"/>
  <c r="AB26" i="37" s="1"/>
  <c r="AC26" i="37" s="1"/>
  <c r="V35" i="37"/>
  <c r="AB35" i="37" s="1"/>
  <c r="AC35" i="37" s="1"/>
  <c r="V23" i="37"/>
  <c r="AB23" i="37" s="1"/>
  <c r="V36" i="37"/>
  <c r="AB36" i="37" s="1"/>
  <c r="AC36" i="37" s="1"/>
  <c r="V30" i="37"/>
  <c r="AB30" i="37" s="1"/>
  <c r="AC30" i="37" s="1"/>
  <c r="V38" i="37"/>
  <c r="AB38" i="37" s="1"/>
  <c r="AC38" i="37" s="1"/>
  <c r="V20" i="37"/>
  <c r="AB20" i="37" s="1"/>
  <c r="AC20" i="37" s="1"/>
  <c r="V37" i="37"/>
  <c r="AB37" i="37" s="1"/>
  <c r="AC37" i="37" s="1"/>
  <c r="V39" i="37"/>
  <c r="AB39" i="37" s="1"/>
  <c r="AC39" i="37" s="1"/>
  <c r="V25" i="37"/>
  <c r="AB25" i="37" s="1"/>
  <c r="AC25" i="37" s="1"/>
  <c r="V31" i="37"/>
  <c r="AB31" i="37" s="1"/>
  <c r="AC31" i="37" s="1"/>
  <c r="V2" i="37"/>
  <c r="AB2" i="37" s="1"/>
  <c r="AC2" i="37" s="1"/>
  <c r="W2" i="37" s="1"/>
  <c r="V27" i="37"/>
  <c r="AB27" i="37" s="1"/>
  <c r="AC27" i="37" s="1"/>
  <c r="V22" i="37"/>
  <c r="AB22" i="37" s="1"/>
  <c r="AC22" i="37" s="1"/>
  <c r="V34" i="37"/>
  <c r="AB34" i="37" s="1"/>
  <c r="AC34" i="37" s="1"/>
  <c r="T40" i="37"/>
  <c r="S40" i="37"/>
  <c r="V40" i="37"/>
  <c r="AB40" i="37" s="1"/>
  <c r="AC40" i="37" s="1"/>
  <c r="S41" i="37"/>
  <c r="T41" i="37"/>
  <c r="V41" i="37"/>
  <c r="AB41" i="37" s="1"/>
  <c r="AC41" i="37" s="1"/>
  <c r="S58" i="37"/>
  <c r="T57" i="37"/>
  <c r="V56" i="37"/>
  <c r="AB56" i="37" s="1"/>
  <c r="AC56" i="37" s="1"/>
  <c r="S54" i="37"/>
  <c r="T53" i="37"/>
  <c r="V52" i="37"/>
  <c r="AB52" i="37" s="1"/>
  <c r="AC52" i="37" s="1"/>
  <c r="S50" i="37"/>
  <c r="T49" i="37"/>
  <c r="V48" i="37"/>
  <c r="AB48" i="37" s="1"/>
  <c r="AC48" i="37" s="1"/>
  <c r="S46" i="37"/>
  <c r="T45" i="37"/>
  <c r="V44" i="37"/>
  <c r="AB44" i="37" s="1"/>
  <c r="AC44" i="37" s="1"/>
  <c r="S42" i="37"/>
  <c r="T47" i="37"/>
  <c r="S44" i="37"/>
  <c r="S59" i="37"/>
  <c r="S55" i="37"/>
  <c r="V53" i="37"/>
  <c r="AB53" i="37" s="1"/>
  <c r="AC53" i="37" s="1"/>
  <c r="S51" i="37"/>
  <c r="S47" i="37"/>
  <c r="V59" i="37"/>
  <c r="AB59" i="37" s="1"/>
  <c r="AC59" i="37" s="1"/>
  <c r="S57" i="37"/>
  <c r="T56" i="37"/>
  <c r="V55" i="37"/>
  <c r="AB55" i="37" s="1"/>
  <c r="AC55" i="37" s="1"/>
  <c r="S53" i="37"/>
  <c r="T52" i="37"/>
  <c r="V51" i="37"/>
  <c r="AB51" i="37" s="1"/>
  <c r="AC51" i="37" s="1"/>
  <c r="S49" i="37"/>
  <c r="T48" i="37"/>
  <c r="V47" i="37"/>
  <c r="AB47" i="37" s="1"/>
  <c r="S45" i="37"/>
  <c r="T44" i="37"/>
  <c r="V43" i="37"/>
  <c r="AB43" i="37" s="1"/>
  <c r="S48" i="37"/>
  <c r="V42" i="37"/>
  <c r="AB42" i="37" s="1"/>
  <c r="AC42" i="37" s="1"/>
  <c r="T58" i="37"/>
  <c r="T50" i="37"/>
  <c r="T46" i="37"/>
  <c r="T42" i="37"/>
  <c r="T59" i="37"/>
  <c r="V58" i="37"/>
  <c r="AB58" i="37" s="1"/>
  <c r="AC58" i="37" s="1"/>
  <c r="S56" i="37"/>
  <c r="T55" i="37"/>
  <c r="V54" i="37"/>
  <c r="AB54" i="37" s="1"/>
  <c r="AC54" i="37" s="1"/>
  <c r="S52" i="37"/>
  <c r="T51" i="37"/>
  <c r="V50" i="37"/>
  <c r="AB50" i="37" s="1"/>
  <c r="AC50" i="37" s="1"/>
  <c r="V46" i="37"/>
  <c r="AB46" i="37" s="1"/>
  <c r="AC46" i="37" s="1"/>
  <c r="T43" i="37"/>
  <c r="V57" i="37"/>
  <c r="AB57" i="37" s="1"/>
  <c r="AC57" i="37" s="1"/>
  <c r="T54" i="37"/>
  <c r="V49" i="37"/>
  <c r="AB49" i="37" s="1"/>
  <c r="AC49" i="37" s="1"/>
  <c r="V45" i="37"/>
  <c r="AB45" i="37" s="1"/>
  <c r="AC45" i="37" s="1"/>
  <c r="S43" i="37"/>
  <c r="V61" i="37"/>
  <c r="AB61" i="37" s="1"/>
  <c r="AC61" i="37" s="1"/>
  <c r="V63" i="37"/>
  <c r="AB63" i="37" s="1"/>
  <c r="AC63" i="37" s="1"/>
  <c r="V65" i="37"/>
  <c r="AB65" i="37" s="1"/>
  <c r="AC65" i="37" s="1"/>
  <c r="V67" i="37"/>
  <c r="AB67" i="37" s="1"/>
  <c r="AC67" i="37" s="1"/>
  <c r="V69" i="37"/>
  <c r="AB69" i="37" s="1"/>
  <c r="AC69" i="37" s="1"/>
  <c r="V71" i="37"/>
  <c r="AB71" i="37" s="1"/>
  <c r="AC71" i="37" s="1"/>
  <c r="V73" i="37"/>
  <c r="AB73" i="37" s="1"/>
  <c r="AC73" i="37" s="1"/>
  <c r="V75" i="37"/>
  <c r="AB75" i="37" s="1"/>
  <c r="AC75" i="37" s="1"/>
  <c r="V77" i="37"/>
  <c r="AB77" i="37" s="1"/>
  <c r="AC77" i="37" s="1"/>
  <c r="V79" i="37"/>
  <c r="AB79" i="37" s="1"/>
  <c r="AC79" i="37" s="1"/>
  <c r="V81" i="37"/>
  <c r="AB81" i="37" s="1"/>
  <c r="AC81" i="37" s="1"/>
  <c r="V83" i="37"/>
  <c r="AB83" i="37" s="1"/>
  <c r="AC83" i="37" s="1"/>
  <c r="V85" i="37"/>
  <c r="AB85" i="37" s="1"/>
  <c r="AC85" i="37" s="1"/>
  <c r="V60" i="37"/>
  <c r="AB60" i="37" s="1"/>
  <c r="AC60" i="37" s="1"/>
  <c r="V62" i="37"/>
  <c r="AB62" i="37" s="1"/>
  <c r="AC62" i="37" s="1"/>
  <c r="V64" i="37"/>
  <c r="AB64" i="37" s="1"/>
  <c r="AC64" i="37" s="1"/>
  <c r="V66" i="37"/>
  <c r="AB66" i="37" s="1"/>
  <c r="AC66" i="37" s="1"/>
  <c r="V68" i="37"/>
  <c r="AB68" i="37" s="1"/>
  <c r="AC68" i="37" s="1"/>
  <c r="V70" i="37"/>
  <c r="AB70" i="37" s="1"/>
  <c r="AC70" i="37" s="1"/>
  <c r="V72" i="37"/>
  <c r="AB72" i="37" s="1"/>
  <c r="AC72" i="37" s="1"/>
  <c r="V74" i="37"/>
  <c r="AB74" i="37" s="1"/>
  <c r="AC74" i="37" s="1"/>
  <c r="V76" i="37"/>
  <c r="AB76" i="37" s="1"/>
  <c r="AC76" i="37" s="1"/>
  <c r="V78" i="37"/>
  <c r="AB78" i="37" s="1"/>
  <c r="AC78" i="37" s="1"/>
  <c r="V80" i="37"/>
  <c r="AB80" i="37" s="1"/>
  <c r="AC80" i="37" s="1"/>
  <c r="V82" i="37"/>
  <c r="AB82" i="37" s="1"/>
  <c r="AC82" i="37" s="1"/>
  <c r="V84" i="37"/>
  <c r="AB84" i="37" s="1"/>
  <c r="AC84" i="37" s="1"/>
  <c r="V86" i="37"/>
  <c r="AB86" i="37" s="1"/>
  <c r="AC86" i="37" s="1"/>
  <c r="V87" i="37"/>
  <c r="AB87" i="37" s="1"/>
  <c r="AC87" i="37" s="1"/>
  <c r="T86" i="37"/>
  <c r="T85" i="37"/>
  <c r="T84" i="37"/>
  <c r="T83" i="37"/>
  <c r="T82" i="37"/>
  <c r="T81" i="37"/>
  <c r="T80" i="37"/>
  <c r="T79" i="37"/>
  <c r="T78" i="37"/>
  <c r="T77" i="37"/>
  <c r="T76" i="37"/>
  <c r="T75" i="37"/>
  <c r="T74" i="37"/>
  <c r="T73" i="37"/>
  <c r="T72" i="37"/>
  <c r="T71" i="37"/>
  <c r="T70" i="37"/>
  <c r="T69" i="37"/>
  <c r="T68" i="37"/>
  <c r="T67" i="37"/>
  <c r="T66" i="37"/>
  <c r="T65" i="37"/>
  <c r="T64" i="37"/>
  <c r="T63" i="37"/>
  <c r="T62" i="37"/>
  <c r="T61" i="37"/>
  <c r="T60" i="37"/>
  <c r="S86" i="37"/>
  <c r="S85" i="37"/>
  <c r="S84" i="37"/>
  <c r="S83" i="37"/>
  <c r="S82" i="37"/>
  <c r="S81" i="37"/>
  <c r="S80" i="37"/>
  <c r="S79" i="37"/>
  <c r="S78" i="37"/>
  <c r="S77" i="37"/>
  <c r="S76" i="37"/>
  <c r="S75" i="37"/>
  <c r="S74" i="37"/>
  <c r="S73" i="37"/>
  <c r="S72" i="37"/>
  <c r="S71" i="37"/>
  <c r="S70" i="37"/>
  <c r="S69" i="37"/>
  <c r="S68" i="37"/>
  <c r="S67" i="37"/>
  <c r="S66" i="37"/>
  <c r="S65" i="37"/>
  <c r="S64" i="37"/>
  <c r="S63" i="37"/>
  <c r="S62" i="37"/>
  <c r="S61" i="37"/>
  <c r="S60" i="37"/>
  <c r="S87" i="37"/>
  <c r="T87" i="37"/>
  <c r="AA618" i="37" s="1"/>
  <c r="S107" i="37"/>
  <c r="T106" i="37"/>
  <c r="S105" i="37"/>
  <c r="T107" i="37"/>
  <c r="S106" i="37"/>
  <c r="T105" i="37"/>
  <c r="S104" i="37"/>
  <c r="T103" i="37"/>
  <c r="S102" i="37"/>
  <c r="T101" i="37"/>
  <c r="S100" i="37"/>
  <c r="T99" i="37"/>
  <c r="S98" i="37"/>
  <c r="T97" i="37"/>
  <c r="S96" i="37"/>
  <c r="T95" i="37"/>
  <c r="AA632" i="37" s="1"/>
  <c r="S94" i="37"/>
  <c r="T93" i="37"/>
  <c r="S92" i="37"/>
  <c r="T91" i="37"/>
  <c r="T104" i="37"/>
  <c r="S103" i="37"/>
  <c r="T102" i="37"/>
  <c r="S101" i="37"/>
  <c r="T100" i="37"/>
  <c r="S99" i="37"/>
  <c r="T98" i="37"/>
  <c r="S97" i="37"/>
  <c r="T96" i="37"/>
  <c r="S95" i="37"/>
  <c r="T94" i="37"/>
  <c r="S93" i="37"/>
  <c r="T92" i="37"/>
  <c r="S91" i="37"/>
  <c r="T90" i="37"/>
  <c r="S89" i="37"/>
  <c r="T88" i="37"/>
  <c r="S90" i="37"/>
  <c r="T89" i="37"/>
  <c r="S88" i="37"/>
  <c r="V88" i="37"/>
  <c r="AB88" i="37" s="1"/>
  <c r="AC88" i="37" s="1"/>
  <c r="V89" i="37"/>
  <c r="AB89" i="37" s="1"/>
  <c r="AC89" i="37" s="1"/>
  <c r="V93" i="37"/>
  <c r="AB93" i="37" s="1"/>
  <c r="AC93" i="37" s="1"/>
  <c r="V97" i="37"/>
  <c r="AB97" i="37" s="1"/>
  <c r="AC97" i="37" s="1"/>
  <c r="V101" i="37"/>
  <c r="AB101" i="37" s="1"/>
  <c r="AC101" i="37" s="1"/>
  <c r="V105" i="37"/>
  <c r="AB105" i="37" s="1"/>
  <c r="AC105" i="37" s="1"/>
  <c r="V94" i="37"/>
  <c r="AB94" i="37" s="1"/>
  <c r="AC94" i="37" s="1"/>
  <c r="V98" i="37"/>
  <c r="AB98" i="37" s="1"/>
  <c r="AC98" i="37" s="1"/>
  <c r="V102" i="37"/>
  <c r="AB102" i="37" s="1"/>
  <c r="AC102" i="37" s="1"/>
  <c r="V106" i="37"/>
  <c r="AB106" i="37" s="1"/>
  <c r="AC106" i="37" s="1"/>
  <c r="V107" i="37"/>
  <c r="AB107" i="37" s="1"/>
  <c r="AC107" i="37" s="1"/>
  <c r="V90" i="37"/>
  <c r="AB90" i="37" s="1"/>
  <c r="AC90" i="37" s="1"/>
  <c r="V91" i="37"/>
  <c r="AB91" i="37" s="1"/>
  <c r="AC91" i="37" s="1"/>
  <c r="V95" i="37"/>
  <c r="AB95" i="37" s="1"/>
  <c r="AC95" i="37" s="1"/>
  <c r="V99" i="37"/>
  <c r="AB99" i="37" s="1"/>
  <c r="AC99" i="37" s="1"/>
  <c r="V103" i="37"/>
  <c r="AB103" i="37" s="1"/>
  <c r="AC103" i="37" s="1"/>
  <c r="V92" i="37"/>
  <c r="AB92" i="37" s="1"/>
  <c r="AC92" i="37" s="1"/>
  <c r="V96" i="37"/>
  <c r="AB96" i="37" s="1"/>
  <c r="AC96" i="37" s="1"/>
  <c r="V100" i="37"/>
  <c r="AB100" i="37" s="1"/>
  <c r="AC100" i="37" s="1"/>
  <c r="V104" i="37"/>
  <c r="AB104" i="37" s="1"/>
  <c r="AC104" i="37" s="1"/>
  <c r="V109" i="37"/>
  <c r="AB109" i="37" s="1"/>
  <c r="AC109" i="37" s="1"/>
  <c r="V113" i="37"/>
  <c r="AB113" i="37" s="1"/>
  <c r="V116" i="37"/>
  <c r="AB116" i="37" s="1"/>
  <c r="AC116" i="37" s="1"/>
  <c r="V117" i="37"/>
  <c r="AB117" i="37" s="1"/>
  <c r="AC117" i="37" s="1"/>
  <c r="V120" i="37"/>
  <c r="AB120" i="37" s="1"/>
  <c r="AC120" i="37" s="1"/>
  <c r="V122" i="37"/>
  <c r="AB122" i="37" s="1"/>
  <c r="AC122" i="37" s="1"/>
  <c r="V124" i="37"/>
  <c r="AB124" i="37" s="1"/>
  <c r="AC124" i="37" s="1"/>
  <c r="V111" i="37"/>
  <c r="AB111" i="37" s="1"/>
  <c r="AC111" i="37" s="1"/>
  <c r="V114" i="37"/>
  <c r="AB114" i="37" s="1"/>
  <c r="AC114" i="37" s="1"/>
  <c r="V115" i="37"/>
  <c r="AB115" i="37" s="1"/>
  <c r="AC115" i="37" s="1"/>
  <c r="V119" i="37"/>
  <c r="AB119" i="37" s="1"/>
  <c r="V121" i="37"/>
  <c r="AB121" i="37" s="1"/>
  <c r="AC121" i="37" s="1"/>
  <c r="V123" i="37"/>
  <c r="AB123" i="37" s="1"/>
  <c r="AC123" i="37" s="1"/>
  <c r="V118" i="37"/>
  <c r="AB118" i="37" s="1"/>
  <c r="AC118" i="37" s="1"/>
  <c r="V110" i="37"/>
  <c r="AB110" i="37" s="1"/>
  <c r="AC110" i="37" s="1"/>
  <c r="V112" i="37"/>
  <c r="AB112" i="37" s="1"/>
  <c r="AC112" i="37" s="1"/>
  <c r="S109" i="37"/>
  <c r="T110" i="37"/>
  <c r="S111" i="37"/>
  <c r="T112" i="37"/>
  <c r="S113" i="37"/>
  <c r="T114" i="37"/>
  <c r="S115" i="37"/>
  <c r="T116" i="37"/>
  <c r="S117" i="37"/>
  <c r="T118" i="37"/>
  <c r="S119" i="37"/>
  <c r="T120" i="37"/>
  <c r="S121" i="37"/>
  <c r="T122" i="37"/>
  <c r="S123" i="37"/>
  <c r="T124" i="37"/>
  <c r="T109" i="37"/>
  <c r="S110" i="37"/>
  <c r="T111" i="37"/>
  <c r="S112" i="37"/>
  <c r="T113" i="37"/>
  <c r="S114" i="37"/>
  <c r="T115" i="37"/>
  <c r="S118" i="37"/>
  <c r="T119" i="37"/>
  <c r="S122" i="37"/>
  <c r="T123" i="37"/>
  <c r="S116" i="37"/>
  <c r="T117" i="37"/>
  <c r="S120" i="37"/>
  <c r="T121" i="37"/>
  <c r="S124" i="37"/>
  <c r="S108" i="37"/>
  <c r="T108" i="37"/>
  <c r="V108" i="37"/>
  <c r="AB108" i="37" s="1"/>
  <c r="S126" i="37"/>
  <c r="V126" i="37"/>
  <c r="AB126" i="37" s="1"/>
  <c r="AC126" i="37" s="1"/>
  <c r="S127" i="37"/>
  <c r="V127" i="37"/>
  <c r="AB127" i="37" s="1"/>
  <c r="AC127" i="37" s="1"/>
  <c r="S128" i="37"/>
  <c r="V128" i="37"/>
  <c r="AB128" i="37" s="1"/>
  <c r="AC128" i="37" s="1"/>
  <c r="S129" i="37"/>
  <c r="V129" i="37"/>
  <c r="AB129" i="37" s="1"/>
  <c r="AC129" i="37" s="1"/>
  <c r="S130" i="37"/>
  <c r="V130" i="37"/>
  <c r="AB130" i="37" s="1"/>
  <c r="AC130" i="37" s="1"/>
  <c r="S131" i="37"/>
  <c r="V131" i="37"/>
  <c r="AB131" i="37" s="1"/>
  <c r="AC131" i="37" s="1"/>
  <c r="S132" i="37"/>
  <c r="V132" i="37"/>
  <c r="AB132" i="37" s="1"/>
  <c r="AC132" i="37" s="1"/>
  <c r="S133" i="37"/>
  <c r="V133" i="37"/>
  <c r="AB133" i="37" s="1"/>
  <c r="AC133" i="37" s="1"/>
  <c r="S134" i="37"/>
  <c r="V134" i="37"/>
  <c r="AB134" i="37" s="1"/>
  <c r="AC134" i="37" s="1"/>
  <c r="S135" i="37"/>
  <c r="V135" i="37"/>
  <c r="AB135" i="37" s="1"/>
  <c r="AC135" i="37" s="1"/>
  <c r="S136" i="37"/>
  <c r="V136" i="37"/>
  <c r="AB136" i="37" s="1"/>
  <c r="AC136" i="37" s="1"/>
  <c r="S137" i="37"/>
  <c r="V137" i="37"/>
  <c r="AB137" i="37" s="1"/>
  <c r="AC137" i="37" s="1"/>
  <c r="T126" i="37"/>
  <c r="T127" i="37"/>
  <c r="T128" i="37"/>
  <c r="T129" i="37"/>
  <c r="T130" i="37"/>
  <c r="T131" i="37"/>
  <c r="T132" i="37"/>
  <c r="T133" i="37"/>
  <c r="T134" i="37"/>
  <c r="T135" i="37"/>
  <c r="T136" i="37"/>
  <c r="T137" i="37"/>
  <c r="V125" i="37"/>
  <c r="AB125" i="37" s="1"/>
  <c r="AC125" i="37" s="1"/>
  <c r="T125" i="37"/>
  <c r="S125" i="37"/>
  <c r="S406" i="37"/>
  <c r="T406" i="37"/>
  <c r="V406" i="37"/>
  <c r="AB406" i="37" s="1"/>
  <c r="AC406" i="37" s="1"/>
  <c r="V158" i="37"/>
  <c r="AB158" i="37" s="1"/>
  <c r="AC158" i="37" s="1"/>
  <c r="V162" i="37"/>
  <c r="AB162" i="37" s="1"/>
  <c r="AC162" i="37" s="1"/>
  <c r="V167" i="37"/>
  <c r="AB167" i="37" s="1"/>
  <c r="AC167" i="37" s="1"/>
  <c r="V170" i="37"/>
  <c r="AB170" i="37" s="1"/>
  <c r="AC170" i="37" s="1"/>
  <c r="V174" i="37"/>
  <c r="AB174" i="37" s="1"/>
  <c r="AC174" i="37" s="1"/>
  <c r="V181" i="37"/>
  <c r="AB181" i="37" s="1"/>
  <c r="AC181" i="37" s="1"/>
  <c r="V185" i="37"/>
  <c r="AB185" i="37" s="1"/>
  <c r="AC185" i="37" s="1"/>
  <c r="V188" i="37"/>
  <c r="AB188" i="37" s="1"/>
  <c r="AC188" i="37" s="1"/>
  <c r="V192" i="37"/>
  <c r="AB192" i="37" s="1"/>
  <c r="AC192" i="37" s="1"/>
  <c r="V196" i="37"/>
  <c r="AB196" i="37" s="1"/>
  <c r="AC196" i="37" s="1"/>
  <c r="V199" i="37"/>
  <c r="AB199" i="37" s="1"/>
  <c r="AC199" i="37" s="1"/>
  <c r="V203" i="37"/>
  <c r="AB203" i="37" s="1"/>
  <c r="AC203" i="37" s="1"/>
  <c r="V206" i="37"/>
  <c r="AB206" i="37" s="1"/>
  <c r="AC206" i="37" s="1"/>
  <c r="V210" i="37"/>
  <c r="AB210" i="37" s="1"/>
  <c r="AC210" i="37" s="1"/>
  <c r="V214" i="37"/>
  <c r="AB214" i="37" s="1"/>
  <c r="AC214" i="37" s="1"/>
  <c r="V217" i="37"/>
  <c r="AB217" i="37" s="1"/>
  <c r="AC217" i="37" s="1"/>
  <c r="V221" i="37"/>
  <c r="AB221" i="37" s="1"/>
  <c r="AC221" i="37" s="1"/>
  <c r="V228" i="37"/>
  <c r="AB228" i="37" s="1"/>
  <c r="AC228" i="37" s="1"/>
  <c r="V232" i="37"/>
  <c r="AB232" i="37" s="1"/>
  <c r="V234" i="37"/>
  <c r="AB234" i="37" s="1"/>
  <c r="AC234" i="37" s="1"/>
  <c r="V238" i="37"/>
  <c r="AB238" i="37" s="1"/>
  <c r="AC238" i="37" s="1"/>
  <c r="V242" i="37"/>
  <c r="AB242" i="37" s="1"/>
  <c r="V246" i="37"/>
  <c r="AB246" i="37" s="1"/>
  <c r="V250" i="37"/>
  <c r="AB250" i="37" s="1"/>
  <c r="AC250" i="37" s="1"/>
  <c r="V254" i="37"/>
  <c r="AB254" i="37" s="1"/>
  <c r="V261" i="37"/>
  <c r="AB261" i="37" s="1"/>
  <c r="AC261" i="37" s="1"/>
  <c r="V265" i="37"/>
  <c r="AB265" i="37" s="1"/>
  <c r="AC265" i="37" s="1"/>
  <c r="V269" i="37"/>
  <c r="AB269" i="37" s="1"/>
  <c r="AC269" i="37" s="1"/>
  <c r="V273" i="37"/>
  <c r="AB273" i="37" s="1"/>
  <c r="AC273" i="37" s="1"/>
  <c r="V277" i="37"/>
  <c r="AB277" i="37" s="1"/>
  <c r="AC277" i="37" s="1"/>
  <c r="V281" i="37"/>
  <c r="AB281" i="37" s="1"/>
  <c r="AC281" i="37" s="1"/>
  <c r="V285" i="37"/>
  <c r="AB285" i="37" s="1"/>
  <c r="AC285" i="37" s="1"/>
  <c r="V289" i="37"/>
  <c r="AB289" i="37" s="1"/>
  <c r="AC289" i="37" s="1"/>
  <c r="V292" i="37"/>
  <c r="AB292" i="37" s="1"/>
  <c r="AC292" i="37" s="1"/>
  <c r="V296" i="37"/>
  <c r="AB296" i="37" s="1"/>
  <c r="AC296" i="37" s="1"/>
  <c r="V312" i="37"/>
  <c r="AB312" i="37" s="1"/>
  <c r="AC312" i="37" s="1"/>
  <c r="V316" i="37"/>
  <c r="AB316" i="37" s="1"/>
  <c r="AC316" i="37" s="1"/>
  <c r="V320" i="37"/>
  <c r="AB320" i="37" s="1"/>
  <c r="AC320" i="37" s="1"/>
  <c r="AC302" i="37" s="1"/>
  <c r="V348" i="37"/>
  <c r="AB348" i="37" s="1"/>
  <c r="AC348" i="37" s="1"/>
  <c r="V354" i="37"/>
  <c r="AB354" i="37" s="1"/>
  <c r="AC354" i="37" s="1"/>
  <c r="AC336" i="37" s="1"/>
  <c r="V358" i="37"/>
  <c r="AB358" i="37" s="1"/>
  <c r="AC358" i="37" s="1"/>
  <c r="V365" i="37"/>
  <c r="AB365" i="37" s="1"/>
  <c r="AC365" i="37" s="1"/>
  <c r="V390" i="37"/>
  <c r="AB390" i="37" s="1"/>
  <c r="AC390" i="37" s="1"/>
  <c r="V421" i="37"/>
  <c r="AB421" i="37" s="1"/>
  <c r="AC421" i="37" s="1"/>
  <c r="V425" i="37"/>
  <c r="AB425" i="37" s="1"/>
  <c r="AC425" i="37" s="1"/>
  <c r="V443" i="37"/>
  <c r="AB443" i="37" s="1"/>
  <c r="V447" i="37"/>
  <c r="AB447" i="37" s="1"/>
  <c r="AC447" i="37" s="1"/>
  <c r="V452" i="37"/>
  <c r="AB452" i="37" s="1"/>
  <c r="AC452" i="37" s="1"/>
  <c r="V457" i="37"/>
  <c r="AB457" i="37" s="1"/>
  <c r="AC457" i="37" s="1"/>
  <c r="AC439" i="37" s="1"/>
  <c r="V461" i="37"/>
  <c r="AB461" i="37" s="1"/>
  <c r="AC461" i="37" s="1"/>
  <c r="V464" i="37"/>
  <c r="AB464" i="37" s="1"/>
  <c r="AC464" i="37" s="1"/>
  <c r="V468" i="37"/>
  <c r="AB468" i="37" s="1"/>
  <c r="AC468" i="37" s="1"/>
  <c r="AC450" i="37" s="1"/>
  <c r="W450" i="37" s="1"/>
  <c r="V472" i="37"/>
  <c r="AB472" i="37" s="1"/>
  <c r="AC472" i="37" s="1"/>
  <c r="V479" i="37"/>
  <c r="AB479" i="37" s="1"/>
  <c r="AC479" i="37" s="1"/>
  <c r="V482" i="37"/>
  <c r="AB482" i="37" s="1"/>
  <c r="AC482" i="37" s="1"/>
  <c r="V486" i="37"/>
  <c r="AB486" i="37" s="1"/>
  <c r="AC486" i="37" s="1"/>
  <c r="V490" i="37"/>
  <c r="AB490" i="37" s="1"/>
  <c r="AC490" i="37" s="1"/>
  <c r="V510" i="37"/>
  <c r="AB510" i="37" s="1"/>
  <c r="AC510" i="37" s="1"/>
  <c r="AC492" i="37" s="1"/>
  <c r="V514" i="37"/>
  <c r="AB514" i="37" s="1"/>
  <c r="V526" i="37"/>
  <c r="AB526" i="37" s="1"/>
  <c r="AC526" i="37" s="1"/>
  <c r="V535" i="37"/>
  <c r="AB535" i="37" s="1"/>
  <c r="AC535" i="37" s="1"/>
  <c r="V539" i="37"/>
  <c r="AB539" i="37" s="1"/>
  <c r="AC539" i="37" s="1"/>
  <c r="V159" i="37"/>
  <c r="AB159" i="37" s="1"/>
  <c r="AC159" i="37" s="1"/>
  <c r="V164" i="37"/>
  <c r="AB164" i="37" s="1"/>
  <c r="AC164" i="37" s="1"/>
  <c r="V168" i="37"/>
  <c r="AB168" i="37" s="1"/>
  <c r="AC168" i="37" s="1"/>
  <c r="V171" i="37"/>
  <c r="AB171" i="37" s="1"/>
  <c r="AC171" i="37" s="1"/>
  <c r="V178" i="37"/>
  <c r="AB178" i="37" s="1"/>
  <c r="AC178" i="37" s="1"/>
  <c r="V179" i="37"/>
  <c r="AB179" i="37" s="1"/>
  <c r="AC179" i="37" s="1"/>
  <c r="V182" i="37"/>
  <c r="AB182" i="37" s="1"/>
  <c r="AC182" i="37" s="1"/>
  <c r="V186" i="37"/>
  <c r="AB186" i="37" s="1"/>
  <c r="AC186" i="37" s="1"/>
  <c r="V189" i="37"/>
  <c r="AB189" i="37" s="1"/>
  <c r="AC189" i="37" s="1"/>
  <c r="V194" i="37"/>
  <c r="AB194" i="37" s="1"/>
  <c r="AC194" i="37" s="1"/>
  <c r="V197" i="37"/>
  <c r="AB197" i="37" s="1"/>
  <c r="AC197" i="37" s="1"/>
  <c r="V200" i="37"/>
  <c r="AB200" i="37" s="1"/>
  <c r="AC200" i="37" s="1"/>
  <c r="V204" i="37"/>
  <c r="AB204" i="37" s="1"/>
  <c r="AC204" i="37" s="1"/>
  <c r="V207" i="37"/>
  <c r="AB207" i="37" s="1"/>
  <c r="AC207" i="37" s="1"/>
  <c r="V211" i="37"/>
  <c r="AB211" i="37" s="1"/>
  <c r="AC211" i="37" s="1"/>
  <c r="V215" i="37"/>
  <c r="AB215" i="37" s="1"/>
  <c r="AC215" i="37" s="1"/>
  <c r="V218" i="37"/>
  <c r="AB218" i="37" s="1"/>
  <c r="AC218" i="37" s="1"/>
  <c r="V222" i="37"/>
  <c r="AB222" i="37" s="1"/>
  <c r="AC222" i="37" s="1"/>
  <c r="V225" i="37"/>
  <c r="AB225" i="37" s="1"/>
  <c r="AC225" i="37" s="1"/>
  <c r="V229" i="37"/>
  <c r="AB229" i="37" s="1"/>
  <c r="AC229" i="37" s="1"/>
  <c r="V235" i="37"/>
  <c r="AB235" i="37" s="1"/>
  <c r="AC235" i="37" s="1"/>
  <c r="V239" i="37"/>
  <c r="AB239" i="37" s="1"/>
  <c r="AC239" i="37" s="1"/>
  <c r="V243" i="37"/>
  <c r="AB243" i="37" s="1"/>
  <c r="AC243" i="37" s="1"/>
  <c r="V251" i="37"/>
  <c r="AB251" i="37" s="1"/>
  <c r="AC251" i="37" s="1"/>
  <c r="V262" i="37"/>
  <c r="AB262" i="37" s="1"/>
  <c r="AC262" i="37" s="1"/>
  <c r="V266" i="37"/>
  <c r="AB266" i="37" s="1"/>
  <c r="AC266" i="37" s="1"/>
  <c r="V270" i="37"/>
  <c r="AB270" i="37" s="1"/>
  <c r="AC270" i="37" s="1"/>
  <c r="V274" i="37"/>
  <c r="AB274" i="37" s="1"/>
  <c r="AC274" i="37" s="1"/>
  <c r="V278" i="37"/>
  <c r="AB278" i="37" s="1"/>
  <c r="AC278" i="37" s="1"/>
  <c r="V282" i="37"/>
  <c r="AB282" i="37" s="1"/>
  <c r="AC282" i="37" s="1"/>
  <c r="V286" i="37"/>
  <c r="AB286" i="37" s="1"/>
  <c r="AC286" i="37" s="1"/>
  <c r="V293" i="37"/>
  <c r="AB293" i="37" s="1"/>
  <c r="AC293" i="37" s="1"/>
  <c r="V297" i="37"/>
  <c r="AB297" i="37" s="1"/>
  <c r="AC297" i="37" s="1"/>
  <c r="V301" i="37"/>
  <c r="AB301" i="37" s="1"/>
  <c r="AC301" i="37" s="1"/>
  <c r="V317" i="37"/>
  <c r="AB317" i="37" s="1"/>
  <c r="AC317" i="37" s="1"/>
  <c r="V327" i="37"/>
  <c r="AB327" i="37" s="1"/>
  <c r="AC327" i="37" s="1"/>
  <c r="V349" i="37"/>
  <c r="AB349" i="37" s="1"/>
  <c r="V372" i="37"/>
  <c r="AB372" i="37" s="1"/>
  <c r="AC372" i="37" s="1"/>
  <c r="V376" i="37"/>
  <c r="AB376" i="37" s="1"/>
  <c r="AC376" i="37" s="1"/>
  <c r="V384" i="37"/>
  <c r="AB384" i="37" s="1"/>
  <c r="AC384" i="37" s="1"/>
  <c r="AC366" i="37" s="1"/>
  <c r="V391" i="37"/>
  <c r="AB391" i="37" s="1"/>
  <c r="AC391" i="37" s="1"/>
  <c r="V393" i="37"/>
  <c r="AB393" i="37" s="1"/>
  <c r="AC393" i="37" s="1"/>
  <c r="V405" i="37"/>
  <c r="AB405" i="37" s="1"/>
  <c r="AC405" i="37" s="1"/>
  <c r="V416" i="37"/>
  <c r="AB416" i="37" s="1"/>
  <c r="AC416" i="37" s="1"/>
  <c r="V418" i="37"/>
  <c r="AB418" i="37" s="1"/>
  <c r="AC418" i="37" s="1"/>
  <c r="V422" i="37"/>
  <c r="AB422" i="37" s="1"/>
  <c r="AC422" i="37" s="1"/>
  <c r="V426" i="37"/>
  <c r="AB426" i="37" s="1"/>
  <c r="AC426" i="37" s="1"/>
  <c r="V429" i="37"/>
  <c r="AB429" i="37" s="1"/>
  <c r="AC429" i="37" s="1"/>
  <c r="V444" i="37"/>
  <c r="AB444" i="37" s="1"/>
  <c r="AC444" i="37" s="1"/>
  <c r="V448" i="37"/>
  <c r="AB448" i="37" s="1"/>
  <c r="AC448" i="37" s="1"/>
  <c r="V458" i="37"/>
  <c r="AB458" i="37" s="1"/>
  <c r="AC458" i="37" s="1"/>
  <c r="V462" i="37"/>
  <c r="AB462" i="37" s="1"/>
  <c r="AC462" i="37" s="1"/>
  <c r="V465" i="37"/>
  <c r="AB465" i="37" s="1"/>
  <c r="AC465" i="37" s="1"/>
  <c r="V480" i="37"/>
  <c r="AB480" i="37" s="1"/>
  <c r="AC480" i="37" s="1"/>
  <c r="V483" i="37"/>
  <c r="AB483" i="37" s="1"/>
  <c r="AC483" i="37" s="1"/>
  <c r="V487" i="37"/>
  <c r="AB487" i="37" s="1"/>
  <c r="AC487" i="37" s="1"/>
  <c r="V495" i="37"/>
  <c r="AB495" i="37" s="1"/>
  <c r="AC495" i="37" s="1"/>
  <c r="V507" i="37"/>
  <c r="AB507" i="37" s="1"/>
  <c r="AC507" i="37" s="1"/>
  <c r="V511" i="37"/>
  <c r="AB511" i="37" s="1"/>
  <c r="AC511" i="37" s="1"/>
  <c r="V515" i="37"/>
  <c r="AB515" i="37" s="1"/>
  <c r="AC515" i="37" s="1"/>
  <c r="V522" i="37"/>
  <c r="AB522" i="37" s="1"/>
  <c r="AC522" i="37" s="1"/>
  <c r="V532" i="37"/>
  <c r="AB532" i="37" s="1"/>
  <c r="AC532" i="37" s="1"/>
  <c r="V536" i="37"/>
  <c r="AB536" i="37" s="1"/>
  <c r="AC536" i="37" s="1"/>
  <c r="V540" i="37"/>
  <c r="AB540" i="37" s="1"/>
  <c r="AC540" i="37" s="1"/>
  <c r="V165" i="37"/>
  <c r="AB165" i="37" s="1"/>
  <c r="AC165" i="37" s="1"/>
  <c r="V180" i="37"/>
  <c r="AB180" i="37" s="1"/>
  <c r="AC180" i="37" s="1"/>
  <c r="V183" i="37"/>
  <c r="AB183" i="37" s="1"/>
  <c r="V187" i="37"/>
  <c r="AB187" i="37" s="1"/>
  <c r="AC187" i="37" s="1"/>
  <c r="V190" i="37"/>
  <c r="AB190" i="37" s="1"/>
  <c r="AC190" i="37" s="1"/>
  <c r="V201" i="37"/>
  <c r="AB201" i="37" s="1"/>
  <c r="AC201" i="37" s="1"/>
  <c r="V205" i="37"/>
  <c r="AB205" i="37" s="1"/>
  <c r="AC205" i="37" s="1"/>
  <c r="V208" i="37"/>
  <c r="AB208" i="37" s="1"/>
  <c r="AC208" i="37" s="1"/>
  <c r="V212" i="37"/>
  <c r="AB212" i="37" s="1"/>
  <c r="AC212" i="37" s="1"/>
  <c r="V219" i="37"/>
  <c r="AB219" i="37" s="1"/>
  <c r="AC219" i="37" s="1"/>
  <c r="V223" i="37"/>
  <c r="AB223" i="37" s="1"/>
  <c r="AC223" i="37" s="1"/>
  <c r="V226" i="37"/>
  <c r="AB226" i="37" s="1"/>
  <c r="AC226" i="37" s="1"/>
  <c r="V230" i="37"/>
  <c r="AB230" i="37" s="1"/>
  <c r="AC230" i="37" s="1"/>
  <c r="V233" i="37"/>
  <c r="AB233" i="37" s="1"/>
  <c r="AC233" i="37" s="1"/>
  <c r="V236" i="37"/>
  <c r="AB236" i="37" s="1"/>
  <c r="AC236" i="37" s="1"/>
  <c r="V240" i="37"/>
  <c r="AB240" i="37" s="1"/>
  <c r="AC240" i="37" s="1"/>
  <c r="V244" i="37"/>
  <c r="AB244" i="37" s="1"/>
  <c r="AC244" i="37" s="1"/>
  <c r="V248" i="37"/>
  <c r="AB248" i="37" s="1"/>
  <c r="V252" i="37"/>
  <c r="AB252" i="37" s="1"/>
  <c r="AC252" i="37" s="1"/>
  <c r="V255" i="37"/>
  <c r="AB255" i="37" s="1"/>
  <c r="AC255" i="37" s="1"/>
  <c r="V259" i="37"/>
  <c r="AB259" i="37" s="1"/>
  <c r="AC259" i="37" s="1"/>
  <c r="V263" i="37"/>
  <c r="AB263" i="37" s="1"/>
  <c r="AC263" i="37" s="1"/>
  <c r="V267" i="37"/>
  <c r="AB267" i="37" s="1"/>
  <c r="AC267" i="37" s="1"/>
  <c r="V271" i="37"/>
  <c r="AB271" i="37" s="1"/>
  <c r="AC271" i="37" s="1"/>
  <c r="V275" i="37"/>
  <c r="AB275" i="37" s="1"/>
  <c r="AC275" i="37" s="1"/>
  <c r="V279" i="37"/>
  <c r="AB279" i="37" s="1"/>
  <c r="AC279" i="37" s="1"/>
  <c r="V283" i="37"/>
  <c r="AB283" i="37" s="1"/>
  <c r="AC283" i="37" s="1"/>
  <c r="V287" i="37"/>
  <c r="AB287" i="37" s="1"/>
  <c r="AC287" i="37" s="1"/>
  <c r="V291" i="37"/>
  <c r="AB291" i="37" s="1"/>
  <c r="AC291" i="37" s="1"/>
  <c r="V294" i="37"/>
  <c r="AB294" i="37" s="1"/>
  <c r="AC294" i="37" s="1"/>
  <c r="V298" i="37"/>
  <c r="AB298" i="37" s="1"/>
  <c r="AC298" i="37" s="1"/>
  <c r="V318" i="37"/>
  <c r="AB318" i="37" s="1"/>
  <c r="V328" i="37"/>
  <c r="AB328" i="37" s="1"/>
  <c r="AC328" i="37" s="1"/>
  <c r="V332" i="37"/>
  <c r="AB332" i="37" s="1"/>
  <c r="AC332" i="37" s="1"/>
  <c r="V346" i="37"/>
  <c r="AB346" i="37" s="1"/>
  <c r="AC346" i="37" s="1"/>
  <c r="V350" i="37"/>
  <c r="AB350" i="37" s="1"/>
  <c r="AC350" i="37" s="1"/>
  <c r="V371" i="37"/>
  <c r="AB371" i="37" s="1"/>
  <c r="AC371" i="37" s="1"/>
  <c r="V373" i="37"/>
  <c r="AB373" i="37" s="1"/>
  <c r="AC373" i="37" s="1"/>
  <c r="V377" i="37"/>
  <c r="AB377" i="37" s="1"/>
  <c r="AC377" i="37" s="1"/>
  <c r="V381" i="37"/>
  <c r="AB381" i="37" s="1"/>
  <c r="AC381" i="37" s="1"/>
  <c r="V385" i="37"/>
  <c r="AB385" i="37" s="1"/>
  <c r="AC385" i="37" s="1"/>
  <c r="AC367" i="37" s="1"/>
  <c r="V423" i="37"/>
  <c r="AB423" i="37" s="1"/>
  <c r="AC423" i="37" s="1"/>
  <c r="V435" i="37"/>
  <c r="AB435" i="37" s="1"/>
  <c r="AC435" i="37" s="1"/>
  <c r="V445" i="37"/>
  <c r="AB445" i="37" s="1"/>
  <c r="AC445" i="37" s="1"/>
  <c r="V454" i="37"/>
  <c r="AB454" i="37" s="1"/>
  <c r="AC454" i="37" s="1"/>
  <c r="V459" i="37"/>
  <c r="AB459" i="37" s="1"/>
  <c r="AC459" i="37" s="1"/>
  <c r="AC441" i="37" s="1"/>
  <c r="V463" i="37"/>
  <c r="AB463" i="37" s="1"/>
  <c r="AC463" i="37" s="1"/>
  <c r="V484" i="37"/>
  <c r="AB484" i="37" s="1"/>
  <c r="AC484" i="37" s="1"/>
  <c r="V508" i="37"/>
  <c r="AB508" i="37" s="1"/>
  <c r="V512" i="37"/>
  <c r="AB512" i="37" s="1"/>
  <c r="AC512" i="37" s="1"/>
  <c r="V517" i="37"/>
  <c r="AB517" i="37" s="1"/>
  <c r="AC517" i="37" s="1"/>
  <c r="V523" i="37"/>
  <c r="AB523" i="37" s="1"/>
  <c r="AC523" i="37" s="1"/>
  <c r="V528" i="37"/>
  <c r="AB528" i="37" s="1"/>
  <c r="AC528" i="37" s="1"/>
  <c r="V533" i="37"/>
  <c r="AB533" i="37" s="1"/>
  <c r="AC533" i="37" s="1"/>
  <c r="V537" i="37"/>
  <c r="AB537" i="37" s="1"/>
  <c r="AC537" i="37" s="1"/>
  <c r="V184" i="37"/>
  <c r="AB184" i="37" s="1"/>
  <c r="AC184" i="37" s="1"/>
  <c r="V195" i="37"/>
  <c r="AB195" i="37" s="1"/>
  <c r="V216" i="37"/>
  <c r="AB216" i="37" s="1"/>
  <c r="AC216" i="37" s="1"/>
  <c r="V231" i="37"/>
  <c r="AB231" i="37" s="1"/>
  <c r="AC231" i="37" s="1"/>
  <c r="V268" i="37"/>
  <c r="AB268" i="37" s="1"/>
  <c r="AC268" i="37" s="1"/>
  <c r="V284" i="37"/>
  <c r="AB284" i="37" s="1"/>
  <c r="AC284" i="37" s="1"/>
  <c r="V295" i="37"/>
  <c r="AB295" i="37" s="1"/>
  <c r="AC295" i="37" s="1"/>
  <c r="V303" i="37"/>
  <c r="AB303" i="37" s="1"/>
  <c r="AC303" i="37" s="1"/>
  <c r="V311" i="37"/>
  <c r="AB311" i="37" s="1"/>
  <c r="AC311" i="37" s="1"/>
  <c r="V329" i="37"/>
  <c r="AB329" i="37" s="1"/>
  <c r="AC329" i="37" s="1"/>
  <c r="V353" i="37"/>
  <c r="AB353" i="37" s="1"/>
  <c r="AC353" i="37" s="1"/>
  <c r="AC335" i="37" s="1"/>
  <c r="V378" i="37"/>
  <c r="AB378" i="37" s="1"/>
  <c r="AC378" i="37" s="1"/>
  <c r="V424" i="37"/>
  <c r="AB424" i="37" s="1"/>
  <c r="AC424" i="37" s="1"/>
  <c r="V436" i="37"/>
  <c r="AB436" i="37" s="1"/>
  <c r="AC436" i="37" s="1"/>
  <c r="V442" i="37"/>
  <c r="AB442" i="37" s="1"/>
  <c r="AC442" i="37" s="1"/>
  <c r="V451" i="37"/>
  <c r="AB451" i="37" s="1"/>
  <c r="AC451" i="37" s="1"/>
  <c r="V455" i="37"/>
  <c r="AB455" i="37" s="1"/>
  <c r="AC455" i="37" s="1"/>
  <c r="V474" i="37"/>
  <c r="AB474" i="37" s="1"/>
  <c r="AC474" i="37" s="1"/>
  <c r="V478" i="37"/>
  <c r="AB478" i="37" s="1"/>
  <c r="AC478" i="37" s="1"/>
  <c r="V169" i="37"/>
  <c r="AB169" i="37" s="1"/>
  <c r="AC169" i="37" s="1"/>
  <c r="V209" i="37"/>
  <c r="AB209" i="37" s="1"/>
  <c r="AC209" i="37" s="1"/>
  <c r="V220" i="37"/>
  <c r="AB220" i="37" s="1"/>
  <c r="AC220" i="37" s="1"/>
  <c r="V256" i="37"/>
  <c r="AB256" i="37" s="1"/>
  <c r="V257" i="37"/>
  <c r="AB257" i="37" s="1"/>
  <c r="AC257" i="37" s="1"/>
  <c r="V272" i="37"/>
  <c r="AB272" i="37" s="1"/>
  <c r="AC272" i="37" s="1"/>
  <c r="V299" i="37"/>
  <c r="AB299" i="37" s="1"/>
  <c r="AC299" i="37" s="1"/>
  <c r="V347" i="37"/>
  <c r="AB347" i="37" s="1"/>
  <c r="AC347" i="37" s="1"/>
  <c r="V368" i="37"/>
  <c r="AB368" i="37" s="1"/>
  <c r="AC368" i="37" s="1"/>
  <c r="V386" i="37"/>
  <c r="AB386" i="37" s="1"/>
  <c r="AC386" i="37" s="1"/>
  <c r="V412" i="37"/>
  <c r="AB412" i="37" s="1"/>
  <c r="AC412" i="37" s="1"/>
  <c r="V446" i="37"/>
  <c r="AB446" i="37" s="1"/>
  <c r="AC446" i="37" s="1"/>
  <c r="V489" i="37"/>
  <c r="AB489" i="37" s="1"/>
  <c r="AC489" i="37" s="1"/>
  <c r="V525" i="37"/>
  <c r="AB525" i="37" s="1"/>
  <c r="AC525" i="37" s="1"/>
  <c r="V191" i="37"/>
  <c r="AB191" i="37" s="1"/>
  <c r="AC191" i="37" s="1"/>
  <c r="V198" i="37"/>
  <c r="AB198" i="37" s="1"/>
  <c r="AC198" i="37" s="1"/>
  <c r="V213" i="37"/>
  <c r="AB213" i="37" s="1"/>
  <c r="AC213" i="37" s="1"/>
  <c r="V224" i="37"/>
  <c r="AB224" i="37" s="1"/>
  <c r="AC224" i="37" s="1"/>
  <c r="V237" i="37"/>
  <c r="AB237" i="37" s="1"/>
  <c r="AC237" i="37" s="1"/>
  <c r="V260" i="37"/>
  <c r="AB260" i="37" s="1"/>
  <c r="AC260" i="37" s="1"/>
  <c r="V276" i="37"/>
  <c r="AB276" i="37" s="1"/>
  <c r="AC276" i="37" s="1"/>
  <c r="AC258" i="37" s="1"/>
  <c r="V351" i="37"/>
  <c r="AB351" i="37" s="1"/>
  <c r="AC351" i="37" s="1"/>
  <c r="V395" i="37"/>
  <c r="AB395" i="37" s="1"/>
  <c r="AC395" i="37" s="1"/>
  <c r="V456" i="37"/>
  <c r="AB456" i="37" s="1"/>
  <c r="AC456" i="37" s="1"/>
  <c r="V467" i="37"/>
  <c r="AB467" i="37" s="1"/>
  <c r="AC467" i="37" s="1"/>
  <c r="V513" i="37"/>
  <c r="AB513" i="37" s="1"/>
  <c r="AC513" i="37" s="1"/>
  <c r="V161" i="37"/>
  <c r="AB161" i="37" s="1"/>
  <c r="AC161" i="37" s="1"/>
  <c r="V227" i="37"/>
  <c r="AB227" i="37" s="1"/>
  <c r="AC227" i="37" s="1"/>
  <c r="V241" i="37"/>
  <c r="AB241" i="37" s="1"/>
  <c r="AC241" i="37" s="1"/>
  <c r="V253" i="37"/>
  <c r="AB253" i="37" s="1"/>
  <c r="AC253" i="37" s="1"/>
  <c r="V264" i="37"/>
  <c r="AB264" i="37" s="1"/>
  <c r="AC264" i="37" s="1"/>
  <c r="V280" i="37"/>
  <c r="AB280" i="37" s="1"/>
  <c r="AC280" i="37" s="1"/>
  <c r="V460" i="37"/>
  <c r="AB460" i="37" s="1"/>
  <c r="AC460" i="37" s="1"/>
  <c r="V530" i="37"/>
  <c r="AB530" i="37" s="1"/>
  <c r="AC530" i="37" s="1"/>
  <c r="V138" i="37"/>
  <c r="AB138" i="37" s="1"/>
  <c r="AC138" i="37" s="1"/>
  <c r="V143" i="37"/>
  <c r="AB143" i="37" s="1"/>
  <c r="V147" i="37"/>
  <c r="AB147" i="37" s="1"/>
  <c r="V151" i="37"/>
  <c r="AB151" i="37" s="1"/>
  <c r="AC151" i="37" s="1"/>
  <c r="V157" i="37"/>
  <c r="AB157" i="37" s="1"/>
  <c r="AC157" i="37" s="1"/>
  <c r="V141" i="37"/>
  <c r="AB141" i="37" s="1"/>
  <c r="V144" i="37"/>
  <c r="AB144" i="37" s="1"/>
  <c r="AC144" i="37" s="1"/>
  <c r="V148" i="37"/>
  <c r="AB148" i="37" s="1"/>
  <c r="AC148" i="37" s="1"/>
  <c r="V152" i="37"/>
  <c r="AB152" i="37" s="1"/>
  <c r="AC152" i="37" s="1"/>
  <c r="V139" i="37"/>
  <c r="AB139" i="37" s="1"/>
  <c r="V145" i="37"/>
  <c r="AB145" i="37" s="1"/>
  <c r="AC145" i="37" s="1"/>
  <c r="V149" i="37"/>
  <c r="AB149" i="37" s="1"/>
  <c r="V153" i="37"/>
  <c r="AB153" i="37" s="1"/>
  <c r="AC153" i="37" s="1"/>
  <c r="V140" i="37"/>
  <c r="AB140" i="37" s="1"/>
  <c r="AC140" i="37" s="1"/>
  <c r="V142" i="37"/>
  <c r="AB142" i="37" s="1"/>
  <c r="AC142" i="37" s="1"/>
  <c r="V146" i="37"/>
  <c r="AB146" i="37" s="1"/>
  <c r="V150" i="37"/>
  <c r="AB150" i="37" s="1"/>
  <c r="AC150" i="37" s="1"/>
  <c r="V156" i="37"/>
  <c r="AB156" i="37" s="1"/>
  <c r="AC156" i="37" s="1"/>
  <c r="S140" i="37"/>
  <c r="T140" i="37"/>
  <c r="T143" i="37"/>
  <c r="T145" i="37"/>
  <c r="T147" i="37"/>
  <c r="T149" i="37"/>
  <c r="T151" i="37"/>
  <c r="T153" i="37"/>
  <c r="S139" i="37"/>
  <c r="T144" i="37"/>
  <c r="S145" i="37"/>
  <c r="S146" i="37"/>
  <c r="T150" i="37"/>
  <c r="S151" i="37"/>
  <c r="S152" i="37"/>
  <c r="S138" i="37"/>
  <c r="T139" i="37"/>
  <c r="S141" i="37"/>
  <c r="T146" i="37"/>
  <c r="S147" i="37"/>
  <c r="S148" i="37"/>
  <c r="T152" i="37"/>
  <c r="S153" i="37"/>
  <c r="T138" i="37"/>
  <c r="T141" i="37"/>
  <c r="S142" i="37"/>
  <c r="T148" i="37"/>
  <c r="T142" i="37"/>
  <c r="S149" i="37"/>
  <c r="S144" i="37"/>
  <c r="S150" i="37"/>
  <c r="S143" i="37"/>
  <c r="S260" i="37"/>
  <c r="S264" i="37"/>
  <c r="S270" i="37"/>
  <c r="S272" i="37"/>
  <c r="S274" i="37"/>
  <c r="S276" i="37"/>
  <c r="S278" i="37"/>
  <c r="S280" i="37"/>
  <c r="S282" i="37"/>
  <c r="S284" i="37"/>
  <c r="S356" i="37"/>
  <c r="T260" i="37"/>
  <c r="T264" i="37"/>
  <c r="T270" i="37"/>
  <c r="T272" i="37"/>
  <c r="T274" i="37"/>
  <c r="T276" i="37"/>
  <c r="T278" i="37"/>
  <c r="T280" i="37"/>
  <c r="T282" i="37"/>
  <c r="T284" i="37"/>
  <c r="T356" i="37"/>
  <c r="S390" i="37"/>
  <c r="S450" i="37"/>
  <c r="S457" i="37"/>
  <c r="S459" i="37"/>
  <c r="S461" i="37"/>
  <c r="T450" i="37"/>
  <c r="T459" i="37"/>
  <c r="S542" i="37"/>
  <c r="T526" i="37"/>
  <c r="T457" i="37"/>
  <c r="T542" i="37"/>
  <c r="T461" i="37"/>
  <c r="T390" i="37"/>
  <c r="S526" i="37"/>
  <c r="AC443" i="37" l="1"/>
  <c r="AC248" i="37"/>
  <c r="AC256" i="37"/>
  <c r="AA571" i="37"/>
  <c r="AA569" i="37"/>
  <c r="AC113" i="37"/>
  <c r="W113" i="37" s="1"/>
  <c r="AC149" i="37"/>
  <c r="AC147" i="37"/>
  <c r="AC514" i="37"/>
  <c r="AC183" i="37"/>
  <c r="AC143" i="37"/>
  <c r="AC508" i="37"/>
  <c r="AC108" i="37"/>
  <c r="W108" i="37" s="1"/>
  <c r="AC139" i="37"/>
  <c r="AC195" i="37"/>
  <c r="AC349" i="37"/>
  <c r="AC141" i="37"/>
  <c r="AC246" i="37"/>
  <c r="AC23" i="37"/>
  <c r="W23" i="37" s="1"/>
  <c r="AC146" i="37"/>
  <c r="AC242" i="37"/>
  <c r="AC43" i="37"/>
  <c r="W43" i="37" s="1"/>
  <c r="AC254" i="37"/>
  <c r="AC232" i="37"/>
  <c r="AC47" i="37"/>
  <c r="AC318" i="37"/>
  <c r="AC119" i="37"/>
  <c r="W119" i="37" s="1"/>
  <c r="AB3" i="37"/>
  <c r="AC3" i="37" s="1"/>
  <c r="W3" i="37" s="1"/>
  <c r="AA576" i="37"/>
  <c r="AA578" i="37" s="1"/>
  <c r="W24" i="37"/>
  <c r="W14" i="37"/>
  <c r="W11" i="37"/>
  <c r="W179" i="37"/>
  <c r="W120" i="37"/>
  <c r="W16" i="37"/>
  <c r="W17" i="37"/>
  <c r="W13" i="37"/>
  <c r="W114" i="37"/>
  <c r="W18" i="37"/>
  <c r="W15" i="37"/>
  <c r="W12" i="37"/>
  <c r="W10" i="37"/>
  <c r="W9" i="37"/>
  <c r="W8" i="37"/>
  <c r="W5" i="37"/>
  <c r="W4" i="37"/>
  <c r="AA597" i="37"/>
  <c r="AA599" i="37" s="1"/>
  <c r="AA590" i="37"/>
  <c r="AA592" i="37" s="1"/>
  <c r="W19" i="37"/>
  <c r="W7" i="37"/>
  <c r="W136" i="37"/>
  <c r="W42" i="37"/>
  <c r="W37" i="37"/>
  <c r="W36" i="37"/>
  <c r="W34" i="37"/>
  <c r="W31" i="37"/>
  <c r="W33" i="37"/>
  <c r="W22" i="37"/>
  <c r="W25" i="37"/>
  <c r="W38" i="37"/>
  <c r="W35" i="37"/>
  <c r="W32" i="37"/>
  <c r="W27" i="37"/>
  <c r="W39" i="37"/>
  <c r="W30" i="37"/>
  <c r="W26" i="37"/>
  <c r="W28" i="37"/>
  <c r="W29" i="37"/>
  <c r="W21" i="37"/>
  <c r="W20" i="37"/>
  <c r="W49" i="37"/>
  <c r="W54" i="37"/>
  <c r="W55" i="37"/>
  <c r="W50" i="37"/>
  <c r="W51" i="37"/>
  <c r="W56" i="37"/>
  <c r="W57" i="37"/>
  <c r="W53" i="37"/>
  <c r="W52" i="37"/>
  <c r="W58" i="37"/>
  <c r="AA604" i="37"/>
  <c r="AA606" i="37" s="1"/>
  <c r="AA653" i="37"/>
  <c r="AA655" i="37" s="1"/>
  <c r="AA646" i="37"/>
  <c r="AA648" i="37" s="1"/>
  <c r="AA639" i="37"/>
  <c r="AA641" i="37" s="1"/>
  <c r="AA634" i="37"/>
  <c r="AA625" i="37"/>
  <c r="AA627" i="37" s="1"/>
  <c r="AA620" i="37"/>
  <c r="AA611" i="37"/>
  <c r="AA613" i="37" s="1"/>
  <c r="W264" i="37"/>
  <c r="W276" i="37"/>
  <c r="W213" i="37"/>
  <c r="W272" i="37"/>
  <c r="W268" i="37"/>
  <c r="W165" i="37"/>
  <c r="W286" i="37"/>
  <c r="W278" i="37"/>
  <c r="W270" i="37"/>
  <c r="W262" i="37"/>
  <c r="W204" i="37"/>
  <c r="W178" i="37"/>
  <c r="W168" i="37"/>
  <c r="W167" i="37"/>
  <c r="W280" i="37"/>
  <c r="W260" i="37"/>
  <c r="W284" i="37"/>
  <c r="W187" i="37"/>
  <c r="W282" i="37"/>
  <c r="W274" i="37"/>
  <c r="W266" i="37"/>
  <c r="W164" i="37"/>
  <c r="W406" i="37"/>
  <c r="W157" i="37"/>
  <c r="W147" i="37"/>
  <c r="W191" i="37"/>
  <c r="W386" i="37"/>
  <c r="W353" i="37"/>
  <c r="W528" i="37"/>
  <c r="W522" i="37"/>
  <c r="W376" i="37"/>
  <c r="W197" i="37"/>
  <c r="W159" i="37"/>
  <c r="W457" i="37"/>
  <c r="W390" i="37"/>
  <c r="W148" i="37"/>
  <c r="W459" i="37"/>
  <c r="W201" i="37"/>
  <c r="W532" i="37"/>
  <c r="W186" i="37"/>
  <c r="W468" i="37"/>
  <c r="W461" i="37"/>
  <c r="W354" i="37"/>
  <c r="W196" i="37"/>
  <c r="W137" i="37"/>
  <c r="W132" i="37"/>
  <c r="W131" i="37"/>
  <c r="W129" i="37"/>
  <c r="W128" i="37"/>
  <c r="W127" i="37"/>
  <c r="W126" i="37"/>
  <c r="W454" i="37"/>
  <c r="W380" i="37"/>
  <c r="W385" i="37"/>
  <c r="W161" i="37"/>
  <c r="W446" i="37"/>
  <c r="W384" i="37"/>
  <c r="W171" i="37"/>
  <c r="W526" i="37"/>
  <c r="W510" i="37"/>
  <c r="W320" i="37"/>
  <c r="W250" i="37"/>
  <c r="W162" i="37"/>
  <c r="W121" i="37"/>
  <c r="W87" i="37"/>
  <c r="W84" i="37"/>
  <c r="W80" i="37"/>
  <c r="W76" i="37"/>
  <c r="W72" i="37"/>
  <c r="W68" i="37"/>
  <c r="W83" i="37"/>
  <c r="W79" i="37"/>
  <c r="W75" i="37"/>
  <c r="W71" i="37"/>
  <c r="W67" i="37"/>
  <c r="W86" i="37"/>
  <c r="W82" i="37"/>
  <c r="W78" i="37"/>
  <c r="W74" i="37"/>
  <c r="W70" i="37"/>
  <c r="W66" i="37"/>
  <c r="W85" i="37"/>
  <c r="W81" i="37"/>
  <c r="W77" i="37"/>
  <c r="W73" i="37"/>
  <c r="W69" i="37"/>
  <c r="W110" i="37"/>
  <c r="W118" i="37"/>
  <c r="W115" i="37"/>
  <c r="W122" i="37"/>
  <c r="W117" i="37"/>
  <c r="W123" i="37"/>
  <c r="W124" i="37"/>
  <c r="W116" i="37"/>
  <c r="W112" i="37"/>
  <c r="W111" i="37"/>
  <c r="W104" i="37"/>
  <c r="W103" i="37"/>
  <c r="W106" i="37"/>
  <c r="W105" i="37"/>
  <c r="W109" i="37"/>
  <c r="W107" i="37"/>
  <c r="W102" i="37"/>
  <c r="W101" i="37"/>
  <c r="W96" i="37"/>
  <c r="W95" i="37"/>
  <c r="W90" i="37"/>
  <c r="W98" i="37"/>
  <c r="W97" i="37"/>
  <c r="W89" i="37"/>
  <c r="W100" i="37"/>
  <c r="W92" i="37"/>
  <c r="W99" i="37"/>
  <c r="W91" i="37"/>
  <c r="W94" i="37"/>
  <c r="W93" i="37"/>
  <c r="W88" i="37"/>
  <c r="W135" i="37"/>
  <c r="W133" i="37"/>
  <c r="W134" i="37"/>
  <c r="AA662" i="37"/>
  <c r="AA660" i="37"/>
  <c r="W198" i="37"/>
  <c r="W138" i="37"/>
  <c r="AA667" i="37"/>
  <c r="AA669" i="37" s="1"/>
  <c r="AA674" i="37"/>
  <c r="AA676" i="37" s="1"/>
  <c r="W540" i="37"/>
  <c r="W125" i="37" l="1"/>
  <c r="W130" i="37"/>
  <c r="W182" i="37"/>
  <c r="W140" i="37"/>
  <c r="W139" i="37"/>
  <c r="N155" i="37"/>
  <c r="N156" i="37"/>
  <c r="N157" i="37"/>
  <c r="N158" i="37"/>
  <c r="N159" i="37"/>
  <c r="N154" i="37"/>
  <c r="R159" i="37" l="1"/>
  <c r="S159" i="37" s="1"/>
  <c r="T159" i="37"/>
  <c r="R154" i="37"/>
  <c r="T154" i="37"/>
  <c r="R157" i="37"/>
  <c r="S157" i="37" s="1"/>
  <c r="T157" i="37"/>
  <c r="R158" i="37"/>
  <c r="S158" i="37" s="1"/>
  <c r="T158" i="37"/>
  <c r="R156" i="37"/>
  <c r="S156" i="37" s="1"/>
  <c r="T156" i="37"/>
  <c r="R155" i="37"/>
  <c r="S155" i="37" s="1"/>
  <c r="T155" i="37"/>
  <c r="AA682" i="37"/>
  <c r="S154" i="37" l="1"/>
  <c r="AA684" i="37"/>
  <c r="W506" i="37" l="1"/>
  <c r="W543" i="37"/>
  <c r="W499" i="37"/>
  <c r="W491" i="37"/>
  <c r="W473" i="37"/>
  <c r="W469" i="37"/>
  <c r="W441" i="37"/>
  <c r="W437" i="37"/>
  <c r="W433" i="37"/>
  <c r="W431" i="37"/>
  <c r="W413" i="37"/>
  <c r="W382" i="37"/>
  <c r="W361" i="37"/>
  <c r="W357" i="37"/>
  <c r="W343" i="37"/>
  <c r="W325" i="37"/>
  <c r="W322" i="37"/>
  <c r="W314" i="37"/>
  <c r="W310" i="37"/>
  <c r="W502" i="37"/>
  <c r="W498" i="37"/>
  <c r="W494" i="37"/>
  <c r="W440" i="37"/>
  <c r="W432" i="37"/>
  <c r="W430" i="37"/>
  <c r="W420" i="37"/>
  <c r="W415" i="37"/>
  <c r="W392" i="37"/>
  <c r="W364" i="37"/>
  <c r="W342" i="37"/>
  <c r="W335" i="37"/>
  <c r="W331" i="37"/>
  <c r="W541" i="37"/>
  <c r="W505" i="37"/>
  <c r="W501" i="37"/>
  <c r="W497" i="37"/>
  <c r="W493" i="37"/>
  <c r="W485" i="37"/>
  <c r="W471" i="37"/>
  <c r="W449" i="37"/>
  <c r="W439" i="37"/>
  <c r="W417" i="37"/>
  <c r="W411" i="37"/>
  <c r="W407" i="37"/>
  <c r="W394" i="37"/>
  <c r="W370" i="37"/>
  <c r="W359" i="37"/>
  <c r="W341" i="37"/>
  <c r="W334" i="37"/>
  <c r="W330" i="37"/>
  <c r="W326" i="37"/>
  <c r="W324" i="37"/>
  <c r="W300" i="37"/>
  <c r="W258" i="37"/>
  <c r="W247" i="37"/>
  <c r="W534" i="37"/>
  <c r="W504" i="37"/>
  <c r="W496" i="37"/>
  <c r="W492" i="37"/>
  <c r="W488" i="37"/>
  <c r="W477" i="37"/>
  <c r="W470" i="37"/>
  <c r="W466" i="37"/>
  <c r="W438" i="37"/>
  <c r="W434" i="37"/>
  <c r="W362" i="37"/>
  <c r="W344" i="37"/>
  <c r="W340" i="37"/>
  <c r="W337" i="37"/>
  <c r="W323" i="37"/>
  <c r="W307" i="37"/>
  <c r="W414" i="37"/>
  <c r="W500" i="37"/>
  <c r="W481" i="37"/>
  <c r="W345" i="37"/>
  <c r="W404" i="37"/>
  <c r="W339" i="37"/>
  <c r="W306" i="37"/>
  <c r="W363" i="37"/>
  <c r="W360" i="37"/>
  <c r="W338" i="37"/>
  <c r="W305" i="37"/>
  <c r="W290" i="37"/>
  <c r="W544" i="37"/>
  <c r="W538" i="37"/>
  <c r="W503" i="37"/>
  <c r="W408" i="37"/>
  <c r="W369" i="37"/>
  <c r="W321" i="37"/>
  <c r="W315" i="37"/>
  <c r="W475" i="37" l="1"/>
  <c r="W427" i="37"/>
  <c r="W308" i="37"/>
  <c r="W355" i="37"/>
  <c r="W402" i="37"/>
  <c r="W396" i="37"/>
  <c r="W400" i="37"/>
  <c r="W398" i="37"/>
  <c r="W379" i="37"/>
  <c r="W366" i="37"/>
  <c r="N160" i="37" l="1"/>
  <c r="N161" i="37"/>
  <c r="N162" i="37"/>
  <c r="N163" i="37"/>
  <c r="N164" i="37"/>
  <c r="N165" i="37"/>
  <c r="N166" i="37"/>
  <c r="N167" i="37"/>
  <c r="N168" i="37"/>
  <c r="N169" i="37"/>
  <c r="N170" i="37"/>
  <c r="N171" i="37"/>
  <c r="N172" i="37"/>
  <c r="N173" i="37"/>
  <c r="N174" i="37"/>
  <c r="N175" i="37"/>
  <c r="N179" i="37"/>
  <c r="N180" i="37"/>
  <c r="N181" i="37"/>
  <c r="N182" i="37"/>
  <c r="N183" i="37"/>
  <c r="N184" i="37"/>
  <c r="N185" i="37"/>
  <c r="N186" i="37"/>
  <c r="N187" i="37"/>
  <c r="N188" i="37"/>
  <c r="N189" i="37"/>
  <c r="N190" i="37"/>
  <c r="N191" i="37"/>
  <c r="N192" i="37"/>
  <c r="N193" i="37"/>
  <c r="N194" i="37"/>
  <c r="N195" i="37"/>
  <c r="N196" i="37"/>
  <c r="N197" i="37"/>
  <c r="N198" i="37"/>
  <c r="N199" i="37"/>
  <c r="N200" i="37"/>
  <c r="N201" i="37"/>
  <c r="N202" i="37"/>
  <c r="N203" i="37"/>
  <c r="N204" i="37"/>
  <c r="N205" i="37"/>
  <c r="N206" i="37"/>
  <c r="N207" i="37"/>
  <c r="N208" i="37"/>
  <c r="N209" i="37"/>
  <c r="N210" i="37"/>
  <c r="N211" i="37"/>
  <c r="N212" i="37"/>
  <c r="N213" i="37"/>
  <c r="N214" i="37"/>
  <c r="N215" i="37"/>
  <c r="N216" i="37"/>
  <c r="N217" i="37"/>
  <c r="N218" i="37"/>
  <c r="N219" i="37"/>
  <c r="N220" i="37"/>
  <c r="N221" i="37"/>
  <c r="N222" i="37"/>
  <c r="L177" i="37"/>
  <c r="M177" i="37" s="1"/>
  <c r="M176" i="37"/>
  <c r="R210" i="37" l="1"/>
  <c r="S210" i="37" s="1"/>
  <c r="T210" i="37"/>
  <c r="R205" i="37"/>
  <c r="S205" i="37" s="1"/>
  <c r="T205" i="37"/>
  <c r="R203" i="37"/>
  <c r="S203" i="37" s="1"/>
  <c r="T203" i="37"/>
  <c r="R181" i="37"/>
  <c r="S181" i="37" s="1"/>
  <c r="T181" i="37"/>
  <c r="R169" i="37"/>
  <c r="S169" i="37" s="1"/>
  <c r="T169" i="37"/>
  <c r="R182" i="37"/>
  <c r="S182" i="37" s="1"/>
  <c r="T182" i="37"/>
  <c r="R221" i="37"/>
  <c r="S221" i="37" s="1"/>
  <c r="T221" i="37"/>
  <c r="R206" i="37"/>
  <c r="S206" i="37" s="1"/>
  <c r="T206" i="37"/>
  <c r="R196" i="37"/>
  <c r="S196" i="37" s="1"/>
  <c r="T196" i="37"/>
  <c r="R192" i="37"/>
  <c r="S192" i="37" s="1"/>
  <c r="T192" i="37"/>
  <c r="R171" i="37"/>
  <c r="S171" i="37" s="1"/>
  <c r="T171" i="37"/>
  <c r="R168" i="37"/>
  <c r="S168" i="37" s="1"/>
  <c r="T168" i="37"/>
  <c r="R220" i="37"/>
  <c r="S220" i="37" s="1"/>
  <c r="T220" i="37"/>
  <c r="R213" i="37"/>
  <c r="S213" i="37" s="1"/>
  <c r="T213" i="37"/>
  <c r="R184" i="37"/>
  <c r="S184" i="37" s="1"/>
  <c r="T184" i="37"/>
  <c r="R170" i="37"/>
  <c r="S170" i="37" s="1"/>
  <c r="T170" i="37"/>
  <c r="R201" i="37"/>
  <c r="S201" i="37" s="1"/>
  <c r="T201" i="37"/>
  <c r="R217" i="37"/>
  <c r="S217" i="37" s="1"/>
  <c r="T217" i="37"/>
  <c r="R214" i="37"/>
  <c r="S214" i="37" s="1"/>
  <c r="T214" i="37"/>
  <c r="R199" i="37"/>
  <c r="S199" i="37" s="1"/>
  <c r="T199" i="37"/>
  <c r="R188" i="37"/>
  <c r="S188" i="37" s="1"/>
  <c r="T188" i="37"/>
  <c r="R185" i="37"/>
  <c r="S185" i="37" s="1"/>
  <c r="T185" i="37"/>
  <c r="R164" i="37"/>
  <c r="S164" i="37" s="1"/>
  <c r="T164" i="37"/>
  <c r="R216" i="37"/>
  <c r="S216" i="37" s="1"/>
  <c r="T216" i="37"/>
  <c r="R209" i="37"/>
  <c r="S209" i="37" s="1"/>
  <c r="T209" i="37"/>
  <c r="R202" i="37"/>
  <c r="S202" i="37" s="1"/>
  <c r="T202" i="37"/>
  <c r="R198" i="37"/>
  <c r="S198" i="37" s="1"/>
  <c r="T198" i="37"/>
  <c r="R195" i="37"/>
  <c r="S195" i="37" s="1"/>
  <c r="T195" i="37"/>
  <c r="R191" i="37"/>
  <c r="S191" i="37" s="1"/>
  <c r="T191" i="37"/>
  <c r="R174" i="37"/>
  <c r="S174" i="37" s="1"/>
  <c r="T174" i="37"/>
  <c r="R167" i="37"/>
  <c r="S167" i="37" s="1"/>
  <c r="T167" i="37"/>
  <c r="R163" i="37"/>
  <c r="S163" i="37" s="1"/>
  <c r="T163" i="37"/>
  <c r="R162" i="37"/>
  <c r="S162" i="37" s="1"/>
  <c r="T162" i="37"/>
  <c r="R219" i="37"/>
  <c r="S219" i="37" s="1"/>
  <c r="T219" i="37"/>
  <c r="R212" i="37"/>
  <c r="S212" i="37" s="1"/>
  <c r="T212" i="37"/>
  <c r="R208" i="37"/>
  <c r="S208" i="37" s="1"/>
  <c r="T208" i="37"/>
  <c r="R193" i="37"/>
  <c r="S193" i="37" s="1"/>
  <c r="T193" i="37"/>
  <c r="R190" i="37"/>
  <c r="S190" i="37" s="1"/>
  <c r="T190" i="37"/>
  <c r="R187" i="37"/>
  <c r="S187" i="37" s="1"/>
  <c r="T187" i="37"/>
  <c r="R183" i="37"/>
  <c r="S183" i="37" s="1"/>
  <c r="T183" i="37"/>
  <c r="R180" i="37"/>
  <c r="S180" i="37" s="1"/>
  <c r="T180" i="37"/>
  <c r="R173" i="37"/>
  <c r="S173" i="37" s="1"/>
  <c r="T173" i="37"/>
  <c r="R166" i="37"/>
  <c r="S166" i="37" s="1"/>
  <c r="T166" i="37"/>
  <c r="R161" i="37"/>
  <c r="S161" i="37" s="1"/>
  <c r="T161" i="37"/>
  <c r="R222" i="37"/>
  <c r="S222" i="37" s="1"/>
  <c r="T222" i="37"/>
  <c r="R218" i="37"/>
  <c r="S218" i="37" s="1"/>
  <c r="T218" i="37"/>
  <c r="R215" i="37"/>
  <c r="S215" i="37" s="1"/>
  <c r="T215" i="37"/>
  <c r="R211" i="37"/>
  <c r="S211" i="37" s="1"/>
  <c r="T211" i="37"/>
  <c r="R207" i="37"/>
  <c r="S207" i="37" s="1"/>
  <c r="T207" i="37"/>
  <c r="R204" i="37"/>
  <c r="S204" i="37" s="1"/>
  <c r="T204" i="37"/>
  <c r="R200" i="37"/>
  <c r="S200" i="37" s="1"/>
  <c r="T200" i="37"/>
  <c r="R197" i="37"/>
  <c r="S197" i="37" s="1"/>
  <c r="T197" i="37"/>
  <c r="R194" i="37"/>
  <c r="S194" i="37" s="1"/>
  <c r="T194" i="37"/>
  <c r="R189" i="37"/>
  <c r="S189" i="37" s="1"/>
  <c r="T189" i="37"/>
  <c r="R186" i="37"/>
  <c r="S186" i="37" s="1"/>
  <c r="T186" i="37"/>
  <c r="R179" i="37"/>
  <c r="S179" i="37" s="1"/>
  <c r="T179" i="37"/>
  <c r="R175" i="37"/>
  <c r="S175" i="37" s="1"/>
  <c r="T175" i="37"/>
  <c r="R172" i="37"/>
  <c r="S172" i="37" s="1"/>
  <c r="T172" i="37"/>
  <c r="R165" i="37"/>
  <c r="S165" i="37" s="1"/>
  <c r="T165" i="37"/>
  <c r="R160" i="37"/>
  <c r="S160" i="37" s="1"/>
  <c r="T160" i="37"/>
  <c r="N176" i="37"/>
  <c r="R176" i="37" s="1"/>
  <c r="S176" i="37" s="1"/>
  <c r="L178" i="37"/>
  <c r="N178" i="37" s="1"/>
  <c r="N177" i="37"/>
  <c r="R177" i="37" s="1"/>
  <c r="S177" i="37" s="1"/>
  <c r="R178" i="37" l="1"/>
  <c r="S178" i="37" s="1"/>
  <c r="T178" i="37"/>
  <c r="T177" i="37"/>
  <c r="T176" i="37"/>
  <c r="AA689" i="37"/>
  <c r="AA691" i="37" l="1"/>
  <c r="N223" i="37" l="1"/>
  <c r="N224" i="37"/>
  <c r="N225" i="37"/>
  <c r="N226" i="37"/>
  <c r="N227" i="37"/>
  <c r="N228" i="37"/>
  <c r="N229" i="37"/>
  <c r="N230" i="37"/>
  <c r="N231" i="37"/>
  <c r="N232" i="37"/>
  <c r="N233" i="37"/>
  <c r="N234" i="37"/>
  <c r="N235" i="37"/>
  <c r="N236" i="37"/>
  <c r="N237" i="37"/>
  <c r="N238" i="37"/>
  <c r="N239" i="37"/>
  <c r="N240" i="37"/>
  <c r="N241" i="37"/>
  <c r="N242" i="37"/>
  <c r="N243" i="37"/>
  <c r="N244" i="37"/>
  <c r="N245" i="37"/>
  <c r="N246" i="37"/>
  <c r="N247" i="37"/>
  <c r="N248" i="37"/>
  <c r="N249" i="37"/>
  <c r="N250" i="37"/>
  <c r="N251" i="37"/>
  <c r="N252" i="37"/>
  <c r="N253" i="37"/>
  <c r="N254" i="37"/>
  <c r="N372" i="37"/>
  <c r="N373" i="37"/>
  <c r="N374" i="37"/>
  <c r="N375" i="37"/>
  <c r="N376" i="37"/>
  <c r="N377" i="37"/>
  <c r="N378" i="37"/>
  <c r="N379" i="37"/>
  <c r="N380" i="37"/>
  <c r="N381" i="37"/>
  <c r="N382" i="37"/>
  <c r="N383" i="37"/>
  <c r="N384" i="37"/>
  <c r="N385" i="37"/>
  <c r="N386" i="37"/>
  <c r="N387" i="37"/>
  <c r="N388" i="37"/>
  <c r="N389" i="37"/>
  <c r="N391" i="37"/>
  <c r="N392" i="37"/>
  <c r="N393" i="37"/>
  <c r="N394" i="37"/>
  <c r="N395" i="37"/>
  <c r="N396" i="37"/>
  <c r="N397" i="37"/>
  <c r="N398" i="37"/>
  <c r="N399" i="37"/>
  <c r="N400" i="37"/>
  <c r="N401" i="37"/>
  <c r="N402" i="37"/>
  <c r="N403" i="37"/>
  <c r="N365" i="37"/>
  <c r="N366" i="37"/>
  <c r="N367" i="37"/>
  <c r="N368" i="37"/>
  <c r="N369" i="37"/>
  <c r="N370" i="37"/>
  <c r="N371" i="37"/>
  <c r="N464" i="37"/>
  <c r="N465" i="37"/>
  <c r="N466" i="37"/>
  <c r="N467" i="37"/>
  <c r="N468" i="37"/>
  <c r="N469" i="37"/>
  <c r="N470" i="37"/>
  <c r="N471" i="37"/>
  <c r="N472" i="37"/>
  <c r="N473" i="37"/>
  <c r="N474" i="37"/>
  <c r="N475" i="37"/>
  <c r="N476" i="37"/>
  <c r="N477" i="37"/>
  <c r="N478" i="37"/>
  <c r="N479" i="37"/>
  <c r="N480" i="37"/>
  <c r="N481" i="37"/>
  <c r="N482" i="37"/>
  <c r="N483" i="37"/>
  <c r="N484" i="37"/>
  <c r="N485" i="37"/>
  <c r="N486" i="37"/>
  <c r="N487" i="37"/>
  <c r="N488" i="37"/>
  <c r="N489" i="37"/>
  <c r="N490" i="37"/>
  <c r="N491" i="37"/>
  <c r="N492" i="37"/>
  <c r="N493" i="37"/>
  <c r="N494" i="37"/>
  <c r="N495" i="37"/>
  <c r="N496" i="37"/>
  <c r="N497" i="37"/>
  <c r="N498" i="37"/>
  <c r="N499" i="37"/>
  <c r="N500" i="37"/>
  <c r="N501" i="37"/>
  <c r="N502" i="37"/>
  <c r="N503" i="37"/>
  <c r="N504" i="37"/>
  <c r="N505" i="37"/>
  <c r="N506" i="37"/>
  <c r="N507" i="37"/>
  <c r="N508" i="37"/>
  <c r="N509" i="37"/>
  <c r="N510" i="37"/>
  <c r="N511" i="37"/>
  <c r="N512" i="37"/>
  <c r="N513" i="37"/>
  <c r="N514" i="37"/>
  <c r="N515" i="37"/>
  <c r="N517" i="37"/>
  <c r="N520" i="37"/>
  <c r="N521" i="37"/>
  <c r="N522" i="37"/>
  <c r="N523" i="37"/>
  <c r="N525" i="37"/>
  <c r="N527" i="37"/>
  <c r="N528" i="37"/>
  <c r="N531" i="37"/>
  <c r="N532" i="37"/>
  <c r="N533" i="37"/>
  <c r="N534" i="37"/>
  <c r="N535" i="37"/>
  <c r="N536" i="37"/>
  <c r="N537" i="37"/>
  <c r="N538" i="37"/>
  <c r="N539" i="37"/>
  <c r="N540" i="37"/>
  <c r="N541" i="37"/>
  <c r="N543" i="37"/>
  <c r="N544" i="37"/>
  <c r="N298" i="37"/>
  <c r="N297" i="37"/>
  <c r="N296" i="37"/>
  <c r="N295" i="37"/>
  <c r="N294" i="37"/>
  <c r="N293" i="37"/>
  <c r="N292" i="37"/>
  <c r="N291" i="37"/>
  <c r="N290" i="37"/>
  <c r="N289" i="37"/>
  <c r="N288" i="37"/>
  <c r="N287" i="37"/>
  <c r="N286" i="37"/>
  <c r="N285" i="37"/>
  <c r="N283" i="37"/>
  <c r="N281" i="37"/>
  <c r="N279" i="37"/>
  <c r="N277" i="37"/>
  <c r="N275" i="37"/>
  <c r="N273" i="37"/>
  <c r="N271" i="37"/>
  <c r="N269" i="37"/>
  <c r="N268" i="37"/>
  <c r="N267" i="37"/>
  <c r="N266" i="37"/>
  <c r="N265" i="37"/>
  <c r="N263" i="37"/>
  <c r="N262" i="37"/>
  <c r="N261" i="37"/>
  <c r="N259" i="37"/>
  <c r="N258" i="37"/>
  <c r="N257" i="37"/>
  <c r="N256" i="37"/>
  <c r="N255" i="37"/>
  <c r="N463" i="37"/>
  <c r="N462" i="37"/>
  <c r="N460" i="37"/>
  <c r="N458" i="37"/>
  <c r="N456" i="37"/>
  <c r="N455" i="37"/>
  <c r="N454" i="37"/>
  <c r="N453" i="37"/>
  <c r="N452" i="37"/>
  <c r="N451" i="37"/>
  <c r="N449" i="37"/>
  <c r="N448" i="37"/>
  <c r="N447" i="37"/>
  <c r="N446" i="37"/>
  <c r="N445" i="37"/>
  <c r="N444" i="37"/>
  <c r="N443" i="37"/>
  <c r="N442" i="37"/>
  <c r="N441" i="37"/>
  <c r="N440" i="37"/>
  <c r="N439" i="37"/>
  <c r="N438" i="37"/>
  <c r="N437" i="37"/>
  <c r="N436" i="37"/>
  <c r="N435" i="37"/>
  <c r="N434" i="37"/>
  <c r="N433" i="37"/>
  <c r="N432" i="37"/>
  <c r="N431" i="37"/>
  <c r="N430" i="37"/>
  <c r="N429" i="37"/>
  <c r="N428" i="37"/>
  <c r="N427" i="37"/>
  <c r="N426" i="37"/>
  <c r="N425" i="37"/>
  <c r="N424" i="37"/>
  <c r="N423" i="37"/>
  <c r="N422" i="37"/>
  <c r="N421" i="37"/>
  <c r="N420" i="37"/>
  <c r="N419" i="37"/>
  <c r="N418" i="37"/>
  <c r="N417" i="37"/>
  <c r="N416" i="37"/>
  <c r="N415" i="37"/>
  <c r="N414" i="37"/>
  <c r="N413" i="37"/>
  <c r="N412" i="37"/>
  <c r="N411" i="37"/>
  <c r="N410" i="37"/>
  <c r="N409" i="37"/>
  <c r="N408" i="37"/>
  <c r="N407" i="37"/>
  <c r="N405" i="37"/>
  <c r="N404" i="37"/>
  <c r="N364" i="37"/>
  <c r="N363" i="37"/>
  <c r="N362" i="37"/>
  <c r="N361" i="37"/>
  <c r="N360" i="37"/>
  <c r="N359" i="37"/>
  <c r="N358" i="37"/>
  <c r="N357" i="37"/>
  <c r="N355" i="37"/>
  <c r="N354" i="37"/>
  <c r="N353" i="37"/>
  <c r="N352" i="37"/>
  <c r="N351" i="37"/>
  <c r="N350" i="37"/>
  <c r="N349" i="37"/>
  <c r="N348" i="37"/>
  <c r="N347" i="37"/>
  <c r="N346" i="37"/>
  <c r="N345" i="37"/>
  <c r="N344" i="37"/>
  <c r="N343" i="37"/>
  <c r="N342" i="37"/>
  <c r="N341" i="37"/>
  <c r="N340" i="37"/>
  <c r="N339" i="37"/>
  <c r="N338" i="37"/>
  <c r="N337" i="37"/>
  <c r="N336" i="37"/>
  <c r="N335" i="37"/>
  <c r="N334" i="37"/>
  <c r="N333" i="37"/>
  <c r="N332" i="37"/>
  <c r="N331" i="37"/>
  <c r="N330" i="37"/>
  <c r="N329" i="37"/>
  <c r="N328" i="37"/>
  <c r="N327" i="37"/>
  <c r="N326" i="37"/>
  <c r="N325" i="37"/>
  <c r="N324" i="37"/>
  <c r="N323" i="37"/>
  <c r="N322" i="37"/>
  <c r="N321" i="37"/>
  <c r="N320" i="37"/>
  <c r="N319" i="37"/>
  <c r="N318" i="37"/>
  <c r="N317" i="37"/>
  <c r="N316" i="37"/>
  <c r="N315" i="37"/>
  <c r="N314" i="37"/>
  <c r="N313" i="37"/>
  <c r="N312" i="37"/>
  <c r="N311" i="37"/>
  <c r="N310" i="37"/>
  <c r="N309" i="37"/>
  <c r="N308" i="37"/>
  <c r="N307" i="37"/>
  <c r="N306" i="37"/>
  <c r="N305" i="37"/>
  <c r="N304" i="37"/>
  <c r="N303" i="37"/>
  <c r="N302" i="37"/>
  <c r="N301" i="37"/>
  <c r="N300" i="37"/>
  <c r="N299" i="37"/>
  <c r="AA556" i="37" l="1"/>
  <c r="R255" i="37"/>
  <c r="S255" i="37" s="1"/>
  <c r="T255" i="37"/>
  <c r="R299" i="37"/>
  <c r="S299" i="37" s="1"/>
  <c r="T299" i="37"/>
  <c r="R256" i="37"/>
  <c r="S256" i="37" s="1"/>
  <c r="T256" i="37"/>
  <c r="R458" i="37"/>
  <c r="S458" i="37" s="1"/>
  <c r="T458" i="37"/>
  <c r="R262" i="37"/>
  <c r="S262" i="37" s="1"/>
  <c r="T262" i="37"/>
  <c r="R291" i="37"/>
  <c r="S291" i="37" s="1"/>
  <c r="T291" i="37"/>
  <c r="R536" i="37"/>
  <c r="S536" i="37" s="1"/>
  <c r="T536" i="37"/>
  <c r="R490" i="37"/>
  <c r="S490" i="37" s="1"/>
  <c r="T490" i="37"/>
  <c r="R253" i="37"/>
  <c r="S253" i="37" s="1"/>
  <c r="T253" i="37"/>
  <c r="R251" i="37"/>
  <c r="S251" i="37" s="1"/>
  <c r="T251" i="37"/>
  <c r="R303" i="37"/>
  <c r="S303" i="37" s="1"/>
  <c r="T303" i="37"/>
  <c r="R416" i="37"/>
  <c r="S416" i="37" s="1"/>
  <c r="T416" i="37"/>
  <c r="R452" i="37"/>
  <c r="S452" i="37" s="1"/>
  <c r="T452" i="37"/>
  <c r="R456" i="37"/>
  <c r="S456" i="37" s="1"/>
  <c r="T456" i="37"/>
  <c r="R460" i="37"/>
  <c r="S460" i="37" s="1"/>
  <c r="T460" i="37"/>
  <c r="R266" i="37"/>
  <c r="S266" i="37" s="1"/>
  <c r="T266" i="37"/>
  <c r="R268" i="37"/>
  <c r="S268" i="37" s="1"/>
  <c r="T268" i="37"/>
  <c r="R286" i="37"/>
  <c r="S286" i="37" s="1"/>
  <c r="T286" i="37"/>
  <c r="R537" i="37"/>
  <c r="S537" i="37" s="1"/>
  <c r="T537" i="37"/>
  <c r="R535" i="37"/>
  <c r="S535" i="37" s="1"/>
  <c r="T535" i="37"/>
  <c r="R533" i="37"/>
  <c r="S533" i="37" s="1"/>
  <c r="T533" i="37"/>
  <c r="R525" i="37"/>
  <c r="S525" i="37" s="1"/>
  <c r="T525" i="37"/>
  <c r="R254" i="37"/>
  <c r="S254" i="37" s="1"/>
  <c r="T254" i="37"/>
  <c r="R248" i="37"/>
  <c r="S248" i="37" s="1"/>
  <c r="T248" i="37"/>
  <c r="R463" i="37"/>
  <c r="S463" i="37" s="1"/>
  <c r="T463" i="37"/>
  <c r="R531" i="37"/>
  <c r="S531" i="37" s="1"/>
  <c r="T531" i="37"/>
  <c r="R513" i="37"/>
  <c r="S513" i="37" s="1"/>
  <c r="T513" i="37"/>
  <c r="R451" i="37"/>
  <c r="S451" i="37" s="1"/>
  <c r="T451" i="37"/>
  <c r="R305" i="37"/>
  <c r="S305" i="37" s="1"/>
  <c r="T305" i="37"/>
  <c r="R317" i="37"/>
  <c r="S317" i="37" s="1"/>
  <c r="T317" i="37"/>
  <c r="R327" i="37"/>
  <c r="S327" i="37" s="1"/>
  <c r="T327" i="37"/>
  <c r="R338" i="37"/>
  <c r="S338" i="37" s="1"/>
  <c r="T338" i="37"/>
  <c r="R349" i="37"/>
  <c r="S349" i="37" s="1"/>
  <c r="T349" i="37"/>
  <c r="R405" i="37"/>
  <c r="S405" i="37" s="1"/>
  <c r="T405" i="37"/>
  <c r="R426" i="37"/>
  <c r="S426" i="37" s="1"/>
  <c r="T426" i="37"/>
  <c r="R438" i="37"/>
  <c r="S438" i="37" s="1"/>
  <c r="T438" i="37"/>
  <c r="R271" i="37"/>
  <c r="S271" i="37" s="1"/>
  <c r="T271" i="37"/>
  <c r="R290" i="37"/>
  <c r="S290" i="37" s="1"/>
  <c r="T290" i="37"/>
  <c r="R293" i="37"/>
  <c r="S293" i="37" s="1"/>
  <c r="T293" i="37"/>
  <c r="R297" i="37"/>
  <c r="S297" i="37" s="1"/>
  <c r="T297" i="37"/>
  <c r="R541" i="37"/>
  <c r="S541" i="37" s="1"/>
  <c r="T541" i="37"/>
  <c r="R534" i="37"/>
  <c r="S534" i="37" s="1"/>
  <c r="T534" i="37"/>
  <c r="R523" i="37"/>
  <c r="S523" i="37" s="1"/>
  <c r="T523" i="37"/>
  <c r="R512" i="37"/>
  <c r="S512" i="37" s="1"/>
  <c r="T512" i="37"/>
  <c r="R504" i="37"/>
  <c r="S504" i="37" s="1"/>
  <c r="T504" i="37"/>
  <c r="R496" i="37"/>
  <c r="S496" i="37" s="1"/>
  <c r="T496" i="37"/>
  <c r="R488" i="37"/>
  <c r="S488" i="37" s="1"/>
  <c r="T488" i="37"/>
  <c r="R481" i="37"/>
  <c r="S481" i="37" s="1"/>
  <c r="T481" i="37"/>
  <c r="R477" i="37"/>
  <c r="S477" i="37" s="1"/>
  <c r="T477" i="37"/>
  <c r="R470" i="37"/>
  <c r="S470" i="37" s="1"/>
  <c r="T470" i="37"/>
  <c r="R466" i="37"/>
  <c r="S466" i="37" s="1"/>
  <c r="T466" i="37"/>
  <c r="R370" i="37"/>
  <c r="S370" i="37" s="1"/>
  <c r="T370" i="37"/>
  <c r="R366" i="37"/>
  <c r="S366" i="37" s="1"/>
  <c r="T366" i="37"/>
  <c r="R397" i="37"/>
  <c r="S397" i="37" s="1"/>
  <c r="T397" i="37"/>
  <c r="R391" i="37"/>
  <c r="S391" i="37" s="1"/>
  <c r="T391" i="37"/>
  <c r="R387" i="37"/>
  <c r="S387" i="37" s="1"/>
  <c r="T387" i="37"/>
  <c r="R379" i="37"/>
  <c r="S379" i="37" s="1"/>
  <c r="T379" i="37"/>
  <c r="R252" i="37"/>
  <c r="S252" i="37" s="1"/>
  <c r="T252" i="37"/>
  <c r="R244" i="37"/>
  <c r="S244" i="37" s="1"/>
  <c r="T244" i="37"/>
  <c r="R240" i="37"/>
  <c r="S240" i="37" s="1"/>
  <c r="T240" i="37"/>
  <c r="R233" i="37"/>
  <c r="S233" i="37" s="1"/>
  <c r="T233" i="37"/>
  <c r="R230" i="37"/>
  <c r="S230" i="37" s="1"/>
  <c r="T230" i="37"/>
  <c r="R223" i="37"/>
  <c r="T223" i="37"/>
  <c r="R302" i="37"/>
  <c r="S302" i="37" s="1"/>
  <c r="T302" i="37"/>
  <c r="R306" i="37"/>
  <c r="S306" i="37" s="1"/>
  <c r="T306" i="37"/>
  <c r="R310" i="37"/>
  <c r="S310" i="37" s="1"/>
  <c r="T310" i="37"/>
  <c r="R314" i="37"/>
  <c r="S314" i="37" s="1"/>
  <c r="T314" i="37"/>
  <c r="R318" i="37"/>
  <c r="S318" i="37" s="1"/>
  <c r="T318" i="37"/>
  <c r="R322" i="37"/>
  <c r="S322" i="37" s="1"/>
  <c r="T322" i="37"/>
  <c r="R325" i="37"/>
  <c r="S325" i="37" s="1"/>
  <c r="T325" i="37"/>
  <c r="R328" i="37"/>
  <c r="S328" i="37" s="1"/>
  <c r="T328" i="37"/>
  <c r="R332" i="37"/>
  <c r="S332" i="37" s="1"/>
  <c r="T332" i="37"/>
  <c r="R336" i="37"/>
  <c r="S336" i="37" s="1"/>
  <c r="T336" i="37"/>
  <c r="R339" i="37"/>
  <c r="S339" i="37" s="1"/>
  <c r="T339" i="37"/>
  <c r="R343" i="37"/>
  <c r="S343" i="37" s="1"/>
  <c r="T343" i="37"/>
  <c r="R346" i="37"/>
  <c r="S346" i="37" s="1"/>
  <c r="T346" i="37"/>
  <c r="R350" i="37"/>
  <c r="S350" i="37" s="1"/>
  <c r="T350" i="37"/>
  <c r="R354" i="37"/>
  <c r="S354" i="37" s="1"/>
  <c r="T354" i="37"/>
  <c r="R360" i="37"/>
  <c r="S360" i="37" s="1"/>
  <c r="T360" i="37"/>
  <c r="R364" i="37"/>
  <c r="S364" i="37" s="1"/>
  <c r="T364" i="37"/>
  <c r="R407" i="37"/>
  <c r="S407" i="37" s="1"/>
  <c r="T407" i="37"/>
  <c r="R411" i="37"/>
  <c r="S411" i="37" s="1"/>
  <c r="T411" i="37"/>
  <c r="R414" i="37"/>
  <c r="S414" i="37" s="1"/>
  <c r="T414" i="37"/>
  <c r="R417" i="37"/>
  <c r="S417" i="37" s="1"/>
  <c r="T417" i="37"/>
  <c r="R419" i="37"/>
  <c r="S419" i="37" s="1"/>
  <c r="T419" i="37"/>
  <c r="R423" i="37"/>
  <c r="S423" i="37" s="1"/>
  <c r="T423" i="37"/>
  <c r="R427" i="37"/>
  <c r="S427" i="37" s="1"/>
  <c r="T427" i="37"/>
  <c r="R435" i="37"/>
  <c r="S435" i="37" s="1"/>
  <c r="T435" i="37"/>
  <c r="R439" i="37"/>
  <c r="S439" i="37" s="1"/>
  <c r="T439" i="37"/>
  <c r="R445" i="37"/>
  <c r="S445" i="37" s="1"/>
  <c r="T445" i="37"/>
  <c r="R449" i="37"/>
  <c r="S449" i="37" s="1"/>
  <c r="T449" i="37"/>
  <c r="R453" i="37"/>
  <c r="S453" i="37" s="1"/>
  <c r="T453" i="37"/>
  <c r="R462" i="37"/>
  <c r="S462" i="37" s="1"/>
  <c r="T462" i="37"/>
  <c r="R257" i="37"/>
  <c r="S257" i="37" s="1"/>
  <c r="T257" i="37"/>
  <c r="R267" i="37"/>
  <c r="S267" i="37" s="1"/>
  <c r="T267" i="37"/>
  <c r="R273" i="37"/>
  <c r="S273" i="37" s="1"/>
  <c r="T273" i="37"/>
  <c r="R281" i="37"/>
  <c r="S281" i="37" s="1"/>
  <c r="T281" i="37"/>
  <c r="R287" i="37"/>
  <c r="S287" i="37" s="1"/>
  <c r="T287" i="37"/>
  <c r="R294" i="37"/>
  <c r="S294" i="37" s="1"/>
  <c r="T294" i="37"/>
  <c r="R298" i="37"/>
  <c r="S298" i="37" s="1"/>
  <c r="T298" i="37"/>
  <c r="R528" i="37"/>
  <c r="S528" i="37" s="1"/>
  <c r="T528" i="37"/>
  <c r="R522" i="37"/>
  <c r="S522" i="37" s="1"/>
  <c r="T522" i="37"/>
  <c r="R515" i="37"/>
  <c r="S515" i="37" s="1"/>
  <c r="T515" i="37"/>
  <c r="R511" i="37"/>
  <c r="S511" i="37" s="1"/>
  <c r="T511" i="37"/>
  <c r="R507" i="37"/>
  <c r="S507" i="37" s="1"/>
  <c r="T507" i="37"/>
  <c r="R503" i="37"/>
  <c r="S503" i="37" s="1"/>
  <c r="T503" i="37"/>
  <c r="R499" i="37"/>
  <c r="S499" i="37" s="1"/>
  <c r="T499" i="37"/>
  <c r="R495" i="37"/>
  <c r="S495" i="37" s="1"/>
  <c r="T495" i="37"/>
  <c r="R491" i="37"/>
  <c r="S491" i="37" s="1"/>
  <c r="T491" i="37"/>
  <c r="R487" i="37"/>
  <c r="S487" i="37" s="1"/>
  <c r="T487" i="37"/>
  <c r="R483" i="37"/>
  <c r="S483" i="37" s="1"/>
  <c r="T483" i="37"/>
  <c r="R480" i="37"/>
  <c r="S480" i="37" s="1"/>
  <c r="T480" i="37"/>
  <c r="R476" i="37"/>
  <c r="S476" i="37" s="1"/>
  <c r="T476" i="37"/>
  <c r="R473" i="37"/>
  <c r="S473" i="37" s="1"/>
  <c r="T473" i="37"/>
  <c r="R469" i="37"/>
  <c r="S469" i="37" s="1"/>
  <c r="T469" i="37"/>
  <c r="R465" i="37"/>
  <c r="S465" i="37" s="1"/>
  <c r="T465" i="37"/>
  <c r="R369" i="37"/>
  <c r="S369" i="37" s="1"/>
  <c r="T369" i="37"/>
  <c r="R365" i="37"/>
  <c r="S365" i="37" s="1"/>
  <c r="T365" i="37"/>
  <c r="R400" i="37"/>
  <c r="S400" i="37" s="1"/>
  <c r="T400" i="37"/>
  <c r="R396" i="37"/>
  <c r="S396" i="37" s="1"/>
  <c r="T396" i="37"/>
  <c r="R386" i="37"/>
  <c r="S386" i="37" s="1"/>
  <c r="T386" i="37"/>
  <c r="R382" i="37"/>
  <c r="S382" i="37" s="1"/>
  <c r="T382" i="37"/>
  <c r="R378" i="37"/>
  <c r="S378" i="37" s="1"/>
  <c r="T378" i="37"/>
  <c r="R374" i="37"/>
  <c r="S374" i="37" s="1"/>
  <c r="T374" i="37"/>
  <c r="R247" i="37"/>
  <c r="S247" i="37" s="1"/>
  <c r="T247" i="37"/>
  <c r="R243" i="37"/>
  <c r="S243" i="37" s="1"/>
  <c r="T243" i="37"/>
  <c r="R239" i="37"/>
  <c r="S239" i="37" s="1"/>
  <c r="T239" i="37"/>
  <c r="R235" i="37"/>
  <c r="S235" i="37" s="1"/>
  <c r="T235" i="37"/>
  <c r="R229" i="37"/>
  <c r="S229" i="37" s="1"/>
  <c r="T229" i="37"/>
  <c r="R225" i="37"/>
  <c r="S225" i="37" s="1"/>
  <c r="T225" i="37"/>
  <c r="R309" i="37"/>
  <c r="S309" i="37" s="1"/>
  <c r="T309" i="37"/>
  <c r="R321" i="37"/>
  <c r="S321" i="37" s="1"/>
  <c r="T321" i="37"/>
  <c r="R335" i="37"/>
  <c r="S335" i="37" s="1"/>
  <c r="T335" i="37"/>
  <c r="R359" i="37"/>
  <c r="S359" i="37" s="1"/>
  <c r="T359" i="37"/>
  <c r="R410" i="37"/>
  <c r="S410" i="37" s="1"/>
  <c r="T410" i="37"/>
  <c r="R418" i="37"/>
  <c r="S418" i="37" s="1"/>
  <c r="T418" i="37"/>
  <c r="R429" i="37"/>
  <c r="S429" i="37" s="1"/>
  <c r="T429" i="37"/>
  <c r="R261" i="37"/>
  <c r="S261" i="37" s="1"/>
  <c r="T261" i="37"/>
  <c r="R538" i="37"/>
  <c r="S538" i="37" s="1"/>
  <c r="T538" i="37"/>
  <c r="R530" i="37"/>
  <c r="S530" i="37" s="1"/>
  <c r="T530" i="37"/>
  <c r="R517" i="37"/>
  <c r="S517" i="37" s="1"/>
  <c r="T517" i="37"/>
  <c r="R508" i="37"/>
  <c r="S508" i="37" s="1"/>
  <c r="T508" i="37"/>
  <c r="R500" i="37"/>
  <c r="S500" i="37" s="1"/>
  <c r="T500" i="37"/>
  <c r="R492" i="37"/>
  <c r="S492" i="37" s="1"/>
  <c r="T492" i="37"/>
  <c r="R484" i="37"/>
  <c r="S484" i="37" s="1"/>
  <c r="T484" i="37"/>
  <c r="R401" i="37"/>
  <c r="S401" i="37" s="1"/>
  <c r="T401" i="37"/>
  <c r="R393" i="37"/>
  <c r="S393" i="37" s="1"/>
  <c r="T393" i="37"/>
  <c r="R383" i="37"/>
  <c r="S383" i="37" s="1"/>
  <c r="T383" i="37"/>
  <c r="R375" i="37"/>
  <c r="S375" i="37" s="1"/>
  <c r="T375" i="37"/>
  <c r="R236" i="37"/>
  <c r="S236" i="37" s="1"/>
  <c r="T236" i="37"/>
  <c r="R226" i="37"/>
  <c r="S226" i="37" s="1"/>
  <c r="T226" i="37"/>
  <c r="R307" i="37"/>
  <c r="S307" i="37" s="1"/>
  <c r="T307" i="37"/>
  <c r="R311" i="37"/>
  <c r="S311" i="37" s="1"/>
  <c r="T311" i="37"/>
  <c r="R315" i="37"/>
  <c r="S315" i="37" s="1"/>
  <c r="T315" i="37"/>
  <c r="R319" i="37"/>
  <c r="S319" i="37" s="1"/>
  <c r="T319" i="37"/>
  <c r="R323" i="37"/>
  <c r="S323" i="37" s="1"/>
  <c r="T323" i="37"/>
  <c r="R329" i="37"/>
  <c r="S329" i="37" s="1"/>
  <c r="T329" i="37"/>
  <c r="R333" i="37"/>
  <c r="S333" i="37" s="1"/>
  <c r="T333" i="37"/>
  <c r="R337" i="37"/>
  <c r="S337" i="37" s="1"/>
  <c r="T337" i="37"/>
  <c r="R340" i="37"/>
  <c r="S340" i="37" s="1"/>
  <c r="T340" i="37"/>
  <c r="R344" i="37"/>
  <c r="S344" i="37" s="1"/>
  <c r="T344" i="37"/>
  <c r="R347" i="37"/>
  <c r="S347" i="37" s="1"/>
  <c r="T347" i="37"/>
  <c r="R351" i="37"/>
  <c r="S351" i="37" s="1"/>
  <c r="T351" i="37"/>
  <c r="R361" i="37"/>
  <c r="S361" i="37" s="1"/>
  <c r="T361" i="37"/>
  <c r="R408" i="37"/>
  <c r="S408" i="37" s="1"/>
  <c r="T408" i="37"/>
  <c r="R412" i="37"/>
  <c r="S412" i="37" s="1"/>
  <c r="T412" i="37"/>
  <c r="R415" i="37"/>
  <c r="S415" i="37" s="1"/>
  <c r="T415" i="37"/>
  <c r="R420" i="37"/>
  <c r="S420" i="37" s="1"/>
  <c r="T420" i="37"/>
  <c r="R424" i="37"/>
  <c r="S424" i="37" s="1"/>
  <c r="T424" i="37"/>
  <c r="R428" i="37"/>
  <c r="S428" i="37" s="1"/>
  <c r="T428" i="37"/>
  <c r="R430" i="37"/>
  <c r="S430" i="37" s="1"/>
  <c r="T430" i="37"/>
  <c r="R432" i="37"/>
  <c r="S432" i="37" s="1"/>
  <c r="T432" i="37"/>
  <c r="R436" i="37"/>
  <c r="S436" i="37" s="1"/>
  <c r="T436" i="37"/>
  <c r="R440" i="37"/>
  <c r="S440" i="37" s="1"/>
  <c r="T440" i="37"/>
  <c r="R442" i="37"/>
  <c r="S442" i="37" s="1"/>
  <c r="T442" i="37"/>
  <c r="R446" i="37"/>
  <c r="S446" i="37" s="1"/>
  <c r="T446" i="37"/>
  <c r="R454" i="37"/>
  <c r="S454" i="37" s="1"/>
  <c r="T454" i="37"/>
  <c r="R263" i="37"/>
  <c r="S263" i="37" s="1"/>
  <c r="T263" i="37"/>
  <c r="R275" i="37"/>
  <c r="S275" i="37" s="1"/>
  <c r="T275" i="37"/>
  <c r="R283" i="37"/>
  <c r="S283" i="37" s="1"/>
  <c r="T283" i="37"/>
  <c r="R288" i="37"/>
  <c r="S288" i="37" s="1"/>
  <c r="T288" i="37"/>
  <c r="R295" i="37"/>
  <c r="S295" i="37" s="1"/>
  <c r="T295" i="37"/>
  <c r="R544" i="37"/>
  <c r="T544" i="37"/>
  <c r="R540" i="37"/>
  <c r="S540" i="37" s="1"/>
  <c r="T540" i="37"/>
  <c r="R532" i="37"/>
  <c r="S532" i="37" s="1"/>
  <c r="T532" i="37"/>
  <c r="R527" i="37"/>
  <c r="S527" i="37" s="1"/>
  <c r="T527" i="37"/>
  <c r="R521" i="37"/>
  <c r="S521" i="37" s="1"/>
  <c r="T521" i="37"/>
  <c r="R514" i="37"/>
  <c r="S514" i="37" s="1"/>
  <c r="T514" i="37"/>
  <c r="R510" i="37"/>
  <c r="S510" i="37" s="1"/>
  <c r="T510" i="37"/>
  <c r="R506" i="37"/>
  <c r="S506" i="37" s="1"/>
  <c r="T506" i="37"/>
  <c r="R502" i="37"/>
  <c r="S502" i="37" s="1"/>
  <c r="T502" i="37"/>
  <c r="R498" i="37"/>
  <c r="S498" i="37" s="1"/>
  <c r="T498" i="37"/>
  <c r="R494" i="37"/>
  <c r="S494" i="37" s="1"/>
  <c r="T494" i="37"/>
  <c r="R486" i="37"/>
  <c r="S486" i="37" s="1"/>
  <c r="T486" i="37"/>
  <c r="R482" i="37"/>
  <c r="S482" i="37" s="1"/>
  <c r="T482" i="37"/>
  <c r="R479" i="37"/>
  <c r="S479" i="37" s="1"/>
  <c r="T479" i="37"/>
  <c r="R475" i="37"/>
  <c r="S475" i="37" s="1"/>
  <c r="T475" i="37"/>
  <c r="R472" i="37"/>
  <c r="S472" i="37" s="1"/>
  <c r="T472" i="37"/>
  <c r="R468" i="37"/>
  <c r="S468" i="37" s="1"/>
  <c r="T468" i="37"/>
  <c r="R464" i="37"/>
  <c r="S464" i="37" s="1"/>
  <c r="T464" i="37"/>
  <c r="R368" i="37"/>
  <c r="S368" i="37" s="1"/>
  <c r="T368" i="37"/>
  <c r="R403" i="37"/>
  <c r="S403" i="37" s="1"/>
  <c r="T403" i="37"/>
  <c r="R399" i="37"/>
  <c r="S399" i="37" s="1"/>
  <c r="T399" i="37"/>
  <c r="R395" i="37"/>
  <c r="S395" i="37" s="1"/>
  <c r="T395" i="37"/>
  <c r="R392" i="37"/>
  <c r="S392" i="37" s="1"/>
  <c r="T392" i="37"/>
  <c r="R389" i="37"/>
  <c r="S389" i="37" s="1"/>
  <c r="T389" i="37"/>
  <c r="R385" i="37"/>
  <c r="S385" i="37" s="1"/>
  <c r="T385" i="37"/>
  <c r="R381" i="37"/>
  <c r="S381" i="37" s="1"/>
  <c r="T381" i="37"/>
  <c r="R377" i="37"/>
  <c r="S377" i="37" s="1"/>
  <c r="T377" i="37"/>
  <c r="R373" i="37"/>
  <c r="S373" i="37" s="1"/>
  <c r="T373" i="37"/>
  <c r="R250" i="37"/>
  <c r="S250" i="37" s="1"/>
  <c r="T250" i="37"/>
  <c r="R246" i="37"/>
  <c r="S246" i="37" s="1"/>
  <c r="T246" i="37"/>
  <c r="R242" i="37"/>
  <c r="S242" i="37" s="1"/>
  <c r="T242" i="37"/>
  <c r="R238" i="37"/>
  <c r="S238" i="37" s="1"/>
  <c r="T238" i="37"/>
  <c r="R234" i="37"/>
  <c r="S234" i="37" s="1"/>
  <c r="T234" i="37"/>
  <c r="R232" i="37"/>
  <c r="S232" i="37" s="1"/>
  <c r="T232" i="37"/>
  <c r="R228" i="37"/>
  <c r="S228" i="37" s="1"/>
  <c r="T228" i="37"/>
  <c r="R301" i="37"/>
  <c r="S301" i="37" s="1"/>
  <c r="T301" i="37"/>
  <c r="R313" i="37"/>
  <c r="S313" i="37" s="1"/>
  <c r="T313" i="37"/>
  <c r="R331" i="37"/>
  <c r="S331" i="37" s="1"/>
  <c r="T331" i="37"/>
  <c r="R342" i="37"/>
  <c r="S342" i="37" s="1"/>
  <c r="T342" i="37"/>
  <c r="R353" i="37"/>
  <c r="S353" i="37" s="1"/>
  <c r="T353" i="37"/>
  <c r="R357" i="37"/>
  <c r="S357" i="37" s="1"/>
  <c r="T357" i="37"/>
  <c r="R363" i="37"/>
  <c r="S363" i="37" s="1"/>
  <c r="T363" i="37"/>
  <c r="R422" i="37"/>
  <c r="S422" i="37" s="1"/>
  <c r="T422" i="37"/>
  <c r="R434" i="37"/>
  <c r="S434" i="37" s="1"/>
  <c r="T434" i="37"/>
  <c r="R444" i="37"/>
  <c r="S444" i="37" s="1"/>
  <c r="T444" i="37"/>
  <c r="R448" i="37"/>
  <c r="S448" i="37" s="1"/>
  <c r="T448" i="37"/>
  <c r="R279" i="37"/>
  <c r="S279" i="37" s="1"/>
  <c r="T279" i="37"/>
  <c r="R300" i="37"/>
  <c r="S300" i="37" s="1"/>
  <c r="T300" i="37"/>
  <c r="R304" i="37"/>
  <c r="S304" i="37" s="1"/>
  <c r="T304" i="37"/>
  <c r="R308" i="37"/>
  <c r="S308" i="37" s="1"/>
  <c r="T308" i="37"/>
  <c r="R312" i="37"/>
  <c r="S312" i="37" s="1"/>
  <c r="T312" i="37"/>
  <c r="R316" i="37"/>
  <c r="S316" i="37" s="1"/>
  <c r="T316" i="37"/>
  <c r="R320" i="37"/>
  <c r="S320" i="37" s="1"/>
  <c r="T320" i="37"/>
  <c r="R324" i="37"/>
  <c r="S324" i="37" s="1"/>
  <c r="T324" i="37"/>
  <c r="R326" i="37"/>
  <c r="S326" i="37" s="1"/>
  <c r="T326" i="37"/>
  <c r="R330" i="37"/>
  <c r="S330" i="37" s="1"/>
  <c r="T330" i="37"/>
  <c r="R334" i="37"/>
  <c r="S334" i="37" s="1"/>
  <c r="T334" i="37"/>
  <c r="R341" i="37"/>
  <c r="S341" i="37" s="1"/>
  <c r="T341" i="37"/>
  <c r="R345" i="37"/>
  <c r="S345" i="37" s="1"/>
  <c r="T345" i="37"/>
  <c r="R348" i="37"/>
  <c r="S348" i="37" s="1"/>
  <c r="T348" i="37"/>
  <c r="R352" i="37"/>
  <c r="S352" i="37" s="1"/>
  <c r="T352" i="37"/>
  <c r="R355" i="37"/>
  <c r="S355" i="37" s="1"/>
  <c r="T355" i="37"/>
  <c r="R358" i="37"/>
  <c r="S358" i="37" s="1"/>
  <c r="T358" i="37"/>
  <c r="R362" i="37"/>
  <c r="S362" i="37" s="1"/>
  <c r="T362" i="37"/>
  <c r="R404" i="37"/>
  <c r="S404" i="37" s="1"/>
  <c r="T404" i="37"/>
  <c r="R409" i="37"/>
  <c r="S409" i="37" s="1"/>
  <c r="T409" i="37"/>
  <c r="R413" i="37"/>
  <c r="S413" i="37" s="1"/>
  <c r="T413" i="37"/>
  <c r="R421" i="37"/>
  <c r="S421" i="37" s="1"/>
  <c r="T421" i="37"/>
  <c r="R425" i="37"/>
  <c r="S425" i="37" s="1"/>
  <c r="T425" i="37"/>
  <c r="R431" i="37"/>
  <c r="S431" i="37" s="1"/>
  <c r="T431" i="37"/>
  <c r="R433" i="37"/>
  <c r="S433" i="37" s="1"/>
  <c r="T433" i="37"/>
  <c r="R437" i="37"/>
  <c r="S437" i="37" s="1"/>
  <c r="T437" i="37"/>
  <c r="R441" i="37"/>
  <c r="S441" i="37" s="1"/>
  <c r="T441" i="37"/>
  <c r="R443" i="37"/>
  <c r="S443" i="37" s="1"/>
  <c r="T443" i="37"/>
  <c r="R447" i="37"/>
  <c r="S447" i="37" s="1"/>
  <c r="T447" i="37"/>
  <c r="R455" i="37"/>
  <c r="S455" i="37" s="1"/>
  <c r="T455" i="37"/>
  <c r="R258" i="37"/>
  <c r="S258" i="37" s="1"/>
  <c r="T258" i="37"/>
  <c r="R259" i="37"/>
  <c r="S259" i="37" s="1"/>
  <c r="T259" i="37"/>
  <c r="R265" i="37"/>
  <c r="S265" i="37" s="1"/>
  <c r="T265" i="37"/>
  <c r="R269" i="37"/>
  <c r="S269" i="37" s="1"/>
  <c r="T269" i="37"/>
  <c r="R277" i="37"/>
  <c r="S277" i="37" s="1"/>
  <c r="T277" i="37"/>
  <c r="R285" i="37"/>
  <c r="S285" i="37" s="1"/>
  <c r="T285" i="37"/>
  <c r="R289" i="37"/>
  <c r="S289" i="37" s="1"/>
  <c r="T289" i="37"/>
  <c r="R292" i="37"/>
  <c r="S292" i="37" s="1"/>
  <c r="T292" i="37"/>
  <c r="R296" i="37"/>
  <c r="S296" i="37" s="1"/>
  <c r="T296" i="37"/>
  <c r="R543" i="37"/>
  <c r="S543" i="37" s="1"/>
  <c r="T543" i="37"/>
  <c r="R539" i="37"/>
  <c r="S539" i="37" s="1"/>
  <c r="T539" i="37"/>
  <c r="R520" i="37"/>
  <c r="S520" i="37" s="1"/>
  <c r="T520" i="37"/>
  <c r="R509" i="37"/>
  <c r="S509" i="37" s="1"/>
  <c r="T509" i="37"/>
  <c r="R505" i="37"/>
  <c r="S505" i="37" s="1"/>
  <c r="T505" i="37"/>
  <c r="R501" i="37"/>
  <c r="S501" i="37" s="1"/>
  <c r="T501" i="37"/>
  <c r="R497" i="37"/>
  <c r="S497" i="37" s="1"/>
  <c r="T497" i="37"/>
  <c r="R493" i="37"/>
  <c r="S493" i="37" s="1"/>
  <c r="T493" i="37"/>
  <c r="R489" i="37"/>
  <c r="S489" i="37" s="1"/>
  <c r="T489" i="37"/>
  <c r="R485" i="37"/>
  <c r="S485" i="37" s="1"/>
  <c r="T485" i="37"/>
  <c r="R478" i="37"/>
  <c r="S478" i="37" s="1"/>
  <c r="T478" i="37"/>
  <c r="R474" i="37"/>
  <c r="S474" i="37" s="1"/>
  <c r="T474" i="37"/>
  <c r="R471" i="37"/>
  <c r="S471" i="37" s="1"/>
  <c r="T471" i="37"/>
  <c r="R467" i="37"/>
  <c r="S467" i="37" s="1"/>
  <c r="T467" i="37"/>
  <c r="R371" i="37"/>
  <c r="S371" i="37" s="1"/>
  <c r="T371" i="37"/>
  <c r="R367" i="37"/>
  <c r="S367" i="37" s="1"/>
  <c r="T367" i="37"/>
  <c r="R402" i="37"/>
  <c r="S402" i="37" s="1"/>
  <c r="T402" i="37"/>
  <c r="R398" i="37"/>
  <c r="S398" i="37" s="1"/>
  <c r="T398" i="37"/>
  <c r="R394" i="37"/>
  <c r="S394" i="37" s="1"/>
  <c r="T394" i="37"/>
  <c r="R388" i="37"/>
  <c r="S388" i="37" s="1"/>
  <c r="T388" i="37"/>
  <c r="R384" i="37"/>
  <c r="S384" i="37" s="1"/>
  <c r="T384" i="37"/>
  <c r="R380" i="37"/>
  <c r="S380" i="37" s="1"/>
  <c r="T380" i="37"/>
  <c r="R376" i="37"/>
  <c r="S376" i="37" s="1"/>
  <c r="T376" i="37"/>
  <c r="R372" i="37"/>
  <c r="S372" i="37" s="1"/>
  <c r="T372" i="37"/>
  <c r="R249" i="37"/>
  <c r="S249" i="37" s="1"/>
  <c r="T249" i="37"/>
  <c r="R245" i="37"/>
  <c r="S245" i="37" s="1"/>
  <c r="T245" i="37"/>
  <c r="R241" i="37"/>
  <c r="S241" i="37" s="1"/>
  <c r="T241" i="37"/>
  <c r="R237" i="37"/>
  <c r="S237" i="37" s="1"/>
  <c r="T237" i="37"/>
  <c r="R231" i="37"/>
  <c r="S231" i="37" s="1"/>
  <c r="T231" i="37"/>
  <c r="R227" i="37"/>
  <c r="S227" i="37" s="1"/>
  <c r="T227" i="37"/>
  <c r="R224" i="37"/>
  <c r="S224" i="37" s="1"/>
  <c r="T224" i="37"/>
  <c r="W155" i="37"/>
  <c r="W154" i="37"/>
  <c r="W192" i="37"/>
  <c r="W209" i="37"/>
  <c r="W169" i="37"/>
  <c r="W183" i="37"/>
  <c r="W188" i="37"/>
  <c r="W202" i="37"/>
  <c r="W207" i="37"/>
  <c r="W211" i="37"/>
  <c r="W215" i="37"/>
  <c r="W216" i="37"/>
  <c r="W218" i="37"/>
  <c r="W220" i="37"/>
  <c r="W222" i="37"/>
  <c r="W224" i="37"/>
  <c r="W225" i="37"/>
  <c r="W227" i="37"/>
  <c r="W229" i="37"/>
  <c r="W231" i="37"/>
  <c r="W235" i="37"/>
  <c r="W237" i="37"/>
  <c r="W239" i="37"/>
  <c r="W241" i="37"/>
  <c r="W243" i="37"/>
  <c r="W245" i="37"/>
  <c r="W251" i="37"/>
  <c r="W253" i="37"/>
  <c r="W256" i="37"/>
  <c r="W257" i="37"/>
  <c r="W259" i="37"/>
  <c r="W265" i="37"/>
  <c r="W267" i="37"/>
  <c r="W269" i="37"/>
  <c r="W273" i="37"/>
  <c r="W277" i="37"/>
  <c r="W184" i="37"/>
  <c r="W283" i="37"/>
  <c r="W288" i="37"/>
  <c r="W295" i="37"/>
  <c r="W298" i="37"/>
  <c r="W302" i="37"/>
  <c r="W312" i="37"/>
  <c r="W316" i="37"/>
  <c r="W318" i="37"/>
  <c r="W328" i="37"/>
  <c r="W332" i="37"/>
  <c r="W346" i="37"/>
  <c r="W348" i="37"/>
  <c r="W350" i="37"/>
  <c r="W368" i="37"/>
  <c r="W372" i="37"/>
  <c r="W374" i="37"/>
  <c r="W378" i="37"/>
  <c r="W409" i="37"/>
  <c r="W223" i="37"/>
  <c r="W232" i="37"/>
  <c r="W234" i="37"/>
  <c r="W238" i="37"/>
  <c r="W242" i="37"/>
  <c r="W246" i="37"/>
  <c r="W248" i="37"/>
  <c r="W271" i="37"/>
  <c r="W279" i="37"/>
  <c r="W281" i="37"/>
  <c r="W291" i="37"/>
  <c r="W422" i="37"/>
  <c r="W424" i="37"/>
  <c r="W426" i="37"/>
  <c r="W429" i="37"/>
  <c r="W436" i="37"/>
  <c r="W442" i="37"/>
  <c r="W444" i="37"/>
  <c r="W448" i="37"/>
  <c r="W451" i="37"/>
  <c r="W456" i="37"/>
  <c r="W460" i="37"/>
  <c r="W463" i="37"/>
  <c r="W464" i="37"/>
  <c r="W472" i="37"/>
  <c r="W479" i="37"/>
  <c r="W482" i="37"/>
  <c r="W484" i="37"/>
  <c r="W486" i="37"/>
  <c r="W490" i="37"/>
  <c r="W508" i="37"/>
  <c r="W509" i="37"/>
  <c r="W512" i="37"/>
  <c r="W514" i="37"/>
  <c r="W517" i="37"/>
  <c r="W523" i="37"/>
  <c r="W530" i="37"/>
  <c r="W537" i="37"/>
  <c r="W539" i="37"/>
  <c r="W230" i="37"/>
  <c r="W240" i="37"/>
  <c r="W244" i="37"/>
  <c r="W263" i="37"/>
  <c r="W275" i="37"/>
  <c r="W287" i="37"/>
  <c r="W293" i="37"/>
  <c r="W294" i="37"/>
  <c r="W371" i="37"/>
  <c r="W373" i="37"/>
  <c r="W387" i="37"/>
  <c r="W391" i="37"/>
  <c r="W393" i="37"/>
  <c r="W412" i="37"/>
  <c r="W421" i="37"/>
  <c r="W447" i="37"/>
  <c r="W214" i="37"/>
  <c r="W228" i="37"/>
  <c r="W212" i="37"/>
  <c r="W233" i="37"/>
  <c r="W236" i="37"/>
  <c r="W333" i="37"/>
  <c r="W443" i="37"/>
  <c r="W221" i="37"/>
  <c r="W419" i="37"/>
  <c r="W483" i="37"/>
  <c r="W474" i="37"/>
  <c r="W489" i="37"/>
  <c r="W513" i="37"/>
  <c r="W525" i="37"/>
  <c r="W377" i="37"/>
  <c r="W395" i="37"/>
  <c r="W487" i="37"/>
  <c r="W199" i="37"/>
  <c r="W507" i="37"/>
  <c r="W511" i="37"/>
  <c r="W515" i="37"/>
  <c r="W423" i="37"/>
  <c r="W329" i="37"/>
  <c r="W425" i="37"/>
  <c r="W536" i="37"/>
  <c r="W480" i="37"/>
  <c r="W416" i="37"/>
  <c r="W317" i="37"/>
  <c r="W254" i="37"/>
  <c r="W252" i="37"/>
  <c r="W285" i="37"/>
  <c r="W255" i="37"/>
  <c r="W289" i="37"/>
  <c r="W194" i="37"/>
  <c r="W311" i="37"/>
  <c r="W297" i="37"/>
  <c r="W381" i="37"/>
  <c r="W347" i="37"/>
  <c r="W299" i="37"/>
  <c r="W206" i="37"/>
  <c r="W527" i="37"/>
  <c r="W301" i="37"/>
  <c r="W349" i="37"/>
  <c r="W535" i="37"/>
  <c r="W478" i="37"/>
  <c r="W458" i="37"/>
  <c r="W455" i="37"/>
  <c r="W249" i="37"/>
  <c r="W217" i="37"/>
  <c r="W219" i="37"/>
  <c r="W210" i="37"/>
  <c r="W405" i="37"/>
  <c r="W351" i="37"/>
  <c r="W495" i="37"/>
  <c r="W208" i="37"/>
  <c r="W358" i="37"/>
  <c r="W292" i="37"/>
  <c r="W533" i="37"/>
  <c r="W418" i="37"/>
  <c r="W365" i="37"/>
  <c r="W327" i="37"/>
  <c r="W226" i="37"/>
  <c r="W410" i="37"/>
  <c r="W465" i="37"/>
  <c r="W435" i="37"/>
  <c r="W296" i="37"/>
  <c r="W261" i="37"/>
  <c r="W174" i="37"/>
  <c r="W453" i="37"/>
  <c r="W462" i="37"/>
  <c r="W452" i="37"/>
  <c r="W189" i="37"/>
  <c r="AA759" i="37"/>
  <c r="AA717" i="37"/>
  <c r="AA724" i="37"/>
  <c r="AA731" i="37"/>
  <c r="AA766" i="37"/>
  <c r="AA703" i="37"/>
  <c r="AA696" i="37"/>
  <c r="AA738" i="37"/>
  <c r="AA745" i="37"/>
  <c r="AA710" i="37"/>
  <c r="AA752" i="37"/>
  <c r="R545" i="37" l="1"/>
  <c r="AA558" i="37" s="1"/>
  <c r="T545" i="37"/>
  <c r="AA555" i="37" s="1"/>
  <c r="S544" i="37"/>
  <c r="S223" i="37"/>
  <c r="W203" i="37"/>
  <c r="W172" i="37"/>
  <c r="W170" i="37"/>
  <c r="W166" i="37"/>
  <c r="W445" i="37"/>
  <c r="W175" i="37"/>
  <c r="W319" i="37"/>
  <c r="W467" i="37"/>
  <c r="W303" i="37"/>
  <c r="W158" i="37"/>
  <c r="W352" i="37"/>
  <c r="W205" i="37"/>
  <c r="W156" i="37"/>
  <c r="W531" i="37"/>
  <c r="W383" i="37"/>
  <c r="W190" i="37"/>
  <c r="W181" i="37"/>
  <c r="W160" i="37"/>
  <c r="W185" i="37"/>
  <c r="W520" i="37"/>
  <c r="W195" i="37"/>
  <c r="W200" i="37"/>
  <c r="W180" i="37"/>
  <c r="W163" i="37"/>
  <c r="AA681" i="37"/>
  <c r="AA683" i="37" s="1"/>
  <c r="AA688" i="37"/>
  <c r="AA690" i="37" s="1"/>
  <c r="AA698" i="37"/>
  <c r="AA719" i="37"/>
  <c r="AA768" i="37"/>
  <c r="AA754" i="37"/>
  <c r="AA726" i="37"/>
  <c r="AA712" i="37"/>
  <c r="AA761" i="37"/>
  <c r="AA740" i="37"/>
  <c r="AA705" i="37"/>
  <c r="AA747" i="37"/>
  <c r="AA733" i="37"/>
  <c r="AA695" i="37"/>
  <c r="AA697" i="37" s="1"/>
  <c r="AA765" i="37"/>
  <c r="AA744" i="37"/>
  <c r="AA746" i="37" s="1"/>
  <c r="AA723" i="37"/>
  <c r="AA758" i="37"/>
  <c r="AA760" i="37" s="1"/>
  <c r="AA737" i="37"/>
  <c r="AA739" i="37" s="1"/>
  <c r="AA702" i="37"/>
  <c r="AA751" i="37"/>
  <c r="AA753" i="37" s="1"/>
  <c r="AA716" i="37"/>
  <c r="AA730" i="37"/>
  <c r="AA732" i="37" s="1"/>
  <c r="AA709" i="37"/>
  <c r="S545" i="37" l="1"/>
  <c r="AA557" i="37" s="1"/>
  <c r="AA767" i="37"/>
  <c r="W153" i="37"/>
  <c r="W152" i="37"/>
  <c r="W151" i="37"/>
  <c r="W150" i="37"/>
  <c r="W149" i="37"/>
  <c r="W146" i="37"/>
  <c r="W145" i="37"/>
  <c r="W144" i="37"/>
  <c r="W143" i="37"/>
  <c r="W142" i="37"/>
  <c r="W141" i="37"/>
  <c r="AA704" i="37"/>
  <c r="AA718" i="37"/>
  <c r="AA711" i="37"/>
  <c r="AA725" i="37"/>
  <c r="W47" i="37" l="1"/>
  <c r="W62" i="37"/>
  <c r="W45" i="37"/>
  <c r="W44" i="37"/>
  <c r="W63" i="37"/>
  <c r="W46" i="37"/>
  <c r="W40" i="37"/>
  <c r="W59" i="37"/>
  <c r="W61" i="37"/>
  <c r="W48" i="37" l="1"/>
  <c r="W64" i="37"/>
  <c r="W60" i="37"/>
  <c r="W6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K127" authorId="3"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28" authorId="3" shapeId="0" xr:uid="{23F9FCC3-53A7-4498-ABFB-773844F61003}">
      <text>
        <r>
          <rPr>
            <b/>
            <sz val="9"/>
            <color indexed="81"/>
            <rFont val="Tahoma"/>
            <family val="2"/>
          </rPr>
          <t xml:space="preserve">
Se debe incluir en un documento el acta y el cronograma, dado que la dependencia estableció como cantidad 1.</t>
        </r>
      </text>
    </comment>
    <comment ref="K132" authorId="3"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33" authorId="3"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34" authorId="3"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146" authorId="3" shapeId="0" xr:uid="{9852198B-7602-49E4-A3BA-71D91518F631}">
      <text>
        <r>
          <rPr>
            <b/>
            <sz val="9"/>
            <color indexed="81"/>
            <rFont val="Tahoma"/>
            <family val="2"/>
          </rPr>
          <t xml:space="preserve">
Acción 2 y 3 - 30-12-2020</t>
        </r>
      </text>
    </comment>
    <comment ref="P542" authorId="4" shapeId="0" xr:uid="{C1305701-8C7A-46C0-827B-F3584EA0FEE3}">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<sst xmlns="http://schemas.openxmlformats.org/spreadsheetml/2006/main" count="5078" uniqueCount="2346">
  <si>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</si>
  <si>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</si>
  <si>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</si>
  <si>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</si>
  <si>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</si>
  <si>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</si>
  <si>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</si>
  <si>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</si>
  <si>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</si>
  <si>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</si>
  <si>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</si>
  <si>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</si>
  <si>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</si>
  <si>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</si>
  <si>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11 01 002</t>
  </si>
  <si>
    <t>14 04 010</t>
  </si>
  <si>
    <t>14 04 004</t>
  </si>
  <si>
    <t>14 01 011</t>
  </si>
  <si>
    <t>16 04 001</t>
  </si>
  <si>
    <t>Informe trimestral</t>
  </si>
  <si>
    <t>18 02 002</t>
  </si>
  <si>
    <t>18 01 002</t>
  </si>
  <si>
    <t>18 01 004</t>
  </si>
  <si>
    <t>11 03 002</t>
  </si>
  <si>
    <t>12 02 002</t>
  </si>
  <si>
    <t>11 02 002</t>
  </si>
  <si>
    <t>14 04 006</t>
  </si>
  <si>
    <t>14 02 014</t>
  </si>
  <si>
    <t>11 03 001</t>
  </si>
  <si>
    <t>11 02 001</t>
  </si>
  <si>
    <t>21 04 001</t>
  </si>
  <si>
    <t>21 01 001</t>
  </si>
  <si>
    <t>21 05 001</t>
  </si>
  <si>
    <t>18 02 001</t>
  </si>
  <si>
    <t>14 02 003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</si>
  <si>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</si>
  <si>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</si>
  <si>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</si>
  <si>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</si>
  <si>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</si>
  <si>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</si>
  <si>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</si>
  <si>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</si>
  <si>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</si>
  <si>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</si>
  <si>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</si>
  <si>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</si>
  <si>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</si>
  <si>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</si>
  <si>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</si>
  <si>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</si>
  <si>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</si>
  <si>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</si>
  <si>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</si>
  <si>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</si>
  <si>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</si>
  <si>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</si>
  <si>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</si>
  <si>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</si>
  <si>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</si>
  <si>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</si>
  <si>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</si>
  <si>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</si>
  <si>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</si>
  <si>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</si>
  <si>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</si>
  <si>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</si>
  <si>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</si>
  <si>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</si>
  <si>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</si>
  <si>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</si>
  <si>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</si>
  <si>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</si>
  <si>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</si>
  <si>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</si>
  <si>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</si>
  <si>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</si>
  <si>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</si>
  <si>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</si>
  <si>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</si>
  <si>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</si>
  <si>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</si>
  <si>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</si>
  <si>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</si>
  <si>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</si>
  <si>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</si>
  <si>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</si>
  <si>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</si>
  <si>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</si>
  <si>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</si>
  <si>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</si>
  <si>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</si>
  <si>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</si>
  <si>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</si>
  <si>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</si>
  <si>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</si>
  <si>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</si>
  <si>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</si>
  <si>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</si>
  <si>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</si>
  <si>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</si>
  <si>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adecuada constitución de las reservas, ya que estas no permiten determinar situaciones extraordinarias presentadas</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</si>
  <si>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</si>
  <si>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</si>
  <si>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</si>
  <si>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</si>
  <si>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</si>
  <si>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</si>
  <si>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</si>
  <si>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</si>
  <si>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</si>
  <si>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</si>
  <si>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</si>
  <si>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</si>
  <si>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</si>
  <si>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</si>
  <si>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</si>
  <si>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</si>
  <si>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</si>
  <si>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</si>
  <si>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</si>
  <si>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</si>
  <si>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</si>
  <si>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</si>
  <si>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</si>
  <si>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</si>
  <si>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</si>
  <si>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</si>
  <si>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</si>
  <si>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</si>
  <si>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</si>
  <si>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</si>
  <si>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</si>
  <si>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</si>
  <si>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</si>
  <si>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</si>
  <si>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</si>
  <si>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</si>
  <si>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</si>
  <si>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</si>
  <si>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</si>
  <si>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Falta de oportunidad en la causación.</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</si>
  <si>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</si>
  <si>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</si>
  <si>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Esta situación evidencia la falta de gestión oportuna por parte del Invías, para subsanar estos hechos. </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</si>
  <si>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</si>
  <si>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</si>
  <si>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</si>
  <si>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</si>
  <si>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</si>
  <si>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</si>
  <si>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</si>
  <si>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</si>
  <si>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</si>
  <si>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</si>
  <si>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</si>
  <si>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</si>
  <si>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</si>
  <si>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</si>
  <si>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</si>
  <si>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</si>
  <si>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</si>
  <si>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</si>
  <si>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</si>
  <si>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</si>
  <si>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</si>
  <si>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</si>
  <si>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</si>
  <si>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</si>
  <si>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</si>
  <si>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</si>
  <si>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</si>
  <si>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</si>
  <si>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</si>
  <si>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</si>
  <si>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</si>
  <si>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</si>
  <si>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</si>
  <si>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</si>
  <si>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</si>
  <si>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</si>
  <si>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</si>
  <si>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</si>
  <si>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</si>
  <si>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</si>
  <si>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</si>
  <si>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</si>
  <si>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</si>
  <si>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</si>
  <si>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</si>
  <si>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</si>
  <si>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</si>
  <si>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</si>
  <si>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</si>
  <si>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</si>
  <si>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</si>
  <si>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</si>
  <si>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</si>
  <si>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</si>
  <si>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</si>
  <si>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</si>
  <si>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</si>
  <si>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</si>
  <si>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</si>
  <si>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</si>
  <si>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</si>
  <si>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</si>
  <si>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</si>
  <si>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</si>
  <si>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</si>
  <si>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</si>
  <si>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</si>
  <si>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</si>
  <si>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</si>
  <si>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</si>
  <si>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</si>
  <si>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</si>
  <si>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</si>
  <si>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</si>
  <si>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</si>
  <si>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</si>
  <si>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</si>
  <si>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</si>
  <si>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</si>
  <si>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</si>
  <si>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</si>
  <si>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</si>
  <si>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</si>
  <si>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</si>
  <si>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</si>
  <si>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</si>
  <si>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</si>
  <si>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</si>
  <si>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</si>
  <si>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</si>
  <si>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</si>
  <si>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</si>
  <si>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</si>
  <si>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</si>
  <si>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</si>
  <si>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</si>
  <si>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</si>
  <si>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</si>
  <si>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</si>
  <si>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</si>
  <si>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</si>
  <si>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</si>
  <si>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</si>
  <si>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</si>
  <si>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</si>
  <si>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</si>
  <si>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</si>
  <si>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</si>
  <si>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</si>
  <si>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</si>
  <si>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</si>
  <si>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</si>
  <si>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</si>
  <si>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</si>
  <si>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</si>
  <si>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</si>
  <si>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</si>
  <si>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</si>
  <si>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</si>
  <si>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</si>
  <si>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</si>
  <si>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</si>
  <si>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</si>
  <si>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</si>
  <si>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</si>
  <si>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</si>
  <si>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</si>
  <si>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</si>
  <si>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</si>
  <si>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</si>
  <si>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</si>
  <si>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</si>
  <si>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</si>
  <si>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</si>
  <si>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</si>
  <si>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</si>
  <si>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</si>
  <si>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</si>
  <si>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</si>
  <si>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</si>
  <si>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</si>
  <si>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</si>
  <si>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</si>
  <si>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</si>
  <si>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</si>
  <si>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</si>
  <si>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</si>
  <si>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</si>
  <si>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</si>
  <si>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</si>
  <si>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</si>
  <si>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</si>
  <si>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</si>
  <si>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</si>
  <si>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</si>
  <si>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</si>
  <si>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</si>
  <si>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</si>
  <si>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</si>
  <si>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</si>
  <si>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</si>
  <si>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</si>
  <si>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</si>
  <si>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</si>
  <si>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</si>
  <si>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</si>
  <si>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</si>
  <si>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</si>
  <si>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</si>
  <si>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</si>
  <si>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</si>
  <si>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</si>
  <si>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</si>
  <si>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</si>
  <si>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</si>
  <si>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</si>
  <si>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</si>
  <si>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</si>
  <si>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</si>
  <si>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</si>
  <si>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</si>
  <si>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</si>
  <si>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</si>
  <si>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</si>
  <si>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</si>
  <si>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</si>
  <si>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</si>
  <si>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</si>
  <si>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</si>
  <si>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</si>
  <si>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</si>
  <si>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</si>
  <si>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</si>
  <si>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Debilidad en el procedimiento administrativo.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</si>
  <si>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</si>
  <si>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</si>
  <si>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</si>
  <si>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</si>
  <si>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</si>
  <si>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</si>
  <si>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</si>
  <si>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</si>
  <si>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</si>
  <si>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</si>
  <si>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</si>
  <si>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</si>
  <si>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</si>
  <si>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</si>
  <si>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</si>
  <si>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</si>
  <si>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</si>
  <si>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</si>
  <si>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</si>
  <si>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</si>
  <si>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</si>
  <si>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</si>
  <si>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</si>
  <si>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</si>
  <si>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</si>
  <si>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</si>
  <si>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</si>
  <si>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</si>
  <si>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</si>
  <si>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</si>
  <si>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</si>
  <si>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</si>
  <si>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</si>
  <si>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</si>
  <si>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</si>
  <si>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</si>
  <si>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</si>
  <si>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</si>
  <si>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</si>
  <si>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</si>
  <si>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</si>
  <si>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</si>
  <si>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Reporte semestral</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</si>
  <si>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</si>
  <si>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</si>
  <si>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</si>
  <si>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</si>
  <si>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Concepto</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</si>
  <si>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</si>
  <si>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</si>
  <si>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</si>
  <si>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</si>
  <si>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</si>
  <si>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</si>
  <si>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Tramitar oportunamente las actas de cancelación de Reserva Presupuestal, de conformidad con las normas vigentes, a partir de las actas de liquidación de contratos recibidas de las unidades ejecutoras.</t>
  </si>
  <si>
    <t>Elaborar actas.</t>
  </si>
  <si>
    <t xml:space="preserve">Reporte </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</si>
  <si>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</si>
  <si>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</si>
  <si>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</si>
  <si>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</si>
  <si>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</si>
  <si>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 xml:space="preserve">Continuar aplicando lo conceptuado por la Contaduría General de la Nación en lo relacionado con el tema de las provisiones contables. </t>
  </si>
  <si>
    <t>Enviar concepto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</si>
  <si>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</si>
  <si>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</si>
  <si>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</si>
  <si>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Acta</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</si>
  <si>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</si>
  <si>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</si>
  <si>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</si>
  <si>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</si>
  <si>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</si>
  <si>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</si>
  <si>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</si>
  <si>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</si>
  <si>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</si>
  <si>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</si>
  <si>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</si>
  <si>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</si>
  <si>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</si>
  <si>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</si>
  <si>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</si>
  <si>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</si>
  <si>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</si>
  <si>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</si>
  <si>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</si>
  <si>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</si>
  <si>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</si>
  <si>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</si>
  <si>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</si>
  <si>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</si>
  <si>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</si>
  <si>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</si>
  <si>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</si>
  <si>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</si>
  <si>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</si>
  <si>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</si>
  <si>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</si>
  <si>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</si>
  <si>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</si>
  <si>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</si>
  <si>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</si>
  <si>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</si>
  <si>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</si>
  <si>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</si>
  <si>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</si>
  <si>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</si>
  <si>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</si>
  <si>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</si>
  <si>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</si>
  <si>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</si>
  <si>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</si>
  <si>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</si>
  <si>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</si>
  <si>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</si>
  <si>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</si>
  <si>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</si>
  <si>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</si>
  <si>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</si>
  <si>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</si>
  <si>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</si>
  <si>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</si>
  <si>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</si>
  <si>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</si>
  <si>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</si>
  <si>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</si>
  <si>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</si>
  <si>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</si>
  <si>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</si>
  <si>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</si>
  <si>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</si>
  <si>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</si>
  <si>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</si>
  <si>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</si>
  <si>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</si>
  <si>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</si>
  <si>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</si>
  <si>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</si>
  <si>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</si>
  <si>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</si>
  <si>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</si>
  <si>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</si>
  <si>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</si>
  <si>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</si>
  <si>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</si>
  <si>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</si>
  <si>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</si>
  <si>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</si>
  <si>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</si>
  <si>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</si>
  <si>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</si>
  <si>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</si>
  <si>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</si>
  <si>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</si>
  <si>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</si>
  <si>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</si>
  <si>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</si>
  <si>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</si>
  <si>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</si>
  <si>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</si>
  <si>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</si>
  <si>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</si>
  <si>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</si>
  <si>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</si>
  <si>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</si>
  <si>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</si>
  <si>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</si>
  <si>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</si>
  <si>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</si>
  <si>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</si>
  <si>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</si>
  <si>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</si>
  <si>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</si>
  <si>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</si>
  <si>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</si>
  <si>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</si>
  <si>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</si>
  <si>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</si>
  <si>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</si>
  <si>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</si>
  <si>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</si>
  <si>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</si>
  <si>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</si>
  <si>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</si>
  <si>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</si>
  <si>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</si>
  <si>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</si>
  <si>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</si>
  <si>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</si>
  <si>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</si>
  <si>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</si>
  <si>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</si>
  <si>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</si>
  <si>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</si>
  <si>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</si>
  <si>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</si>
  <si>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</si>
  <si>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</si>
  <si>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</si>
  <si>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</si>
  <si>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</si>
  <si>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</si>
  <si>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</si>
  <si>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</si>
  <si>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</si>
  <si>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</si>
  <si>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</si>
  <si>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</si>
  <si>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</si>
  <si>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</si>
  <si>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</si>
  <si>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</si>
  <si>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</si>
  <si>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</si>
  <si>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</si>
  <si>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</si>
  <si>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</si>
  <si>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</si>
  <si>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</si>
  <si>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</si>
  <si>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</si>
  <si>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</si>
  <si>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</si>
  <si>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</si>
  <si>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</si>
  <si>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</si>
  <si>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</si>
  <si>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</si>
  <si>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</si>
  <si>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</si>
  <si>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</si>
  <si>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</si>
  <si>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</si>
  <si>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</si>
  <si>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</si>
  <si>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</si>
  <si>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</si>
  <si>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Memorando de Respuesta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</si>
  <si>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</si>
  <si>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</si>
  <si>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</si>
  <si>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</si>
  <si>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</si>
  <si>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</si>
  <si>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</si>
  <si>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</si>
  <si>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</si>
  <si>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</si>
  <si>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</si>
  <si>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</si>
  <si>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</si>
  <si>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</si>
  <si>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</si>
  <si>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</si>
  <si>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</si>
  <si>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</si>
  <si>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</si>
  <si>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</si>
  <si>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</si>
  <si>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</si>
  <si>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</si>
  <si>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</si>
  <si>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</si>
  <si>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</si>
  <si>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</si>
  <si>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</si>
  <si>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</si>
  <si>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</si>
  <si>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</si>
  <si>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</si>
  <si>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</si>
  <si>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</si>
  <si>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</si>
  <si>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</si>
  <si>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</si>
  <si>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</si>
  <si>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</si>
  <si>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</si>
  <si>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</si>
  <si>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</si>
  <si>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</si>
  <si>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</si>
  <si>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</si>
  <si>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</si>
  <si>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</si>
  <si>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</si>
  <si>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</si>
  <si>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</si>
  <si>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</si>
  <si>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</si>
  <si>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</si>
  <si>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</si>
  <si>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</si>
  <si>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</si>
  <si>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</si>
  <si>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</si>
  <si>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</si>
  <si>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</si>
  <si>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</si>
  <si>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</si>
  <si>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</si>
  <si>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</si>
  <si>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</si>
  <si>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</si>
  <si>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</si>
  <si>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</si>
  <si>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</si>
  <si>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</si>
  <si>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</si>
  <si>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</si>
  <si>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</si>
  <si>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</si>
  <si>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</si>
  <si>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</si>
  <si>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</si>
  <si>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</si>
  <si>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</si>
  <si>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</si>
  <si>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</si>
  <si>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</si>
  <si>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</si>
  <si>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</si>
  <si>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</si>
  <si>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</si>
  <si>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</si>
  <si>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</si>
  <si>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</si>
  <si>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</si>
  <si>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</si>
  <si>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</si>
  <si>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</si>
  <si>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</si>
  <si>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</si>
  <si>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</si>
  <si>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</si>
  <si>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</si>
  <si>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</si>
  <si>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</si>
  <si>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</si>
  <si>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</si>
  <si>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</si>
  <si>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</si>
  <si>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</si>
  <si>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</si>
  <si>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</si>
  <si>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</si>
  <si>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</si>
  <si>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</si>
  <si>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</si>
  <si>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</si>
  <si>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</si>
  <si>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</si>
  <si>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</si>
  <si>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</si>
  <si>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</si>
  <si>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</si>
  <si>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</si>
  <si>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</si>
  <si>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</si>
  <si>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</si>
  <si>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</si>
  <si>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</si>
  <si>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</si>
  <si>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</si>
  <si>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</si>
  <si>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</si>
  <si>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</si>
  <si>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</si>
  <si>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</si>
  <si>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</si>
  <si>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</si>
  <si>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</si>
  <si>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</si>
  <si>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</si>
  <si>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</si>
  <si>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</si>
  <si>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</si>
  <si>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</si>
  <si>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</si>
  <si>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</si>
  <si>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</si>
  <si>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</si>
  <si>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</si>
  <si>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</si>
  <si>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</si>
  <si>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</si>
  <si>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</si>
  <si>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</si>
  <si>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</si>
  <si>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</si>
  <si>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</si>
  <si>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</si>
  <si>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</si>
  <si>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</si>
  <si>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</si>
  <si>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</si>
  <si>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</si>
  <si>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</si>
  <si>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</si>
  <si>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</si>
  <si>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</si>
  <si>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</si>
  <si>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</si>
  <si>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</si>
  <si>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</si>
  <si>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</si>
  <si>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</si>
  <si>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</si>
  <si>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</si>
  <si>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</si>
  <si>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</si>
  <si>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</si>
  <si>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</si>
  <si>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</si>
  <si>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</si>
  <si>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</si>
  <si>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</si>
  <si>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</si>
  <si>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</si>
  <si>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</si>
  <si>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Entre otras causas por la no suscripción de contratos, no utilización de vigencias futuras  y adiciones de contratos finalmente no realizadas.</t>
  </si>
  <si>
    <t>No se ejecutó la totalidad de los recursos comprometidos.</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</si>
  <si>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</si>
  <si>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</si>
  <si>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</si>
  <si>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</si>
  <si>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</si>
  <si>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</si>
  <si>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</si>
  <si>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</si>
  <si>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</si>
  <si>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</si>
  <si>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</si>
  <si>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</si>
  <si>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</si>
  <si>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</si>
  <si>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</si>
  <si>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</si>
  <si>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</si>
  <si>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</si>
  <si>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</si>
  <si>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</si>
  <si>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</si>
  <si>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</si>
  <si>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</si>
  <si>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</si>
  <si>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</si>
  <si>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</si>
  <si>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</si>
  <si>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</si>
  <si>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</si>
  <si>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</si>
  <si>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</si>
  <si>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</si>
  <si>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</si>
  <si>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</si>
  <si>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</si>
  <si>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</si>
  <si>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</si>
  <si>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</si>
  <si>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</si>
  <si>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</si>
  <si>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</si>
  <si>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</si>
  <si>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</si>
  <si>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</si>
  <si>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</si>
  <si>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</si>
  <si>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</si>
  <si>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</si>
  <si>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</si>
  <si>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</si>
  <si>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</si>
  <si>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</si>
  <si>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</si>
  <si>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</si>
  <si>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</si>
  <si>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</si>
  <si>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</si>
  <si>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</si>
  <si>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</si>
  <si>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</si>
  <si>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</si>
  <si>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</si>
  <si>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</si>
  <si>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</si>
  <si>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</si>
  <si>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</si>
  <si>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</si>
  <si>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</si>
  <si>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</si>
  <si>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</si>
  <si>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</si>
  <si>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</si>
  <si>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Procedimiento</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</si>
  <si>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</si>
  <si>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</si>
  <si>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</si>
  <si>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</si>
  <si>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</si>
  <si>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</si>
  <si>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</si>
  <si>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</si>
  <si>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</si>
  <si>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</si>
  <si>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</si>
  <si>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</si>
  <si>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</si>
  <si>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</si>
  <si>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</si>
  <si>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</si>
  <si>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</si>
  <si>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</si>
  <si>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</si>
  <si>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</si>
  <si>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</si>
  <si>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</si>
  <si>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</si>
  <si>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</si>
  <si>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</si>
  <si>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</si>
  <si>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</si>
  <si>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</si>
  <si>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</si>
  <si>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</si>
  <si>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</si>
  <si>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</si>
  <si>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</si>
  <si>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</si>
  <si>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</si>
  <si>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</si>
  <si>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</si>
  <si>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</si>
  <si>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</si>
  <si>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</si>
  <si>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</si>
  <si>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</si>
  <si>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</si>
  <si>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</si>
  <si>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</si>
  <si>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</si>
  <si>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</si>
  <si>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</si>
  <si>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</si>
  <si>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</si>
  <si>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</si>
  <si>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</si>
  <si>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</si>
  <si>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</si>
  <si>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</si>
  <si>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</si>
  <si>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</si>
  <si>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</si>
  <si>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</si>
  <si>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</si>
  <si>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</si>
  <si>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</si>
  <si>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</si>
  <si>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</si>
  <si>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</si>
  <si>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</si>
  <si>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</si>
  <si>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</si>
  <si>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</si>
  <si>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</si>
  <si>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</si>
  <si>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</si>
  <si>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</si>
  <si>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</si>
  <si>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</si>
  <si>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</si>
  <si>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</si>
  <si>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</si>
  <si>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</si>
  <si>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</si>
  <si>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</si>
  <si>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</si>
  <si>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</si>
  <si>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</si>
  <si>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</si>
  <si>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</si>
  <si>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</si>
  <si>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</si>
  <si>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</si>
  <si>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</si>
  <si>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</si>
  <si>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</si>
  <si>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</si>
  <si>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</si>
  <si>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</si>
  <si>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</si>
  <si>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</si>
  <si>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</si>
  <si>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</si>
  <si>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</si>
  <si>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</si>
  <si>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</si>
  <si>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</si>
  <si>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</si>
  <si>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</si>
  <si>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</si>
  <si>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</si>
  <si>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</si>
  <si>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</si>
  <si>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</si>
  <si>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</si>
  <si>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</si>
  <si>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</si>
  <si>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</si>
  <si>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</si>
  <si>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</si>
  <si>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</si>
  <si>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</si>
  <si>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</si>
  <si>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</si>
  <si>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</si>
  <si>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</si>
  <si>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</si>
  <si>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</si>
  <si>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</si>
  <si>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</si>
  <si>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H21R14. Cálculo de ajustes. 
Inadecuada aplicación de la metodología contemplada en el Manual de Interventoría del INVÍAS, lo cual implica una estimación incorrecta del monto de ajustes, que puede generar pagos de más al contratista.
Acción 1.</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</si>
  <si>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</si>
  <si>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</si>
  <si>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</si>
  <si>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</si>
  <si>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</si>
  <si>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</si>
  <si>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</si>
  <si>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</si>
  <si>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</si>
  <si>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</si>
  <si>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Administrativo con presunta incidencia disciplinaria para indagación preliminar.</t>
  </si>
  <si>
    <t>Administrativo con presunta incidencia disciplinaria y penal.</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</si>
  <si>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</si>
  <si>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</si>
  <si>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</si>
  <si>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</si>
  <si>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</si>
  <si>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</si>
  <si>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</si>
  <si>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</si>
  <si>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</si>
  <si>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</si>
  <si>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para indagación preliminar.</t>
  </si>
  <si>
    <t>Con otra incidencia - Archivo General de la Nación.</t>
  </si>
  <si>
    <t>Administrativo con presunta incidencia disciplinaria, penal y fiscal.</t>
  </si>
  <si>
    <t>Administrativo con presunto alcance disciplinario, para indagación preliminar.</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</si>
  <si>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</si>
  <si>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</si>
  <si>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</si>
  <si>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</si>
  <si>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</si>
  <si>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</si>
  <si>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</si>
  <si>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</si>
  <si>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</si>
  <si>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</si>
  <si>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</si>
  <si>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</si>
  <si>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</si>
  <si>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</si>
  <si>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</si>
  <si>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</si>
  <si>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</si>
  <si>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Informe con soporte donde se evidencia el ajuste o reintegro.</t>
  </si>
  <si>
    <t>Manual de interventoría, instructivo y formatos modificados.</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</si>
  <si>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</si>
  <si>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</si>
  <si>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</si>
  <si>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</si>
  <si>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</si>
  <si>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</si>
  <si>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</si>
  <si>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</si>
  <si>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</si>
  <si>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</si>
  <si>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</si>
  <si>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</si>
  <si>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</si>
  <si>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</si>
  <si>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</si>
  <si>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</si>
  <si>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</si>
  <si>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</si>
  <si>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</si>
  <si>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</si>
  <si>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</si>
  <si>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</si>
  <si>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</si>
  <si>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</si>
  <si>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</si>
  <si>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</si>
  <si>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</si>
  <si>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</si>
  <si>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</si>
  <si>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</si>
  <si>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</si>
  <si>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</si>
  <si>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</si>
  <si>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</si>
  <si>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</si>
  <si>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</si>
  <si>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</si>
  <si>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</si>
  <si>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</si>
  <si>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</si>
  <si>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</si>
  <si>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</si>
  <si>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</si>
  <si>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</si>
  <si>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</si>
  <si>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</si>
  <si>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</si>
  <si>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</si>
  <si>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</si>
  <si>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</si>
  <si>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</si>
  <si>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</si>
  <si>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</si>
  <si>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</si>
  <si>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</si>
  <si>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</si>
  <si>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</si>
  <si>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</si>
  <si>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</si>
  <si>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</si>
  <si>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</si>
  <si>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</si>
  <si>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</si>
  <si>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</si>
  <si>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</si>
  <si>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</si>
  <si>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</si>
  <si>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</si>
  <si>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</si>
  <si>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</si>
  <si>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</si>
  <si>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</si>
  <si>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</si>
  <si>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</si>
  <si>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</si>
  <si>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</si>
  <si>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</si>
  <si>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</si>
  <si>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</si>
  <si>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</si>
  <si>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</si>
  <si>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</si>
  <si>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</si>
  <si>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</si>
  <si>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</si>
  <si>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</si>
  <si>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</si>
  <si>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</si>
  <si>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</si>
  <si>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</si>
  <si>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</si>
  <si>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</si>
  <si>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</si>
  <si>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</si>
  <si>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</si>
  <si>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</si>
  <si>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</si>
  <si>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</si>
  <si>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</si>
  <si>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</si>
  <si>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</si>
  <si>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</si>
  <si>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</si>
  <si>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</si>
  <si>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</si>
  <si>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</si>
  <si>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</si>
  <si>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</si>
  <si>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</si>
  <si>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</si>
  <si>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</si>
  <si>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</si>
  <si>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</si>
  <si>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</si>
  <si>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</si>
  <si>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</si>
  <si>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</si>
  <si>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</si>
  <si>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</si>
  <si>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</si>
  <si>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</si>
  <si>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</si>
  <si>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</si>
  <si>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</si>
  <si>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</si>
  <si>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</si>
  <si>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</si>
  <si>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</si>
  <si>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</si>
  <si>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</si>
  <si>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</si>
  <si>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</si>
  <si>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</si>
  <si>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</si>
  <si>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</si>
  <si>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</si>
  <si>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</si>
  <si>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</si>
  <si>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</si>
  <si>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</si>
  <si>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</si>
  <si>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</si>
  <si>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</si>
  <si>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</si>
  <si>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</si>
  <si>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</si>
  <si>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</si>
  <si>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</si>
  <si>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</si>
  <si>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</si>
  <si>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</si>
  <si>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</si>
  <si>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</si>
  <si>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</si>
  <si>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</si>
  <si>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</si>
  <si>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</si>
  <si>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</si>
  <si>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</si>
  <si>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</si>
  <si>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</si>
  <si>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</si>
  <si>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</si>
  <si>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</si>
  <si>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</si>
  <si>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</si>
  <si>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H157R14. Reservas presupuestales Dentro de las reservas constituidas al cierre de la vigencia 2014, están incluidas las correspondientes a 290 contratos por $130.717.2 millones.</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</si>
  <si>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</si>
  <si>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</si>
  <si>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</si>
  <si>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</si>
  <si>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</si>
  <si>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</si>
  <si>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</si>
  <si>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</si>
  <si>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</si>
  <si>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</si>
  <si>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</si>
  <si>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</si>
  <si>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</si>
  <si>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</si>
  <si>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</si>
  <si>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</si>
  <si>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</si>
  <si>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</si>
  <si>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</si>
  <si>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</si>
  <si>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</si>
  <si>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</si>
  <si>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</si>
  <si>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</si>
  <si>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17 04 003   </t>
  </si>
  <si>
    <t>14 01 012   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</si>
  <si>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</si>
  <si>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</si>
  <si>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</si>
  <si>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</si>
  <si>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</si>
  <si>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</si>
  <si>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</si>
  <si>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</si>
  <si>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</si>
  <si>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</si>
  <si>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</si>
  <si>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</si>
  <si>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</si>
  <si>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</si>
  <si>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</si>
  <si>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</si>
  <si>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</si>
  <si>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</si>
  <si>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</si>
  <si>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</si>
  <si>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</si>
  <si>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</si>
  <si>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</si>
  <si>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</si>
  <si>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 xml:space="preserve">1.  Actualizar, socializar e Implementar las Políticas Contables en lo referente al registro contable de los Predios de Uso Público.
</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</si>
  <si>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</si>
  <si>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</si>
  <si>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</si>
  <si>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</si>
  <si>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</si>
  <si>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</si>
  <si>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</si>
  <si>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</si>
  <si>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</si>
  <si>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</si>
  <si>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</si>
  <si>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Socialización a través de correo electrónico</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</si>
  <si>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</si>
  <si>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</si>
  <si>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</si>
  <si>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</si>
  <si>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</si>
  <si>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</si>
  <si>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</si>
  <si>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</si>
  <si>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</si>
  <si>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</si>
  <si>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</si>
  <si>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</si>
  <si>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</si>
  <si>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</si>
  <si>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</si>
  <si>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</si>
  <si>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</si>
  <si>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</si>
  <si>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</si>
  <si>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</si>
  <si>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</si>
  <si>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</si>
  <si>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</si>
  <si>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</si>
  <si>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</si>
  <si>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</si>
  <si>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</si>
  <si>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</si>
  <si>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</si>
  <si>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</si>
  <si>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</si>
  <si>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</si>
  <si>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</si>
  <si>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</si>
  <si>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</si>
  <si>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</si>
  <si>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</si>
  <si>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</si>
  <si>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De la información referida se establece que desde mayo de 2018 no se ejecutaron más actividades de obra por parte del Contratista, a pesar de existir los recursos financieros disponibles del contrato para garantizar su pago (…)</t>
  </si>
  <si>
    <t>Incorporar en el anteproyecto de presupuesto la necesidad de los recursos para la culminación de las obras.</t>
  </si>
  <si>
    <t>Realizar las gestiones para la solicitud de recursos dentro del anteproyecto de presupuesto para la culminación de las obras.</t>
  </si>
  <si>
    <t>(…) falta de mantenimiento oportuno por parte del contratista y la aplicación de controles por parte de la interventoría, con lo cual podrían generar daños mayores y reprocesos que originan demoras en la terminación de las obras y dificultades en la operación.</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</si>
  <si>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</si>
  <si>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</si>
  <si>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</si>
  <si>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</si>
  <si>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</si>
  <si>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</si>
  <si>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</si>
  <si>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</si>
  <si>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</si>
  <si>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</si>
  <si>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</si>
  <si>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</si>
  <si>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</si>
  <si>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</si>
  <si>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</si>
  <si>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</si>
  <si>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</si>
  <si>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</si>
  <si>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</si>
  <si>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</si>
  <si>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</si>
  <si>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</si>
  <si>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</si>
  <si>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</si>
  <si>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</si>
  <si>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</si>
  <si>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</si>
  <si>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</si>
  <si>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</si>
  <si>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</si>
  <si>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</si>
  <si>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</si>
  <si>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</si>
  <si>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</si>
  <si>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</si>
  <si>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</si>
  <si>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</si>
  <si>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</si>
  <si>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</si>
  <si>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</si>
  <si>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</si>
  <si>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</si>
  <si>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</si>
  <si>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</si>
  <si>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</si>
  <si>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</si>
  <si>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</si>
  <si>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</si>
  <si>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</si>
  <si>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</si>
  <si>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</si>
  <si>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</si>
  <si>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</si>
  <si>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</si>
  <si>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</si>
  <si>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</si>
  <si>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</si>
  <si>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</si>
  <si>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</si>
  <si>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</si>
  <si>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</si>
  <si>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</si>
  <si>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</si>
  <si>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</si>
  <si>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</si>
  <si>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</si>
  <si>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</si>
  <si>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</si>
  <si>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</si>
  <si>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</si>
  <si>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</si>
  <si>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</si>
  <si>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</si>
  <si>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</si>
  <si>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</si>
  <si>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</si>
  <si>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</si>
  <si>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 xml:space="preserve">H6R15. Planeación Contrato Plan Boyacá – Metas Físicas.
A marzo de 2016, se evidenciaron retrasos en todos los frentes de obra y reducción del alcance físico de las obras.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</si>
  <si>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</si>
  <si>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</si>
  <si>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</si>
  <si>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</si>
  <si>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</si>
  <si>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</si>
  <si>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</si>
  <si>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</si>
  <si>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</si>
  <si>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</si>
  <si>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</si>
  <si>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</si>
  <si>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</si>
  <si>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</si>
  <si>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</si>
  <si>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</si>
  <si>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</si>
  <si>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</si>
  <si>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</si>
  <si>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</si>
  <si>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</si>
  <si>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</si>
  <si>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</si>
  <si>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</si>
  <si>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</si>
  <si>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</si>
  <si>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</si>
  <si>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</si>
  <si>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</si>
  <si>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</si>
  <si>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</si>
  <si>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</si>
  <si>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</si>
  <si>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</si>
  <si>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</si>
  <si>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</si>
  <si>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</si>
  <si>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</si>
  <si>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</si>
  <si>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</si>
  <si>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</si>
  <si>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</si>
  <si>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</si>
  <si>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</si>
  <si>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</si>
  <si>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</si>
  <si>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</si>
  <si>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</si>
  <si>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</si>
  <si>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</si>
  <si>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</si>
  <si>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</si>
  <si>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</si>
  <si>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</si>
  <si>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</si>
  <si>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</si>
  <si>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</si>
  <si>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</si>
  <si>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</si>
  <si>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</si>
  <si>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</si>
  <si>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</si>
  <si>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</si>
  <si>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</si>
  <si>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</si>
  <si>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</si>
  <si>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</si>
  <si>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</si>
  <si>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</si>
  <si>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</si>
  <si>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</si>
  <si>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</si>
  <si>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</si>
  <si>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</si>
  <si>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</si>
  <si>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</si>
  <si>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</si>
  <si>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</si>
  <si>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</si>
  <si>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</si>
  <si>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</si>
  <si>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</si>
  <si>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</si>
  <si>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</si>
  <si>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</si>
  <si>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</si>
  <si>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Reparar los defectos constructivos detectados por la Contraloría por parte del contratista bajo la supervisión de la interventoría.</t>
  </si>
  <si>
    <t>Informe de la interventoría con registro fotográfico del recibo a satisfacción de las reparaciones indicando los PR.</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</si>
  <si>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</si>
  <si>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</si>
  <si>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</si>
  <si>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</si>
  <si>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</si>
  <si>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</si>
  <si>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</si>
  <si>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</si>
  <si>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</si>
  <si>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</si>
  <si>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</si>
  <si>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Incluir un numeral al  Formato del "Acta de Recibo definitivo contrato por prestación de servicios profesionales y de apoyo a la gestión No. ACONTR-FR-37", con los productos objeto del contrato y sus anexos y su ubicación.</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</si>
  <si>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</si>
  <si>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</si>
  <si>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</si>
  <si>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</si>
  <si>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</si>
  <si>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</si>
  <si>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</si>
  <si>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</si>
  <si>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</si>
  <si>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</si>
  <si>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</si>
  <si>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</si>
  <si>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</si>
  <si>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</si>
  <si>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</si>
  <si>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</si>
  <si>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</si>
  <si>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</si>
  <si>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</si>
  <si>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</si>
  <si>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</si>
  <si>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</si>
  <si>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</si>
  <si>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</si>
  <si>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</si>
  <si>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</si>
  <si>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</si>
  <si>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</si>
  <si>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</si>
  <si>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</si>
  <si>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</si>
  <si>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</si>
  <si>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</si>
  <si>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H4ACPP. Constitución de Reservas Presupuestales dentro de la ejecución del Contrato de Obra No. 0642 de 2015. 
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t>
  </si>
  <si>
    <t xml:space="preserve">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t>
  </si>
  <si>
    <t>Revisar y actualizar el Procedimiento de Constitución de Reservas Presupuestales y socializarlo a las respectivas unidades ejecutoras.</t>
  </si>
  <si>
    <t>Revisión, actualización y socialización del Procedimiento de Constitución de Reservas Presupuestales.</t>
  </si>
  <si>
    <t>Procedimiento revisado, actualizado y socializado</t>
  </si>
  <si>
    <t>SF (GP)</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</si>
  <si>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</si>
  <si>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</si>
  <si>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</si>
  <si>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</si>
  <si>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</si>
  <si>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</si>
  <si>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</si>
  <si>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</si>
  <si>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</si>
  <si>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</si>
  <si>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</si>
  <si>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</si>
  <si>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</si>
  <si>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</si>
  <si>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</si>
  <si>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</si>
  <si>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</si>
  <si>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</si>
  <si>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</si>
  <si>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</si>
  <si>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</si>
  <si>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</si>
  <si>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</si>
  <si>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</si>
  <si>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</si>
  <si>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</si>
  <si>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</si>
  <si>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</si>
  <si>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</si>
  <si>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</si>
  <si>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</si>
  <si>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e indagación preliminar</t>
  </si>
  <si>
    <t xml:space="preserve">H20AF19. Obtención de licencia ambiental diseños canal acceso Puerto de Buenaventura y consultas previas. Contrato de obra 666 de 2015 y Contrato de interventoría 665 de 2015.
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
(…) el acta recibo de los estudios y diseños, evidencia que el contrato se excedió en aproximadamente 47 meses, siendo que el plazo original era de aproximadamente siete (7) meses, por lo tanto, la gestión asociada a este proyecto ha sido ineficiente e ineficaz.  </t>
  </si>
  <si>
    <t xml:space="preserve">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
(...) la gestión adelantada por el INVIAS conjuntamente con el consultor, el interventor, y (...) la coordinación interinstitucional con otros estamentos públicos, no han sido efectivas para dar cabal cumplimiento de las actividades previstas en el contrato.
</t>
  </si>
  <si>
    <t xml:space="preserve">Desarrollar mesas de trabajo con un equipo interdisciplinario al interior de la Subdirección de Medio Ambiente y Gestión Social, como apoyo de las estrategias encaminadas a fortalecer la coordinación interinstitucional. </t>
  </si>
  <si>
    <t>Mesas de trabajo documentadas mediante actas donde se abordan estrategias encaminadas a fortalecer la coordinación interinstitucional.</t>
  </si>
  <si>
    <t>Actas de mesas de trabajo</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</si>
  <si>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</si>
  <si>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</si>
  <si>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</si>
  <si>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</si>
  <si>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</si>
  <si>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</si>
  <si>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</si>
  <si>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</si>
  <si>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</si>
  <si>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</si>
  <si>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</si>
  <si>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</si>
  <si>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</si>
  <si>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</si>
  <si>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</si>
  <si>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</si>
  <si>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</si>
  <si>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</si>
  <si>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e indagación preliminar</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</si>
  <si>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</si>
  <si>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</si>
  <si>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</si>
  <si>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</si>
  <si>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</si>
  <si>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 xml:space="preserve">
1. Actualizar en el apéndice predial, el componente técnico respecto a los alcances de las afectaciones de aquellas zonas que eventualmente sean necesarias para el desarrollo del proyecto como lo son los ZODMES.
2. Solicitar al contratista un informe técnico de desafectación de áreas, en el evento que el proyecto así lo requiera. 
                                                                                                                                                                                          </t>
  </si>
  <si>
    <t xml:space="preserve">
1.Incluir en el apéndice predial los alcances de la afectación de aquellas zonas que eventualmente sean necesarias para el desarrollo del proyecto como lo son los ZODMES.
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
3.Realizar publicación en el repositorio de los documentos técnicos vía SharePoint dispuesto para las unidades ejecutoras.
</t>
  </si>
  <si>
    <t>Apéndice predial actualizado y publicado</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</si>
  <si>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</si>
  <si>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</si>
  <si>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</si>
  <si>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</si>
  <si>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</si>
  <si>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</si>
  <si>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</si>
  <si>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</si>
  <si>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</si>
  <si>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</si>
  <si>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</si>
  <si>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</si>
  <si>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</si>
  <si>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</si>
  <si>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</si>
  <si>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</si>
  <si>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</si>
  <si>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</si>
  <si>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</si>
  <si>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</si>
  <si>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</si>
  <si>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</si>
  <si>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</si>
  <si>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</si>
  <si>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</si>
  <si>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</si>
  <si>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</si>
  <si>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presunto alcance disciplinario</t>
  </si>
  <si>
    <t>Administrativo con presunta incidencia disciplinaria - Indagación Preliminar</t>
  </si>
  <si>
    <t xml:space="preserve">Administrativo con presunta incidencia disciplinaria y para Indagación Preliminar </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</si>
  <si>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</si>
  <si>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</si>
  <si>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</si>
  <si>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</si>
  <si>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</si>
  <si>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</si>
  <si>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</si>
  <si>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</si>
  <si>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</si>
  <si>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</si>
  <si>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</si>
  <si>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</si>
  <si>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</si>
  <si>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</si>
  <si>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</si>
  <si>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</si>
  <si>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</si>
  <si>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</si>
  <si>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</si>
  <si>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H34AF18. Hundimiento de la calzada, Contrato de Obra 1516 de 2015.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</si>
  <si>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</si>
  <si>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</si>
  <si>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</si>
  <si>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</si>
  <si>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</si>
  <si>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</si>
  <si>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</si>
  <si>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H40AF18. Contrato de Obra 1651 de 2015. Obras inconclusas.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</si>
  <si>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H41AF18. Contrato de Obra 518 de 2012. Obras Inconclusas.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</si>
  <si>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 xml:space="preserve">H43AF18. Mantenimiento a las Obras. Contrato de Obra 1696 de 11-12-2015. 
Como resultado de la visita practicada por la CGR el 12 de marzo de 2019 a las obras en ejecución, se estableció que entre el K0+000 y K6+800, el pavimento flexible en varios sectores presentaba fisuramiento longitudinal y grietas sobre los bordes de la vía.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</si>
  <si>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</si>
  <si>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</si>
  <si>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</si>
  <si>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</si>
  <si>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H47AF18. Mantenimiento al Corredor Vial. Contrato de Obra 1639 de 30-11-2015.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</si>
  <si>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</si>
  <si>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</si>
  <si>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 xml:space="preserve">H49AF18. Construcción de Muros en Mampostería para Centro de Control – Contrato 1759/2015 (Equipos Electromecánicos).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</si>
  <si>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</si>
  <si>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</si>
  <si>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</si>
  <si>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</si>
  <si>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</si>
  <si>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</si>
  <si>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</si>
  <si>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H56AF18. Cuota de gerencia Convenio 267 de 2009 y ejecución de trabajos en Transversal de la Macarena.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</si>
  <si>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</si>
  <si>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</si>
  <si>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</si>
  <si>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</si>
  <si>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</si>
  <si>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</si>
  <si>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</si>
  <si>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</si>
  <si>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</si>
  <si>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</si>
  <si>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</si>
  <si>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</si>
  <si>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</si>
  <si>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</si>
  <si>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</si>
  <si>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</si>
  <si>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</si>
  <si>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</si>
  <si>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</si>
  <si>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</si>
  <si>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</si>
  <si>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</si>
  <si>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</si>
  <si>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</si>
  <si>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</si>
  <si>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</si>
  <si>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</si>
  <si>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</si>
  <si>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</si>
  <si>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</si>
  <si>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</si>
  <si>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</si>
  <si>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</si>
  <si>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</si>
  <si>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</si>
  <si>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</si>
  <si>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</si>
  <si>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</si>
  <si>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</si>
  <si>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</si>
  <si>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</si>
  <si>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</si>
  <si>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</si>
  <si>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</si>
  <si>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</si>
  <si>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</si>
  <si>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</si>
  <si>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</si>
  <si>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</si>
  <si>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Documentar los criterios para el flujo de información con las áreas encargadas.</t>
  </si>
  <si>
    <t>Acuerdo de servicio con la Oficina Asesora Jurídica.</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</si>
  <si>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</si>
  <si>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</si>
  <si>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</si>
  <si>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</si>
  <si>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 xml:space="preserve">
Estructurar anteproyecto etapa 2 y final, puente Benito Hernández, que posibilite la construcción de los ejes viales 11 y 14.
</t>
  </si>
  <si>
    <t>Gestionar  la estructuración de la segunda y última etapa del puente Benito Hernández y construcción, de acuerdo a los recursos presupuestales de la anualidad 2021 o posteriores.</t>
  </si>
  <si>
    <t xml:space="preserve"> 
Anteproyecto etapa 2 y final, estructurado.
</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</si>
  <si>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</si>
  <si>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</si>
  <si>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</si>
  <si>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</si>
  <si>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</si>
  <si>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</si>
  <si>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</si>
  <si>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</si>
  <si>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</si>
  <si>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</si>
  <si>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</si>
  <si>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</si>
  <si>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</si>
  <si>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</si>
  <si>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</si>
  <si>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</si>
  <si>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</si>
  <si>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</si>
  <si>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</si>
  <si>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</si>
  <si>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</si>
  <si>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</si>
  <si>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</si>
  <si>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</si>
  <si>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</si>
  <si>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</si>
  <si>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</si>
  <si>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</si>
  <si>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</si>
  <si>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</si>
  <si>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</si>
  <si>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</si>
  <si>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</si>
  <si>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</si>
  <si>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</si>
  <si>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</si>
  <si>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</si>
  <si>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</si>
  <si>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</si>
  <si>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</si>
  <si>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</si>
  <si>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</si>
  <si>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</si>
  <si>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</si>
  <si>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</si>
  <si>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</si>
  <si>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</si>
  <si>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</si>
  <si>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</si>
  <si>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</si>
  <si>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</si>
  <si>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</si>
  <si>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</si>
  <si>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</si>
  <si>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</si>
  <si>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</si>
  <si>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</si>
  <si>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</si>
  <si>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</si>
  <si>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</si>
  <si>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</si>
  <si>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</si>
  <si>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</si>
  <si>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</si>
  <si>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</si>
  <si>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</si>
  <si>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</si>
  <si>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</si>
  <si>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</si>
  <si>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</si>
  <si>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</si>
  <si>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</si>
  <si>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</si>
  <si>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</si>
  <si>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</si>
  <si>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H5AT75. Incumplimiento a las políticas internas de la entidad para la adición y prórroga de los contratos.
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</si>
  <si>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</si>
  <si>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</si>
  <si>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</si>
  <si>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</si>
  <si>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</si>
  <si>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</si>
  <si>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</si>
  <si>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</si>
  <si>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</si>
  <si>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</si>
  <si>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</si>
  <si>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</si>
  <si>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</si>
  <si>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</si>
  <si>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</si>
  <si>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</si>
  <si>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</si>
  <si>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</si>
  <si>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</si>
  <si>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</si>
  <si>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</si>
  <si>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</si>
  <si>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</si>
  <si>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</si>
  <si>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</si>
  <si>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</si>
  <si>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</si>
  <si>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</si>
  <si>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</si>
  <si>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</si>
  <si>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</si>
  <si>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</si>
  <si>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</si>
  <si>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</si>
  <si>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</si>
  <si>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</si>
  <si>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</si>
  <si>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</si>
  <si>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</si>
  <si>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</si>
  <si>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</si>
  <si>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ACTUACIÓN ESPECIAL DE FISCALIZACIÓN AT 73</t>
  </si>
  <si>
    <t>ACTUACIÓN ESPECIAL DE FISCALIZACIÓN AT 74</t>
  </si>
  <si>
    <t>ACTUACIÓN ESPECIAL DE FISCALIZACIÓN AT 75</t>
  </si>
  <si>
    <t>AUDITORIA DE CUMPLIMIENTO AT 75/2020 - OCAD PAZ</t>
  </si>
  <si>
    <t>NO</t>
  </si>
  <si>
    <t>Documentar los criterios para el flujo de información con las áreas encargadas´.</t>
  </si>
  <si>
    <t>Acuerdo de servicio con la Subdirección de Medio Ambiente.</t>
  </si>
  <si>
    <t>Acuerdo de servicio con las áreas responsables.</t>
  </si>
  <si>
    <t>Caracterización del proceso Control Financiero y Contable actualizada.</t>
  </si>
  <si>
    <t>Reporte de verificación del aplicativo Ekogui.</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</si>
  <si>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</si>
  <si>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</si>
  <si>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</si>
  <si>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Anteproyecto de presupuesto con la incorporación del proyecto para terminación de las obras.</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</si>
  <si>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</si>
  <si>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</si>
  <si>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</si>
  <si>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</si>
  <si>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</si>
  <si>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</si>
  <si>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</si>
  <si>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</si>
  <si>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</si>
  <si>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</si>
  <si>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</si>
  <si>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</si>
  <si>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Establecer criterios y parámetros de información en la caracterización del Proceso Control Financiero y Contable.</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</si>
  <si>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</si>
  <si>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</si>
  <si>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</si>
  <si>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</si>
  <si>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</si>
  <si>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</si>
  <si>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</si>
  <si>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</si>
  <si>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</si>
  <si>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</si>
  <si>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</si>
  <si>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</si>
  <si>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</si>
  <si>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</si>
  <si>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</si>
  <si>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</si>
  <si>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</si>
  <si>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</si>
  <si>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</si>
  <si>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</si>
  <si>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</si>
  <si>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</si>
  <si>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</si>
  <si>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</si>
  <si>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</si>
  <si>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</si>
  <si>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</si>
  <si>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</si>
  <si>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</si>
  <si>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</si>
  <si>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</si>
  <si>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</si>
  <si>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</si>
  <si>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</si>
  <si>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</si>
  <si>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</si>
  <si>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</si>
  <si>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</si>
  <si>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</si>
  <si>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</si>
  <si>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</si>
  <si>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</si>
  <si>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</si>
  <si>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</si>
  <si>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</si>
  <si>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</si>
  <si>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</si>
  <si>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</si>
  <si>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</si>
  <si>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</si>
  <si>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</si>
  <si>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</si>
  <si>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</si>
  <si>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</si>
  <si>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</si>
  <si>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</si>
  <si>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</si>
  <si>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</si>
  <si>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</si>
  <si>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</si>
  <si>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</si>
  <si>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maduración de proyectos que garantice el deber de Planeación consagrado en el Principio de Economía establecido en el artículo 23 de la Ley 80 de 1993.</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</si>
  <si>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</si>
  <si>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</si>
  <si>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</si>
  <si>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</si>
  <si>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</si>
  <si>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</si>
  <si>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</si>
  <si>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</si>
  <si>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</si>
  <si>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</si>
  <si>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</si>
  <si>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</si>
  <si>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</si>
  <si>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 xml:space="preserve">
La CGR observa por parte de la Entidad la falta de un seguimiento y control de los términos establecidos por las normas, para dar respuesta oportuna al Derecho de Petición Radicado 16115 de febrero 15 de 2021, sin que se justifique su extemporaneidad de acuerdo con el Decreto 491 de marzo 28 de 2020 que amplía los términos establecidos en las Leyes 1437 de 2011 y 1755 de 2015.</t>
  </si>
  <si>
    <t>Realizar con el Grupo Atención al Ciudadano talleres  de capacitación con funcionarios y contratistas de las unidades ejecutoras del INVIAS,  a manera de reinducción  en aspectos de normatividad asociada a los derechos de petición y componentes técnicos del servicio.</t>
  </si>
  <si>
    <t>Realización de   talleres  de capacitación con funcionarios y contratistas de las unidades ejecutoras del INVIAS.</t>
  </si>
  <si>
    <t>Taller realizado</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</si>
  <si>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</si>
  <si>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</si>
  <si>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</si>
  <si>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</si>
  <si>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</si>
  <si>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</si>
  <si>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</si>
  <si>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</si>
  <si>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</si>
  <si>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2.</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</si>
  <si>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</si>
  <si>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</si>
  <si>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2.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</si>
  <si>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</si>
  <si>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</si>
  <si>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</si>
  <si>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</si>
  <si>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</si>
  <si>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</si>
  <si>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</si>
  <si>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</si>
  <si>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</si>
  <si>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</si>
  <si>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</si>
  <si>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</si>
  <si>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</si>
  <si>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</si>
  <si>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</si>
  <si>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</si>
  <si>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Efectuar la revisión y ajuste a los procedimientos y formatos relacionadas con el procedimiento administrativo sancionatorio  dentro del marco de los actos administrativos de delegación por parte del Director General.</t>
  </si>
  <si>
    <t>Revisión y ajuste del procedimiento administrativo sancionatorio.</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</si>
  <si>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</si>
  <si>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</si>
  <si>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</si>
  <si>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</si>
  <si>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</si>
  <si>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</si>
  <si>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</si>
  <si>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</si>
  <si>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</si>
  <si>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</si>
  <si>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20 03 002   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</si>
  <si>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</si>
  <si>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</si>
  <si>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</si>
  <si>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</si>
  <si>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</si>
  <si>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</si>
  <si>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</si>
  <si>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</si>
  <si>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 xml:space="preserve">H21AF18. Demandas en contra del INVÍAS.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</si>
  <si>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</si>
  <si>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</si>
  <si>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</si>
  <si>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</si>
  <si>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</si>
  <si>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</si>
  <si>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</si>
  <si>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</si>
  <si>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</si>
  <si>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</si>
  <si>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</si>
  <si>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</si>
  <si>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</si>
  <si>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</si>
  <si>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</si>
  <si>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</si>
  <si>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</si>
  <si>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</si>
  <si>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</si>
  <si>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</si>
  <si>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</si>
  <si>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</si>
  <si>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</si>
  <si>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</si>
  <si>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</si>
  <si>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</si>
  <si>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</si>
  <si>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</si>
  <si>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</si>
  <si>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</si>
  <si>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</si>
  <si>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</si>
  <si>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</si>
  <si>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</si>
  <si>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</si>
  <si>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</si>
  <si>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DTE-DEO-SGI</t>
  </si>
  <si>
    <t>DJ-DEO-DTE</t>
  </si>
  <si>
    <t>SDJ-DEO-DTE</t>
  </si>
  <si>
    <t>SS-DEO-DTE</t>
  </si>
  <si>
    <t>SF-DTE-DEO</t>
  </si>
  <si>
    <t>DEO-DTE-OAP</t>
  </si>
  <si>
    <t>DEO-DJ</t>
  </si>
  <si>
    <t>DEO (SVR) - DTE</t>
  </si>
  <si>
    <t>DEO-TERRITORIAL SANTANDER</t>
  </si>
  <si>
    <t>DEO-SGI</t>
  </si>
  <si>
    <t>SGI-SS</t>
  </si>
  <si>
    <t>SGI-DJ</t>
  </si>
  <si>
    <t>SF (GC)-SVR-DTE-SS</t>
  </si>
  <si>
    <t>SF-SVR-SMF</t>
  </si>
  <si>
    <t>SF-SVR</t>
  </si>
  <si>
    <t>SS-SMF</t>
  </si>
  <si>
    <t>SMF-SS</t>
  </si>
  <si>
    <t>SS (BUPI)-SF (GC)</t>
  </si>
  <si>
    <t>SS-SF (GC)</t>
  </si>
  <si>
    <t>SF-SS</t>
  </si>
  <si>
    <t>SS (BUPI)</t>
  </si>
  <si>
    <t>SDJ-SF</t>
  </si>
  <si>
    <t>GRUPO TÚNELES ESTRATÉGICOS</t>
  </si>
  <si>
    <t>SIGLA</t>
  </si>
  <si>
    <t>DEPENDENCIA ANTES DE REESTRUCTURACIÓN</t>
  </si>
  <si>
    <t>GRUPO GERENCIA DE PROYECTOS ESTRATÉGICOS (ANTIGUO GTL)</t>
  </si>
  <si>
    <t>GERENCIA GRANDES PROYECTOS Y TÚNELES</t>
  </si>
  <si>
    <t>GGPT</t>
  </si>
  <si>
    <t>DEO-GGPT</t>
  </si>
  <si>
    <t>GGP1</t>
  </si>
  <si>
    <t>GERENCIA DE GRANDES PROYECTOS 1</t>
  </si>
  <si>
    <t>DEO-GGP1</t>
  </si>
  <si>
    <t>GGP1-SS</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</si>
  <si>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</si>
  <si>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</si>
  <si>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</si>
  <si>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</si>
  <si>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connotación disciplinaria y fisca</t>
  </si>
  <si>
    <t>Administrativo con presunta incidencia
disciplinaria y fiscal</t>
  </si>
  <si>
    <t xml:space="preserve">Administrativo con presunta incidencia disciplinaria
y fiscal </t>
  </si>
  <si>
    <t>Administrativo 
con presunta incidencia disciplinaria y fiscal</t>
  </si>
  <si>
    <t>Administrativo con 
presunta incidencia disciplinaria para traslado a indagación preliminar</t>
  </si>
  <si>
    <t>Negligencia del ordenador del gasto, corriendo el riesgo que el contratista aproveche esta situación para constituir o acreditar obligaciones de carácter judicial o pecuniarias.</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</si>
  <si>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</si>
  <si>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</si>
  <si>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</si>
  <si>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</si>
  <si>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</si>
  <si>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</si>
  <si>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</si>
  <si>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</si>
  <si>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</si>
  <si>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</si>
  <si>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</si>
  <si>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</si>
  <si>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</si>
  <si>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</si>
  <si>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</si>
  <si>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</si>
  <si>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</si>
  <si>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Exhortar a la Gobernación de Antioquia para que liquide en forma bilateral o unilateralmente el contrato de obra derivado, antes de finalizar el termino contractual y/o legal.</t>
  </si>
  <si>
    <t>Comunicación escrita dirigida a la Gobernación de Antioquia.</t>
  </si>
  <si>
    <t xml:space="preserve">Radicado comunicación </t>
  </si>
  <si>
    <t>No Aplica para INVIAS. No Obstante lo anterior el INVIAS con el ánimo de liquidar el convenio, realizará un requerimiento a la Gobernación de Antioquia, en el sentido que se proceda a liquidar dentro del término contractual y en todo caso dentro del legal unilateralmente el convenio.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</si>
  <si>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</si>
  <si>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</si>
  <si>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</si>
  <si>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</si>
  <si>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</si>
  <si>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</si>
  <si>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</si>
  <si>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</si>
  <si>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</si>
  <si>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H2ACC1234. Liquidación Contrato 4600008774 de 2018.
La Cláusula Décima Primera del contrato establece que la liquidación se realizará en los términos del artículo 217 del Decreto Ley 019 de 2012 y 11 de la Ley 1150 de 2007. El acta de inicio fue del 22 de noviembre de 2018, fecha de terminación del 21 de abril de 2019 y acta de recibo final del 9 de diciembre de 2019. Una vez realizada la revisión del mismo, se constató que el contrato no se encuentra liquidado.</t>
  </si>
  <si>
    <t>H3ACC1234. Terminación y liquidación Contrato 4600008766-2018 Concepción. 
En la visita de campo realizada por la CGR en noviembre de 2021, se constata la construcción de 618.5 ml de carpeta asfáltica, obras de drenaje y señalización, sin embargo, estas cantidades no fueron recibidas por parte de la interventoría, ni pagadas al contratista por parte de la Gobernación de Antioquia, tampoco tuvieron seguimiento y control ni de la interventoría del INVÍAS, ni del supervisor de la Gobernación de Antioquia; aunque la obra se encuentre en buen estado al momento de la visita de la CGR, legalmente ni la Interventoría ni la Gobernación de Antioquia pueden dar fe del cumplimiento de las especificaciones técnicas porque no hubo personal técnico que hiciera el seguimiento en tiempo real de la ejecución de las diferentes actividades ejecutadas o de verificar si se ejecutó un buen proceso constructivo porque no contó con el seguimiento obligatorio que exige la Ley en materia de contratación estatal, y los manuales de contratación e interventoría tanto del Departamento como del INVÍAS.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</si>
  <si>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</si>
  <si>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</si>
  <si>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</si>
  <si>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</si>
  <si>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</si>
  <si>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</si>
  <si>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</si>
  <si>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</si>
  <si>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</si>
  <si>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</si>
  <si>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</si>
  <si>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</si>
  <si>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</si>
  <si>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</si>
  <si>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</si>
  <si>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</si>
  <si>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</si>
  <si>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Falencias en el seguimiento y control oportuno por parte de la Gobernación de Antioquia, lo que puede ocasionar obligaciones de carácter judicial o pecuniarias futuras y la incertidumbre de las especificaciones técnicas, materiales, procesos constructivos, ensayos y cuantificación de las actividades que se ejecutaron sin interventoría y sin supervisión.
Falta de gestión tanto de la Gobernación de Antioquia como del INVÍAS en su calidad de supervisores del convenio, para imponer la sanción y así evitar que el contratista siga ejecutando obra sin el seguimiento pertinente, generando el riesgo que las obras se ejecuten sin el cumplimiento de las especificaciones técnicas.</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</si>
  <si>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</si>
  <si>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</si>
  <si>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</si>
  <si>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</si>
  <si>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</si>
  <si>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</si>
  <si>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</si>
  <si>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</si>
  <si>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</si>
  <si>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</si>
  <si>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</si>
  <si>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</si>
  <si>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</si>
  <si>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</si>
  <si>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</si>
  <si>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</si>
  <si>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</si>
  <si>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</si>
  <si>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</si>
  <si>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</si>
  <si>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</si>
  <si>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</si>
  <si>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</si>
  <si>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</si>
  <si>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</si>
  <si>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</si>
  <si>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</si>
  <si>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H25AF2020. Proyecto Anapoima - Mosquera - Atención Petición - Contrato 1686 de 2015. 
Como respuesta al Radicado 16115 de febrero 15 de 2021, solicitud elevada al INVIAS sobre el Contrato 1686 de 2015, se observa que el oficio de contestación al peticionario (DT -19709 - Dirección Técnica), está calendado a 21 de abril de 2021, lo cual muestra una posible extemporaneidad de respuesta al peticionario de acuerdo con los términos establecidos por las normas vigentes.
Lo expuesto denota que entre la fecha de recibo de la petición por parte del INVIAS y la respuesta a la misma trascurrió un lapso de 44 días.</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</si>
  <si>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</si>
  <si>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</si>
  <si>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</si>
  <si>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</si>
  <si>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</si>
  <si>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</si>
  <si>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</si>
  <si>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</si>
  <si>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</si>
  <si>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</si>
  <si>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</si>
  <si>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</si>
  <si>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</si>
  <si>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</si>
  <si>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</si>
  <si>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</si>
  <si>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</si>
  <si>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</si>
  <si>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</si>
  <si>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</si>
  <si>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</si>
  <si>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SS-GGPT</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</si>
  <si>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</si>
  <si>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</si>
  <si>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</si>
  <si>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 xml:space="preserve"> DTE-DEO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</si>
  <si>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</si>
  <si>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</si>
  <si>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</si>
  <si>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</si>
  <si>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</si>
  <si>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</si>
  <si>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</si>
  <si>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</si>
  <si>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</si>
  <si>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</si>
  <si>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</si>
  <si>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</si>
  <si>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GGPT-SS</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</si>
  <si>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</si>
  <si>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</si>
  <si>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</si>
  <si>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</si>
  <si>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</si>
  <si>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</si>
  <si>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</si>
  <si>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</si>
  <si>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</si>
  <si>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</si>
  <si>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</si>
  <si>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</si>
  <si>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</si>
  <si>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</si>
  <si>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</si>
  <si>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</si>
  <si>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</si>
  <si>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</si>
  <si>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</si>
  <si>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</si>
  <si>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</si>
  <si>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</si>
  <si>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</si>
  <si>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</si>
  <si>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</si>
  <si>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</si>
  <si>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</si>
  <si>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</si>
  <si>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</si>
  <si>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</si>
  <si>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</si>
  <si>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</si>
  <si>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</si>
  <si>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</si>
  <si>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</si>
  <si>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</si>
  <si>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</si>
  <si>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</si>
  <si>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</si>
  <si>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</si>
  <si>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</si>
  <si>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</si>
  <si>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</si>
  <si>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</si>
  <si>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</si>
  <si>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</si>
  <si>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</si>
  <si>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</si>
  <si>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</si>
  <si>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</si>
  <si>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</si>
  <si>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</si>
  <si>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</si>
  <si>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</si>
  <si>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</si>
  <si>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</si>
  <si>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</si>
  <si>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</si>
  <si>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</si>
  <si>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</si>
  <si>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</si>
  <si>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</si>
  <si>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DEO-GGP1-DTE-TIC</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</si>
  <si>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</si>
  <si>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</si>
  <si>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</si>
  <si>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</si>
  <si>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</si>
  <si>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</si>
  <si>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</si>
  <si>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TIC</t>
  </si>
  <si>
    <t>OFICINA DE TECNOLOGIAS DE LA INFORMACIÓN Y LAS COMUNICACIONES</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</si>
  <si>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</si>
  <si>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</si>
  <si>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</si>
  <si>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</si>
  <si>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</si>
  <si>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</si>
  <si>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</si>
  <si>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</si>
  <si>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</si>
  <si>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</si>
  <si>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</si>
  <si>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</si>
  <si>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</si>
  <si>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</si>
  <si>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</si>
  <si>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</si>
  <si>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</si>
  <si>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</si>
  <si>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</si>
  <si>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</si>
  <si>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</si>
  <si>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</si>
  <si>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H10ANTYSTODOM2021. Principio de planeación contrato de obra pública Nº L-2018-004 municipio de Santo Domingo - Antioquia.
Se observó que existió incumplimiento por parte del contratista en los términos establecidos para la entrega definitiva de los ajustes y actualización de los estudios y diseños (estructurales, hidráulicos, hidrológicos, diseño geométrico), para la ejecución de las obras contempladas en el contrato, toda vez que, en los informes mensuales de interventoría, se señala reiteradamente lo siguiente: “(…) No se ha concluido la etapa de estudios y diseños, faltando por parte del contratista dar respuesta a las observaciones de la interventoría en aspecto Hidráulicos e Hidrológicos …”.</t>
  </si>
  <si>
    <t xml:space="preserve">Deficiencias por parte del contratista en la revisión, ajuste y actualización de los estudios y diseños iniciales del proyecto, toda vez que dicha actividad fue ejecutada durante el desarrollo de la ejecución del contrato, incumpliendo con el plazo de los dos (2) meses establecidos a partir de la suscripción del acta de inicio de obra para su entrega definitiva, generando retrasos en el cronograma establecido para la ejecución de obras. </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</si>
  <si>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</si>
  <si>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</si>
  <si>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</si>
  <si>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</si>
  <si>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</si>
  <si>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</si>
  <si>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</si>
  <si>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</si>
  <si>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</si>
  <si>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</si>
  <si>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</si>
  <si>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</si>
  <si>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</si>
  <si>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 xml:space="preserve">H16ANTYSTODOM2021. Liquidación de contratos. Convenio N° 01241 de 2017 - contrato de obra pública N° L-2018-004 - contrato de interventoría N° 998 de 2018.
En evaluación realizada a la información enviada por el INVIAS y el municipio de Santo Domingo, correspondiente a los contratos - CONVENIO 01241 DE 2017 - CONTRATO DE OBRA PÚBLICA N°L-2018-004 – CONTRATO DE INTERVENTORÍA N°. 998 DE 2018 respectivamente, se observó que los mismos a la presente fecha (septiembre de 2021), se encuentran sin la correspondiente liquidación pese al cumplimiento de los plazos estipulado por las partes en el contrato. 
Es oportuno indicar que la fecha máxima de ejecución de los contratos, incluidas las prórrogas que se efectuaron a los mismos, era hasta el día 24 de diciembre de 2020. </t>
  </si>
  <si>
    <t xml:space="preserve">Debilidades de seguimiento, control y supervisión en la ejecución de los recursos, con el riesgo de quedar obligaciones pendientes de cumplir por las partes o en su defecto, la pérdida de competencia para liquidarlo unilateralmente, impidiendo la posibilidad de declararse las partes a paz y salvo respecto a las obligaciones adquiridas con la suscripción del contrato. </t>
  </si>
  <si>
    <t>SUBDIRECCIÓN DE PLANIFICACIÓN DE INFRAESTRUCTURA</t>
  </si>
  <si>
    <t>SPI</t>
  </si>
  <si>
    <t>ANTYSTODOM2021</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</si>
  <si>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</si>
  <si>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</si>
  <si>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</si>
  <si>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</si>
  <si>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</si>
  <si>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</si>
  <si>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 xml:space="preserve">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</si>
  <si>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</si>
  <si>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</si>
  <si>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</si>
  <si>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</si>
  <si>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</si>
  <si>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</si>
  <si>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</si>
  <si>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GGP2</t>
  </si>
  <si>
    <t>GERENCIA DE GRANDES PROYECTOS 2</t>
  </si>
  <si>
    <t>H1-Denuncia2021-226968-82111-D.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</si>
  <si>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H2-Denuncia2021-226968-82111-D.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</si>
  <si>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H3-Denuncia2021-226968-82111-D.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</si>
  <si>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</si>
  <si>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</si>
  <si>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</si>
  <si>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</si>
  <si>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</si>
  <si>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</si>
  <si>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</si>
  <si>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</si>
  <si>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</si>
  <si>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</si>
  <si>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</si>
  <si>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</si>
  <si>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</si>
  <si>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</si>
  <si>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</si>
  <si>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</si>
  <si>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</si>
  <si>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</si>
  <si>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</si>
  <si>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</si>
  <si>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</si>
  <si>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</si>
  <si>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</si>
  <si>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</si>
  <si>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</si>
  <si>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</si>
  <si>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</si>
  <si>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</si>
  <si>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</si>
  <si>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</si>
  <si>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</si>
  <si>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</si>
  <si>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</si>
  <si>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</si>
  <si>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</si>
  <si>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</si>
  <si>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</si>
  <si>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</si>
  <si>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</si>
  <si>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</si>
  <si>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</si>
  <si>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</si>
  <si>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</si>
  <si>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</si>
  <si>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H1-Denuncia2021-227748-82111-D.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</si>
  <si>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DENUNCIA 2021-227748-82111-D</t>
  </si>
  <si>
    <t>Denuncia 2021-227748-82111-D - Predio ubicado entre las carreras 13 y 14 y la calle 25 en la ciudad de Girardot - Cundinamarca</t>
  </si>
  <si>
    <t>SF-DEO-DTE</t>
  </si>
  <si>
    <t xml:space="preserve">H1Denuncia2020-187038-82111-D.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</si>
</sst>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Red]0"/>
    <numFmt numFmtId="165" formatCode="yyyy\-mm\-dd;@"/>
    <numFmt numFmtId="166" formatCode="0&quot;%&quot;"/>
    <numFmt numFmtId="167" formatCode="yyyy/mm/dd;@"/>
    <numFmt numFmtId="168" formatCode="0.0&quot;%&quot;"/>
    <numFmt numFmtId="169" formatCode="0.00&quot;%&quot;"/>
    <numFmt numFmtId="170" formatCode="yyyy/mm/dd"/>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10"/>
      <name val="Arial"/>
      <family val="2"/>
    </font>
    <font>
      <b/>
      <sz val="10"/>
      <color theme="0"/>
      <name val="Arial"/>
      <family val="2"/>
    </font>
  </fonts>
  <fills count="14">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s>
  <borders count="28">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249977111117893"/>
      </left>
      <right style="hair">
        <color theme="0" tint="-0.249977111117893"/>
      </right>
      <top style="hair">
        <color theme="0" tint="-0.249977111117893"/>
      </top>
      <bottom/>
      <diagonal/>
    </border>
    <border>
      <left style="thin">
        <color rgb="FFBFBFBF"/>
      </left>
      <right style="thin">
        <color rgb="FFBFBFBF"/>
      </right>
      <top style="thin">
        <color rgb="FFBFBFBF"/>
      </top>
      <bottom style="thin">
        <color rgb="FFBFBFBF"/>
      </bottom>
      <diagonal/>
    </border>
    <border>
      <left style="hair">
        <color theme="0" tint="-0.249977111117893"/>
      </left>
      <right/>
      <top style="hair">
        <color theme="0" tint="-0.249977111117893"/>
      </top>
      <bottom style="hair">
        <color theme="0" tint="-0.249977111117893"/>
      </bottom>
      <diagonal/>
    </border>
  </borders>
  <cellStyleXfs count="33">
    <xf numFmtId="0" fontId="0" fillId="0" borderId="0"/>
    <xf numFmtId="0" fontId="7" fillId="0" borderId="0"/>
    <xf numFmtId="0" fontId="11" fillId="0" borderId="0">
      <alignment vertical="top"/>
    </xf>
    <xf numFmtId="0" fontId="7" fillId="0" borderId="0"/>
    <xf numFmtId="0" fontId="7" fillId="0" borderId="0"/>
    <xf numFmtId="0" fontId="7" fillId="0" borderId="0"/>
    <xf numFmtId="0" fontId="14" fillId="0" borderId="0"/>
    <xf numFmtId="0" fontId="7" fillId="0" borderId="0"/>
    <xf numFmtId="0" fontId="12" fillId="0" borderId="0"/>
    <xf numFmtId="0" fontId="7" fillId="0" borderId="0"/>
    <xf numFmtId="0" fontId="14" fillId="0" borderId="0">
      <alignment vertical="top"/>
    </xf>
    <xf numFmtId="0" fontId="11" fillId="0" borderId="0"/>
    <xf numFmtId="0" fontId="13" fillId="0" borderId="0"/>
    <xf numFmtId="9" fontId="14" fillId="0" borderId="0" applyFont="0" applyFill="0" applyBorder="0" applyAlignment="0" applyProtection="0"/>
    <xf numFmtId="9" fontId="15" fillId="0" borderId="0" applyFont="0" applyFill="0" applyBorder="0" applyAlignment="0" applyProtection="0"/>
    <xf numFmtId="0" fontId="7" fillId="0" borderId="0"/>
    <xf numFmtId="0" fontId="5" fillId="0" borderId="0"/>
    <xf numFmtId="9" fontId="5"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7" fillId="0" borderId="0">
      <alignment vertical="top"/>
    </xf>
    <xf numFmtId="0" fontId="2" fillId="0" borderId="0"/>
    <xf numFmtId="0" fontId="2" fillId="0" borderId="0">
      <alignment vertical="top"/>
    </xf>
    <xf numFmtId="0" fontId="7" fillId="0" borderId="0"/>
    <xf numFmtId="9" fontId="2" fillId="0" borderId="0" applyFont="0" applyFill="0" applyBorder="0" applyAlignment="0" applyProtection="0"/>
    <xf numFmtId="43" fontId="7" fillId="0" borderId="0" applyFont="0" applyFill="0" applyBorder="0" applyAlignment="0" applyProtection="0"/>
    <xf numFmtId="0" fontId="2" fillId="0" borderId="0"/>
    <xf numFmtId="9" fontId="2" fillId="0" borderId="0" applyFont="0" applyFill="0" applyBorder="0" applyAlignment="0" applyProtection="0"/>
    <xf numFmtId="0" fontId="32" fillId="0" borderId="0"/>
    <xf numFmtId="0" fontId="1" fillId="0" borderId="0"/>
  </cellStyleXfs>
  <cellXfs count="194">
    <xf numFmtId="0" fontId="0" fillId="0" borderId="0" xfId="0"/>
    <xf numFmtId="0" fontId="6" fillId="0" borderId="0" xfId="0" applyFont="1" applyFill="1" applyBorder="1" applyAlignment="1">
      <alignment horizontal="justify" vertical="center"/>
    </xf>
    <xf numFmtId="0" fontId="6" fillId="0" borderId="0" xfId="0" applyFont="1" applyFill="1" applyBorder="1"/>
    <xf numFmtId="165" fontId="6" fillId="0" borderId="0" xfId="0" applyNumberFormat="1" applyFont="1" applyFill="1" applyBorder="1"/>
    <xf numFmtId="0" fontId="6" fillId="0" borderId="0" xfId="0" applyFont="1" applyFill="1" applyBorder="1" applyAlignment="1"/>
    <xf numFmtId="0" fontId="6" fillId="0" borderId="2" xfId="0" applyFont="1" applyFill="1" applyBorder="1" applyAlignment="1"/>
    <xf numFmtId="165" fontId="6" fillId="0" borderId="2" xfId="0" applyNumberFormat="1" applyFont="1" applyFill="1" applyBorder="1" applyAlignment="1"/>
    <xf numFmtId="0" fontId="6" fillId="3" borderId="0" xfId="0" applyFont="1" applyFill="1" applyBorder="1"/>
    <xf numFmtId="0" fontId="6" fillId="0" borderId="5" xfId="0" applyFont="1" applyFill="1" applyBorder="1"/>
    <xf numFmtId="0" fontId="6" fillId="0" borderId="5" xfId="0" applyFont="1" applyFill="1" applyBorder="1" applyAlignment="1">
      <alignment horizontal="justify" vertical="center"/>
    </xf>
    <xf numFmtId="0" fontId="6" fillId="0" borderId="7" xfId="0" applyFont="1" applyFill="1" applyBorder="1"/>
    <xf numFmtId="0" fontId="0" fillId="0" borderId="0" xfId="0" applyAlignment="1">
      <alignment horizontal="center"/>
    </xf>
    <xf numFmtId="0" fontId="0" fillId="2" borderId="0" xfId="0" applyFill="1"/>
    <xf numFmtId="0" fontId="20" fillId="2" borderId="0" xfId="0" applyFont="1" applyFill="1" applyAlignment="1">
      <alignment horizontal="center" vertical="center"/>
    </xf>
    <xf numFmtId="0" fontId="0" fillId="2" borderId="0" xfId="0" applyFill="1" applyAlignment="1">
      <alignment horizontal="center"/>
    </xf>
    <xf numFmtId="0" fontId="6" fillId="0" borderId="0" xfId="0" applyFont="1" applyFill="1" applyBorder="1" applyAlignment="1">
      <alignment horizontal="center" wrapText="1"/>
    </xf>
    <xf numFmtId="0" fontId="0" fillId="0" borderId="0" xfId="0" applyAlignment="1">
      <alignment horizontal="center" wrapText="1"/>
    </xf>
    <xf numFmtId="0" fontId="7" fillId="0" borderId="0" xfId="0" applyFont="1"/>
    <xf numFmtId="0" fontId="6" fillId="0" borderId="0" xfId="0" applyFont="1" applyFill="1" applyBorder="1" applyAlignment="1">
      <alignment horizontal="justify" vertical="center" wrapText="1"/>
    </xf>
    <xf numFmtId="0" fontId="0" fillId="0" borderId="0" xfId="0" applyAlignment="1">
      <alignment horizontal="justify" vertical="center" wrapText="1"/>
    </xf>
    <xf numFmtId="0" fontId="22" fillId="2" borderId="0" xfId="0" applyFont="1" applyFill="1"/>
    <xf numFmtId="0" fontId="8" fillId="0" borderId="6" xfId="0" applyFont="1" applyFill="1" applyBorder="1" applyAlignment="1"/>
    <xf numFmtId="0" fontId="8" fillId="0" borderId="7" xfId="0" applyFont="1" applyFill="1" applyBorder="1" applyAlignment="1"/>
    <xf numFmtId="9" fontId="16" fillId="0" borderId="0" xfId="14" applyFont="1" applyFill="1" applyBorder="1"/>
    <xf numFmtId="0" fontId="16" fillId="0" borderId="0" xfId="0" applyFont="1" applyFill="1" applyBorder="1"/>
    <xf numFmtId="0" fontId="26" fillId="0" borderId="0" xfId="0" applyFont="1" applyBorder="1" applyAlignment="1">
      <alignment horizontal="center" vertical="center" wrapText="1"/>
    </xf>
    <xf numFmtId="0" fontId="26" fillId="0" borderId="0" xfId="0" applyFont="1" applyBorder="1" applyAlignment="1">
      <alignment horizontal="center"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20" xfId="0" applyFont="1" applyBorder="1" applyAlignment="1">
      <alignment horizontal="center" vertical="center"/>
    </xf>
    <xf numFmtId="0" fontId="26" fillId="0" borderId="18" xfId="0" applyFont="1" applyBorder="1" applyAlignment="1">
      <alignment horizontal="center" vertical="center"/>
    </xf>
    <xf numFmtId="0" fontId="19" fillId="0" borderId="19" xfId="0" applyFont="1" applyFill="1" applyBorder="1" applyAlignment="1">
      <alignment vertical="center"/>
    </xf>
    <xf numFmtId="0" fontId="19" fillId="0" borderId="21" xfId="0" applyFont="1" applyFill="1" applyBorder="1" applyAlignment="1">
      <alignment vertical="center"/>
    </xf>
    <xf numFmtId="0" fontId="19" fillId="0" borderId="7" xfId="0" applyFont="1" applyFill="1" applyBorder="1" applyAlignment="1"/>
    <xf numFmtId="0" fontId="19" fillId="0" borderId="13" xfId="0" applyFont="1" applyFill="1" applyBorder="1" applyAlignment="1"/>
    <xf numFmtId="0" fontId="26" fillId="0" borderId="12" xfId="0" applyFont="1" applyBorder="1" applyAlignment="1">
      <alignment horizontal="center" vertical="center"/>
    </xf>
    <xf numFmtId="4" fontId="26" fillId="0" borderId="8" xfId="0" applyNumberFormat="1" applyFont="1" applyBorder="1" applyAlignment="1">
      <alignment horizontal="center" vertical="center"/>
    </xf>
    <xf numFmtId="10" fontId="27" fillId="6" borderId="8" xfId="14" applyNumberFormat="1" applyFont="1" applyFill="1" applyBorder="1" applyAlignment="1">
      <alignment horizontal="center" vertical="center"/>
    </xf>
    <xf numFmtId="10" fontId="27" fillId="5" borderId="8" xfId="14" applyNumberFormat="1" applyFont="1" applyFill="1" applyBorder="1" applyAlignment="1">
      <alignment horizontal="center" vertical="center"/>
    </xf>
    <xf numFmtId="9" fontId="26" fillId="0" borderId="0" xfId="14" applyFont="1"/>
    <xf numFmtId="0" fontId="26" fillId="0" borderId="0" xfId="0" applyFont="1"/>
    <xf numFmtId="10" fontId="27" fillId="4" borderId="8" xfId="14" applyNumberFormat="1" applyFont="1" applyFill="1" applyBorder="1" applyAlignment="1">
      <alignment horizontal="center" vertical="center"/>
    </xf>
    <xf numFmtId="0" fontId="16" fillId="2" borderId="3" xfId="0" applyFont="1" applyFill="1" applyBorder="1" applyAlignment="1">
      <alignment horizontal="center"/>
    </xf>
    <xf numFmtId="0" fontId="16" fillId="2" borderId="4" xfId="0" applyFont="1" applyFill="1" applyBorder="1" applyAlignment="1">
      <alignment horizontal="center"/>
    </xf>
    <xf numFmtId="0" fontId="16" fillId="2" borderId="0" xfId="0" applyFont="1" applyFill="1" applyBorder="1" applyAlignment="1">
      <alignment horizontal="center"/>
    </xf>
    <xf numFmtId="0" fontId="26" fillId="2" borderId="0" xfId="0" applyFont="1" applyFill="1" applyAlignment="1">
      <alignment horizontal="center"/>
    </xf>
    <xf numFmtId="0" fontId="6" fillId="0" borderId="0" xfId="0" applyFont="1" applyFill="1" applyBorder="1" applyAlignment="1">
      <alignment horizontal="center" vertical="center"/>
    </xf>
    <xf numFmtId="0" fontId="19" fillId="0" borderId="0" xfId="0" applyFont="1" applyFill="1" applyBorder="1" applyAlignment="1">
      <alignment horizontal="center" vertical="center"/>
    </xf>
    <xf numFmtId="10" fontId="27" fillId="2" borderId="0" xfId="14" applyNumberFormat="1" applyFont="1" applyFill="1" applyBorder="1" applyAlignment="1">
      <alignment horizontal="center" vertical="center"/>
    </xf>
    <xf numFmtId="0" fontId="28"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28" fillId="0" borderId="0" xfId="0" applyNumberFormat="1" applyFont="1" applyFill="1" applyBorder="1" applyAlignment="1">
      <alignment horizontal="center" vertical="center" wrapText="1"/>
    </xf>
    <xf numFmtId="0" fontId="24" fillId="0" borderId="0" xfId="0" applyFont="1" applyFill="1" applyAlignment="1">
      <alignment horizontal="center" vertical="center"/>
    </xf>
    <xf numFmtId="0" fontId="28"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16" fillId="2" borderId="0" xfId="0" applyFont="1" applyFill="1" applyBorder="1" applyAlignment="1">
      <alignment horizontal="center" vertical="center"/>
    </xf>
    <xf numFmtId="0" fontId="29" fillId="0" borderId="0" xfId="0" applyFont="1" applyFill="1" applyBorder="1"/>
    <xf numFmtId="0" fontId="22" fillId="2" borderId="11" xfId="0" applyFont="1" applyFill="1" applyBorder="1"/>
    <xf numFmtId="0" fontId="22" fillId="2" borderId="0" xfId="0" applyFont="1" applyFill="1" applyAlignment="1">
      <alignment horizontal="center"/>
    </xf>
    <xf numFmtId="0" fontId="16" fillId="2" borderId="0" xfId="0" applyFont="1" applyFill="1" applyBorder="1" applyAlignment="1"/>
    <xf numFmtId="0" fontId="16" fillId="2" borderId="0" xfId="0" applyFont="1" applyFill="1" applyBorder="1"/>
    <xf numFmtId="0" fontId="16" fillId="2" borderId="5" xfId="0" applyFont="1" applyFill="1" applyBorder="1"/>
    <xf numFmtId="0" fontId="26" fillId="2" borderId="0" xfId="0" applyFont="1" applyFill="1"/>
    <xf numFmtId="1" fontId="16" fillId="0" borderId="24" xfId="0" applyNumberFormat="1" applyFont="1" applyFill="1" applyBorder="1" applyAlignment="1">
      <alignment horizontal="center" vertical="center" wrapText="1"/>
    </xf>
    <xf numFmtId="0" fontId="16" fillId="0" borderId="24" xfId="0" applyFont="1" applyFill="1" applyBorder="1" applyAlignment="1">
      <alignment horizontal="center" vertical="center" wrapText="1"/>
    </xf>
    <xf numFmtId="0" fontId="21" fillId="0" borderId="24" xfId="0" applyFont="1" applyFill="1" applyBorder="1" applyAlignment="1">
      <alignment horizontal="center" vertical="center" wrapText="1"/>
    </xf>
    <xf numFmtId="0" fontId="21" fillId="0" borderId="24" xfId="0" applyFont="1" applyFill="1" applyBorder="1" applyAlignment="1">
      <alignment horizontal="center" vertical="center"/>
    </xf>
    <xf numFmtId="0" fontId="6" fillId="0" borderId="24" xfId="0" applyFont="1" applyFill="1" applyBorder="1" applyAlignment="1">
      <alignment horizontal="center" vertical="center" wrapText="1"/>
    </xf>
    <xf numFmtId="0" fontId="6" fillId="0" borderId="24" xfId="0" applyFont="1" applyFill="1" applyBorder="1" applyAlignment="1">
      <alignment horizontal="justify" vertical="center" wrapText="1"/>
    </xf>
    <xf numFmtId="0" fontId="16" fillId="0" borderId="24" xfId="0" applyFont="1" applyFill="1" applyBorder="1" applyAlignment="1">
      <alignment horizontal="justify" vertical="center" wrapText="1"/>
    </xf>
    <xf numFmtId="0" fontId="16" fillId="0" borderId="24" xfId="0" applyNumberFormat="1" applyFont="1" applyFill="1" applyBorder="1" applyAlignment="1">
      <alignment horizontal="justify" vertical="center" wrapText="1"/>
    </xf>
    <xf numFmtId="164" fontId="16" fillId="0" borderId="24" xfId="0" applyNumberFormat="1" applyFont="1" applyFill="1" applyBorder="1" applyAlignment="1">
      <alignment horizontal="center" vertical="center" wrapText="1"/>
    </xf>
    <xf numFmtId="0" fontId="16" fillId="0" borderId="24" xfId="0" applyNumberFormat="1" applyFont="1" applyFill="1" applyBorder="1" applyAlignment="1">
      <alignment horizontal="center" vertical="center" wrapText="1"/>
    </xf>
    <xf numFmtId="0" fontId="16" fillId="0" borderId="24" xfId="0" applyNumberFormat="1" applyFont="1" applyFill="1" applyBorder="1" applyAlignment="1">
      <alignment horizontal="left" vertical="center" wrapText="1"/>
    </xf>
    <xf numFmtId="166" fontId="16" fillId="0" borderId="24" xfId="14" applyNumberFormat="1" applyFont="1" applyFill="1" applyBorder="1" applyAlignment="1">
      <alignment horizontal="center" vertical="center" wrapText="1"/>
    </xf>
    <xf numFmtId="9" fontId="16" fillId="0" borderId="24" xfId="0" applyNumberFormat="1" applyFont="1" applyFill="1" applyBorder="1" applyAlignment="1">
      <alignment horizontal="justify" vertical="center" wrapText="1"/>
    </xf>
    <xf numFmtId="9" fontId="16" fillId="0" borderId="24" xfId="0" applyNumberFormat="1" applyFont="1" applyFill="1" applyBorder="1" applyAlignment="1">
      <alignment horizontal="center" vertical="center" wrapText="1"/>
    </xf>
    <xf numFmtId="0" fontId="16" fillId="0" borderId="24" xfId="0" applyFont="1" applyFill="1" applyBorder="1" applyAlignment="1">
      <alignment horizontal="center" vertical="center"/>
    </xf>
    <xf numFmtId="0" fontId="16" fillId="0" borderId="24" xfId="0" applyFont="1" applyFill="1" applyBorder="1" applyAlignment="1">
      <alignment horizontal="justify" vertical="center" wrapText="1" shrinkToFit="1"/>
    </xf>
    <xf numFmtId="0" fontId="16" fillId="0" borderId="24" xfId="1" applyFont="1" applyFill="1" applyBorder="1" applyAlignment="1">
      <alignment horizontal="justify" vertical="center" wrapText="1"/>
    </xf>
    <xf numFmtId="0" fontId="16" fillId="0" borderId="24" xfId="1" applyNumberFormat="1" applyFont="1" applyFill="1" applyBorder="1" applyAlignment="1">
      <alignment horizontal="center" vertical="center" wrapText="1"/>
    </xf>
    <xf numFmtId="0" fontId="16" fillId="0" borderId="24" xfId="1" applyFont="1" applyFill="1" applyBorder="1" applyAlignment="1">
      <alignment horizontal="center" vertical="center" wrapText="1"/>
    </xf>
    <xf numFmtId="0" fontId="16" fillId="0" borderId="24" xfId="1" applyNumberFormat="1" applyFont="1" applyFill="1" applyBorder="1" applyAlignment="1">
      <alignment horizontal="justify" vertical="center" wrapText="1"/>
    </xf>
    <xf numFmtId="0" fontId="16" fillId="0" borderId="24" xfId="0" applyFont="1" applyFill="1" applyBorder="1"/>
    <xf numFmtId="0" fontId="26" fillId="0" borderId="24" xfId="0" applyFont="1" applyFill="1" applyBorder="1" applyAlignment="1">
      <alignment horizontal="center" vertical="center"/>
    </xf>
    <xf numFmtId="0" fontId="25" fillId="0" borderId="0" xfId="0" applyFont="1" applyFill="1" applyBorder="1" applyAlignment="1">
      <alignment horizontal="center" vertical="center"/>
    </xf>
    <xf numFmtId="15" fontId="25" fillId="0" borderId="0" xfId="0" applyNumberFormat="1" applyFont="1" applyFill="1" applyBorder="1" applyAlignment="1">
      <alignment horizontal="center" vertical="center"/>
    </xf>
    <xf numFmtId="0" fontId="20" fillId="0" borderId="0" xfId="0" applyFont="1" applyFill="1" applyAlignment="1">
      <alignment horizontal="center" vertical="center"/>
    </xf>
    <xf numFmtId="0" fontId="0" fillId="0" borderId="0" xfId="0" applyFill="1" applyAlignment="1">
      <alignment horizontal="center"/>
    </xf>
    <xf numFmtId="0" fontId="18" fillId="8" borderId="25" xfId="0" applyFont="1" applyFill="1" applyBorder="1" applyAlignment="1">
      <alignment horizontal="center" vertical="center" wrapText="1"/>
    </xf>
    <xf numFmtId="0" fontId="18" fillId="9" borderId="25" xfId="0" applyFont="1" applyFill="1" applyBorder="1" applyAlignment="1">
      <alignment horizontal="center" vertical="center" wrapText="1"/>
    </xf>
    <xf numFmtId="9" fontId="18" fillId="8" borderId="25" xfId="14" applyFont="1" applyFill="1" applyBorder="1" applyAlignment="1">
      <alignment horizontal="center" vertical="center" wrapText="1"/>
    </xf>
    <xf numFmtId="0" fontId="18" fillId="8" borderId="25" xfId="0" applyFont="1" applyFill="1" applyBorder="1" applyAlignment="1" applyProtection="1">
      <alignment horizontal="center" vertical="center" wrapText="1"/>
    </xf>
    <xf numFmtId="0" fontId="6" fillId="0" borderId="24" xfId="0" applyNumberFormat="1" applyFont="1" applyFill="1" applyBorder="1" applyAlignment="1">
      <alignment horizontal="justify" vertical="center" wrapText="1"/>
    </xf>
    <xf numFmtId="4" fontId="16" fillId="0" borderId="24" xfId="0" applyNumberFormat="1" applyFont="1" applyFill="1" applyBorder="1" applyAlignment="1">
      <alignment horizontal="center"/>
    </xf>
    <xf numFmtId="0" fontId="6" fillId="0" borderId="25" xfId="0" applyFont="1" applyFill="1" applyBorder="1" applyAlignment="1">
      <alignment horizontal="center" vertical="center" wrapText="1"/>
    </xf>
    <xf numFmtId="0" fontId="16" fillId="0" borderId="25" xfId="0" applyFont="1" applyFill="1" applyBorder="1" applyAlignment="1">
      <alignment horizontal="center" vertical="center" wrapText="1"/>
    </xf>
    <xf numFmtId="0" fontId="6" fillId="10" borderId="25" xfId="0" applyFont="1" applyFill="1" applyBorder="1" applyAlignment="1">
      <alignment horizontal="center" vertical="center" wrapText="1"/>
    </xf>
    <xf numFmtId="165" fontId="6" fillId="10" borderId="25" xfId="0" applyNumberFormat="1" applyFont="1" applyFill="1" applyBorder="1" applyAlignment="1">
      <alignment horizontal="center" vertical="center" wrapText="1"/>
    </xf>
    <xf numFmtId="10" fontId="27" fillId="6" borderId="8" xfId="18" applyNumberFormat="1" applyFont="1" applyFill="1" applyBorder="1" applyAlignment="1">
      <alignment horizontal="center" vertical="center"/>
    </xf>
    <xf numFmtId="10" fontId="27" fillId="4" borderId="8" xfId="18" applyNumberFormat="1" applyFont="1" applyFill="1" applyBorder="1" applyAlignment="1">
      <alignment horizontal="center" vertical="center"/>
    </xf>
    <xf numFmtId="0" fontId="6" fillId="0" borderId="25" xfId="0" applyFont="1" applyFill="1" applyBorder="1" applyAlignment="1">
      <alignment horizontal="justify" vertical="center" wrapText="1"/>
    </xf>
    <xf numFmtId="0" fontId="16" fillId="10" borderId="25" xfId="0" applyFont="1" applyFill="1" applyBorder="1" applyAlignment="1">
      <alignment horizontal="center" vertical="center" wrapText="1"/>
    </xf>
    <xf numFmtId="0" fontId="16" fillId="2" borderId="5" xfId="0" applyFont="1" applyFill="1" applyBorder="1" applyAlignment="1">
      <alignment horizontal="center" vertical="center"/>
    </xf>
    <xf numFmtId="0" fontId="26" fillId="2" borderId="0" xfId="0" applyFont="1" applyFill="1" applyAlignment="1">
      <alignment horizontal="center" vertical="center"/>
    </xf>
    <xf numFmtId="0" fontId="6" fillId="0" borderId="25" xfId="0" applyNumberFormat="1" applyFont="1" applyFill="1" applyBorder="1" applyAlignment="1">
      <alignment horizontal="center" vertical="center" wrapText="1"/>
    </xf>
    <xf numFmtId="170" fontId="6" fillId="0" borderId="25" xfId="0" applyNumberFormat="1" applyFont="1" applyFill="1" applyBorder="1" applyAlignment="1">
      <alignment horizontal="center" vertical="center" wrapText="1"/>
    </xf>
    <xf numFmtId="0" fontId="26" fillId="0" borderId="25" xfId="0" applyFont="1" applyFill="1" applyBorder="1" applyAlignment="1" applyProtection="1">
      <alignment horizontal="center" vertical="center" wrapText="1"/>
    </xf>
    <xf numFmtId="0" fontId="0" fillId="0" borderId="0" xfId="0" applyFill="1"/>
    <xf numFmtId="0" fontId="24" fillId="7" borderId="22" xfId="0" applyFont="1" applyFill="1" applyBorder="1" applyAlignment="1">
      <alignment horizontal="center" vertical="center"/>
    </xf>
    <xf numFmtId="0" fontId="7" fillId="11" borderId="22" xfId="0" applyFont="1" applyFill="1" applyBorder="1" applyAlignment="1">
      <alignment horizontal="center" vertical="center"/>
    </xf>
    <xf numFmtId="0" fontId="7" fillId="0" borderId="22" xfId="0" applyFont="1" applyBorder="1" applyAlignment="1">
      <alignment horizontal="left" vertical="center" indent="1"/>
    </xf>
    <xf numFmtId="0" fontId="0" fillId="11" borderId="22" xfId="0" applyFill="1" applyBorder="1" applyAlignment="1">
      <alignment horizontal="center" vertical="center"/>
    </xf>
    <xf numFmtId="0" fontId="0" fillId="0" borderId="22" xfId="0" applyBorder="1" applyAlignment="1">
      <alignment horizontal="left" vertical="center" indent="1"/>
    </xf>
    <xf numFmtId="0" fontId="7" fillId="12" borderId="26" xfId="0" applyFont="1" applyFill="1" applyBorder="1" applyAlignment="1">
      <alignment horizontal="center" vertical="center"/>
    </xf>
    <xf numFmtId="0" fontId="7" fillId="0" borderId="26" xfId="0" applyFont="1" applyBorder="1" applyAlignment="1">
      <alignment horizontal="left" vertical="center" indent="1"/>
    </xf>
    <xf numFmtId="0" fontId="7" fillId="12" borderId="0" xfId="0" applyFont="1" applyFill="1" applyBorder="1" applyAlignment="1">
      <alignment horizontal="center" vertical="center"/>
    </xf>
    <xf numFmtId="0" fontId="7" fillId="0" borderId="0" xfId="0" applyFont="1" applyBorder="1" applyAlignment="1">
      <alignment horizontal="left" vertical="center" indent="1"/>
    </xf>
    <xf numFmtId="170" fontId="16" fillId="0" borderId="24" xfId="0" applyNumberFormat="1" applyFont="1" applyFill="1" applyBorder="1" applyAlignment="1">
      <alignment horizontal="center" vertical="center" wrapText="1"/>
    </xf>
    <xf numFmtId="170" fontId="6" fillId="0" borderId="24" xfId="0" applyNumberFormat="1" applyFont="1" applyFill="1" applyBorder="1" applyAlignment="1">
      <alignment horizontal="center" vertical="center" wrapText="1"/>
    </xf>
    <xf numFmtId="170" fontId="16" fillId="0" borderId="24" xfId="1" applyNumberFormat="1" applyFont="1" applyFill="1" applyBorder="1" applyAlignment="1">
      <alignment horizontal="center" vertical="center" wrapText="1"/>
    </xf>
    <xf numFmtId="0" fontId="0" fillId="13" borderId="0" xfId="0" applyFill="1"/>
    <xf numFmtId="0" fontId="18" fillId="0" borderId="25" xfId="0" applyFont="1" applyFill="1" applyBorder="1" applyAlignment="1">
      <alignment horizontal="center" vertical="center" wrapText="1"/>
    </xf>
    <xf numFmtId="0" fontId="6" fillId="0" borderId="25" xfId="0" applyFont="1" applyFill="1" applyBorder="1" applyAlignment="1" applyProtection="1">
      <alignment horizontal="justify" vertical="center" wrapText="1"/>
      <protection locked="0"/>
    </xf>
    <xf numFmtId="0" fontId="6" fillId="0" borderId="25" xfId="0" applyFont="1" applyFill="1" applyBorder="1" applyAlignment="1" applyProtection="1">
      <alignment horizontal="center" vertical="center" wrapText="1"/>
      <protection locked="0"/>
    </xf>
    <xf numFmtId="167" fontId="16" fillId="0" borderId="24" xfId="0" applyNumberFormat="1" applyFont="1" applyFill="1" applyBorder="1" applyAlignment="1" applyProtection="1">
      <alignment horizontal="center" vertical="center" wrapText="1"/>
      <protection locked="0"/>
    </xf>
    <xf numFmtId="1" fontId="6" fillId="0" borderId="25" xfId="0" applyNumberFormat="1" applyFont="1" applyFill="1" applyBorder="1" applyAlignment="1">
      <alignment horizontal="center" vertical="center" wrapText="1"/>
    </xf>
    <xf numFmtId="0" fontId="6" fillId="0" borderId="25" xfId="0" applyFont="1" applyFill="1" applyBorder="1" applyAlignment="1" applyProtection="1">
      <alignment horizontal="center" vertical="center" wrapText="1"/>
    </xf>
    <xf numFmtId="0" fontId="18" fillId="0" borderId="0" xfId="0" applyFont="1" applyFill="1" applyAlignment="1">
      <alignment horizontal="center" vertical="center"/>
    </xf>
    <xf numFmtId="170" fontId="16" fillId="0" borderId="24" xfId="0" applyNumberFormat="1" applyFont="1" applyFill="1" applyBorder="1" applyAlignment="1" applyProtection="1">
      <alignment horizontal="center" vertical="center" wrapText="1"/>
      <protection locked="0"/>
    </xf>
    <xf numFmtId="170" fontId="6" fillId="0" borderId="27" xfId="0" applyNumberFormat="1" applyFont="1" applyFill="1" applyBorder="1" applyAlignment="1" applyProtection="1">
      <alignment horizontal="center" vertical="center" wrapText="1"/>
      <protection locked="0"/>
    </xf>
    <xf numFmtId="0" fontId="16" fillId="0" borderId="24" xfId="0" applyFont="1" applyFill="1" applyBorder="1" applyAlignment="1" applyProtection="1">
      <alignment horizontal="justify" vertical="center" wrapText="1"/>
      <protection locked="0"/>
    </xf>
    <xf numFmtId="0" fontId="16" fillId="0" borderId="24" xfId="0" applyFont="1" applyFill="1" applyBorder="1" applyAlignment="1" applyProtection="1">
      <alignment horizontal="center" vertical="center" wrapText="1"/>
      <protection locked="0"/>
    </xf>
    <xf numFmtId="170" fontId="6" fillId="0" borderId="24" xfId="0" applyNumberFormat="1" applyFont="1" applyFill="1" applyBorder="1" applyAlignment="1" applyProtection="1">
      <alignment horizontal="center" vertical="center" wrapText="1"/>
      <protection locked="0"/>
    </xf>
    <xf numFmtId="2" fontId="16" fillId="0" borderId="24" xfId="0" applyNumberFormat="1" applyFont="1" applyFill="1" applyBorder="1" applyAlignment="1">
      <alignment horizontal="justify" vertical="center" wrapText="1"/>
    </xf>
    <xf numFmtId="0" fontId="16" fillId="0" borderId="25" xfId="0" applyFont="1" applyFill="1" applyBorder="1" applyAlignment="1" applyProtection="1">
      <alignment horizontal="center" vertical="center" wrapText="1"/>
    </xf>
    <xf numFmtId="0" fontId="16" fillId="0" borderId="25" xfId="0" applyFont="1" applyFill="1" applyBorder="1" applyAlignment="1">
      <alignment horizontal="justify" vertical="center" wrapText="1"/>
    </xf>
    <xf numFmtId="1" fontId="6" fillId="0" borderId="25" xfId="0" applyNumberFormat="1" applyFont="1" applyFill="1" applyBorder="1" applyAlignment="1">
      <alignment horizontal="justify" vertical="center" wrapText="1"/>
    </xf>
    <xf numFmtId="0" fontId="16" fillId="0" borderId="0" xfId="0" applyFont="1" applyFill="1" applyAlignment="1">
      <alignment horizontal="center" vertical="center" wrapText="1"/>
    </xf>
    <xf numFmtId="9" fontId="6" fillId="0" borderId="24" xfId="0" applyNumberFormat="1" applyFont="1" applyFill="1" applyBorder="1" applyAlignment="1">
      <alignment horizontal="center" vertical="center" wrapText="1"/>
    </xf>
    <xf numFmtId="0" fontId="6" fillId="0" borderId="24" xfId="1" applyFont="1" applyFill="1" applyBorder="1" applyAlignment="1">
      <alignment horizontal="justify" vertical="center" wrapText="1"/>
    </xf>
    <xf numFmtId="0" fontId="6" fillId="0" borderId="24" xfId="1" applyNumberFormat="1" applyFont="1" applyFill="1" applyBorder="1" applyAlignment="1">
      <alignment horizontal="center" vertical="center" wrapText="1"/>
    </xf>
    <xf numFmtId="170" fontId="6" fillId="0" borderId="24" xfId="1" applyNumberFormat="1" applyFont="1" applyFill="1" applyBorder="1" applyAlignment="1">
      <alignment horizontal="center" vertical="center" wrapText="1"/>
    </xf>
    <xf numFmtId="167" fontId="6" fillId="0" borderId="24" xfId="1" applyNumberFormat="1" applyFont="1" applyFill="1" applyBorder="1" applyAlignment="1">
      <alignment horizontal="justify" vertical="center" wrapText="1"/>
    </xf>
    <xf numFmtId="0" fontId="6" fillId="0" borderId="24" xfId="1" applyFont="1" applyFill="1" applyBorder="1" applyAlignment="1">
      <alignment horizontal="center" vertical="center" wrapText="1"/>
    </xf>
    <xf numFmtId="167" fontId="16" fillId="0" borderId="24" xfId="1" applyNumberFormat="1" applyFont="1" applyFill="1" applyBorder="1" applyAlignment="1">
      <alignment horizontal="justify" vertical="center" wrapText="1"/>
    </xf>
    <xf numFmtId="49" fontId="6" fillId="0" borderId="24" xfId="1" applyNumberFormat="1" applyFont="1" applyFill="1" applyBorder="1" applyAlignment="1">
      <alignment horizontal="center" vertical="center" wrapText="1"/>
    </xf>
    <xf numFmtId="168" fontId="16" fillId="0" borderId="24" xfId="14" applyNumberFormat="1" applyFont="1" applyFill="1" applyBorder="1" applyAlignment="1">
      <alignment horizontal="center" vertical="center" wrapText="1"/>
    </xf>
    <xf numFmtId="0" fontId="6" fillId="0" borderId="24" xfId="0" applyFont="1" applyFill="1" applyBorder="1" applyAlignment="1">
      <alignment horizontal="justify" vertical="center"/>
    </xf>
    <xf numFmtId="170" fontId="16" fillId="0" borderId="24" xfId="15" applyNumberFormat="1" applyFont="1" applyFill="1" applyBorder="1" applyAlignment="1">
      <alignment horizontal="center" vertical="center" wrapText="1"/>
    </xf>
    <xf numFmtId="0" fontId="16" fillId="0" borderId="24" xfId="15" applyNumberFormat="1" applyFont="1" applyFill="1" applyBorder="1" applyAlignment="1">
      <alignment horizontal="justify" vertical="center" wrapText="1"/>
    </xf>
    <xf numFmtId="0" fontId="16" fillId="0" borderId="24" xfId="15" applyNumberFormat="1" applyFont="1" applyFill="1" applyBorder="1" applyAlignment="1">
      <alignment horizontal="center" vertical="center" wrapText="1"/>
    </xf>
    <xf numFmtId="0" fontId="16" fillId="0" borderId="24" xfId="15" applyFont="1" applyFill="1" applyBorder="1" applyAlignment="1">
      <alignment horizontal="center" vertical="center" wrapText="1"/>
    </xf>
    <xf numFmtId="0" fontId="16" fillId="0" borderId="24" xfId="15" applyFont="1" applyFill="1" applyBorder="1" applyAlignment="1">
      <alignment horizontal="justify" vertical="center" wrapText="1"/>
    </xf>
    <xf numFmtId="170" fontId="16" fillId="0" borderId="24" xfId="0" applyNumberFormat="1" applyFont="1" applyFill="1" applyBorder="1" applyAlignment="1">
      <alignment horizontal="center" vertical="center"/>
    </xf>
    <xf numFmtId="169" fontId="16" fillId="0" borderId="24" xfId="14" applyNumberFormat="1" applyFont="1" applyFill="1" applyBorder="1" applyAlignment="1">
      <alignment horizontal="center" vertical="center" wrapText="1"/>
    </xf>
    <xf numFmtId="0" fontId="16" fillId="0" borderId="24" xfId="0" applyFont="1" applyFill="1" applyBorder="1" applyAlignment="1">
      <alignment horizontal="justify" vertical="center"/>
    </xf>
    <xf numFmtId="14" fontId="16" fillId="0" borderId="24" xfId="0" applyNumberFormat="1" applyFont="1" applyFill="1" applyBorder="1" applyAlignment="1">
      <alignment horizontal="center" vertical="center" wrapText="1"/>
    </xf>
    <xf numFmtId="0" fontId="16" fillId="0" borderId="24" xfId="0" applyNumberFormat="1" applyFont="1" applyFill="1" applyBorder="1" applyAlignment="1">
      <alignment horizontal="center" vertical="center"/>
    </xf>
    <xf numFmtId="2" fontId="16" fillId="0" borderId="24" xfId="0" applyNumberFormat="1" applyFont="1" applyFill="1" applyBorder="1" applyAlignment="1">
      <alignment horizontal="center" vertical="center" wrapText="1"/>
    </xf>
    <xf numFmtId="0" fontId="22" fillId="0" borderId="0" xfId="0" applyFont="1" applyFill="1"/>
    <xf numFmtId="0" fontId="33" fillId="2" borderId="0" xfId="0" applyFont="1" applyFill="1" applyBorder="1" applyAlignment="1">
      <alignment horizontal="center" vertical="center"/>
    </xf>
    <xf numFmtId="15" fontId="33" fillId="2" borderId="0" xfId="0" applyNumberFormat="1" applyFont="1" applyFill="1" applyBorder="1" applyAlignment="1">
      <alignment horizontal="center" vertical="center"/>
    </xf>
    <xf numFmtId="0" fontId="19" fillId="0" borderId="8" xfId="0" applyFont="1" applyFill="1" applyBorder="1" applyAlignment="1">
      <alignment horizontal="center" vertical="center"/>
    </xf>
    <xf numFmtId="0" fontId="19" fillId="0" borderId="9" xfId="0" applyFont="1" applyFill="1" applyBorder="1" applyAlignment="1">
      <alignment horizontal="center" vertical="center"/>
    </xf>
    <xf numFmtId="0" fontId="8" fillId="0" borderId="24" xfId="0" applyFont="1" applyFill="1" applyBorder="1" applyAlignment="1">
      <alignment horizontal="center" vertical="center" wrapText="1"/>
    </xf>
    <xf numFmtId="0" fontId="31" fillId="0" borderId="3" xfId="0" applyFont="1" applyFill="1" applyBorder="1" applyAlignment="1"/>
    <xf numFmtId="0" fontId="17" fillId="0" borderId="0" xfId="0" applyFont="1" applyFill="1" applyBorder="1" applyAlignment="1"/>
    <xf numFmtId="0" fontId="6" fillId="0" borderId="0" xfId="0" applyFont="1" applyFill="1" applyBorder="1" applyAlignment="1"/>
    <xf numFmtId="0" fontId="16" fillId="2" borderId="6" xfId="0" applyFont="1" applyFill="1" applyBorder="1" applyAlignment="1">
      <alignment horizontal="center"/>
    </xf>
    <xf numFmtId="0" fontId="16" fillId="2" borderId="7" xfId="0" applyFont="1" applyFill="1" applyBorder="1" applyAlignment="1">
      <alignment horizontal="center"/>
    </xf>
    <xf numFmtId="0" fontId="16" fillId="2" borderId="1" xfId="0" applyFont="1" applyFill="1" applyBorder="1" applyAlignment="1">
      <alignment horizontal="center"/>
    </xf>
    <xf numFmtId="0" fontId="6" fillId="0"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6" fillId="0" borderId="0" xfId="0" applyFont="1" applyFill="1" applyBorder="1" applyAlignment="1">
      <alignment horizontal="center"/>
    </xf>
    <xf numFmtId="0" fontId="6" fillId="0" borderId="0" xfId="0" applyFont="1" applyFill="1" applyBorder="1" applyAlignment="1">
      <alignment horizontal="center"/>
    </xf>
    <xf numFmtId="0" fontId="8" fillId="0" borderId="0" xfId="0" applyFont="1" applyFill="1" applyBorder="1" applyAlignment="1">
      <alignment horizontal="left"/>
    </xf>
    <xf numFmtId="0" fontId="19" fillId="0" borderId="6" xfId="0" applyFont="1" applyFill="1" applyBorder="1" applyAlignment="1">
      <alignment horizontal="center"/>
    </xf>
    <xf numFmtId="0" fontId="8" fillId="0" borderId="7" xfId="0" applyFont="1" applyFill="1" applyBorder="1" applyAlignment="1">
      <alignment horizontal="center"/>
    </xf>
    <xf numFmtId="0" fontId="8" fillId="0" borderId="23" xfId="0" applyFont="1" applyFill="1" applyBorder="1" applyAlignment="1">
      <alignment horizont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 xfId="0" applyFont="1" applyFill="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wrapText="1"/>
    </xf>
    <xf numFmtId="0" fontId="19" fillId="0" borderId="9" xfId="0" applyFont="1" applyFill="1" applyBorder="1" applyAlignment="1">
      <alignment horizontal="center" vertical="center" wrapText="1"/>
    </xf>
    <xf numFmtId="0" fontId="19" fillId="0" borderId="14" xfId="0" applyFont="1" applyFill="1" applyBorder="1" applyAlignment="1">
      <alignment horizontal="center" vertical="center"/>
    </xf>
    <xf numFmtId="0" fontId="19" fillId="0" borderId="15" xfId="0" applyFont="1" applyFill="1" applyBorder="1" applyAlignment="1">
      <alignment horizontal="center" vertical="center"/>
    </xf>
    <xf numFmtId="0" fontId="19" fillId="0" borderId="17" xfId="0" applyFont="1" applyFill="1" applyBorder="1" applyAlignment="1">
      <alignment horizontal="center" vertical="center"/>
    </xf>
    <xf numFmtId="0" fontId="19" fillId="0" borderId="16"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10"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1" xfId="0" applyFont="1" applyFill="1" applyBorder="1" applyAlignment="1">
      <alignment horizontal="center" vertical="center"/>
    </xf>
  </cellXfs>
  <cellStyles count="33">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333">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332"/>
      <tableStyleElement type="headerRow" dxfId="1331"/>
      <tableStyleElement type="totalRow" dxfId="1330"/>
      <tableStyleElement type="firstColumn" dxfId="1329"/>
      <tableStyleElement type="firstRowStripe" dxfId="1328"/>
      <tableStyleElement type="secondRowStripe" dxfId="1327"/>
      <tableStyleElement type="firstColumnStripe" dxfId="1326"/>
      <tableStyleElement type="firstSubtotalColumn" dxfId="1325"/>
      <tableStyleElement type="firstSubtotalRow" dxfId="1324"/>
      <tableStyleElement type="secondSubtotalRow" dxfId="1323"/>
      <tableStyleElement type="firstRowSubheading" dxfId="1322"/>
      <tableStyleElement type="secondRowSubheading" dxfId="1321"/>
      <tableStyleElement type="pageFieldLabels" dxfId="1320"/>
      <tableStyleElement type="pageFieldValues" dxfId="1319"/>
    </tableStyle>
    <tableStyle name="Seguimiento OCI 2" table="0" count="14" xr9:uid="{00000000-0011-0000-FFFF-FFFF01000000}">
      <tableStyleElement type="wholeTable" dxfId="1318"/>
      <tableStyleElement type="headerRow" dxfId="1317"/>
      <tableStyleElement type="totalRow" dxfId="1316"/>
      <tableStyleElement type="firstColumn" dxfId="1315"/>
      <tableStyleElement type="firstRowStripe" dxfId="1314"/>
      <tableStyleElement type="secondRowStripe" dxfId="1313"/>
      <tableStyleElement type="firstColumnStripe" dxfId="1312"/>
      <tableStyleElement type="firstSubtotalColumn" dxfId="1311"/>
      <tableStyleElement type="firstSubtotalRow" dxfId="1310"/>
      <tableStyleElement type="secondSubtotalRow" dxfId="1309"/>
      <tableStyleElement type="firstRowSubheading" dxfId="1308"/>
      <tableStyleElement type="secondRowSubheading" dxfId="1307"/>
      <tableStyleElement type="pageFieldLabels" dxfId="1306"/>
      <tableStyleElement type="pageFieldValues" dxfId="1305"/>
    </tableStyle>
  </tableStyles>
  <colors>
    <mruColors>
      <color rgb="FFD35C55"/>
      <color rgb="FF95E682"/>
      <color rgb="FFFFFF5B"/>
      <color rgb="FFFF4747"/>
      <color rgb="FFFF3F3F"/>
      <color rgb="FFDE3210"/>
      <color rgb="FF77DF5F"/>
      <color rgb="FFFFFF75"/>
      <color rgb="FFBC8FDD"/>
      <color rgb="FFFFF3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tabColor rgb="FF92D050"/>
    <pageSetUpPr fitToPage="1"/>
  </sheetPr>
  <dimension ref="A1:C29"/>
  <sheetViews>
    <sheetView showGridLines="0" zoomScale="90" zoomScaleNormal="90" workbookViewId="0">
      <selection activeCell="A6" sqref="A6"/>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121"/>
      <c r="B1" s="121"/>
      <c r="C1" s="121"/>
    </row>
    <row r="2" spans="1:3" x14ac:dyDescent="0.2">
      <c r="A2" s="121"/>
      <c r="B2" s="121"/>
      <c r="C2" s="121"/>
    </row>
    <row r="3" spans="1:3" x14ac:dyDescent="0.2">
      <c r="A3" s="121"/>
      <c r="B3" s="121"/>
      <c r="C3" s="121"/>
    </row>
    <row r="4" spans="1:3" x14ac:dyDescent="0.2">
      <c r="A4" s="121"/>
      <c r="B4" s="121"/>
      <c r="C4" s="121"/>
    </row>
    <row r="5" spans="1:3" x14ac:dyDescent="0.2">
      <c r="A5" s="121"/>
      <c r="B5" s="121"/>
      <c r="C5" s="121"/>
    </row>
    <row r="6" spans="1:3" ht="23.25" customHeight="1" x14ac:dyDescent="0.2">
      <c r="A6" s="109" t="s">
        <v>2027</v>
      </c>
      <c r="B6" s="109" t="s">
        <v>860</v>
      </c>
      <c r="C6" s="109" t="s">
        <v>2028</v>
      </c>
    </row>
    <row r="7" spans="1:3" ht="17.100000000000001" customHeight="1" x14ac:dyDescent="0.2">
      <c r="A7" s="110" t="s">
        <v>1992</v>
      </c>
      <c r="B7" s="111" t="s">
        <v>1982</v>
      </c>
      <c r="C7" s="111" t="s">
        <v>862</v>
      </c>
    </row>
    <row r="8" spans="1:3" ht="17.100000000000001" customHeight="1" x14ac:dyDescent="0.2">
      <c r="A8" s="112" t="s">
        <v>1997</v>
      </c>
      <c r="B8" s="113" t="s">
        <v>1983</v>
      </c>
      <c r="C8" s="113" t="s">
        <v>861</v>
      </c>
    </row>
    <row r="9" spans="1:3" ht="17.100000000000001" customHeight="1" x14ac:dyDescent="0.2">
      <c r="A9" s="110" t="s">
        <v>1999</v>
      </c>
      <c r="B9" s="111" t="s">
        <v>1984</v>
      </c>
      <c r="C9" s="111" t="s">
        <v>863</v>
      </c>
    </row>
    <row r="10" spans="1:3" ht="17.100000000000001" customHeight="1" x14ac:dyDescent="0.2">
      <c r="A10" s="110" t="s">
        <v>512</v>
      </c>
      <c r="B10" s="111" t="s">
        <v>1985</v>
      </c>
      <c r="C10" s="111" t="s">
        <v>864</v>
      </c>
    </row>
    <row r="11" spans="1:3" ht="17.100000000000001" customHeight="1" x14ac:dyDescent="0.2">
      <c r="A11" s="110" t="s">
        <v>1993</v>
      </c>
      <c r="B11" s="111" t="s">
        <v>1986</v>
      </c>
      <c r="C11" s="111" t="s">
        <v>868</v>
      </c>
    </row>
    <row r="12" spans="1:3" ht="17.100000000000001" customHeight="1" x14ac:dyDescent="0.2">
      <c r="A12" s="110" t="s">
        <v>1998</v>
      </c>
      <c r="B12" s="111" t="s">
        <v>1987</v>
      </c>
      <c r="C12" s="111" t="s">
        <v>865</v>
      </c>
    </row>
    <row r="13" spans="1:3" ht="17.100000000000001" customHeight="1" x14ac:dyDescent="0.2">
      <c r="A13" s="110" t="s">
        <v>2000</v>
      </c>
      <c r="B13" s="111" t="s">
        <v>1988</v>
      </c>
      <c r="C13" s="111" t="s">
        <v>866</v>
      </c>
    </row>
    <row r="14" spans="1:3" ht="17.100000000000001" customHeight="1" x14ac:dyDescent="0.2">
      <c r="A14" s="110" t="s">
        <v>1994</v>
      </c>
      <c r="B14" s="111" t="s">
        <v>1989</v>
      </c>
      <c r="C14" s="111" t="s">
        <v>867</v>
      </c>
    </row>
    <row r="15" spans="1:3" ht="17.100000000000001" customHeight="1" x14ac:dyDescent="0.2">
      <c r="A15" s="110" t="s">
        <v>1996</v>
      </c>
      <c r="B15" s="111" t="s">
        <v>1990</v>
      </c>
      <c r="C15" s="111" t="s">
        <v>869</v>
      </c>
    </row>
    <row r="16" spans="1:3" ht="17.100000000000001" customHeight="1" x14ac:dyDescent="0.2">
      <c r="A16" s="110" t="s">
        <v>409</v>
      </c>
      <c r="B16" s="111" t="s">
        <v>870</v>
      </c>
      <c r="C16" s="111" t="s">
        <v>870</v>
      </c>
    </row>
    <row r="17" spans="1:3" ht="17.100000000000001" customHeight="1" x14ac:dyDescent="0.2">
      <c r="A17" s="110" t="s">
        <v>350</v>
      </c>
      <c r="B17" s="111" t="s">
        <v>871</v>
      </c>
      <c r="C17" s="111" t="s">
        <v>871</v>
      </c>
    </row>
    <row r="18" spans="1:3" ht="17.100000000000001" customHeight="1" x14ac:dyDescent="0.2">
      <c r="A18" s="110" t="s">
        <v>2033</v>
      </c>
      <c r="B18" s="111" t="s">
        <v>2034</v>
      </c>
      <c r="C18" s="111" t="s">
        <v>2029</v>
      </c>
    </row>
    <row r="19" spans="1:3" ht="17.100000000000001" customHeight="1" x14ac:dyDescent="0.2">
      <c r="A19" s="110" t="s">
        <v>2292</v>
      </c>
      <c r="B19" s="111" t="s">
        <v>2293</v>
      </c>
      <c r="C19" s="111" t="s">
        <v>2130</v>
      </c>
    </row>
    <row r="20" spans="1:3" ht="17.100000000000001" customHeight="1" x14ac:dyDescent="0.2">
      <c r="A20" s="110" t="s">
        <v>2031</v>
      </c>
      <c r="B20" s="111" t="s">
        <v>2030</v>
      </c>
      <c r="C20" s="111" t="s">
        <v>2026</v>
      </c>
    </row>
    <row r="21" spans="1:3" ht="17.100000000000001" customHeight="1" x14ac:dyDescent="0.2">
      <c r="A21" s="110" t="s">
        <v>379</v>
      </c>
      <c r="B21" s="111" t="s">
        <v>872</v>
      </c>
      <c r="C21" s="111" t="s">
        <v>872</v>
      </c>
    </row>
    <row r="22" spans="1:3" ht="17.100000000000001" customHeight="1" x14ac:dyDescent="0.2">
      <c r="A22" s="110" t="s">
        <v>341</v>
      </c>
      <c r="B22" s="111" t="s">
        <v>873</v>
      </c>
      <c r="C22" s="111" t="s">
        <v>873</v>
      </c>
    </row>
    <row r="23" spans="1:3" ht="17.100000000000001" customHeight="1" x14ac:dyDescent="0.2">
      <c r="A23" s="110" t="s">
        <v>348</v>
      </c>
      <c r="B23" s="111" t="s">
        <v>874</v>
      </c>
      <c r="C23" s="111" t="s">
        <v>874</v>
      </c>
    </row>
    <row r="24" spans="1:3" ht="17.100000000000001" customHeight="1" x14ac:dyDescent="0.2">
      <c r="A24" s="110" t="s">
        <v>1995</v>
      </c>
      <c r="B24" s="111" t="s">
        <v>1991</v>
      </c>
      <c r="C24" s="111" t="s">
        <v>877</v>
      </c>
    </row>
    <row r="25" spans="1:3" ht="17.100000000000001" customHeight="1" x14ac:dyDescent="0.2">
      <c r="A25" s="110" t="s">
        <v>2128</v>
      </c>
      <c r="B25" s="111" t="s">
        <v>2129</v>
      </c>
      <c r="C25" s="111" t="s">
        <v>2130</v>
      </c>
    </row>
    <row r="26" spans="1:3" ht="17.100000000000001" customHeight="1" x14ac:dyDescent="0.2">
      <c r="A26" s="114" t="s">
        <v>2234</v>
      </c>
      <c r="B26" s="115" t="s">
        <v>2235</v>
      </c>
      <c r="C26" s="111" t="s">
        <v>2130</v>
      </c>
    </row>
    <row r="27" spans="1:3" ht="17.100000000000001" customHeight="1" x14ac:dyDescent="0.2">
      <c r="A27" s="114" t="s">
        <v>2276</v>
      </c>
      <c r="B27" s="117" t="s">
        <v>2275</v>
      </c>
      <c r="C27" s="111" t="s">
        <v>2130</v>
      </c>
    </row>
    <row r="28" spans="1:3" ht="17.100000000000001" customHeight="1" x14ac:dyDescent="0.2">
      <c r="A28" s="116" t="s">
        <v>2290</v>
      </c>
      <c r="B28" s="115" t="s">
        <v>2291</v>
      </c>
      <c r="C28" s="111" t="s">
        <v>2130</v>
      </c>
    </row>
    <row r="29" spans="1:3" ht="17.100000000000001" customHeight="1" x14ac:dyDescent="0.2">
      <c r="A29" s="110" t="s">
        <v>875</v>
      </c>
      <c r="B29" s="111" t="s">
        <v>876</v>
      </c>
      <c r="C29" s="111" t="s">
        <v>876</v>
      </c>
    </row>
  </sheetData>
  <sheetProtection algorithmName="SHA-512" hashValue="px+D4sZvzcZgL4A5b3x102plrW8YFaV08Eknt3X1UDIcIMHxT0tbop0rNAn+YFve61/wy/tWV3lDY011LYBWwQ==" saltValue="X/AjXwJwS8qF2SSN/26UAw==" spinCount="100000" sheet="1" objects="1" scenarios="1"/>
  <pageMargins left="0.7" right="0.7" top="0.75" bottom="0.75" header="0.3" footer="0.3"/>
  <pageSetup scale="94"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N768"/>
  <sheetViews>
    <sheetView showGridLines="0" tabSelected="1" zoomScaleNormal="100" zoomScaleSheetLayoutView="80" zoomScalePageLayoutView="60" workbookViewId="0">
      <pane ySplit="1" topLeftCell="A2" activePane="bottomLeft" state="frozen"/>
      <selection activeCell="A6" sqref="A6"/>
      <selection pane="bottomLeft"/>
    </sheetView>
  </sheetViews>
  <sheetFormatPr baseColWidth="10" defaultRowHeight="12.75" x14ac:dyDescent="0.2"/>
  <cols>
    <col min="1" max="1" width="11.42578125" style="45" customWidth="1"/>
    <col min="2" max="2" width="10.85546875" style="62" customWidth="1"/>
    <col min="3" max="3" width="11.85546875" style="62" hidden="1" customWidth="1"/>
    <col min="4" max="4" width="12" style="62" customWidth="1"/>
    <col min="5" max="5" width="17.85546875" style="104" customWidth="1"/>
    <col min="6" max="6" width="106.7109375" customWidth="1"/>
    <col min="7" max="7" width="74.5703125" customWidth="1"/>
    <col min="8" max="8" width="52.85546875" customWidth="1"/>
    <col min="9" max="9" width="52.85546875" style="19" customWidth="1"/>
    <col min="10" max="10" width="40" style="16" customWidth="1"/>
    <col min="11" max="11" width="15.5703125" customWidth="1"/>
    <col min="12" max="12" width="15.140625" customWidth="1"/>
    <col min="13" max="13" width="13" customWidth="1"/>
    <col min="14" max="14" width="19.85546875" customWidth="1"/>
    <col min="15" max="15" width="20.28515625" style="17" customWidth="1"/>
    <col min="16" max="16" width="15.140625" customWidth="1"/>
    <col min="17" max="17" width="23.5703125" style="39" customWidth="1"/>
    <col min="18" max="18" width="17.85546875" style="40" hidden="1" customWidth="1"/>
    <col min="19" max="19" width="20.85546875" style="40" hidden="1" customWidth="1"/>
    <col min="20" max="20" width="18.140625" style="40" hidden="1" customWidth="1"/>
    <col min="21" max="21" width="13.7109375" style="40" hidden="1" customWidth="1"/>
    <col min="22" max="23" width="14.5703125" style="27" customWidth="1"/>
    <col min="24" max="24" width="25.5703125" style="28" hidden="1" customWidth="1"/>
    <col min="25" max="25" width="35.85546875" style="28" hidden="1" customWidth="1"/>
    <col min="26" max="26" width="14.5703125" style="28" hidden="1" customWidth="1"/>
    <col min="27" max="27" width="37.28515625" style="28" hidden="1" customWidth="1"/>
    <col min="28" max="28" width="12" style="54" hidden="1" customWidth="1"/>
    <col min="29" max="29" width="8.140625" style="54" hidden="1" customWidth="1"/>
    <col min="30" max="30" width="26.42578125" style="54" hidden="1" customWidth="1"/>
    <col min="31" max="31" width="26" style="52" hidden="1" customWidth="1"/>
    <col min="32" max="32" width="22.85546875" style="20" customWidth="1"/>
    <col min="33" max="33" width="19.28515625" style="20" customWidth="1"/>
    <col min="34" max="40" width="11.42578125" style="12"/>
  </cols>
  <sheetData>
    <row r="1" spans="1:40" s="11" customFormat="1" ht="48.75" customHeight="1" x14ac:dyDescent="0.2">
      <c r="A1" s="89" t="s">
        <v>1320</v>
      </c>
      <c r="B1" s="89" t="s">
        <v>516</v>
      </c>
      <c r="C1" s="89" t="s">
        <v>1319</v>
      </c>
      <c r="D1" s="89" t="s">
        <v>261</v>
      </c>
      <c r="E1" s="102" t="s">
        <v>11</v>
      </c>
      <c r="F1" s="97" t="s">
        <v>1321</v>
      </c>
      <c r="G1" s="97" t="s">
        <v>12</v>
      </c>
      <c r="H1" s="97" t="s">
        <v>13</v>
      </c>
      <c r="I1" s="97" t="s">
        <v>257</v>
      </c>
      <c r="J1" s="97" t="s">
        <v>1322</v>
      </c>
      <c r="K1" s="97" t="s">
        <v>1323</v>
      </c>
      <c r="L1" s="98" t="s">
        <v>1324</v>
      </c>
      <c r="M1" s="98" t="s">
        <v>1325</v>
      </c>
      <c r="N1" s="97" t="s">
        <v>1326</v>
      </c>
      <c r="O1" s="90" t="s">
        <v>1555</v>
      </c>
      <c r="P1" s="97" t="s">
        <v>258</v>
      </c>
      <c r="Q1" s="91" t="s">
        <v>851</v>
      </c>
      <c r="R1" s="89" t="s">
        <v>6</v>
      </c>
      <c r="S1" s="89" t="s">
        <v>5</v>
      </c>
      <c r="T1" s="89" t="s">
        <v>7</v>
      </c>
      <c r="U1" s="89" t="s">
        <v>41</v>
      </c>
      <c r="V1" s="92" t="s">
        <v>159</v>
      </c>
      <c r="W1" s="92" t="s">
        <v>160</v>
      </c>
      <c r="X1" s="92" t="s">
        <v>163</v>
      </c>
      <c r="Y1" s="92" t="s">
        <v>42</v>
      </c>
      <c r="Z1" s="92" t="s">
        <v>260</v>
      </c>
      <c r="AA1" s="92" t="s">
        <v>259</v>
      </c>
      <c r="AB1" s="49" t="s">
        <v>161</v>
      </c>
      <c r="AC1" s="49" t="s">
        <v>162</v>
      </c>
      <c r="AD1" s="49" t="s">
        <v>167</v>
      </c>
      <c r="AE1" s="49" t="s">
        <v>168</v>
      </c>
      <c r="AF1" s="161" t="s">
        <v>192</v>
      </c>
      <c r="AG1" s="162">
        <v>44750</v>
      </c>
      <c r="AH1" s="13"/>
      <c r="AI1" s="14"/>
      <c r="AJ1" s="14"/>
      <c r="AK1" s="14"/>
      <c r="AL1" s="14"/>
      <c r="AM1" s="14"/>
      <c r="AN1" s="14"/>
    </row>
    <row r="2" spans="1:40" s="88" customFormat="1" ht="291" customHeight="1" x14ac:dyDescent="0.2">
      <c r="A2" s="95">
        <f>IF(ISBLANK(D2),"",COUNTA($D$2:D2))</f>
        <v>1</v>
      </c>
      <c r="B2" s="96">
        <f t="shared" ref="B2:B69" si="0">ROW()-1</f>
        <v>1</v>
      </c>
      <c r="C2" s="122"/>
      <c r="D2" s="96" t="s">
        <v>816</v>
      </c>
      <c r="E2" s="95" t="s">
        <v>2164</v>
      </c>
      <c r="F2" s="101" t="s">
        <v>2341</v>
      </c>
      <c r="G2" s="101" t="s">
        <v>2337</v>
      </c>
      <c r="H2" s="123" t="s">
        <v>2338</v>
      </c>
      <c r="I2" s="123" t="s">
        <v>2339</v>
      </c>
      <c r="J2" s="124" t="s">
        <v>2340</v>
      </c>
      <c r="K2" s="124">
        <v>4</v>
      </c>
      <c r="L2" s="125">
        <v>44742</v>
      </c>
      <c r="M2" s="125">
        <v>45106</v>
      </c>
      <c r="N2" s="71">
        <f t="shared" ref="N2:N18" si="1">(+M2-L2)/7</f>
        <v>52</v>
      </c>
      <c r="O2" s="64" t="s">
        <v>350</v>
      </c>
      <c r="P2" s="64">
        <v>0</v>
      </c>
      <c r="Q2" s="74">
        <f>IF(P2/K2&gt;1,100,+P2/K2*100)</f>
        <v>0</v>
      </c>
      <c r="R2" s="63">
        <f>+N2*Q2/100</f>
        <v>0</v>
      </c>
      <c r="S2" s="63">
        <f>IF(M2&lt;=$AG$1,R2,0)</f>
        <v>0</v>
      </c>
      <c r="T2" s="63">
        <f>IF($AG$1&gt;=M2,N2,0)</f>
        <v>0</v>
      </c>
      <c r="U2" s="122"/>
      <c r="V2" s="65" t="str">
        <f>IF(Q2=100,"CUMPLIDA",IF(M2-$AG$1&lt;0,"VENCIDA",IF(M2-$AG$1&lt;=30,"PRÓXIMA A VENCER",IF(Q2&gt;0,"CON AVANCE","EN TERMINO"))))</f>
        <v>EN TERMINO</v>
      </c>
      <c r="W2" s="65" t="str">
        <f>IF(A2&lt;&gt;"",IF(AC2=1,"VENCIDO",IF(AC2=2,"PRÓXIMO A VENCER",IF(AC2=3,"EN TERMINO",IF(AC2=4,"CON AVANCE",IF(AC2=5,"CUMPLIDO",))))),"")</f>
        <v>EN TERMINO</v>
      </c>
      <c r="X2" s="127" t="s">
        <v>2342</v>
      </c>
      <c r="Y2" s="127" t="str">
        <f t="shared" ref="Y2" si="2">AE2</f>
        <v>H1-Denuncia2021-227748-82111-D</v>
      </c>
      <c r="Z2" s="84">
        <f>IF(A2&lt;&gt;"",1,Z1+1)</f>
        <v>1</v>
      </c>
      <c r="AA2" s="84" t="str">
        <f t="shared" ref="AA2" si="3">CONCATENATE(Y2," - ",Z2)</f>
        <v>H1-Denuncia2021-227748-82111-D - 1</v>
      </c>
      <c r="AB2" s="128">
        <f t="shared" ref="AB2" si="4">IF(V2="VENCIDA",1,IF(V2="PRÓXIMA A VENCER",2,IF(V2="EN TERMINO",3,IF(V2="CON AVANCE",4,IF(V2="CUMPLIDA",5,)))))</f>
        <v>3</v>
      </c>
      <c r="AC2" s="128">
        <f t="shared" ref="AC2:AC8" si="5">IF(Z20=Z2+1,MIN(AB2,AC20),AB2)</f>
        <v>3</v>
      </c>
      <c r="AD2" s="128" t="str">
        <f>IF(A2&lt;&gt;"",MID(F2,1,FIND(" ",F2,1)-1),AD1)</f>
        <v>H1-Denuncia2021-227748-82111-D.</v>
      </c>
      <c r="AE2" s="128" t="str">
        <f t="shared" ref="AE2" si="6">IFERROR(MID(AD2,1,FIND(".",AD2,1)-1),AD2)</f>
        <v>H1-Denuncia2021-227748-82111-D</v>
      </c>
      <c r="AF2" s="85"/>
      <c r="AG2" s="86"/>
      <c r="AH2" s="87"/>
    </row>
    <row r="3" spans="1:40" s="88" customFormat="1" ht="291" customHeight="1" x14ac:dyDescent="0.2">
      <c r="A3" s="95">
        <f>IF(ISBLANK(D3),"",COUNTA($D$2:D3))</f>
        <v>2</v>
      </c>
      <c r="B3" s="96">
        <f t="shared" si="0"/>
        <v>2</v>
      </c>
      <c r="C3" s="122"/>
      <c r="D3" s="96" t="s">
        <v>815</v>
      </c>
      <c r="E3" s="95" t="s">
        <v>2299</v>
      </c>
      <c r="F3" s="101" t="s">
        <v>2294</v>
      </c>
      <c r="G3" s="101" t="s">
        <v>2286</v>
      </c>
      <c r="H3" s="101" t="s">
        <v>1486</v>
      </c>
      <c r="I3" s="101" t="s">
        <v>1498</v>
      </c>
      <c r="J3" s="95" t="s">
        <v>2287</v>
      </c>
      <c r="K3" s="95">
        <v>1</v>
      </c>
      <c r="L3" s="118">
        <v>44706</v>
      </c>
      <c r="M3" s="118">
        <v>44742</v>
      </c>
      <c r="N3" s="71">
        <f t="shared" ref="N3" si="7">(+M3-L3)/7</f>
        <v>5.1428571428571432</v>
      </c>
      <c r="O3" s="64" t="s">
        <v>2290</v>
      </c>
      <c r="P3" s="64"/>
      <c r="Q3" s="74">
        <f>IF(P3/K3&gt;1,100,+P3/K3*100)</f>
        <v>0</v>
      </c>
      <c r="R3" s="63">
        <f>+N3*Q3/100</f>
        <v>0</v>
      </c>
      <c r="S3" s="63">
        <f>IF(M3&lt;=$AG$1,R3,0)</f>
        <v>0</v>
      </c>
      <c r="T3" s="63">
        <f>IF($AG$1&gt;=M3,N3,0)</f>
        <v>5.1428571428571432</v>
      </c>
      <c r="U3" s="122"/>
      <c r="V3" s="65" t="str">
        <f>IF(Q3=100,"CUMPLIDA",IF(M3-$AG$1&lt;0,"VENCIDA",IF(M3-$AG$1&lt;=30,"PRÓXIMA A VENCER",IF(Q3&gt;0,"CON AVANCE","EN TERMINO"))))</f>
        <v>VENCIDA</v>
      </c>
      <c r="W3" s="65" t="str">
        <f>IF(A3&lt;&gt;"",IF(AC3=1,"VENCIDO",IF(AC3=2,"PRÓXIMO A VENCER",IF(AC3=3,"EN TERMINO",IF(AC3=4,"CON AVANCE",IF(AC3=5,"CUMPLIDO",))))),"")</f>
        <v>VENCIDO</v>
      </c>
      <c r="X3" s="127" t="s">
        <v>2298</v>
      </c>
      <c r="Y3" s="127" t="str">
        <f t="shared" ref="Y3:Y9" si="8">AE3</f>
        <v>H1-Denuncia2021-226968-82111-D</v>
      </c>
      <c r="Z3" s="84">
        <f>IF(A3&lt;&gt;"",1,Z2+1)</f>
        <v>1</v>
      </c>
      <c r="AA3" s="84" t="str">
        <f t="shared" ref="AA3:AA9" si="9">CONCATENATE(Y3," - ",Z3)</f>
        <v>H1-Denuncia2021-226968-82111-D - 1</v>
      </c>
      <c r="AB3" s="128">
        <f t="shared" ref="AB3:AB9" si="10">IF(V3="VENCIDA",1,IF(V3="PRÓXIMA A VENCER",2,IF(V3="EN TERMINO",3,IF(V3="CON AVANCE",4,IF(V3="CUMPLIDA",5,)))))</f>
        <v>1</v>
      </c>
      <c r="AC3" s="128">
        <f t="shared" si="5"/>
        <v>1</v>
      </c>
      <c r="AD3" s="128" t="str">
        <f>IF(A3&lt;&gt;"",MID(F3,1,FIND(" ",F3,1)-1),AD2)</f>
        <v>H1-Denuncia2021-226968-82111-D.</v>
      </c>
      <c r="AE3" s="128" t="str">
        <f t="shared" ref="AE3:AE9" si="11">IFERROR(MID(AD3,1,FIND(".",AD3,1)-1),AD3)</f>
        <v>H1-Denuncia2021-226968-82111-D</v>
      </c>
      <c r="AF3" s="85"/>
      <c r="AG3" s="86"/>
      <c r="AH3" s="87"/>
    </row>
    <row r="4" spans="1:40" s="88" customFormat="1" ht="291" customHeight="1" x14ac:dyDescent="0.2">
      <c r="A4" s="95">
        <f>IF(ISBLANK(D4),"",COUNTA($D$2:D4))</f>
        <v>3</v>
      </c>
      <c r="B4" s="96">
        <f t="shared" si="0"/>
        <v>3</v>
      </c>
      <c r="C4" s="122"/>
      <c r="D4" s="96" t="s">
        <v>815</v>
      </c>
      <c r="E4" s="95" t="s">
        <v>2192</v>
      </c>
      <c r="F4" s="101" t="s">
        <v>2295</v>
      </c>
      <c r="G4" s="101" t="s">
        <v>2288</v>
      </c>
      <c r="H4" s="123" t="s">
        <v>1910</v>
      </c>
      <c r="I4" s="123" t="s">
        <v>1910</v>
      </c>
      <c r="J4" s="124" t="s">
        <v>1790</v>
      </c>
      <c r="K4" s="124">
        <v>1</v>
      </c>
      <c r="L4" s="129">
        <v>44706</v>
      </c>
      <c r="M4" s="130">
        <v>44772</v>
      </c>
      <c r="N4" s="71">
        <f t="shared" si="1"/>
        <v>9.4285714285714288</v>
      </c>
      <c r="O4" s="64" t="s">
        <v>2292</v>
      </c>
      <c r="P4" s="64">
        <v>1</v>
      </c>
      <c r="Q4" s="74">
        <f>IF(P4/K4&gt;1,100,+P4/K4*100)</f>
        <v>100</v>
      </c>
      <c r="R4" s="63">
        <f>+N4*Q4/100</f>
        <v>9.4285714285714288</v>
      </c>
      <c r="S4" s="63">
        <f>IF(M4&lt;=$AG$1,R4,0)</f>
        <v>0</v>
      </c>
      <c r="T4" s="63">
        <f>IF($AG$1&gt;=M4,N4,0)</f>
        <v>0</v>
      </c>
      <c r="U4" s="122"/>
      <c r="V4" s="65" t="str">
        <f>IF(Q4=100,"CUMPLIDA",IF(M4-$AG$1&lt;0,"VENCIDA",IF(M4-$AG$1&lt;=30,"PRÓXIMA A VENCER",IF(Q4&gt;0,"CON AVANCE","EN TERMINO"))))</f>
        <v>CUMPLIDA</v>
      </c>
      <c r="W4" s="65" t="str">
        <f>IF(A4&lt;&gt;"",IF(AC4=1,"VENCIDO",IF(AC4=2,"PRÓXIMO A VENCER",IF(AC4=3,"EN TERMINO",IF(AC4=4,"CON AVANCE",IF(AC4=5,"CUMPLIDO",))))),"")</f>
        <v>CUMPLIDO</v>
      </c>
      <c r="X4" s="127" t="s">
        <v>2298</v>
      </c>
      <c r="Y4" s="127" t="str">
        <f t="shared" si="8"/>
        <v>H2-Denuncia2021-226968-82111-D</v>
      </c>
      <c r="Z4" s="84">
        <f>IF(A4&lt;&gt;"",1,Z3+1)</f>
        <v>1</v>
      </c>
      <c r="AA4" s="84" t="str">
        <f t="shared" si="9"/>
        <v>H2-Denuncia2021-226968-82111-D - 1</v>
      </c>
      <c r="AB4" s="128">
        <f t="shared" si="10"/>
        <v>5</v>
      </c>
      <c r="AC4" s="128">
        <f t="shared" si="5"/>
        <v>5</v>
      </c>
      <c r="AD4" s="128" t="str">
        <f>IF(A4&lt;&gt;"",MID(F4,1,FIND(" ",F4,1)-1),AD3)</f>
        <v>H2-Denuncia2021-226968-82111-D.</v>
      </c>
      <c r="AE4" s="128" t="str">
        <f t="shared" si="11"/>
        <v>H2-Denuncia2021-226968-82111-D</v>
      </c>
      <c r="AF4" s="85"/>
      <c r="AG4" s="86"/>
      <c r="AH4" s="87"/>
    </row>
    <row r="5" spans="1:40" s="88" customFormat="1" ht="291" customHeight="1" x14ac:dyDescent="0.2">
      <c r="A5" s="95">
        <f>IF(ISBLANK(D5),"",COUNTA($D$2:D5))</f>
        <v>4</v>
      </c>
      <c r="B5" s="96">
        <f t="shared" si="0"/>
        <v>4</v>
      </c>
      <c r="C5" s="122"/>
      <c r="D5" s="96" t="s">
        <v>815</v>
      </c>
      <c r="E5" s="95" t="s">
        <v>2299</v>
      </c>
      <c r="F5" s="101" t="s">
        <v>2296</v>
      </c>
      <c r="G5" s="101" t="s">
        <v>2289</v>
      </c>
      <c r="H5" s="101" t="s">
        <v>1486</v>
      </c>
      <c r="I5" s="101" t="s">
        <v>1498</v>
      </c>
      <c r="J5" s="95" t="s">
        <v>1488</v>
      </c>
      <c r="K5" s="95">
        <v>1</v>
      </c>
      <c r="L5" s="118">
        <v>44706</v>
      </c>
      <c r="M5" s="118">
        <v>44742</v>
      </c>
      <c r="N5" s="71">
        <f t="shared" si="1"/>
        <v>5.1428571428571432</v>
      </c>
      <c r="O5" s="64" t="s">
        <v>2290</v>
      </c>
      <c r="P5" s="64">
        <v>0</v>
      </c>
      <c r="Q5" s="74">
        <f>IF(P5/K5&gt;1,100,+P5/K5*100)</f>
        <v>0</v>
      </c>
      <c r="R5" s="63">
        <f>+N5*Q5/100</f>
        <v>0</v>
      </c>
      <c r="S5" s="63">
        <f>IF(M5&lt;=$AG$1,R5,0)</f>
        <v>0</v>
      </c>
      <c r="T5" s="63">
        <f>IF($AG$1&gt;=M5,N5,0)</f>
        <v>5.1428571428571432</v>
      </c>
      <c r="U5" s="122"/>
      <c r="V5" s="65" t="str">
        <f>IF(Q5=100,"CUMPLIDA",IF(M5-$AG$1&lt;0,"VENCIDA",IF(M5-$AG$1&lt;=30,"PRÓXIMA A VENCER",IF(Q5&gt;0,"CON AVANCE","EN TERMINO"))))</f>
        <v>VENCIDA</v>
      </c>
      <c r="W5" s="65" t="str">
        <f>IF(A5&lt;&gt;"",IF(AC5=1,"VENCIDO",IF(AC5=2,"PRÓXIMO A VENCER",IF(AC5=3,"EN TERMINO",IF(AC5=4,"CON AVANCE",IF(AC5=5,"CUMPLIDO",))))),"")</f>
        <v>VENCIDO</v>
      </c>
      <c r="X5" s="127" t="s">
        <v>2298</v>
      </c>
      <c r="Y5" s="127" t="str">
        <f t="shared" si="8"/>
        <v>H3-Denuncia2021-226968-82111-D</v>
      </c>
      <c r="Z5" s="84">
        <f>IF(A5&lt;&gt;"",1,Z4+1)</f>
        <v>1</v>
      </c>
      <c r="AA5" s="84" t="str">
        <f t="shared" si="9"/>
        <v>H3-Denuncia2021-226968-82111-D - 1</v>
      </c>
      <c r="AB5" s="128">
        <f t="shared" si="10"/>
        <v>1</v>
      </c>
      <c r="AC5" s="128">
        <f t="shared" si="5"/>
        <v>1</v>
      </c>
      <c r="AD5" s="128" t="str">
        <f>IF(A5&lt;&gt;"",MID(F5,1,FIND(" ",F5,1)-1),AD4)</f>
        <v>H3-Denuncia2021-226968-82111-D.</v>
      </c>
      <c r="AE5" s="128" t="str">
        <f t="shared" si="11"/>
        <v>H3-Denuncia2021-226968-82111-D</v>
      </c>
      <c r="AF5" s="85"/>
      <c r="AG5" s="86"/>
      <c r="AH5" s="87"/>
    </row>
    <row r="6" spans="1:40" s="88" customFormat="1" ht="291" customHeight="1" x14ac:dyDescent="0.2">
      <c r="A6" s="95">
        <f>IF(ISBLANK(D6),"",COUNTA($D$2:D6))</f>
        <v>5</v>
      </c>
      <c r="B6" s="96">
        <f t="shared" si="0"/>
        <v>5</v>
      </c>
      <c r="C6" s="122"/>
      <c r="D6" s="96" t="s">
        <v>939</v>
      </c>
      <c r="E6" s="95" t="s">
        <v>1247</v>
      </c>
      <c r="F6" s="101" t="s">
        <v>2236</v>
      </c>
      <c r="G6" s="101" t="s">
        <v>2237</v>
      </c>
      <c r="H6" s="101" t="s">
        <v>1486</v>
      </c>
      <c r="I6" s="101" t="s">
        <v>1498</v>
      </c>
      <c r="J6" s="95" t="s">
        <v>1488</v>
      </c>
      <c r="K6" s="95">
        <v>1</v>
      </c>
      <c r="L6" s="118">
        <v>44564</v>
      </c>
      <c r="M6" s="118">
        <v>44742</v>
      </c>
      <c r="N6" s="71">
        <f t="shared" ref="N6" si="12">(+M6-L6)/7</f>
        <v>25.428571428571427</v>
      </c>
      <c r="O6" s="64" t="s">
        <v>1993</v>
      </c>
      <c r="P6" s="64">
        <v>1</v>
      </c>
      <c r="Q6" s="74">
        <f>IF(P6/K6&gt;1,100,+P6/K6*100)</f>
        <v>100</v>
      </c>
      <c r="R6" s="63">
        <f>+N6*Q6/100</f>
        <v>25.428571428571427</v>
      </c>
      <c r="S6" s="63">
        <f>IF(M6&lt;=$AG$1,R6,0)</f>
        <v>25.428571428571427</v>
      </c>
      <c r="T6" s="63">
        <f>IF($AG$1&gt;=M6,N6,0)</f>
        <v>25.428571428571427</v>
      </c>
      <c r="U6" s="122"/>
      <c r="V6" s="65" t="str">
        <f>IF(Q6=100,"CUMPLIDA",IF(M6-$AG$1&lt;0,"VENCIDA",IF(M6-$AG$1&lt;=30,"PRÓXIMA A VENCER",IF(Q6&gt;0,"CON AVANCE","EN TERMINO"))))</f>
        <v>CUMPLIDA</v>
      </c>
      <c r="W6" s="65" t="str">
        <f>IF(A6&lt;&gt;"",IF(AC6=1,"VENCIDO",IF(AC6=2,"PRÓXIMO A VENCER",IF(AC6=3,"EN TERMINO",IF(AC6=4,"CON AVANCE",IF(AC6=5,"CUMPLIDO",))))),"")</f>
        <v>CUMPLIDO</v>
      </c>
      <c r="X6" s="127" t="s">
        <v>2277</v>
      </c>
      <c r="Y6" s="127" t="str">
        <f t="shared" si="8"/>
        <v>H1ANTYSTODOM2021</v>
      </c>
      <c r="Z6" s="84">
        <f>IF(A6&lt;&gt;"",1,Z5+1)</f>
        <v>1</v>
      </c>
      <c r="AA6" s="84" t="str">
        <f t="shared" si="9"/>
        <v>H1ANTYSTODOM2021 - 1</v>
      </c>
      <c r="AB6" s="128">
        <f t="shared" si="10"/>
        <v>5</v>
      </c>
      <c r="AC6" s="128">
        <f t="shared" si="5"/>
        <v>5</v>
      </c>
      <c r="AD6" s="128" t="str">
        <f>IF(A6&lt;&gt;"",MID(F6,1,FIND(" ",F6,1)-1),AD5)</f>
        <v>H1ANTYSTODOM2021.</v>
      </c>
      <c r="AE6" s="128" t="str">
        <f t="shared" si="11"/>
        <v>H1ANTYSTODOM2021</v>
      </c>
      <c r="AF6" s="85"/>
      <c r="AG6" s="86"/>
      <c r="AH6" s="87"/>
    </row>
    <row r="7" spans="1:40" s="88" customFormat="1" ht="234.75" customHeight="1" x14ac:dyDescent="0.2">
      <c r="A7" s="95">
        <f>IF(ISBLANK(D7),"",COUNTA($D$2:D7))</f>
        <v>6</v>
      </c>
      <c r="B7" s="96">
        <f t="shared" si="0"/>
        <v>6</v>
      </c>
      <c r="C7" s="122"/>
      <c r="D7" s="96" t="s">
        <v>817</v>
      </c>
      <c r="E7" s="95" t="s">
        <v>1247</v>
      </c>
      <c r="F7" s="101" t="s">
        <v>2238</v>
      </c>
      <c r="G7" s="101" t="s">
        <v>2239</v>
      </c>
      <c r="H7" s="69" t="s">
        <v>1486</v>
      </c>
      <c r="I7" s="69" t="s">
        <v>1498</v>
      </c>
      <c r="J7" s="64" t="s">
        <v>1488</v>
      </c>
      <c r="K7" s="95">
        <v>1</v>
      </c>
      <c r="L7" s="118">
        <v>44564</v>
      </c>
      <c r="M7" s="118">
        <v>44742</v>
      </c>
      <c r="N7" s="71">
        <f t="shared" si="1"/>
        <v>25.428571428571427</v>
      </c>
      <c r="O7" s="64" t="s">
        <v>1993</v>
      </c>
      <c r="P7" s="64">
        <v>1</v>
      </c>
      <c r="Q7" s="74">
        <f>IF(P7/K7&gt;1,100,+P7/K7*100)</f>
        <v>100</v>
      </c>
      <c r="R7" s="63">
        <f>+N7*Q7/100</f>
        <v>25.428571428571427</v>
      </c>
      <c r="S7" s="63">
        <f>IF(M7&lt;=$AG$1,R7,0)</f>
        <v>25.428571428571427</v>
      </c>
      <c r="T7" s="63">
        <f>IF($AG$1&gt;=M7,N7,0)</f>
        <v>25.428571428571427</v>
      </c>
      <c r="U7" s="122"/>
      <c r="V7" s="65" t="str">
        <f>IF(Q7=100,"CUMPLIDA",IF(M7-$AG$1&lt;0,"VENCIDA",IF(M7-$AG$1&lt;=30,"PRÓXIMA A VENCER",IF(Q7&gt;0,"CON AVANCE","EN TERMINO"))))</f>
        <v>CUMPLIDA</v>
      </c>
      <c r="W7" s="65" t="str">
        <f>IF(A7&lt;&gt;"",IF(AC7=1,"VENCIDO",IF(AC7=2,"PRÓXIMO A VENCER",IF(AC7=3,"EN TERMINO",IF(AC7=4,"CON AVANCE",IF(AC7=5,"CUMPLIDO",))))),"")</f>
        <v>CUMPLIDO</v>
      </c>
      <c r="X7" s="127" t="s">
        <v>2277</v>
      </c>
      <c r="Y7" s="127" t="str">
        <f t="shared" si="8"/>
        <v>H2ANTYSTODOM2021</v>
      </c>
      <c r="Z7" s="84">
        <f>IF(A7&lt;&gt;"",1,Z6+1)</f>
        <v>1</v>
      </c>
      <c r="AA7" s="84" t="str">
        <f t="shared" si="9"/>
        <v>H2ANTYSTODOM2021 - 1</v>
      </c>
      <c r="AB7" s="128">
        <f t="shared" si="10"/>
        <v>5</v>
      </c>
      <c r="AC7" s="128">
        <f t="shared" si="5"/>
        <v>5</v>
      </c>
      <c r="AD7" s="128" t="str">
        <f>IF(A7&lt;&gt;"",MID(F7,1,FIND(" ",F7,1)-1),AD6)</f>
        <v>H2ANTYSTODOM2021.</v>
      </c>
      <c r="AE7" s="128" t="str">
        <f t="shared" si="11"/>
        <v>H2ANTYSTODOM2021</v>
      </c>
      <c r="AF7" s="85"/>
      <c r="AG7" s="86"/>
      <c r="AH7" s="87"/>
    </row>
    <row r="8" spans="1:40" s="88" customFormat="1" ht="409.6" customHeight="1" x14ac:dyDescent="0.2">
      <c r="A8" s="95">
        <f>IF(ISBLANK(D8),"",COUNTA($D$2:D8))</f>
        <v>7</v>
      </c>
      <c r="B8" s="96">
        <f t="shared" si="0"/>
        <v>7</v>
      </c>
      <c r="C8" s="122"/>
      <c r="D8" s="95" t="s">
        <v>2240</v>
      </c>
      <c r="E8" s="95" t="s">
        <v>1247</v>
      </c>
      <c r="F8" s="101" t="s">
        <v>2280</v>
      </c>
      <c r="G8" s="101" t="s">
        <v>2241</v>
      </c>
      <c r="H8" s="101" t="s">
        <v>2242</v>
      </c>
      <c r="I8" s="101" t="s">
        <v>2243</v>
      </c>
      <c r="J8" s="95" t="s">
        <v>2244</v>
      </c>
      <c r="K8" s="95">
        <v>2</v>
      </c>
      <c r="L8" s="118">
        <v>44564</v>
      </c>
      <c r="M8" s="119">
        <v>44666</v>
      </c>
      <c r="N8" s="71">
        <f t="shared" si="1"/>
        <v>14.571428571428571</v>
      </c>
      <c r="O8" s="64" t="s">
        <v>2245</v>
      </c>
      <c r="P8" s="64">
        <v>2</v>
      </c>
      <c r="Q8" s="74">
        <f>IF(P8/K8&gt;1,100,+P8/K8*100)</f>
        <v>100</v>
      </c>
      <c r="R8" s="63">
        <f>+N8*Q8/100</f>
        <v>14.571428571428571</v>
      </c>
      <c r="S8" s="63">
        <f>IF(M8&lt;=$AG$1,R8,0)</f>
        <v>14.571428571428571</v>
      </c>
      <c r="T8" s="63">
        <f>IF($AG$1&gt;=M8,N8,0)</f>
        <v>14.571428571428571</v>
      </c>
      <c r="U8" s="122"/>
      <c r="V8" s="65" t="str">
        <f>IF(Q8=100,"CUMPLIDA",IF(M8-$AG$1&lt;0,"VENCIDA",IF(M8-$AG$1&lt;=30,"PRÓXIMA A VENCER",IF(Q8&gt;0,"CON AVANCE","EN TERMINO"))))</f>
        <v>CUMPLIDA</v>
      </c>
      <c r="W8" s="65" t="str">
        <f>IF(A8&lt;&gt;"",IF(AC8=1,"VENCIDO",IF(AC8=2,"PRÓXIMO A VENCER",IF(AC8=3,"EN TERMINO",IF(AC8=4,"CON AVANCE",IF(AC8=5,"CUMPLIDO",))))),"")</f>
        <v>CUMPLIDO</v>
      </c>
      <c r="X8" s="127" t="s">
        <v>2277</v>
      </c>
      <c r="Y8" s="127" t="str">
        <f t="shared" si="8"/>
        <v>H3ANTYSTODOM2021</v>
      </c>
      <c r="Z8" s="84">
        <f>IF(A8&lt;&gt;"",1,Z7+1)</f>
        <v>1</v>
      </c>
      <c r="AA8" s="84" t="str">
        <f t="shared" si="9"/>
        <v>H3ANTYSTODOM2021 - 1</v>
      </c>
      <c r="AB8" s="128">
        <f t="shared" si="10"/>
        <v>5</v>
      </c>
      <c r="AC8" s="128">
        <f t="shared" si="5"/>
        <v>5</v>
      </c>
      <c r="AD8" s="128" t="str">
        <f>IF(A8&lt;&gt;"",MID(F8,1,FIND(" ",F8,1)-1),AD7)</f>
        <v>H3ANTYSTODOM2021.</v>
      </c>
      <c r="AE8" s="128" t="str">
        <f t="shared" si="11"/>
        <v>H3ANTYSTODOM2021</v>
      </c>
      <c r="AF8" s="85"/>
      <c r="AG8" s="86"/>
      <c r="AH8" s="87"/>
    </row>
    <row r="9" spans="1:40" s="88" customFormat="1" ht="342.75" customHeight="1" x14ac:dyDescent="0.2">
      <c r="A9" s="95">
        <f>IF(ISBLANK(D9),"",COUNTA($D$2:D9))</f>
        <v>8</v>
      </c>
      <c r="B9" s="96">
        <f t="shared" si="0"/>
        <v>8</v>
      </c>
      <c r="C9" s="122"/>
      <c r="D9" s="96" t="s">
        <v>816</v>
      </c>
      <c r="E9" s="95" t="s">
        <v>1247</v>
      </c>
      <c r="F9" s="101" t="s">
        <v>2246</v>
      </c>
      <c r="G9" s="101" t="s">
        <v>2247</v>
      </c>
      <c r="H9" s="101" t="s">
        <v>2242</v>
      </c>
      <c r="I9" s="101" t="s">
        <v>2243</v>
      </c>
      <c r="J9" s="95" t="s">
        <v>2244</v>
      </c>
      <c r="K9" s="95">
        <v>2</v>
      </c>
      <c r="L9" s="118">
        <v>44564</v>
      </c>
      <c r="M9" s="119">
        <v>44666</v>
      </c>
      <c r="N9" s="71">
        <f t="shared" si="1"/>
        <v>14.571428571428571</v>
      </c>
      <c r="O9" s="64" t="s">
        <v>2245</v>
      </c>
      <c r="P9" s="64">
        <v>2</v>
      </c>
      <c r="Q9" s="74">
        <f>IF(P9/K9&gt;1,100,+P9/K9*100)</f>
        <v>100</v>
      </c>
      <c r="R9" s="63">
        <f>+N9*Q9/100</f>
        <v>14.571428571428571</v>
      </c>
      <c r="S9" s="63">
        <f>IF(M9&lt;=$AG$1,R9,0)</f>
        <v>14.571428571428571</v>
      </c>
      <c r="T9" s="63">
        <f>IF($AG$1&gt;=M9,N9,0)</f>
        <v>14.571428571428571</v>
      </c>
      <c r="U9" s="122"/>
      <c r="V9" s="65" t="str">
        <f>IF(Q9=100,"CUMPLIDA",IF(M9-$AG$1&lt;0,"VENCIDA",IF(M9-$AG$1&lt;=30,"PRÓXIMA A VENCER",IF(Q9&gt;0,"CON AVANCE","EN TERMINO"))))</f>
        <v>CUMPLIDA</v>
      </c>
      <c r="W9" s="65" t="str">
        <f>IF(A9&lt;&gt;"",IF(AC9=1,"VENCIDO",IF(AC9=2,"PRÓXIMO A VENCER",IF(AC9=3,"EN TERMINO",IF(AC9=4,"CON AVANCE",IF(AC9=5,"CUMPLIDO",))))),"")</f>
        <v>CUMPLIDO</v>
      </c>
      <c r="X9" s="127" t="s">
        <v>2277</v>
      </c>
      <c r="Y9" s="127" t="str">
        <f t="shared" si="8"/>
        <v>H4ANTYSTODOM2021</v>
      </c>
      <c r="Z9" s="84">
        <f>IF(A9&lt;&gt;"",1,Z8+1)</f>
        <v>1</v>
      </c>
      <c r="AA9" s="84" t="str">
        <f t="shared" si="9"/>
        <v>H4ANTYSTODOM2021 - 1</v>
      </c>
      <c r="AB9" s="128">
        <f t="shared" si="10"/>
        <v>5</v>
      </c>
      <c r="AC9" s="128">
        <f t="shared" ref="AC9:AC72" si="13">IF(Z27=Z9+1,MIN(AB9,AC27),AB9)</f>
        <v>5</v>
      </c>
      <c r="AD9" s="128" t="str">
        <f>IF(A9&lt;&gt;"",MID(F9,1,FIND(" ",F9,1)-1),AD8)</f>
        <v>H4ANTYSTODOM2021.</v>
      </c>
      <c r="AE9" s="128" t="str">
        <f t="shared" si="11"/>
        <v>H4ANTYSTODOM2021</v>
      </c>
      <c r="AF9" s="85"/>
      <c r="AG9" s="86"/>
      <c r="AH9" s="87"/>
    </row>
    <row r="10" spans="1:40" s="88" customFormat="1" ht="234.75" customHeight="1" x14ac:dyDescent="0.2">
      <c r="A10" s="95">
        <f>IF(ISBLANK(D10),"",COUNTA($D$2:D10))</f>
        <v>9</v>
      </c>
      <c r="B10" s="96">
        <f t="shared" si="0"/>
        <v>9</v>
      </c>
      <c r="C10" s="122"/>
      <c r="D10" s="96" t="s">
        <v>817</v>
      </c>
      <c r="E10" s="95" t="s">
        <v>1247</v>
      </c>
      <c r="F10" s="101" t="s">
        <v>2248</v>
      </c>
      <c r="G10" s="101" t="s">
        <v>2249</v>
      </c>
      <c r="H10" s="101" t="s">
        <v>2250</v>
      </c>
      <c r="I10" s="101" t="s">
        <v>2251</v>
      </c>
      <c r="J10" s="95" t="s">
        <v>2252</v>
      </c>
      <c r="K10" s="95">
        <v>1</v>
      </c>
      <c r="L10" s="118">
        <v>44564</v>
      </c>
      <c r="M10" s="119">
        <v>44696</v>
      </c>
      <c r="N10" s="71">
        <f t="shared" si="1"/>
        <v>18.857142857142858</v>
      </c>
      <c r="O10" s="64" t="s">
        <v>1999</v>
      </c>
      <c r="P10" s="64">
        <v>0</v>
      </c>
      <c r="Q10" s="74">
        <f>IF(P10/K10&gt;1,100,+P10/K10*100)</f>
        <v>0</v>
      </c>
      <c r="R10" s="63">
        <f>+N10*Q10/100</f>
        <v>0</v>
      </c>
      <c r="S10" s="63">
        <f>IF(M10&lt;=$AG$1,R10,0)</f>
        <v>0</v>
      </c>
      <c r="T10" s="63">
        <f>IF($AG$1&gt;=M10,N10,0)</f>
        <v>18.857142857142858</v>
      </c>
      <c r="U10" s="122"/>
      <c r="V10" s="65" t="str">
        <f>IF(Q10=100,"CUMPLIDA",IF(M10-$AG$1&lt;0,"VENCIDA",IF(M10-$AG$1&lt;=30,"PRÓXIMA A VENCER",IF(Q10&gt;0,"CON AVANCE","EN TERMINO"))))</f>
        <v>VENCIDA</v>
      </c>
      <c r="W10" s="65" t="str">
        <f>IF(A10&lt;&gt;"",IF(AC10=1,"VENCIDO",IF(AC10=2,"PRÓXIMO A VENCER",IF(AC10=3,"EN TERMINO",IF(AC10=4,"CON AVANCE",IF(AC10=5,"CUMPLIDO",))))),"")</f>
        <v>VENCIDO</v>
      </c>
      <c r="X10" s="127" t="s">
        <v>2277</v>
      </c>
      <c r="Y10" s="127" t="str">
        <f t="shared" ref="Y10:Y73" si="14">AE10</f>
        <v>H5ANTYSTODOM2021</v>
      </c>
      <c r="Z10" s="84">
        <f>IF(A10&lt;&gt;"",1,Z9+1)</f>
        <v>1</v>
      </c>
      <c r="AA10" s="84" t="str">
        <f t="shared" ref="AA10:AA73" si="15">CONCATENATE(Y10," - ",Z10)</f>
        <v>H5ANTYSTODOM2021 - 1</v>
      </c>
      <c r="AB10" s="128">
        <f t="shared" ref="AB10:AB73" si="16">IF(V10="VENCIDA",1,IF(V10="PRÓXIMA A VENCER",2,IF(V10="EN TERMINO",3,IF(V10="CON AVANCE",4,IF(V10="CUMPLIDA",5,)))))</f>
        <v>1</v>
      </c>
      <c r="AC10" s="128">
        <f t="shared" si="13"/>
        <v>1</v>
      </c>
      <c r="AD10" s="128" t="str">
        <f>IF(A10&lt;&gt;"",MID(F10,1,FIND(" ",F10,1)-1),AD9)</f>
        <v>H5ANTYSTODOM2021.</v>
      </c>
      <c r="AE10" s="128" t="str">
        <f t="shared" ref="AE10:AE73" si="17">IFERROR(MID(AD10,1,FIND(".",AD10,1)-1),AD10)</f>
        <v>H5ANTYSTODOM2021</v>
      </c>
      <c r="AF10" s="85"/>
      <c r="AG10" s="86"/>
      <c r="AH10" s="87"/>
    </row>
    <row r="11" spans="1:40" s="88" customFormat="1" ht="279" customHeight="1" x14ac:dyDescent="0.2">
      <c r="A11" s="95">
        <f>IF(ISBLANK(D11),"",COUNTA($D$2:D11))</f>
        <v>10</v>
      </c>
      <c r="B11" s="96">
        <f t="shared" si="0"/>
        <v>10</v>
      </c>
      <c r="C11" s="122"/>
      <c r="D11" s="96" t="s">
        <v>2253</v>
      </c>
      <c r="E11" s="95" t="s">
        <v>1247</v>
      </c>
      <c r="F11" s="101" t="s">
        <v>2254</v>
      </c>
      <c r="G11" s="101" t="s">
        <v>2255</v>
      </c>
      <c r="H11" s="101" t="s">
        <v>1486</v>
      </c>
      <c r="I11" s="101" t="s">
        <v>1498</v>
      </c>
      <c r="J11" s="95" t="s">
        <v>1488</v>
      </c>
      <c r="K11" s="95">
        <v>1</v>
      </c>
      <c r="L11" s="118">
        <v>44564</v>
      </c>
      <c r="M11" s="119">
        <v>44742</v>
      </c>
      <c r="N11" s="71">
        <f t="shared" si="1"/>
        <v>25.428571428571427</v>
      </c>
      <c r="O11" s="64" t="s">
        <v>1993</v>
      </c>
      <c r="P11" s="64">
        <v>1</v>
      </c>
      <c r="Q11" s="74">
        <f>IF(P11/K11&gt;1,100,+P11/K11*100)</f>
        <v>100</v>
      </c>
      <c r="R11" s="63">
        <f>+N11*Q11/100</f>
        <v>25.428571428571427</v>
      </c>
      <c r="S11" s="63">
        <f>IF(M11&lt;=$AG$1,R11,0)</f>
        <v>25.428571428571427</v>
      </c>
      <c r="T11" s="63">
        <f>IF($AG$1&gt;=M11,N11,0)</f>
        <v>25.428571428571427</v>
      </c>
      <c r="U11" s="122"/>
      <c r="V11" s="65" t="str">
        <f>IF(Q11=100,"CUMPLIDA",IF(M11-$AG$1&lt;0,"VENCIDA",IF(M11-$AG$1&lt;=30,"PRÓXIMA A VENCER",IF(Q11&gt;0,"CON AVANCE","EN TERMINO"))))</f>
        <v>CUMPLIDA</v>
      </c>
      <c r="W11" s="65" t="str">
        <f>IF(A11&lt;&gt;"",IF(AC11=1,"VENCIDO",IF(AC11=2,"PRÓXIMO A VENCER",IF(AC11=3,"EN TERMINO",IF(AC11=4,"CON AVANCE",IF(AC11=5,"CUMPLIDO",))))),"")</f>
        <v>CUMPLIDO</v>
      </c>
      <c r="X11" s="127" t="s">
        <v>2277</v>
      </c>
      <c r="Y11" s="127" t="str">
        <f t="shared" si="14"/>
        <v>H6ANTYSTODOM2021</v>
      </c>
      <c r="Z11" s="84">
        <f>IF(A11&lt;&gt;"",1,Z10+1)</f>
        <v>1</v>
      </c>
      <c r="AA11" s="84" t="str">
        <f t="shared" si="15"/>
        <v>H6ANTYSTODOM2021 - 1</v>
      </c>
      <c r="AB11" s="128">
        <f t="shared" si="16"/>
        <v>5</v>
      </c>
      <c r="AC11" s="128">
        <f t="shared" si="13"/>
        <v>5</v>
      </c>
      <c r="AD11" s="128" t="str">
        <f>IF(A11&lt;&gt;"",MID(F11,1,FIND(" ",F11,1)-1),AD10)</f>
        <v>H6ANTYSTODOM2021.</v>
      </c>
      <c r="AE11" s="128" t="str">
        <f t="shared" si="17"/>
        <v>H6ANTYSTODOM2021</v>
      </c>
      <c r="AF11" s="85"/>
      <c r="AG11" s="86"/>
      <c r="AH11" s="87"/>
    </row>
    <row r="12" spans="1:40" s="88" customFormat="1" ht="234.75" customHeight="1" x14ac:dyDescent="0.2">
      <c r="A12" s="95">
        <f>IF(ISBLANK(D12),"",COUNTA($D$2:D12))</f>
        <v>11</v>
      </c>
      <c r="B12" s="96">
        <f t="shared" si="0"/>
        <v>11</v>
      </c>
      <c r="C12" s="122"/>
      <c r="D12" s="64" t="s">
        <v>816</v>
      </c>
      <c r="E12" s="95" t="s">
        <v>1247</v>
      </c>
      <c r="F12" s="68" t="s">
        <v>2256</v>
      </c>
      <c r="G12" s="68" t="s">
        <v>2257</v>
      </c>
      <c r="H12" s="69" t="s">
        <v>2242</v>
      </c>
      <c r="I12" s="69" t="s">
        <v>2243</v>
      </c>
      <c r="J12" s="64" t="s">
        <v>2244</v>
      </c>
      <c r="K12" s="64">
        <v>2</v>
      </c>
      <c r="L12" s="118">
        <v>44564</v>
      </c>
      <c r="M12" s="119">
        <v>44666</v>
      </c>
      <c r="N12" s="71">
        <f t="shared" si="1"/>
        <v>14.571428571428571</v>
      </c>
      <c r="O12" s="64" t="s">
        <v>2245</v>
      </c>
      <c r="P12" s="64">
        <v>2</v>
      </c>
      <c r="Q12" s="74">
        <f>IF(P12/K12&gt;1,100,+P12/K12*100)</f>
        <v>100</v>
      </c>
      <c r="R12" s="63">
        <f>+N12*Q12/100</f>
        <v>14.571428571428571</v>
      </c>
      <c r="S12" s="63">
        <f>IF(M12&lt;=$AG$1,R12,0)</f>
        <v>14.571428571428571</v>
      </c>
      <c r="T12" s="63">
        <f>IF($AG$1&gt;=M12,N12,0)</f>
        <v>14.571428571428571</v>
      </c>
      <c r="U12" s="122"/>
      <c r="V12" s="65" t="str">
        <f>IF(Q12=100,"CUMPLIDA",IF(M12-$AG$1&lt;0,"VENCIDA",IF(M12-$AG$1&lt;=30,"PRÓXIMA A VENCER",IF(Q12&gt;0,"CON AVANCE","EN TERMINO"))))</f>
        <v>CUMPLIDA</v>
      </c>
      <c r="W12" s="65" t="str">
        <f>IF(A12&lt;&gt;"",IF(AC12=1,"VENCIDO",IF(AC12=2,"PRÓXIMO A VENCER",IF(AC12=3,"EN TERMINO",IF(AC12=4,"CON AVANCE",IF(AC12=5,"CUMPLIDO",))))),"")</f>
        <v>CUMPLIDO</v>
      </c>
      <c r="X12" s="127" t="s">
        <v>2277</v>
      </c>
      <c r="Y12" s="127" t="str">
        <f t="shared" si="14"/>
        <v>H9ANTYSTODOM2021</v>
      </c>
      <c r="Z12" s="84">
        <f>IF(A12&lt;&gt;"",1,Z11+1)</f>
        <v>1</v>
      </c>
      <c r="AA12" s="84" t="str">
        <f t="shared" si="15"/>
        <v>H9ANTYSTODOM2021 - 1</v>
      </c>
      <c r="AB12" s="128">
        <f t="shared" si="16"/>
        <v>5</v>
      </c>
      <c r="AC12" s="128">
        <f t="shared" si="13"/>
        <v>5</v>
      </c>
      <c r="AD12" s="128" t="str">
        <f>IF(A12&lt;&gt;"",MID(F12,1,FIND(" ",F12,1)-1),AD11)</f>
        <v>H9ANTYSTODOM2021.</v>
      </c>
      <c r="AE12" s="128" t="str">
        <f t="shared" si="17"/>
        <v>H9ANTYSTODOM2021</v>
      </c>
      <c r="AF12" s="85"/>
      <c r="AG12" s="86"/>
      <c r="AH12" s="87"/>
    </row>
    <row r="13" spans="1:40" s="88" customFormat="1" ht="234.75" customHeight="1" x14ac:dyDescent="0.2">
      <c r="A13" s="95">
        <f>IF(ISBLANK(D13),"",COUNTA($D$2:D13))</f>
        <v>12</v>
      </c>
      <c r="B13" s="96">
        <f t="shared" si="0"/>
        <v>12</v>
      </c>
      <c r="C13" s="122"/>
      <c r="D13" s="64" t="s">
        <v>816</v>
      </c>
      <c r="E13" s="95" t="s">
        <v>1247</v>
      </c>
      <c r="F13" s="68" t="s">
        <v>2258</v>
      </c>
      <c r="G13" s="68" t="s">
        <v>2259</v>
      </c>
      <c r="H13" s="69" t="s">
        <v>2242</v>
      </c>
      <c r="I13" s="69" t="s">
        <v>2243</v>
      </c>
      <c r="J13" s="64" t="s">
        <v>2244</v>
      </c>
      <c r="K13" s="64">
        <v>2</v>
      </c>
      <c r="L13" s="118">
        <v>44564</v>
      </c>
      <c r="M13" s="119">
        <v>44666</v>
      </c>
      <c r="N13" s="71">
        <f t="shared" si="1"/>
        <v>14.571428571428571</v>
      </c>
      <c r="O13" s="64" t="s">
        <v>2245</v>
      </c>
      <c r="P13" s="64">
        <v>2</v>
      </c>
      <c r="Q13" s="74">
        <f>IF(P13/K13&gt;1,100,+P13/K13*100)</f>
        <v>100</v>
      </c>
      <c r="R13" s="63">
        <f>+N13*Q13/100</f>
        <v>14.571428571428571</v>
      </c>
      <c r="S13" s="63">
        <f>IF(M13&lt;=$AG$1,R13,0)</f>
        <v>14.571428571428571</v>
      </c>
      <c r="T13" s="63">
        <f>IF($AG$1&gt;=M13,N13,0)</f>
        <v>14.571428571428571</v>
      </c>
      <c r="U13" s="122"/>
      <c r="V13" s="65" t="str">
        <f>IF(Q13=100,"CUMPLIDA",IF(M13-$AG$1&lt;0,"VENCIDA",IF(M13-$AG$1&lt;=30,"PRÓXIMA A VENCER",IF(Q13&gt;0,"CON AVANCE","EN TERMINO"))))</f>
        <v>CUMPLIDA</v>
      </c>
      <c r="W13" s="65" t="str">
        <f>IF(A13&lt;&gt;"",IF(AC13=1,"VENCIDO",IF(AC13=2,"PRÓXIMO A VENCER",IF(AC13=3,"EN TERMINO",IF(AC13=4,"CON AVANCE",IF(AC13=5,"CUMPLIDO",))))),"")</f>
        <v>CUMPLIDO</v>
      </c>
      <c r="X13" s="127" t="s">
        <v>2277</v>
      </c>
      <c r="Y13" s="127" t="str">
        <f t="shared" si="14"/>
        <v>H10ANTYSTODOM2021</v>
      </c>
      <c r="Z13" s="84">
        <f>IF(A13&lt;&gt;"",1,Z12+1)</f>
        <v>1</v>
      </c>
      <c r="AA13" s="84" t="str">
        <f t="shared" si="15"/>
        <v>H10ANTYSTODOM2021 - 1</v>
      </c>
      <c r="AB13" s="128">
        <f t="shared" si="16"/>
        <v>5</v>
      </c>
      <c r="AC13" s="128">
        <f t="shared" si="13"/>
        <v>5</v>
      </c>
      <c r="AD13" s="128" t="str">
        <f>IF(A13&lt;&gt;"",MID(F13,1,FIND(" ",F13,1)-1),AD12)</f>
        <v>H10ANTYSTODOM2021.</v>
      </c>
      <c r="AE13" s="128" t="str">
        <f t="shared" si="17"/>
        <v>H10ANTYSTODOM2021</v>
      </c>
      <c r="AF13" s="85"/>
      <c r="AG13" s="86"/>
      <c r="AH13" s="87"/>
    </row>
    <row r="14" spans="1:40" s="88" customFormat="1" ht="234.75" customHeight="1" x14ac:dyDescent="0.2">
      <c r="A14" s="95">
        <f>IF(ISBLANK(D14),"",COUNTA($D$2:D14))</f>
        <v>13</v>
      </c>
      <c r="B14" s="96">
        <f t="shared" si="0"/>
        <v>13</v>
      </c>
      <c r="C14" s="122"/>
      <c r="D14" s="64" t="s">
        <v>816</v>
      </c>
      <c r="E14" s="95" t="s">
        <v>1247</v>
      </c>
      <c r="F14" s="68" t="s">
        <v>2260</v>
      </c>
      <c r="G14" s="68" t="s">
        <v>2261</v>
      </c>
      <c r="H14" s="69" t="s">
        <v>1486</v>
      </c>
      <c r="I14" s="69" t="s">
        <v>1498</v>
      </c>
      <c r="J14" s="64" t="s">
        <v>1488</v>
      </c>
      <c r="K14" s="64">
        <v>1</v>
      </c>
      <c r="L14" s="118">
        <v>44564</v>
      </c>
      <c r="M14" s="119">
        <v>44742</v>
      </c>
      <c r="N14" s="71">
        <f t="shared" si="1"/>
        <v>25.428571428571427</v>
      </c>
      <c r="O14" s="64" t="s">
        <v>1993</v>
      </c>
      <c r="P14" s="64">
        <v>1</v>
      </c>
      <c r="Q14" s="74">
        <f>IF(P14/K14&gt;1,100,+P14/K14*100)</f>
        <v>100</v>
      </c>
      <c r="R14" s="63">
        <f>+N14*Q14/100</f>
        <v>25.428571428571427</v>
      </c>
      <c r="S14" s="63">
        <f>IF(M14&lt;=$AG$1,R14,0)</f>
        <v>25.428571428571427</v>
      </c>
      <c r="T14" s="63">
        <f>IF($AG$1&gt;=M14,N14,0)</f>
        <v>25.428571428571427</v>
      </c>
      <c r="U14" s="122"/>
      <c r="V14" s="65" t="str">
        <f>IF(Q14=100,"CUMPLIDA",IF(M14-$AG$1&lt;0,"VENCIDA",IF(M14-$AG$1&lt;=30,"PRÓXIMA A VENCER",IF(Q14&gt;0,"CON AVANCE","EN TERMINO"))))</f>
        <v>CUMPLIDA</v>
      </c>
      <c r="W14" s="65" t="str">
        <f>IF(A14&lt;&gt;"",IF(AC14=1,"VENCIDO",IF(AC14=2,"PRÓXIMO A VENCER",IF(AC14=3,"EN TERMINO",IF(AC14=4,"CON AVANCE",IF(AC14=5,"CUMPLIDO",))))),"")</f>
        <v>CUMPLIDO</v>
      </c>
      <c r="X14" s="127" t="s">
        <v>2277</v>
      </c>
      <c r="Y14" s="127" t="str">
        <f t="shared" si="14"/>
        <v>H11ANTYSTODOM2021</v>
      </c>
      <c r="Z14" s="84">
        <f>IF(A14&lt;&gt;"",1,Z13+1)</f>
        <v>1</v>
      </c>
      <c r="AA14" s="84" t="str">
        <f t="shared" si="15"/>
        <v>H11ANTYSTODOM2021 - 1</v>
      </c>
      <c r="AB14" s="128">
        <f t="shared" si="16"/>
        <v>5</v>
      </c>
      <c r="AC14" s="128">
        <f t="shared" si="13"/>
        <v>5</v>
      </c>
      <c r="AD14" s="128" t="str">
        <f>IF(A14&lt;&gt;"",MID(F14,1,FIND(" ",F14,1)-1),AD13)</f>
        <v>H11ANTYSTODOM2021.</v>
      </c>
      <c r="AE14" s="128" t="str">
        <f t="shared" si="17"/>
        <v>H11ANTYSTODOM2021</v>
      </c>
      <c r="AF14" s="85"/>
      <c r="AG14" s="86"/>
      <c r="AH14" s="87"/>
    </row>
    <row r="15" spans="1:40" s="88" customFormat="1" ht="399" customHeight="1" x14ac:dyDescent="0.2">
      <c r="A15" s="95">
        <f>IF(ISBLANK(D15),"",COUNTA($D$2:D15))</f>
        <v>14</v>
      </c>
      <c r="B15" s="96">
        <f t="shared" si="0"/>
        <v>14</v>
      </c>
      <c r="C15" s="122"/>
      <c r="D15" s="64" t="s">
        <v>1552</v>
      </c>
      <c r="E15" s="95" t="s">
        <v>1247</v>
      </c>
      <c r="F15" s="68" t="s">
        <v>2262</v>
      </c>
      <c r="G15" s="68" t="s">
        <v>2263</v>
      </c>
      <c r="H15" s="69" t="s">
        <v>2264</v>
      </c>
      <c r="I15" s="69" t="s">
        <v>2265</v>
      </c>
      <c r="J15" s="64" t="s">
        <v>2266</v>
      </c>
      <c r="K15" s="64">
        <v>1</v>
      </c>
      <c r="L15" s="118">
        <v>44564</v>
      </c>
      <c r="M15" s="119">
        <v>44696</v>
      </c>
      <c r="N15" s="71">
        <f t="shared" si="1"/>
        <v>18.857142857142858</v>
      </c>
      <c r="O15" s="64" t="s">
        <v>1999</v>
      </c>
      <c r="P15" s="64">
        <v>0</v>
      </c>
      <c r="Q15" s="74">
        <f>IF(P15/K15&gt;1,100,+P15/K15*100)</f>
        <v>0</v>
      </c>
      <c r="R15" s="63">
        <f>+N15*Q15/100</f>
        <v>0</v>
      </c>
      <c r="S15" s="63">
        <f>IF(M15&lt;=$AG$1,R15,0)</f>
        <v>0</v>
      </c>
      <c r="T15" s="63">
        <f>IF($AG$1&gt;=M15,N15,0)</f>
        <v>18.857142857142858</v>
      </c>
      <c r="U15" s="122"/>
      <c r="V15" s="65" t="str">
        <f>IF(Q15=100,"CUMPLIDA",IF(M15-$AG$1&lt;0,"VENCIDA",IF(M15-$AG$1&lt;=30,"PRÓXIMA A VENCER",IF(Q15&gt;0,"CON AVANCE","EN TERMINO"))))</f>
        <v>VENCIDA</v>
      </c>
      <c r="W15" s="65" t="str">
        <f>IF(A15&lt;&gt;"",IF(AC15=1,"VENCIDO",IF(AC15=2,"PRÓXIMO A VENCER",IF(AC15=3,"EN TERMINO",IF(AC15=4,"CON AVANCE",IF(AC15=5,"CUMPLIDO",))))),"")</f>
        <v>VENCIDO</v>
      </c>
      <c r="X15" s="127" t="s">
        <v>2277</v>
      </c>
      <c r="Y15" s="127" t="str">
        <f t="shared" si="14"/>
        <v>H13ANTYSTODOM2021</v>
      </c>
      <c r="Z15" s="84">
        <f>IF(A15&lt;&gt;"",1,Z14+1)</f>
        <v>1</v>
      </c>
      <c r="AA15" s="84" t="str">
        <f t="shared" si="15"/>
        <v>H13ANTYSTODOM2021 - 1</v>
      </c>
      <c r="AB15" s="128">
        <f t="shared" si="16"/>
        <v>1</v>
      </c>
      <c r="AC15" s="128">
        <f t="shared" si="13"/>
        <v>1</v>
      </c>
      <c r="AD15" s="128" t="str">
        <f>IF(A15&lt;&gt;"",MID(F15,1,FIND(" ",F15,1)-1),AD14)</f>
        <v>H13ANTYSTODOM2021.</v>
      </c>
      <c r="AE15" s="128" t="str">
        <f t="shared" si="17"/>
        <v>H13ANTYSTODOM2021</v>
      </c>
      <c r="AF15" s="85"/>
      <c r="AG15" s="86"/>
      <c r="AH15" s="87"/>
    </row>
    <row r="16" spans="1:40" s="88" customFormat="1" ht="234.75" customHeight="1" x14ac:dyDescent="0.2">
      <c r="A16" s="95">
        <f>IF(ISBLANK(D16),"",COUNTA($D$2:D16))</f>
        <v>15</v>
      </c>
      <c r="B16" s="96">
        <f t="shared" si="0"/>
        <v>15</v>
      </c>
      <c r="C16" s="122"/>
      <c r="D16" s="64" t="s">
        <v>2267</v>
      </c>
      <c r="E16" s="95" t="s">
        <v>1247</v>
      </c>
      <c r="F16" s="69" t="s">
        <v>2268</v>
      </c>
      <c r="G16" s="69" t="s">
        <v>2269</v>
      </c>
      <c r="H16" s="69" t="s">
        <v>2242</v>
      </c>
      <c r="I16" s="69" t="s">
        <v>2243</v>
      </c>
      <c r="J16" s="64" t="s">
        <v>2244</v>
      </c>
      <c r="K16" s="64">
        <v>2</v>
      </c>
      <c r="L16" s="118">
        <v>44564</v>
      </c>
      <c r="M16" s="119">
        <v>44666</v>
      </c>
      <c r="N16" s="71">
        <f t="shared" si="1"/>
        <v>14.571428571428571</v>
      </c>
      <c r="O16" s="64" t="s">
        <v>2245</v>
      </c>
      <c r="P16" s="64">
        <v>2</v>
      </c>
      <c r="Q16" s="74">
        <f>IF(P16/K16&gt;1,100,+P16/K16*100)</f>
        <v>100</v>
      </c>
      <c r="R16" s="63">
        <f>+N16*Q16/100</f>
        <v>14.571428571428571</v>
      </c>
      <c r="S16" s="63">
        <f>IF(M16&lt;=$AG$1,R16,0)</f>
        <v>14.571428571428571</v>
      </c>
      <c r="T16" s="63">
        <f>IF($AG$1&gt;=M16,N16,0)</f>
        <v>14.571428571428571</v>
      </c>
      <c r="U16" s="122"/>
      <c r="V16" s="65" t="str">
        <f>IF(Q16=100,"CUMPLIDA",IF(M16-$AG$1&lt;0,"VENCIDA",IF(M16-$AG$1&lt;=30,"PRÓXIMA A VENCER",IF(Q16&gt;0,"CON AVANCE","EN TERMINO"))))</f>
        <v>CUMPLIDA</v>
      </c>
      <c r="W16" s="65" t="str">
        <f>IF(A16&lt;&gt;"",IF(AC16=1,"VENCIDO",IF(AC16=2,"PRÓXIMO A VENCER",IF(AC16=3,"EN TERMINO",IF(AC16=4,"CON AVANCE",IF(AC16=5,"CUMPLIDO",))))),"")</f>
        <v>CUMPLIDO</v>
      </c>
      <c r="X16" s="127" t="s">
        <v>2277</v>
      </c>
      <c r="Y16" s="127" t="str">
        <f t="shared" si="14"/>
        <v>H14ANTYSTODOM2021</v>
      </c>
      <c r="Z16" s="84">
        <f>IF(A16&lt;&gt;"",1,Z15+1)</f>
        <v>1</v>
      </c>
      <c r="AA16" s="84" t="str">
        <f t="shared" si="15"/>
        <v>H14ANTYSTODOM2021 - 1</v>
      </c>
      <c r="AB16" s="128">
        <f t="shared" si="16"/>
        <v>5</v>
      </c>
      <c r="AC16" s="128">
        <f t="shared" si="13"/>
        <v>5</v>
      </c>
      <c r="AD16" s="128" t="str">
        <f>IF(A16&lt;&gt;"",MID(F16,1,FIND(" ",F16,1)-1),AD15)</f>
        <v>H14ANTYSTODOM2021.</v>
      </c>
      <c r="AE16" s="128" t="str">
        <f t="shared" si="17"/>
        <v>H14ANTYSTODOM2021</v>
      </c>
      <c r="AF16" s="85"/>
      <c r="AG16" s="86"/>
      <c r="AH16" s="87"/>
    </row>
    <row r="17" spans="1:34" s="88" customFormat="1" ht="234.75" customHeight="1" x14ac:dyDescent="0.2">
      <c r="A17" s="95">
        <f>IF(ISBLANK(D17),"",COUNTA($D$2:D17))</f>
        <v>16</v>
      </c>
      <c r="B17" s="96">
        <f t="shared" si="0"/>
        <v>16</v>
      </c>
      <c r="C17" s="122"/>
      <c r="D17" s="64" t="s">
        <v>2270</v>
      </c>
      <c r="E17" s="95" t="s">
        <v>1247</v>
      </c>
      <c r="F17" s="68" t="s">
        <v>2271</v>
      </c>
      <c r="G17" s="68" t="s">
        <v>2272</v>
      </c>
      <c r="H17" s="69" t="s">
        <v>2242</v>
      </c>
      <c r="I17" s="69" t="s">
        <v>2243</v>
      </c>
      <c r="J17" s="64" t="s">
        <v>2244</v>
      </c>
      <c r="K17" s="64">
        <v>2</v>
      </c>
      <c r="L17" s="118">
        <v>44564</v>
      </c>
      <c r="M17" s="119">
        <v>44666</v>
      </c>
      <c r="N17" s="71">
        <f t="shared" si="1"/>
        <v>14.571428571428571</v>
      </c>
      <c r="O17" s="64" t="s">
        <v>2245</v>
      </c>
      <c r="P17" s="64">
        <v>2</v>
      </c>
      <c r="Q17" s="74">
        <f>IF(P17/K17&gt;1,100,+P17/K17*100)</f>
        <v>100</v>
      </c>
      <c r="R17" s="63">
        <f>+N17*Q17/100</f>
        <v>14.571428571428571</v>
      </c>
      <c r="S17" s="63">
        <f>IF(M17&lt;=$AG$1,R17,0)</f>
        <v>14.571428571428571</v>
      </c>
      <c r="T17" s="63">
        <f>IF($AG$1&gt;=M17,N17,0)</f>
        <v>14.571428571428571</v>
      </c>
      <c r="U17" s="122"/>
      <c r="V17" s="65" t="str">
        <f>IF(Q17=100,"CUMPLIDA",IF(M17-$AG$1&lt;0,"VENCIDA",IF(M17-$AG$1&lt;=30,"PRÓXIMA A VENCER",IF(Q17&gt;0,"CON AVANCE","EN TERMINO"))))</f>
        <v>CUMPLIDA</v>
      </c>
      <c r="W17" s="65" t="str">
        <f>IF(A17&lt;&gt;"",IF(AC17=1,"VENCIDO",IF(AC17=2,"PRÓXIMO A VENCER",IF(AC17=3,"EN TERMINO",IF(AC17=4,"CON AVANCE",IF(AC17=5,"CUMPLIDO",))))),"")</f>
        <v>CUMPLIDO</v>
      </c>
      <c r="X17" s="127" t="s">
        <v>2277</v>
      </c>
      <c r="Y17" s="127" t="str">
        <f t="shared" si="14"/>
        <v>H15ANTYSTODOM2021</v>
      </c>
      <c r="Z17" s="84">
        <f>IF(A17&lt;&gt;"",1,Z16+1)</f>
        <v>1</v>
      </c>
      <c r="AA17" s="84" t="str">
        <f t="shared" si="15"/>
        <v>H15ANTYSTODOM2021 - 1</v>
      </c>
      <c r="AB17" s="128">
        <f t="shared" si="16"/>
        <v>5</v>
      </c>
      <c r="AC17" s="128">
        <f t="shared" si="13"/>
        <v>5</v>
      </c>
      <c r="AD17" s="128" t="str">
        <f>IF(A17&lt;&gt;"",MID(F17,1,FIND(" ",F17,1)-1),AD16)</f>
        <v>H15ANTYSTODOM2021.</v>
      </c>
      <c r="AE17" s="128" t="str">
        <f t="shared" si="17"/>
        <v>H15ANTYSTODOM2021</v>
      </c>
      <c r="AF17" s="85"/>
      <c r="AG17" s="86"/>
      <c r="AH17" s="87"/>
    </row>
    <row r="18" spans="1:34" s="88" customFormat="1" ht="234.75" customHeight="1" x14ac:dyDescent="0.2">
      <c r="A18" s="95">
        <f>IF(ISBLANK(D18),"",COUNTA($D$2:D18))</f>
        <v>17</v>
      </c>
      <c r="B18" s="96">
        <f t="shared" si="0"/>
        <v>17</v>
      </c>
      <c r="C18" s="122"/>
      <c r="D18" s="64" t="s">
        <v>816</v>
      </c>
      <c r="E18" s="95" t="s">
        <v>1247</v>
      </c>
      <c r="F18" s="68" t="s">
        <v>2273</v>
      </c>
      <c r="G18" s="68" t="s">
        <v>2274</v>
      </c>
      <c r="H18" s="69" t="s">
        <v>2242</v>
      </c>
      <c r="I18" s="69" t="s">
        <v>2243</v>
      </c>
      <c r="J18" s="64" t="s">
        <v>2244</v>
      </c>
      <c r="K18" s="64">
        <v>2</v>
      </c>
      <c r="L18" s="118">
        <v>44564</v>
      </c>
      <c r="M18" s="119">
        <v>44666</v>
      </c>
      <c r="N18" s="71">
        <f t="shared" si="1"/>
        <v>14.571428571428571</v>
      </c>
      <c r="O18" s="64" t="s">
        <v>2245</v>
      </c>
      <c r="P18" s="64">
        <v>2</v>
      </c>
      <c r="Q18" s="74">
        <f>IF(P18/K18&gt;1,100,+P18/K18*100)</f>
        <v>100</v>
      </c>
      <c r="R18" s="63">
        <f>+N18*Q18/100</f>
        <v>14.571428571428571</v>
      </c>
      <c r="S18" s="63">
        <f>IF(M18&lt;=$AG$1,R18,0)</f>
        <v>14.571428571428571</v>
      </c>
      <c r="T18" s="63">
        <f>IF($AG$1&gt;=M18,N18,0)</f>
        <v>14.571428571428571</v>
      </c>
      <c r="U18" s="122"/>
      <c r="V18" s="65" t="str">
        <f>IF(Q18=100,"CUMPLIDA",IF(M18-$AG$1&lt;0,"VENCIDA",IF(M18-$AG$1&lt;=30,"PRÓXIMA A VENCER",IF(Q18&gt;0,"CON AVANCE","EN TERMINO"))))</f>
        <v>CUMPLIDA</v>
      </c>
      <c r="W18" s="65" t="str">
        <f>IF(A18&lt;&gt;"",IF(AC18=1,"VENCIDO",IF(AC18=2,"PRÓXIMO A VENCER",IF(AC18=3,"EN TERMINO",IF(AC18=4,"CON AVANCE",IF(AC18=5,"CUMPLIDO",))))),"")</f>
        <v>CUMPLIDO</v>
      </c>
      <c r="X18" s="127" t="s">
        <v>2277</v>
      </c>
      <c r="Y18" s="127" t="str">
        <f t="shared" si="14"/>
        <v>H16ANTYSTODOM2021</v>
      </c>
      <c r="Z18" s="84">
        <f>IF(A18&lt;&gt;"",1,Z17+1)</f>
        <v>1</v>
      </c>
      <c r="AA18" s="84" t="str">
        <f t="shared" si="15"/>
        <v>H16ANTYSTODOM2021 - 1</v>
      </c>
      <c r="AB18" s="128">
        <f t="shared" si="16"/>
        <v>5</v>
      </c>
      <c r="AC18" s="128">
        <f t="shared" si="13"/>
        <v>5</v>
      </c>
      <c r="AD18" s="128" t="str">
        <f>IF(A18&lt;&gt;"",MID(F18,1,FIND(" ",F18,1)-1),AD17)</f>
        <v>H16ANTYSTODOM2021.</v>
      </c>
      <c r="AE18" s="128" t="str">
        <f t="shared" si="17"/>
        <v>H16ANTYSTODOM2021</v>
      </c>
      <c r="AF18" s="85"/>
      <c r="AG18" s="86"/>
      <c r="AH18" s="87"/>
    </row>
    <row r="19" spans="1:34" s="88" customFormat="1" ht="234.75" customHeight="1" x14ac:dyDescent="0.2">
      <c r="A19" s="95">
        <f>IF(ISBLANK(D19),"",COUNTA($D$2:D19))</f>
        <v>18</v>
      </c>
      <c r="B19" s="96">
        <f t="shared" si="0"/>
        <v>18</v>
      </c>
      <c r="C19" s="122"/>
      <c r="D19" s="96" t="s">
        <v>937</v>
      </c>
      <c r="E19" s="95" t="s">
        <v>1247</v>
      </c>
      <c r="F19" s="101" t="s">
        <v>2231</v>
      </c>
      <c r="G19" s="101" t="s">
        <v>2227</v>
      </c>
      <c r="H19" s="123" t="s">
        <v>2228</v>
      </c>
      <c r="I19" s="123" t="s">
        <v>2229</v>
      </c>
      <c r="J19" s="124" t="s">
        <v>2230</v>
      </c>
      <c r="K19" s="124">
        <v>1</v>
      </c>
      <c r="L19" s="129">
        <v>44624</v>
      </c>
      <c r="M19" s="129">
        <v>44652</v>
      </c>
      <c r="N19" s="71">
        <f t="shared" ref="N19" si="18">(+M19-L19)/7</f>
        <v>4</v>
      </c>
      <c r="O19" s="64" t="s">
        <v>1993</v>
      </c>
      <c r="P19" s="64">
        <v>0</v>
      </c>
      <c r="Q19" s="74">
        <f>IF(P19/K19&gt;1,100,+P19/K19*100)</f>
        <v>0</v>
      </c>
      <c r="R19" s="63">
        <f>+N19*Q19/100</f>
        <v>0</v>
      </c>
      <c r="S19" s="63">
        <f>IF(M19&lt;=$AG$1,R19,0)</f>
        <v>0</v>
      </c>
      <c r="T19" s="63">
        <f>IF($AG$1&gt;=M19,N19,0)</f>
        <v>4</v>
      </c>
      <c r="U19" s="122"/>
      <c r="V19" s="65" t="str">
        <f>IF(Q19=100,"CUMPLIDA",IF(M19-$AG$1&lt;0,"VENCIDA",IF(M19-$AG$1&lt;=30,"PRÓXIMA A VENCER",IF(Q19&gt;0,"CON AVANCE","EN TERMINO"))))</f>
        <v>VENCIDA</v>
      </c>
      <c r="W19" s="65" t="str">
        <f>IF(A19&lt;&gt;"",IF(AC19=1,"VENCIDO",IF(AC19=2,"PRÓXIMO A VENCER",IF(AC19=3,"EN TERMINO",IF(AC19=4,"CON AVANCE",IF(AC19=5,"CUMPLIDO",))))),"")</f>
        <v>VENCIDO</v>
      </c>
      <c r="X19" s="127" t="s">
        <v>2232</v>
      </c>
      <c r="Y19" s="127" t="str">
        <f t="shared" si="14"/>
        <v>H1D2021</v>
      </c>
      <c r="Z19" s="84">
        <f>IF(A19&lt;&gt;"",1,Z18+1)</f>
        <v>1</v>
      </c>
      <c r="AA19" s="84" t="str">
        <f t="shared" si="15"/>
        <v>H1D2021 - 1</v>
      </c>
      <c r="AB19" s="128">
        <f t="shared" si="16"/>
        <v>1</v>
      </c>
      <c r="AC19" s="128">
        <f t="shared" si="13"/>
        <v>1</v>
      </c>
      <c r="AD19" s="128" t="str">
        <f>IF(A19&lt;&gt;"",MID(F19,1,FIND(" ",F19,1)-1),AD18)</f>
        <v>H1D2021.</v>
      </c>
      <c r="AE19" s="128" t="str">
        <f t="shared" si="17"/>
        <v>H1D2021</v>
      </c>
      <c r="AF19" s="85"/>
      <c r="AG19" s="86"/>
      <c r="AH19" s="87"/>
    </row>
    <row r="20" spans="1:34" s="88" customFormat="1" ht="234.75" customHeight="1" x14ac:dyDescent="0.2">
      <c r="A20" s="95">
        <f>IF(ISBLANK(D20),"",COUNTA($D$2:D20))</f>
        <v>19</v>
      </c>
      <c r="B20" s="96">
        <f t="shared" si="0"/>
        <v>19</v>
      </c>
      <c r="C20" s="122"/>
      <c r="D20" s="96" t="s">
        <v>815</v>
      </c>
      <c r="E20" s="95" t="s">
        <v>2140</v>
      </c>
      <c r="F20" s="101" t="s">
        <v>2141</v>
      </c>
      <c r="G20" s="101" t="s">
        <v>2142</v>
      </c>
      <c r="H20" s="123" t="s">
        <v>2143</v>
      </c>
      <c r="I20" s="123" t="s">
        <v>2144</v>
      </c>
      <c r="J20" s="124" t="s">
        <v>2145</v>
      </c>
      <c r="K20" s="124">
        <v>6</v>
      </c>
      <c r="L20" s="129">
        <v>44640.31</v>
      </c>
      <c r="M20" s="129">
        <v>44803.31</v>
      </c>
      <c r="N20" s="71">
        <f t="shared" ref="N20" si="19">(+M20-L20)/7</f>
        <v>23.285714285714285</v>
      </c>
      <c r="O20" s="64" t="s">
        <v>2146</v>
      </c>
      <c r="P20" s="64">
        <v>0</v>
      </c>
      <c r="Q20" s="74">
        <f>IF(P20/K20&gt;1,100,+P20/K20*100)</f>
        <v>0</v>
      </c>
      <c r="R20" s="63">
        <f>+N20*Q20/100</f>
        <v>0</v>
      </c>
      <c r="S20" s="63">
        <f>IF(M20&lt;=$AG$1,R20,0)</f>
        <v>0</v>
      </c>
      <c r="T20" s="63">
        <f>IF($AG$1&gt;=M20,N20,0)</f>
        <v>0</v>
      </c>
      <c r="U20" s="122"/>
      <c r="V20" s="65" t="str">
        <f>IF(Q20=100,"CUMPLIDA",IF(M20-$AG$1&lt;0,"VENCIDA",IF(M20-$AG$1&lt;=30,"PRÓXIMA A VENCER",IF(Q20&gt;0,"CON AVANCE","EN TERMINO"))))</f>
        <v>EN TERMINO</v>
      </c>
      <c r="W20" s="65" t="str">
        <f>IF(A20&lt;&gt;"",IF(AC20=1,"VENCIDO",IF(AC20=2,"PRÓXIMO A VENCER",IF(AC20=3,"EN TERMINO",IF(AC20=4,"CON AVANCE",IF(AC20=5,"CUMPLIDO",))))),"")</f>
        <v>EN TERMINO</v>
      </c>
      <c r="X20" s="127" t="s">
        <v>2233</v>
      </c>
      <c r="Y20" s="127" t="str">
        <f t="shared" si="14"/>
        <v>H1AC2020</v>
      </c>
      <c r="Z20" s="84">
        <f>IF(A20&lt;&gt;"",1,Z19+1)</f>
        <v>1</v>
      </c>
      <c r="AA20" s="84" t="str">
        <f t="shared" si="15"/>
        <v>H1AC2020 - 1</v>
      </c>
      <c r="AB20" s="128">
        <f t="shared" si="16"/>
        <v>3</v>
      </c>
      <c r="AC20" s="128">
        <f t="shared" si="13"/>
        <v>3</v>
      </c>
      <c r="AD20" s="128" t="str">
        <f>IF(A20&lt;&gt;"",MID(F20,1,FIND(" ",F20,1)-1),AD19)</f>
        <v>H1AC2020.</v>
      </c>
      <c r="AE20" s="128" t="str">
        <f t="shared" si="17"/>
        <v>H1AC2020</v>
      </c>
      <c r="AF20" s="85"/>
      <c r="AG20" s="86"/>
      <c r="AH20" s="87"/>
    </row>
    <row r="21" spans="1:34" s="88" customFormat="1" ht="234.75" customHeight="1" x14ac:dyDescent="0.2">
      <c r="A21" s="95">
        <f>IF(ISBLANK(D21),"",COUNTA($D$2:D21))</f>
        <v>20</v>
      </c>
      <c r="B21" s="96">
        <f t="shared" si="0"/>
        <v>20</v>
      </c>
      <c r="C21" s="122"/>
      <c r="D21" s="96" t="s">
        <v>937</v>
      </c>
      <c r="E21" s="95" t="s">
        <v>2147</v>
      </c>
      <c r="F21" s="101" t="s">
        <v>2148</v>
      </c>
      <c r="G21" s="101" t="s">
        <v>2149</v>
      </c>
      <c r="H21" s="131" t="s">
        <v>1486</v>
      </c>
      <c r="I21" s="131" t="s">
        <v>1498</v>
      </c>
      <c r="J21" s="132" t="s">
        <v>1488</v>
      </c>
      <c r="K21" s="124">
        <v>1</v>
      </c>
      <c r="L21" s="129">
        <v>44640</v>
      </c>
      <c r="M21" s="129">
        <v>44742</v>
      </c>
      <c r="N21" s="71">
        <f t="shared" ref="N21:N59" si="20">(+M21-L21)/7</f>
        <v>14.571428571428571</v>
      </c>
      <c r="O21" s="64" t="s">
        <v>2150</v>
      </c>
      <c r="P21" s="64">
        <v>1</v>
      </c>
      <c r="Q21" s="74">
        <f>IF(P21/K21&gt;1,100,+P21/K21*100)</f>
        <v>100</v>
      </c>
      <c r="R21" s="63">
        <f>+N21*Q21/100</f>
        <v>14.571428571428571</v>
      </c>
      <c r="S21" s="63">
        <f>IF(M21&lt;=$AG$1,R21,0)</f>
        <v>14.571428571428571</v>
      </c>
      <c r="T21" s="63">
        <f>IF($AG$1&gt;=M21,N21,0)</f>
        <v>14.571428571428571</v>
      </c>
      <c r="U21" s="122"/>
      <c r="V21" s="65" t="str">
        <f>IF(Q21=100,"CUMPLIDA",IF(M21-$AG$1&lt;0,"VENCIDA",IF(M21-$AG$1&lt;=30,"PRÓXIMA A VENCER",IF(Q21&gt;0,"CON AVANCE","EN TERMINO"))))</f>
        <v>CUMPLIDA</v>
      </c>
      <c r="W21" s="65" t="str">
        <f>IF(A21&lt;&gt;"",IF(AC21=1,"VENCIDO",IF(AC21=2,"PRÓXIMO A VENCER",IF(AC21=3,"EN TERMINO",IF(AC21=4,"CON AVANCE",IF(AC21=5,"CUMPLIDO",))))),"")</f>
        <v>CUMPLIDO</v>
      </c>
      <c r="X21" s="127" t="s">
        <v>2233</v>
      </c>
      <c r="Y21" s="127" t="str">
        <f t="shared" si="14"/>
        <v>H2AC2020</v>
      </c>
      <c r="Z21" s="84">
        <f>IF(A21&lt;&gt;"",1,Z20+1)</f>
        <v>1</v>
      </c>
      <c r="AA21" s="84" t="str">
        <f t="shared" si="15"/>
        <v>H2AC2020 - 1</v>
      </c>
      <c r="AB21" s="128">
        <f t="shared" si="16"/>
        <v>5</v>
      </c>
      <c r="AC21" s="128">
        <f t="shared" si="13"/>
        <v>5</v>
      </c>
      <c r="AD21" s="128" t="str">
        <f>IF(A21&lt;&gt;"",MID(F21,1,FIND(" ",F21,1)-1),AD20)</f>
        <v>H2AC2020.</v>
      </c>
      <c r="AE21" s="128" t="str">
        <f t="shared" si="17"/>
        <v>H2AC2020</v>
      </c>
      <c r="AF21" s="85"/>
      <c r="AG21" s="86"/>
      <c r="AH21" s="87"/>
    </row>
    <row r="22" spans="1:34" s="88" customFormat="1" ht="234.75" customHeight="1" x14ac:dyDescent="0.2">
      <c r="A22" s="95">
        <f>IF(ISBLANK(D22),"",COUNTA($D$2:D22))</f>
        <v>21</v>
      </c>
      <c r="B22" s="96">
        <f t="shared" si="0"/>
        <v>21</v>
      </c>
      <c r="C22" s="122"/>
      <c r="D22" s="95" t="s">
        <v>937</v>
      </c>
      <c r="E22" s="95" t="s">
        <v>1247</v>
      </c>
      <c r="F22" s="101" t="s">
        <v>2151</v>
      </c>
      <c r="G22" s="101" t="s">
        <v>2152</v>
      </c>
      <c r="H22" s="123" t="s">
        <v>2153</v>
      </c>
      <c r="I22" s="123" t="s">
        <v>2154</v>
      </c>
      <c r="J22" s="124" t="s">
        <v>2155</v>
      </c>
      <c r="K22" s="124">
        <v>1</v>
      </c>
      <c r="L22" s="129">
        <v>44640</v>
      </c>
      <c r="M22" s="133">
        <v>44793</v>
      </c>
      <c r="N22" s="71">
        <f t="shared" si="20"/>
        <v>21.857142857142858</v>
      </c>
      <c r="O22" s="64" t="s">
        <v>2031</v>
      </c>
      <c r="P22" s="64">
        <v>0</v>
      </c>
      <c r="Q22" s="74">
        <f>IF(P22/K22&gt;1,100,+P22/K22*100)</f>
        <v>0</v>
      </c>
      <c r="R22" s="63">
        <f>+N22*Q22/100</f>
        <v>0</v>
      </c>
      <c r="S22" s="63">
        <f>IF(M22&lt;=$AG$1,R22,0)</f>
        <v>0</v>
      </c>
      <c r="T22" s="63">
        <f>IF($AG$1&gt;=M22,N22,0)</f>
        <v>0</v>
      </c>
      <c r="U22" s="122"/>
      <c r="V22" s="65" t="str">
        <f>IF(Q22=100,"CUMPLIDA",IF(M22-$AG$1&lt;0,"VENCIDA",IF(M22-$AG$1&lt;=30,"PRÓXIMA A VENCER",IF(Q22&gt;0,"CON AVANCE","EN TERMINO"))))</f>
        <v>EN TERMINO</v>
      </c>
      <c r="W22" s="65" t="str">
        <f>IF(A22&lt;&gt;"",IF(AC22=1,"VENCIDO",IF(AC22=2,"PRÓXIMO A VENCER",IF(AC22=3,"EN TERMINO",IF(AC22=4,"CON AVANCE",IF(AC22=5,"CUMPLIDO",))))),"")</f>
        <v>EN TERMINO</v>
      </c>
      <c r="X22" s="127" t="s">
        <v>2233</v>
      </c>
      <c r="Y22" s="127" t="str">
        <f t="shared" si="14"/>
        <v>H3AC2020</v>
      </c>
      <c r="Z22" s="84">
        <f>IF(A22&lt;&gt;"",1,Z21+1)</f>
        <v>1</v>
      </c>
      <c r="AA22" s="84" t="str">
        <f t="shared" si="15"/>
        <v>H3AC2020 - 1</v>
      </c>
      <c r="AB22" s="128">
        <f t="shared" si="16"/>
        <v>3</v>
      </c>
      <c r="AC22" s="128">
        <f t="shared" si="13"/>
        <v>3</v>
      </c>
      <c r="AD22" s="128" t="str">
        <f>IF(A22&lt;&gt;"",MID(F22,1,FIND(" ",F22,1)-1),AD21)</f>
        <v>H3AC2020.</v>
      </c>
      <c r="AE22" s="128" t="str">
        <f t="shared" si="17"/>
        <v>H3AC2020</v>
      </c>
      <c r="AF22" s="85"/>
      <c r="AG22" s="86"/>
      <c r="AH22" s="87"/>
    </row>
    <row r="23" spans="1:34" s="88" customFormat="1" ht="234.75" customHeight="1" x14ac:dyDescent="0.2">
      <c r="A23" s="95">
        <f>IF(ISBLANK(D23),"",COUNTA($D$2:D23))</f>
        <v>22</v>
      </c>
      <c r="B23" s="96">
        <f t="shared" si="0"/>
        <v>22</v>
      </c>
      <c r="C23" s="122"/>
      <c r="D23" s="96" t="s">
        <v>937</v>
      </c>
      <c r="E23" s="95" t="s">
        <v>1256</v>
      </c>
      <c r="F23" s="101" t="s">
        <v>2156</v>
      </c>
      <c r="G23" s="101" t="s">
        <v>2157</v>
      </c>
      <c r="H23" s="123" t="s">
        <v>1910</v>
      </c>
      <c r="I23" s="123" t="s">
        <v>1910</v>
      </c>
      <c r="J23" s="124" t="s">
        <v>1790</v>
      </c>
      <c r="K23" s="124">
        <v>1</v>
      </c>
      <c r="L23" s="129">
        <v>44640</v>
      </c>
      <c r="M23" s="133">
        <v>44711</v>
      </c>
      <c r="N23" s="71">
        <f t="shared" si="20"/>
        <v>10.142857142857142</v>
      </c>
      <c r="O23" s="64" t="s">
        <v>2003</v>
      </c>
      <c r="P23" s="64">
        <v>1</v>
      </c>
      <c r="Q23" s="74">
        <f>IF(P23/K23&gt;1,100,+P23/K23*100)</f>
        <v>100</v>
      </c>
      <c r="R23" s="63">
        <f>+N23*Q23/100</f>
        <v>10.142857142857142</v>
      </c>
      <c r="S23" s="63">
        <f>IF(M23&lt;=$AG$1,R23,0)</f>
        <v>10.142857142857142</v>
      </c>
      <c r="T23" s="63">
        <f>IF($AG$1&gt;=M23,N23,0)</f>
        <v>10.142857142857142</v>
      </c>
      <c r="U23" s="122"/>
      <c r="V23" s="65" t="str">
        <f>IF(Q23=100,"CUMPLIDA",IF(M23-$AG$1&lt;0,"VENCIDA",IF(M23-$AG$1&lt;=30,"PRÓXIMA A VENCER",IF(Q23&gt;0,"CON AVANCE","EN TERMINO"))))</f>
        <v>CUMPLIDA</v>
      </c>
      <c r="W23" s="65" t="str">
        <f>IF(A23&lt;&gt;"",IF(AC23=1,"VENCIDO",IF(AC23=2,"PRÓXIMO A VENCER",IF(AC23=3,"EN TERMINO",IF(AC23=4,"CON AVANCE",IF(AC23=5,"CUMPLIDO",))))),"")</f>
        <v>CUMPLIDO</v>
      </c>
      <c r="X23" s="127" t="s">
        <v>2233</v>
      </c>
      <c r="Y23" s="127" t="str">
        <f t="shared" si="14"/>
        <v>H4AC2020</v>
      </c>
      <c r="Z23" s="84">
        <f>IF(A23&lt;&gt;"",1,Z22+1)</f>
        <v>1</v>
      </c>
      <c r="AA23" s="84" t="str">
        <f t="shared" si="15"/>
        <v>H4AC2020 - 1</v>
      </c>
      <c r="AB23" s="128">
        <f t="shared" si="16"/>
        <v>5</v>
      </c>
      <c r="AC23" s="128">
        <f t="shared" si="13"/>
        <v>5</v>
      </c>
      <c r="AD23" s="128" t="str">
        <f>IF(A23&lt;&gt;"",MID(F23,1,FIND(" ",F23,1)-1),AD22)</f>
        <v>H4AC2020.</v>
      </c>
      <c r="AE23" s="128" t="str">
        <f t="shared" si="17"/>
        <v>H4AC2020</v>
      </c>
      <c r="AF23" s="85"/>
      <c r="AG23" s="86"/>
      <c r="AH23" s="87"/>
    </row>
    <row r="24" spans="1:34" s="88" customFormat="1" ht="234.75" customHeight="1" x14ac:dyDescent="0.2">
      <c r="A24" s="95">
        <f>IF(ISBLANK(D24),"",COUNTA($D$2:D24))</f>
        <v>23</v>
      </c>
      <c r="B24" s="96">
        <f t="shared" si="0"/>
        <v>23</v>
      </c>
      <c r="C24" s="122"/>
      <c r="D24" s="96" t="s">
        <v>937</v>
      </c>
      <c r="E24" s="95" t="s">
        <v>1256</v>
      </c>
      <c r="F24" s="101" t="s">
        <v>2158</v>
      </c>
      <c r="G24" s="101" t="s">
        <v>2159</v>
      </c>
      <c r="H24" s="123" t="s">
        <v>2160</v>
      </c>
      <c r="I24" s="123" t="s">
        <v>2161</v>
      </c>
      <c r="J24" s="124" t="s">
        <v>2162</v>
      </c>
      <c r="K24" s="124">
        <v>1</v>
      </c>
      <c r="L24" s="129">
        <v>44640</v>
      </c>
      <c r="M24" s="133">
        <v>44650</v>
      </c>
      <c r="N24" s="71">
        <f t="shared" si="20"/>
        <v>1.4285714285714286</v>
      </c>
      <c r="O24" s="64" t="s">
        <v>2163</v>
      </c>
      <c r="P24" s="64">
        <v>1</v>
      </c>
      <c r="Q24" s="74">
        <f>IF(P24/K24&gt;1,100,+P24/K24*100)</f>
        <v>100</v>
      </c>
      <c r="R24" s="63">
        <f>+N24*Q24/100</f>
        <v>1.4285714285714286</v>
      </c>
      <c r="S24" s="63">
        <f>IF(M24&lt;=$AG$1,R24,0)</f>
        <v>1.4285714285714286</v>
      </c>
      <c r="T24" s="63">
        <f>IF($AG$1&gt;=M24,N24,0)</f>
        <v>1.4285714285714286</v>
      </c>
      <c r="U24" s="122"/>
      <c r="V24" s="65" t="str">
        <f>IF(Q24=100,"CUMPLIDA",IF(M24-$AG$1&lt;0,"VENCIDA",IF(M24-$AG$1&lt;=30,"PRÓXIMA A VENCER",IF(Q24&gt;0,"CON AVANCE","EN TERMINO"))))</f>
        <v>CUMPLIDA</v>
      </c>
      <c r="W24" s="65" t="str">
        <f>IF(A24&lt;&gt;"",IF(AC24=1,"VENCIDO",IF(AC24=2,"PRÓXIMO A VENCER",IF(AC24=3,"EN TERMINO",IF(AC24=4,"CON AVANCE",IF(AC24=5,"CUMPLIDO",))))),"")</f>
        <v>CUMPLIDO</v>
      </c>
      <c r="X24" s="127" t="s">
        <v>2233</v>
      </c>
      <c r="Y24" s="127" t="str">
        <f t="shared" si="14"/>
        <v>H5AC2020</v>
      </c>
      <c r="Z24" s="84">
        <f>IF(A24&lt;&gt;"",1,Z23+1)</f>
        <v>1</v>
      </c>
      <c r="AA24" s="84" t="str">
        <f t="shared" si="15"/>
        <v>H5AC2020 - 1</v>
      </c>
      <c r="AB24" s="128">
        <f t="shared" si="16"/>
        <v>5</v>
      </c>
      <c r="AC24" s="128">
        <f t="shared" si="13"/>
        <v>5</v>
      </c>
      <c r="AD24" s="128" t="str">
        <f>IF(A24&lt;&gt;"",MID(F24,1,FIND(" ",F24,1)-1),AD23)</f>
        <v>H5AC2020.</v>
      </c>
      <c r="AE24" s="128" t="str">
        <f t="shared" si="17"/>
        <v>H5AC2020</v>
      </c>
      <c r="AF24" s="85"/>
      <c r="AG24" s="86"/>
      <c r="AH24" s="87"/>
    </row>
    <row r="25" spans="1:34" s="88" customFormat="1" ht="234.75" customHeight="1" x14ac:dyDescent="0.2">
      <c r="A25" s="95">
        <f>IF(ISBLANK(D25),"",COUNTA($D$2:D25))</f>
        <v>24</v>
      </c>
      <c r="B25" s="96">
        <f t="shared" si="0"/>
        <v>24</v>
      </c>
      <c r="C25" s="122"/>
      <c r="D25" s="96" t="s">
        <v>816</v>
      </c>
      <c r="E25" s="95" t="s">
        <v>2164</v>
      </c>
      <c r="F25" s="101" t="s">
        <v>2165</v>
      </c>
      <c r="G25" s="101" t="s">
        <v>2166</v>
      </c>
      <c r="H25" s="123" t="s">
        <v>2167</v>
      </c>
      <c r="I25" s="123" t="s">
        <v>2168</v>
      </c>
      <c r="J25" s="124" t="s">
        <v>2169</v>
      </c>
      <c r="K25" s="124">
        <v>1</v>
      </c>
      <c r="L25" s="129">
        <v>44640.31</v>
      </c>
      <c r="M25" s="133">
        <v>44681.31</v>
      </c>
      <c r="N25" s="71">
        <f t="shared" si="20"/>
        <v>5.8571428571428568</v>
      </c>
      <c r="O25" s="64" t="s">
        <v>1994</v>
      </c>
      <c r="P25" s="64">
        <v>1</v>
      </c>
      <c r="Q25" s="74">
        <f>IF(P25/K25&gt;1,100,+P25/K25*100)</f>
        <v>100</v>
      </c>
      <c r="R25" s="63">
        <f>+N25*Q25/100</f>
        <v>5.8571428571428568</v>
      </c>
      <c r="S25" s="63">
        <f>IF(M25&lt;=$AG$1,R25,0)</f>
        <v>5.8571428571428568</v>
      </c>
      <c r="T25" s="63">
        <f>IF($AG$1&gt;=M25,N25,0)</f>
        <v>5.8571428571428568</v>
      </c>
      <c r="U25" s="122"/>
      <c r="V25" s="65" t="str">
        <f>IF(Q25=100,"CUMPLIDA",IF(M25-$AG$1&lt;0,"VENCIDA",IF(M25-$AG$1&lt;=30,"PRÓXIMA A VENCER",IF(Q25&gt;0,"CON AVANCE","EN TERMINO"))))</f>
        <v>CUMPLIDA</v>
      </c>
      <c r="W25" s="65" t="str">
        <f>IF(A25&lt;&gt;"",IF(AC25=1,"VENCIDO",IF(AC25=2,"PRÓXIMO A VENCER",IF(AC25=3,"EN TERMINO",IF(AC25=4,"CON AVANCE",IF(AC25=5,"CUMPLIDO",))))),"")</f>
        <v>CUMPLIDO</v>
      </c>
      <c r="X25" s="127" t="s">
        <v>2233</v>
      </c>
      <c r="Y25" s="127" t="str">
        <f t="shared" si="14"/>
        <v>H6AC2020</v>
      </c>
      <c r="Z25" s="84">
        <f>IF(A25&lt;&gt;"",1,Z24+1)</f>
        <v>1</v>
      </c>
      <c r="AA25" s="84" t="str">
        <f t="shared" si="15"/>
        <v>H6AC2020 - 1</v>
      </c>
      <c r="AB25" s="128">
        <f t="shared" si="16"/>
        <v>5</v>
      </c>
      <c r="AC25" s="128">
        <f t="shared" si="13"/>
        <v>5</v>
      </c>
      <c r="AD25" s="128" t="str">
        <f>IF(A25&lt;&gt;"",MID(F25,1,FIND(" ",F25,1)-1),AD24)</f>
        <v>H6AC2020.</v>
      </c>
      <c r="AE25" s="128" t="str">
        <f t="shared" si="17"/>
        <v>H6AC2020</v>
      </c>
      <c r="AF25" s="85"/>
      <c r="AG25" s="86"/>
      <c r="AH25" s="87"/>
    </row>
    <row r="26" spans="1:34" s="88" customFormat="1" ht="234.75" customHeight="1" x14ac:dyDescent="0.2">
      <c r="A26" s="95">
        <f>IF(ISBLANK(D26),"",COUNTA($D$2:D26))</f>
        <v>25</v>
      </c>
      <c r="B26" s="96">
        <f t="shared" si="0"/>
        <v>25</v>
      </c>
      <c r="C26" s="122"/>
      <c r="D26" s="96" t="s">
        <v>815</v>
      </c>
      <c r="E26" s="95" t="s">
        <v>1256</v>
      </c>
      <c r="F26" s="101" t="s">
        <v>2170</v>
      </c>
      <c r="G26" s="101" t="s">
        <v>2171</v>
      </c>
      <c r="H26" s="123" t="s">
        <v>2172</v>
      </c>
      <c r="I26" s="123" t="s">
        <v>2173</v>
      </c>
      <c r="J26" s="124" t="s">
        <v>2174</v>
      </c>
      <c r="K26" s="124">
        <v>2</v>
      </c>
      <c r="L26" s="129">
        <v>44640.31</v>
      </c>
      <c r="M26" s="133">
        <v>44681.31</v>
      </c>
      <c r="N26" s="71">
        <f t="shared" si="20"/>
        <v>5.8571428571428568</v>
      </c>
      <c r="O26" s="64" t="s">
        <v>1994</v>
      </c>
      <c r="P26" s="64">
        <v>2</v>
      </c>
      <c r="Q26" s="74">
        <f>IF(P26/K26&gt;1,100,+P26/K26*100)</f>
        <v>100</v>
      </c>
      <c r="R26" s="63">
        <f>+N26*Q26/100</f>
        <v>5.8571428571428568</v>
      </c>
      <c r="S26" s="63">
        <f>IF(M26&lt;=$AG$1,R26,0)</f>
        <v>5.8571428571428568</v>
      </c>
      <c r="T26" s="63">
        <f>IF($AG$1&gt;=M26,N26,0)</f>
        <v>5.8571428571428568</v>
      </c>
      <c r="U26" s="122"/>
      <c r="V26" s="65" t="str">
        <f>IF(Q26=100,"CUMPLIDA",IF(M26-$AG$1&lt;0,"VENCIDA",IF(M26-$AG$1&lt;=30,"PRÓXIMA A VENCER",IF(Q26&gt;0,"CON AVANCE","EN TERMINO"))))</f>
        <v>CUMPLIDA</v>
      </c>
      <c r="W26" s="65" t="str">
        <f>IF(A26&lt;&gt;"",IF(AC26=1,"VENCIDO",IF(AC26=2,"PRÓXIMO A VENCER",IF(AC26=3,"EN TERMINO",IF(AC26=4,"CON AVANCE",IF(AC26=5,"CUMPLIDO",))))),"")</f>
        <v>CUMPLIDO</v>
      </c>
      <c r="X26" s="127" t="s">
        <v>2233</v>
      </c>
      <c r="Y26" s="127" t="str">
        <f t="shared" si="14"/>
        <v>H7AC2020</v>
      </c>
      <c r="Z26" s="84">
        <f>IF(A26&lt;&gt;"",1,Z25+1)</f>
        <v>1</v>
      </c>
      <c r="AA26" s="84" t="str">
        <f t="shared" si="15"/>
        <v>H7AC2020 - 1</v>
      </c>
      <c r="AB26" s="128">
        <f t="shared" si="16"/>
        <v>5</v>
      </c>
      <c r="AC26" s="128">
        <f t="shared" si="13"/>
        <v>5</v>
      </c>
      <c r="AD26" s="128" t="str">
        <f>IF(A26&lt;&gt;"",MID(F26,1,FIND(" ",F26,1)-1),AD25)</f>
        <v>H7AC2020.</v>
      </c>
      <c r="AE26" s="128" t="str">
        <f t="shared" si="17"/>
        <v>H7AC2020</v>
      </c>
      <c r="AF26" s="85"/>
      <c r="AG26" s="86"/>
      <c r="AH26" s="87"/>
    </row>
    <row r="27" spans="1:34" s="88" customFormat="1" ht="234.75" customHeight="1" x14ac:dyDescent="0.2">
      <c r="A27" s="95">
        <f>IF(ISBLANK(D27),"",COUNTA($D$2:D27))</f>
        <v>26</v>
      </c>
      <c r="B27" s="96">
        <f t="shared" si="0"/>
        <v>26</v>
      </c>
      <c r="C27" s="122"/>
      <c r="D27" s="96" t="s">
        <v>937</v>
      </c>
      <c r="E27" s="95" t="s">
        <v>1247</v>
      </c>
      <c r="F27" s="101" t="s">
        <v>2175</v>
      </c>
      <c r="G27" s="101" t="s">
        <v>2176</v>
      </c>
      <c r="H27" s="123" t="s">
        <v>2177</v>
      </c>
      <c r="I27" s="123" t="s">
        <v>2178</v>
      </c>
      <c r="J27" s="124" t="s">
        <v>2179</v>
      </c>
      <c r="K27" s="124">
        <v>1</v>
      </c>
      <c r="L27" s="129">
        <v>44623</v>
      </c>
      <c r="M27" s="133">
        <v>44711</v>
      </c>
      <c r="N27" s="71">
        <f t="shared" si="20"/>
        <v>12.571428571428571</v>
      </c>
      <c r="O27" s="64" t="s">
        <v>1998</v>
      </c>
      <c r="P27" s="64">
        <v>0</v>
      </c>
      <c r="Q27" s="74">
        <f>IF(P27/K27&gt;1,100,+P27/K27*100)</f>
        <v>0</v>
      </c>
      <c r="R27" s="63">
        <f>+N27*Q27/100</f>
        <v>0</v>
      </c>
      <c r="S27" s="63">
        <f>IF(M27&lt;=$AG$1,R27,0)</f>
        <v>0</v>
      </c>
      <c r="T27" s="63">
        <f>IF($AG$1&gt;=M27,N27,0)</f>
        <v>12.571428571428571</v>
      </c>
      <c r="U27" s="122"/>
      <c r="V27" s="65" t="str">
        <f>IF(Q27=100,"CUMPLIDA",IF(M27-$AG$1&lt;0,"VENCIDA",IF(M27-$AG$1&lt;=30,"PRÓXIMA A VENCER",IF(Q27&gt;0,"CON AVANCE","EN TERMINO"))))</f>
        <v>VENCIDA</v>
      </c>
      <c r="W27" s="65" t="str">
        <f>IF(A27&lt;&gt;"",IF(AC27=1,"VENCIDO",IF(AC27=2,"PRÓXIMO A VENCER",IF(AC27=3,"EN TERMINO",IF(AC27=4,"CON AVANCE",IF(AC27=5,"CUMPLIDO",))))),"")</f>
        <v>VENCIDO</v>
      </c>
      <c r="X27" s="127" t="s">
        <v>2233</v>
      </c>
      <c r="Y27" s="127" t="str">
        <f t="shared" si="14"/>
        <v>H8AC2020</v>
      </c>
      <c r="Z27" s="84">
        <f>IF(A27&lt;&gt;"",1,Z26+1)</f>
        <v>1</v>
      </c>
      <c r="AA27" s="84" t="str">
        <f t="shared" si="15"/>
        <v>H8AC2020 - 1</v>
      </c>
      <c r="AB27" s="128">
        <f t="shared" si="16"/>
        <v>1</v>
      </c>
      <c r="AC27" s="128">
        <f t="shared" si="13"/>
        <v>1</v>
      </c>
      <c r="AD27" s="128" t="str">
        <f>IF(A27&lt;&gt;"",MID(F27,1,FIND(" ",F27,1)-1),AD26)</f>
        <v>H8AC2020.</v>
      </c>
      <c r="AE27" s="128" t="str">
        <f t="shared" si="17"/>
        <v>H8AC2020</v>
      </c>
      <c r="AF27" s="85"/>
      <c r="AG27" s="86"/>
      <c r="AH27" s="87"/>
    </row>
    <row r="28" spans="1:34" s="88" customFormat="1" ht="234.75" customHeight="1" x14ac:dyDescent="0.2">
      <c r="A28" s="95">
        <f>IF(ISBLANK(D28),"",COUNTA($D$2:D28))</f>
        <v>27</v>
      </c>
      <c r="B28" s="96">
        <f t="shared" si="0"/>
        <v>27</v>
      </c>
      <c r="C28" s="122"/>
      <c r="D28" s="64" t="s">
        <v>815</v>
      </c>
      <c r="E28" s="67" t="s">
        <v>1256</v>
      </c>
      <c r="F28" s="68" t="s">
        <v>2180</v>
      </c>
      <c r="G28" s="68" t="s">
        <v>2181</v>
      </c>
      <c r="H28" s="131" t="s">
        <v>2182</v>
      </c>
      <c r="I28" s="131" t="s">
        <v>1910</v>
      </c>
      <c r="J28" s="132" t="s">
        <v>2183</v>
      </c>
      <c r="K28" s="132">
        <v>1</v>
      </c>
      <c r="L28" s="129">
        <v>44640</v>
      </c>
      <c r="M28" s="133">
        <v>44711</v>
      </c>
      <c r="N28" s="71">
        <f t="shared" si="20"/>
        <v>10.142857142857142</v>
      </c>
      <c r="O28" s="64" t="s">
        <v>2184</v>
      </c>
      <c r="P28" s="64">
        <v>1</v>
      </c>
      <c r="Q28" s="74">
        <f>IF(P28/K28&gt;1,100,+P28/K28*100)</f>
        <v>100</v>
      </c>
      <c r="R28" s="63">
        <f>+N28*Q28/100</f>
        <v>10.142857142857142</v>
      </c>
      <c r="S28" s="63">
        <f>IF(M28&lt;=$AG$1,R28,0)</f>
        <v>10.142857142857142</v>
      </c>
      <c r="T28" s="63">
        <f>IF($AG$1&gt;=M28,N28,0)</f>
        <v>10.142857142857142</v>
      </c>
      <c r="U28" s="122"/>
      <c r="V28" s="65" t="str">
        <f>IF(Q28=100,"CUMPLIDA",IF(M28-$AG$1&lt;0,"VENCIDA",IF(M28-$AG$1&lt;=30,"PRÓXIMA A VENCER",IF(Q28&gt;0,"CON AVANCE","EN TERMINO"))))</f>
        <v>CUMPLIDA</v>
      </c>
      <c r="W28" s="65" t="str">
        <f>IF(A28&lt;&gt;"",IF(AC28=1,"VENCIDO",IF(AC28=2,"PRÓXIMO A VENCER",IF(AC28=3,"EN TERMINO",IF(AC28=4,"CON AVANCE",IF(AC28=5,"CUMPLIDO",))))),"")</f>
        <v>CUMPLIDO</v>
      </c>
      <c r="X28" s="127" t="s">
        <v>2233</v>
      </c>
      <c r="Y28" s="127" t="str">
        <f t="shared" si="14"/>
        <v>H9AC2020</v>
      </c>
      <c r="Z28" s="84">
        <f>IF(A28&lt;&gt;"",1,Z27+1)</f>
        <v>1</v>
      </c>
      <c r="AA28" s="84" t="str">
        <f t="shared" si="15"/>
        <v>H9AC2020 - 1</v>
      </c>
      <c r="AB28" s="128">
        <f t="shared" si="16"/>
        <v>5</v>
      </c>
      <c r="AC28" s="128">
        <f t="shared" si="13"/>
        <v>5</v>
      </c>
      <c r="AD28" s="128" t="str">
        <f>IF(A28&lt;&gt;"",MID(F28,1,FIND(" ",F28,1)-1),AD27)</f>
        <v>H9AC2020.</v>
      </c>
      <c r="AE28" s="128" t="str">
        <f t="shared" si="17"/>
        <v>H9AC2020</v>
      </c>
      <c r="AF28" s="85"/>
      <c r="AG28" s="86"/>
      <c r="AH28" s="87"/>
    </row>
    <row r="29" spans="1:34" s="88" customFormat="1" ht="234.75" customHeight="1" x14ac:dyDescent="0.2">
      <c r="A29" s="95">
        <f>IF(ISBLANK(D29),"",COUNTA($D$2:D29))</f>
        <v>28</v>
      </c>
      <c r="B29" s="96">
        <f t="shared" si="0"/>
        <v>28</v>
      </c>
      <c r="C29" s="122"/>
      <c r="D29" s="64" t="s">
        <v>815</v>
      </c>
      <c r="E29" s="67" t="s">
        <v>1256</v>
      </c>
      <c r="F29" s="68" t="s">
        <v>2185</v>
      </c>
      <c r="G29" s="68" t="s">
        <v>2186</v>
      </c>
      <c r="H29" s="131" t="s">
        <v>2182</v>
      </c>
      <c r="I29" s="131" t="s">
        <v>1910</v>
      </c>
      <c r="J29" s="132" t="s">
        <v>2183</v>
      </c>
      <c r="K29" s="132">
        <v>1</v>
      </c>
      <c r="L29" s="129">
        <v>44640</v>
      </c>
      <c r="M29" s="133">
        <v>44711</v>
      </c>
      <c r="N29" s="71">
        <f t="shared" si="20"/>
        <v>10.142857142857142</v>
      </c>
      <c r="O29" s="64" t="s">
        <v>2184</v>
      </c>
      <c r="P29" s="64">
        <v>1</v>
      </c>
      <c r="Q29" s="74">
        <f>IF(P29/K29&gt;1,100,+P29/K29*100)</f>
        <v>100</v>
      </c>
      <c r="R29" s="63">
        <f>+N29*Q29/100</f>
        <v>10.142857142857142</v>
      </c>
      <c r="S29" s="63">
        <f>IF(M29&lt;=$AG$1,R29,0)</f>
        <v>10.142857142857142</v>
      </c>
      <c r="T29" s="63">
        <f>IF($AG$1&gt;=M29,N29,0)</f>
        <v>10.142857142857142</v>
      </c>
      <c r="U29" s="122"/>
      <c r="V29" s="65" t="str">
        <f>IF(Q29=100,"CUMPLIDA",IF(M29-$AG$1&lt;0,"VENCIDA",IF(M29-$AG$1&lt;=30,"PRÓXIMA A VENCER",IF(Q29&gt;0,"CON AVANCE","EN TERMINO"))))</f>
        <v>CUMPLIDA</v>
      </c>
      <c r="W29" s="65" t="str">
        <f>IF(A29&lt;&gt;"",IF(AC29=1,"VENCIDO",IF(AC29=2,"PRÓXIMO A VENCER",IF(AC29=3,"EN TERMINO",IF(AC29=4,"CON AVANCE",IF(AC29=5,"CUMPLIDO",))))),"")</f>
        <v>CUMPLIDO</v>
      </c>
      <c r="X29" s="127" t="s">
        <v>2233</v>
      </c>
      <c r="Y29" s="127" t="str">
        <f t="shared" si="14"/>
        <v>H10AC2020</v>
      </c>
      <c r="Z29" s="84">
        <f>IF(A29&lt;&gt;"",1,Z28+1)</f>
        <v>1</v>
      </c>
      <c r="AA29" s="84" t="str">
        <f t="shared" si="15"/>
        <v>H10AC2020 - 1</v>
      </c>
      <c r="AB29" s="128">
        <f t="shared" si="16"/>
        <v>5</v>
      </c>
      <c r="AC29" s="128">
        <f t="shared" si="13"/>
        <v>5</v>
      </c>
      <c r="AD29" s="128" t="str">
        <f>IF(A29&lt;&gt;"",MID(F29,1,FIND(" ",F29,1)-1),AD28)</f>
        <v>H10AC2020.</v>
      </c>
      <c r="AE29" s="128" t="str">
        <f t="shared" si="17"/>
        <v>H10AC2020</v>
      </c>
      <c r="AF29" s="85"/>
      <c r="AG29" s="86"/>
      <c r="AH29" s="87"/>
    </row>
    <row r="30" spans="1:34" s="88" customFormat="1" ht="234.75" customHeight="1" x14ac:dyDescent="0.2">
      <c r="A30" s="95">
        <f>IF(ISBLANK(D30),"",COUNTA($D$2:D30))</f>
        <v>29</v>
      </c>
      <c r="B30" s="96">
        <f t="shared" si="0"/>
        <v>29</v>
      </c>
      <c r="C30" s="122"/>
      <c r="D30" s="64" t="s">
        <v>816</v>
      </c>
      <c r="E30" s="67" t="s">
        <v>1256</v>
      </c>
      <c r="F30" s="68" t="s">
        <v>2187</v>
      </c>
      <c r="G30" s="68" t="s">
        <v>2188</v>
      </c>
      <c r="H30" s="131" t="s">
        <v>2189</v>
      </c>
      <c r="I30" s="131" t="s">
        <v>2190</v>
      </c>
      <c r="J30" s="132" t="s">
        <v>2191</v>
      </c>
      <c r="K30" s="132">
        <v>1</v>
      </c>
      <c r="L30" s="129">
        <v>44640</v>
      </c>
      <c r="M30" s="133">
        <v>44711</v>
      </c>
      <c r="N30" s="71">
        <f t="shared" si="20"/>
        <v>10.142857142857142</v>
      </c>
      <c r="O30" s="64" t="s">
        <v>1998</v>
      </c>
      <c r="P30" s="64">
        <v>0</v>
      </c>
      <c r="Q30" s="74">
        <f>IF(P30/K30&gt;1,100,+P30/K30*100)</f>
        <v>0</v>
      </c>
      <c r="R30" s="63">
        <f>+N30*Q30/100</f>
        <v>0</v>
      </c>
      <c r="S30" s="63">
        <f>IF(M30&lt;=$AG$1,R30,0)</f>
        <v>0</v>
      </c>
      <c r="T30" s="63">
        <f>IF($AG$1&gt;=M30,N30,0)</f>
        <v>10.142857142857142</v>
      </c>
      <c r="U30" s="122"/>
      <c r="V30" s="65" t="str">
        <f>IF(Q30=100,"CUMPLIDA",IF(M30-$AG$1&lt;0,"VENCIDA",IF(M30-$AG$1&lt;=30,"PRÓXIMA A VENCER",IF(Q30&gt;0,"CON AVANCE","EN TERMINO"))))</f>
        <v>VENCIDA</v>
      </c>
      <c r="W30" s="65" t="str">
        <f>IF(A30&lt;&gt;"",IF(AC30=1,"VENCIDO",IF(AC30=2,"PRÓXIMO A VENCER",IF(AC30=3,"EN TERMINO",IF(AC30=4,"CON AVANCE",IF(AC30=5,"CUMPLIDO",))))),"")</f>
        <v>VENCIDO</v>
      </c>
      <c r="X30" s="127" t="s">
        <v>2233</v>
      </c>
      <c r="Y30" s="127" t="str">
        <f t="shared" si="14"/>
        <v>H11AC2020</v>
      </c>
      <c r="Z30" s="84">
        <f>IF(A30&lt;&gt;"",1,Z29+1)</f>
        <v>1</v>
      </c>
      <c r="AA30" s="84" t="str">
        <f t="shared" si="15"/>
        <v>H11AC2020 - 1</v>
      </c>
      <c r="AB30" s="128">
        <f t="shared" si="16"/>
        <v>1</v>
      </c>
      <c r="AC30" s="128">
        <f t="shared" si="13"/>
        <v>1</v>
      </c>
      <c r="AD30" s="128" t="str">
        <f>IF(A30&lt;&gt;"",MID(F30,1,FIND(" ",F30,1)-1),AD29)</f>
        <v>H11AC2020.</v>
      </c>
      <c r="AE30" s="128" t="str">
        <f t="shared" si="17"/>
        <v>H11AC2020</v>
      </c>
      <c r="AF30" s="85"/>
      <c r="AG30" s="86"/>
      <c r="AH30" s="87"/>
    </row>
    <row r="31" spans="1:34" s="88" customFormat="1" ht="234.75" customHeight="1" x14ac:dyDescent="0.2">
      <c r="A31" s="95">
        <f>IF(ISBLANK(D31),"",COUNTA($D$2:D31))</f>
        <v>30</v>
      </c>
      <c r="B31" s="96">
        <f t="shared" si="0"/>
        <v>30</v>
      </c>
      <c r="C31" s="122"/>
      <c r="D31" s="64" t="s">
        <v>815</v>
      </c>
      <c r="E31" s="67" t="s">
        <v>2192</v>
      </c>
      <c r="F31" s="68" t="s">
        <v>2193</v>
      </c>
      <c r="G31" s="68" t="s">
        <v>2194</v>
      </c>
      <c r="H31" s="131" t="s">
        <v>1486</v>
      </c>
      <c r="I31" s="131" t="s">
        <v>1498</v>
      </c>
      <c r="J31" s="132" t="s">
        <v>1488</v>
      </c>
      <c r="K31" s="132">
        <v>1</v>
      </c>
      <c r="L31" s="129">
        <v>44640</v>
      </c>
      <c r="M31" s="133">
        <v>44742</v>
      </c>
      <c r="N31" s="71">
        <f t="shared" si="20"/>
        <v>14.571428571428571</v>
      </c>
      <c r="O31" s="64" t="s">
        <v>2195</v>
      </c>
      <c r="P31" s="64">
        <v>1</v>
      </c>
      <c r="Q31" s="74">
        <f>IF(P31/K31&gt;1,100,+P31/K31*100)</f>
        <v>100</v>
      </c>
      <c r="R31" s="63">
        <f>+N31*Q31/100</f>
        <v>14.571428571428571</v>
      </c>
      <c r="S31" s="63">
        <f>IF(M31&lt;=$AG$1,R31,0)</f>
        <v>14.571428571428571</v>
      </c>
      <c r="T31" s="63">
        <f>IF($AG$1&gt;=M31,N31,0)</f>
        <v>14.571428571428571</v>
      </c>
      <c r="U31" s="122"/>
      <c r="V31" s="65" t="str">
        <f>IF(Q31=100,"CUMPLIDA",IF(M31-$AG$1&lt;0,"VENCIDA",IF(M31-$AG$1&lt;=30,"PRÓXIMA A VENCER",IF(Q31&gt;0,"CON AVANCE","EN TERMINO"))))</f>
        <v>CUMPLIDA</v>
      </c>
      <c r="W31" s="65" t="str">
        <f>IF(A31&lt;&gt;"",IF(AC31=1,"VENCIDO",IF(AC31=2,"PRÓXIMO A VENCER",IF(AC31=3,"EN TERMINO",IF(AC31=4,"CON AVANCE",IF(AC31=5,"CUMPLIDO",))))),"")</f>
        <v>CUMPLIDO</v>
      </c>
      <c r="X31" s="127" t="s">
        <v>2233</v>
      </c>
      <c r="Y31" s="127" t="str">
        <f t="shared" si="14"/>
        <v>H12AC2020</v>
      </c>
      <c r="Z31" s="84">
        <f>IF(A31&lt;&gt;"",1,Z30+1)</f>
        <v>1</v>
      </c>
      <c r="AA31" s="84" t="str">
        <f t="shared" si="15"/>
        <v>H12AC2020 - 1</v>
      </c>
      <c r="AB31" s="128">
        <f t="shared" si="16"/>
        <v>5</v>
      </c>
      <c r="AC31" s="128">
        <f t="shared" si="13"/>
        <v>5</v>
      </c>
      <c r="AD31" s="128" t="str">
        <f>IF(A31&lt;&gt;"",MID(F31,1,FIND(" ",F31,1)-1),AD30)</f>
        <v>H12AC2020.</v>
      </c>
      <c r="AE31" s="128" t="str">
        <f t="shared" si="17"/>
        <v>H12AC2020</v>
      </c>
      <c r="AF31" s="85"/>
      <c r="AG31" s="86"/>
      <c r="AH31" s="87"/>
    </row>
    <row r="32" spans="1:34" s="88" customFormat="1" ht="234.75" customHeight="1" x14ac:dyDescent="0.2">
      <c r="A32" s="95">
        <f>IF(ISBLANK(D32),"",COUNTA($D$2:D32))</f>
        <v>31</v>
      </c>
      <c r="B32" s="96">
        <f t="shared" si="0"/>
        <v>31</v>
      </c>
      <c r="C32" s="122"/>
      <c r="D32" s="64" t="s">
        <v>937</v>
      </c>
      <c r="E32" s="67" t="s">
        <v>2192</v>
      </c>
      <c r="F32" s="68" t="s">
        <v>2196</v>
      </c>
      <c r="G32" s="68" t="s">
        <v>2197</v>
      </c>
      <c r="H32" s="131" t="s">
        <v>1486</v>
      </c>
      <c r="I32" s="131" t="s">
        <v>1498</v>
      </c>
      <c r="J32" s="132" t="s">
        <v>1488</v>
      </c>
      <c r="K32" s="132">
        <v>1</v>
      </c>
      <c r="L32" s="129">
        <v>44640</v>
      </c>
      <c r="M32" s="133">
        <v>44742</v>
      </c>
      <c r="N32" s="71">
        <f t="shared" si="20"/>
        <v>14.571428571428571</v>
      </c>
      <c r="O32" s="64" t="s">
        <v>2195</v>
      </c>
      <c r="P32" s="64">
        <v>1</v>
      </c>
      <c r="Q32" s="74">
        <f>IF(P32/K32&gt;1,100,+P32/K32*100)</f>
        <v>100</v>
      </c>
      <c r="R32" s="63">
        <f>+N32*Q32/100</f>
        <v>14.571428571428571</v>
      </c>
      <c r="S32" s="63">
        <f>IF(M32&lt;=$AG$1,R32,0)</f>
        <v>14.571428571428571</v>
      </c>
      <c r="T32" s="63">
        <f>IF($AG$1&gt;=M32,N32,0)</f>
        <v>14.571428571428571</v>
      </c>
      <c r="U32" s="122"/>
      <c r="V32" s="65" t="str">
        <f>IF(Q32=100,"CUMPLIDA",IF(M32-$AG$1&lt;0,"VENCIDA",IF(M32-$AG$1&lt;=30,"PRÓXIMA A VENCER",IF(Q32&gt;0,"CON AVANCE","EN TERMINO"))))</f>
        <v>CUMPLIDA</v>
      </c>
      <c r="W32" s="65" t="str">
        <f>IF(A32&lt;&gt;"",IF(AC32=1,"VENCIDO",IF(AC32=2,"PRÓXIMO A VENCER",IF(AC32=3,"EN TERMINO",IF(AC32=4,"CON AVANCE",IF(AC32=5,"CUMPLIDO",))))),"")</f>
        <v>CUMPLIDO</v>
      </c>
      <c r="X32" s="127" t="s">
        <v>2233</v>
      </c>
      <c r="Y32" s="127" t="str">
        <f t="shared" si="14"/>
        <v>H13AC2020</v>
      </c>
      <c r="Z32" s="84">
        <f>IF(A32&lt;&gt;"",1,Z31+1)</f>
        <v>1</v>
      </c>
      <c r="AA32" s="84" t="str">
        <f t="shared" si="15"/>
        <v>H13AC2020 - 1</v>
      </c>
      <c r="AB32" s="128">
        <f t="shared" si="16"/>
        <v>5</v>
      </c>
      <c r="AC32" s="128">
        <f t="shared" si="13"/>
        <v>5</v>
      </c>
      <c r="AD32" s="128" t="str">
        <f>IF(A32&lt;&gt;"",MID(F32,1,FIND(" ",F32,1)-1),AD31)</f>
        <v>H13AC2020.</v>
      </c>
      <c r="AE32" s="128" t="str">
        <f t="shared" si="17"/>
        <v>H13AC2020</v>
      </c>
      <c r="AF32" s="85"/>
      <c r="AG32" s="86"/>
      <c r="AH32" s="87"/>
    </row>
    <row r="33" spans="1:34" s="88" customFormat="1" ht="234.75" customHeight="1" x14ac:dyDescent="0.2">
      <c r="A33" s="95">
        <f>IF(ISBLANK(D33),"",COUNTA($D$2:D33))</f>
        <v>32</v>
      </c>
      <c r="B33" s="96">
        <f t="shared" si="0"/>
        <v>32</v>
      </c>
      <c r="C33" s="122"/>
      <c r="D33" s="64" t="s">
        <v>815</v>
      </c>
      <c r="E33" s="67" t="s">
        <v>2140</v>
      </c>
      <c r="F33" s="69" t="s">
        <v>2198</v>
      </c>
      <c r="G33" s="134" t="s">
        <v>2199</v>
      </c>
      <c r="H33" s="131" t="s">
        <v>1486</v>
      </c>
      <c r="I33" s="131" t="s">
        <v>1498</v>
      </c>
      <c r="J33" s="132" t="s">
        <v>1488</v>
      </c>
      <c r="K33" s="132">
        <v>1</v>
      </c>
      <c r="L33" s="129">
        <v>44640</v>
      </c>
      <c r="M33" s="133">
        <v>44742</v>
      </c>
      <c r="N33" s="71">
        <f t="shared" si="20"/>
        <v>14.571428571428571</v>
      </c>
      <c r="O33" s="64" t="s">
        <v>2195</v>
      </c>
      <c r="P33" s="64">
        <v>1</v>
      </c>
      <c r="Q33" s="74">
        <f>IF(P33/K33&gt;1,100,+P33/K33*100)</f>
        <v>100</v>
      </c>
      <c r="R33" s="63">
        <f>+N33*Q33/100</f>
        <v>14.571428571428571</v>
      </c>
      <c r="S33" s="63">
        <f>IF(M33&lt;=$AG$1,R33,0)</f>
        <v>14.571428571428571</v>
      </c>
      <c r="T33" s="63">
        <f>IF($AG$1&gt;=M33,N33,0)</f>
        <v>14.571428571428571</v>
      </c>
      <c r="U33" s="122"/>
      <c r="V33" s="65" t="str">
        <f>IF(Q33=100,"CUMPLIDA",IF(M33-$AG$1&lt;0,"VENCIDA",IF(M33-$AG$1&lt;=30,"PRÓXIMA A VENCER",IF(Q33&gt;0,"CON AVANCE","EN TERMINO"))))</f>
        <v>CUMPLIDA</v>
      </c>
      <c r="W33" s="65" t="str">
        <f>IF(A33&lt;&gt;"",IF(AC33=1,"VENCIDO",IF(AC33=2,"PRÓXIMO A VENCER",IF(AC33=3,"EN TERMINO",IF(AC33=4,"CON AVANCE",IF(AC33=5,"CUMPLIDO",))))),"")</f>
        <v>CUMPLIDO</v>
      </c>
      <c r="X33" s="127" t="s">
        <v>2233</v>
      </c>
      <c r="Y33" s="127" t="str">
        <f t="shared" si="14"/>
        <v>H14AC2020</v>
      </c>
      <c r="Z33" s="84">
        <f>IF(A33&lt;&gt;"",1,Z32+1)</f>
        <v>1</v>
      </c>
      <c r="AA33" s="84" t="str">
        <f t="shared" si="15"/>
        <v>H14AC2020 - 1</v>
      </c>
      <c r="AB33" s="128">
        <f t="shared" si="16"/>
        <v>5</v>
      </c>
      <c r="AC33" s="128">
        <f t="shared" si="13"/>
        <v>5</v>
      </c>
      <c r="AD33" s="128" t="str">
        <f>IF(A33&lt;&gt;"",MID(F33,1,FIND(" ",F33,1)-1),AD32)</f>
        <v>H14AC2020.</v>
      </c>
      <c r="AE33" s="128" t="str">
        <f t="shared" si="17"/>
        <v>H14AC2020</v>
      </c>
      <c r="AF33" s="85"/>
      <c r="AG33" s="86"/>
      <c r="AH33" s="87"/>
    </row>
    <row r="34" spans="1:34" s="88" customFormat="1" ht="234.75" customHeight="1" x14ac:dyDescent="0.2">
      <c r="A34" s="95">
        <f>IF(ISBLANK(D34),"",COUNTA($D$2:D34))</f>
        <v>33</v>
      </c>
      <c r="B34" s="96">
        <f t="shared" si="0"/>
        <v>33</v>
      </c>
      <c r="C34" s="122"/>
      <c r="D34" s="64" t="s">
        <v>816</v>
      </c>
      <c r="E34" s="67" t="s">
        <v>1256</v>
      </c>
      <c r="F34" s="68" t="s">
        <v>2200</v>
      </c>
      <c r="G34" s="68" t="s">
        <v>2201</v>
      </c>
      <c r="H34" s="131" t="s">
        <v>2202</v>
      </c>
      <c r="I34" s="131" t="s">
        <v>1910</v>
      </c>
      <c r="J34" s="132" t="s">
        <v>1790</v>
      </c>
      <c r="K34" s="132">
        <v>1</v>
      </c>
      <c r="L34" s="129">
        <v>44640</v>
      </c>
      <c r="M34" s="133">
        <v>44711</v>
      </c>
      <c r="N34" s="71">
        <f t="shared" si="20"/>
        <v>10.142857142857142</v>
      </c>
      <c r="O34" s="64" t="s">
        <v>2013</v>
      </c>
      <c r="P34" s="64">
        <v>1</v>
      </c>
      <c r="Q34" s="74">
        <f>IF(P34/K34&gt;1,100,+P34/K34*100)</f>
        <v>100</v>
      </c>
      <c r="R34" s="63">
        <f>+N34*Q34/100</f>
        <v>10.142857142857142</v>
      </c>
      <c r="S34" s="63">
        <f>IF(M34&lt;=$AG$1,R34,0)</f>
        <v>10.142857142857142</v>
      </c>
      <c r="T34" s="63">
        <f>IF($AG$1&gt;=M34,N34,0)</f>
        <v>10.142857142857142</v>
      </c>
      <c r="U34" s="122"/>
      <c r="V34" s="65" t="str">
        <f>IF(Q34=100,"CUMPLIDA",IF(M34-$AG$1&lt;0,"VENCIDA",IF(M34-$AG$1&lt;=30,"PRÓXIMA A VENCER",IF(Q34&gt;0,"CON AVANCE","EN TERMINO"))))</f>
        <v>CUMPLIDA</v>
      </c>
      <c r="W34" s="65" t="str">
        <f>IF(A34&lt;&gt;"",IF(AC34=1,"VENCIDO",IF(AC34=2,"PRÓXIMO A VENCER",IF(AC34=3,"EN TERMINO",IF(AC34=4,"CON AVANCE",IF(AC34=5,"CUMPLIDO",))))),"")</f>
        <v>CUMPLIDO</v>
      </c>
      <c r="X34" s="127" t="s">
        <v>2233</v>
      </c>
      <c r="Y34" s="127" t="str">
        <f t="shared" si="14"/>
        <v>H15AC2020</v>
      </c>
      <c r="Z34" s="84">
        <f>IF(A34&lt;&gt;"",1,Z33+1)</f>
        <v>1</v>
      </c>
      <c r="AA34" s="84" t="str">
        <f t="shared" si="15"/>
        <v>H15AC2020 - 1</v>
      </c>
      <c r="AB34" s="128">
        <f t="shared" si="16"/>
        <v>5</v>
      </c>
      <c r="AC34" s="128">
        <f t="shared" si="13"/>
        <v>5</v>
      </c>
      <c r="AD34" s="128" t="str">
        <f>IF(A34&lt;&gt;"",MID(F34,1,FIND(" ",F34,1)-1),AD33)</f>
        <v>H15AC2020.</v>
      </c>
      <c r="AE34" s="128" t="str">
        <f t="shared" si="17"/>
        <v>H15AC2020</v>
      </c>
      <c r="AF34" s="85"/>
      <c r="AG34" s="86"/>
      <c r="AH34" s="87"/>
    </row>
    <row r="35" spans="1:34" s="88" customFormat="1" ht="234.75" customHeight="1" x14ac:dyDescent="0.2">
      <c r="A35" s="95">
        <f>IF(ISBLANK(D35),"",COUNTA($D$2:D35))</f>
        <v>34</v>
      </c>
      <c r="B35" s="96">
        <f t="shared" si="0"/>
        <v>34</v>
      </c>
      <c r="C35" s="122"/>
      <c r="D35" s="64" t="s">
        <v>815</v>
      </c>
      <c r="E35" s="67" t="s">
        <v>2140</v>
      </c>
      <c r="F35" s="68" t="s">
        <v>2203</v>
      </c>
      <c r="G35" s="68" t="s">
        <v>2204</v>
      </c>
      <c r="H35" s="131" t="s">
        <v>1486</v>
      </c>
      <c r="I35" s="131" t="s">
        <v>1498</v>
      </c>
      <c r="J35" s="132" t="s">
        <v>1488</v>
      </c>
      <c r="K35" s="132">
        <v>1</v>
      </c>
      <c r="L35" s="129">
        <v>44640</v>
      </c>
      <c r="M35" s="133">
        <v>44742</v>
      </c>
      <c r="N35" s="71">
        <f t="shared" si="20"/>
        <v>14.571428571428571</v>
      </c>
      <c r="O35" s="64" t="s">
        <v>2195</v>
      </c>
      <c r="P35" s="64">
        <v>1</v>
      </c>
      <c r="Q35" s="74">
        <f>IF(P35/K35&gt;1,100,+P35/K35*100)</f>
        <v>100</v>
      </c>
      <c r="R35" s="63">
        <f>+N35*Q35/100</f>
        <v>14.571428571428571</v>
      </c>
      <c r="S35" s="63">
        <f>IF(M35&lt;=$AG$1,R35,0)</f>
        <v>14.571428571428571</v>
      </c>
      <c r="T35" s="63">
        <f>IF($AG$1&gt;=M35,N35,0)</f>
        <v>14.571428571428571</v>
      </c>
      <c r="U35" s="122"/>
      <c r="V35" s="65" t="str">
        <f>IF(Q35=100,"CUMPLIDA",IF(M35-$AG$1&lt;0,"VENCIDA",IF(M35-$AG$1&lt;=30,"PRÓXIMA A VENCER",IF(Q35&gt;0,"CON AVANCE","EN TERMINO"))))</f>
        <v>CUMPLIDA</v>
      </c>
      <c r="W35" s="65" t="str">
        <f>IF(A35&lt;&gt;"",IF(AC35=1,"VENCIDO",IF(AC35=2,"PRÓXIMO A VENCER",IF(AC35=3,"EN TERMINO",IF(AC35=4,"CON AVANCE",IF(AC35=5,"CUMPLIDO",))))),"")</f>
        <v>CUMPLIDO</v>
      </c>
      <c r="X35" s="127" t="s">
        <v>2233</v>
      </c>
      <c r="Y35" s="127" t="str">
        <f t="shared" si="14"/>
        <v>H16AC2020</v>
      </c>
      <c r="Z35" s="84">
        <f>IF(A35&lt;&gt;"",1,Z34+1)</f>
        <v>1</v>
      </c>
      <c r="AA35" s="84" t="str">
        <f t="shared" si="15"/>
        <v>H16AC2020 - 1</v>
      </c>
      <c r="AB35" s="128">
        <f t="shared" si="16"/>
        <v>5</v>
      </c>
      <c r="AC35" s="128">
        <f t="shared" si="13"/>
        <v>5</v>
      </c>
      <c r="AD35" s="128" t="str">
        <f>IF(A35&lt;&gt;"",MID(F35,1,FIND(" ",F35,1)-1),AD34)</f>
        <v>H16AC2020.</v>
      </c>
      <c r="AE35" s="128" t="str">
        <f t="shared" si="17"/>
        <v>H16AC2020</v>
      </c>
      <c r="AF35" s="85"/>
      <c r="AG35" s="86"/>
      <c r="AH35" s="87"/>
    </row>
    <row r="36" spans="1:34" s="88" customFormat="1" ht="234.75" customHeight="1" x14ac:dyDescent="0.2">
      <c r="A36" s="95">
        <f>IF(ISBLANK(D36),"",COUNTA($D$2:D36))</f>
        <v>35</v>
      </c>
      <c r="B36" s="96">
        <f t="shared" si="0"/>
        <v>35</v>
      </c>
      <c r="C36" s="122"/>
      <c r="D36" s="64" t="s">
        <v>815</v>
      </c>
      <c r="E36" s="67" t="s">
        <v>1256</v>
      </c>
      <c r="F36" s="68" t="s">
        <v>2205</v>
      </c>
      <c r="G36" s="68" t="s">
        <v>2206</v>
      </c>
      <c r="H36" s="131" t="s">
        <v>2207</v>
      </c>
      <c r="I36" s="131" t="s">
        <v>2208</v>
      </c>
      <c r="J36" s="132" t="s">
        <v>2209</v>
      </c>
      <c r="K36" s="132">
        <v>1</v>
      </c>
      <c r="L36" s="129">
        <v>44640</v>
      </c>
      <c r="M36" s="133">
        <v>44915</v>
      </c>
      <c r="N36" s="71">
        <f t="shared" si="20"/>
        <v>39.285714285714285</v>
      </c>
      <c r="O36" s="64" t="s">
        <v>2033</v>
      </c>
      <c r="P36" s="64">
        <v>0</v>
      </c>
      <c r="Q36" s="74">
        <f>IF(P36/K36&gt;1,100,+P36/K36*100)</f>
        <v>0</v>
      </c>
      <c r="R36" s="63">
        <f>+N36*Q36/100</f>
        <v>0</v>
      </c>
      <c r="S36" s="63">
        <f>IF(M36&lt;=$AG$1,R36,0)</f>
        <v>0</v>
      </c>
      <c r="T36" s="63">
        <f>IF($AG$1&gt;=M36,N36,0)</f>
        <v>0</v>
      </c>
      <c r="U36" s="122"/>
      <c r="V36" s="65" t="str">
        <f>IF(Q36=100,"CUMPLIDA",IF(M36-$AG$1&lt;0,"VENCIDA",IF(M36-$AG$1&lt;=30,"PRÓXIMA A VENCER",IF(Q36&gt;0,"CON AVANCE","EN TERMINO"))))</f>
        <v>EN TERMINO</v>
      </c>
      <c r="W36" s="65" t="str">
        <f>IF(A36&lt;&gt;"",IF(AC36=1,"VENCIDO",IF(AC36=2,"PRÓXIMO A VENCER",IF(AC36=3,"EN TERMINO",IF(AC36=4,"CON AVANCE",IF(AC36=5,"CUMPLIDO",))))),"")</f>
        <v>EN TERMINO</v>
      </c>
      <c r="X36" s="127" t="s">
        <v>2233</v>
      </c>
      <c r="Y36" s="127" t="str">
        <f t="shared" si="14"/>
        <v>H17AC2020</v>
      </c>
      <c r="Z36" s="84">
        <f>IF(A36&lt;&gt;"",1,Z35+1)</f>
        <v>1</v>
      </c>
      <c r="AA36" s="84" t="str">
        <f t="shared" si="15"/>
        <v>H17AC2020 - 1</v>
      </c>
      <c r="AB36" s="128">
        <f t="shared" si="16"/>
        <v>3</v>
      </c>
      <c r="AC36" s="128">
        <f t="shared" si="13"/>
        <v>3</v>
      </c>
      <c r="AD36" s="128" t="str">
        <f>IF(A36&lt;&gt;"",MID(F36,1,FIND(" ",F36,1)-1),AD35)</f>
        <v>H17AC2020.</v>
      </c>
      <c r="AE36" s="128" t="str">
        <f t="shared" si="17"/>
        <v>H17AC2020</v>
      </c>
      <c r="AF36" s="85"/>
      <c r="AG36" s="86"/>
      <c r="AH36" s="87"/>
    </row>
    <row r="37" spans="1:34" s="88" customFormat="1" ht="264" customHeight="1" x14ac:dyDescent="0.2">
      <c r="A37" s="95">
        <f>IF(ISBLANK(D37),"",COUNTA($D$2:D37))</f>
        <v>36</v>
      </c>
      <c r="B37" s="96">
        <f t="shared" si="0"/>
        <v>36</v>
      </c>
      <c r="C37" s="122"/>
      <c r="D37" s="67" t="s">
        <v>2210</v>
      </c>
      <c r="E37" s="67" t="s">
        <v>2211</v>
      </c>
      <c r="F37" s="68" t="s">
        <v>2212</v>
      </c>
      <c r="G37" s="68" t="s">
        <v>2213</v>
      </c>
      <c r="H37" s="131" t="s">
        <v>2214</v>
      </c>
      <c r="I37" s="131" t="s">
        <v>2215</v>
      </c>
      <c r="J37" s="132" t="s">
        <v>2216</v>
      </c>
      <c r="K37" s="132">
        <v>1</v>
      </c>
      <c r="L37" s="129">
        <v>44640</v>
      </c>
      <c r="M37" s="133">
        <v>44711</v>
      </c>
      <c r="N37" s="71">
        <f t="shared" si="20"/>
        <v>10.142857142857142</v>
      </c>
      <c r="O37" s="64" t="s">
        <v>2033</v>
      </c>
      <c r="P37" s="64">
        <v>0</v>
      </c>
      <c r="Q37" s="74">
        <f>IF(P37/K37&gt;1,100,+P37/K37*100)</f>
        <v>0</v>
      </c>
      <c r="R37" s="63">
        <f>+N37*Q37/100</f>
        <v>0</v>
      </c>
      <c r="S37" s="63">
        <f>IF(M37&lt;=$AG$1,R37,0)</f>
        <v>0</v>
      </c>
      <c r="T37" s="63">
        <f>IF($AG$1&gt;=M37,N37,0)</f>
        <v>10.142857142857142</v>
      </c>
      <c r="U37" s="122"/>
      <c r="V37" s="65" t="str">
        <f>IF(Q37=100,"CUMPLIDA",IF(M37-$AG$1&lt;0,"VENCIDA",IF(M37-$AG$1&lt;=30,"PRÓXIMA A VENCER",IF(Q37&gt;0,"CON AVANCE","EN TERMINO"))))</f>
        <v>VENCIDA</v>
      </c>
      <c r="W37" s="65" t="str">
        <f>IF(A37&lt;&gt;"",IF(AC37=1,"VENCIDO",IF(AC37=2,"PRÓXIMO A VENCER",IF(AC37=3,"EN TERMINO",IF(AC37=4,"CON AVANCE",IF(AC37=5,"CUMPLIDO",))))),"")</f>
        <v>VENCIDO</v>
      </c>
      <c r="X37" s="127" t="s">
        <v>2233</v>
      </c>
      <c r="Y37" s="127" t="str">
        <f t="shared" si="14"/>
        <v>H18AC2020</v>
      </c>
      <c r="Z37" s="84">
        <f>IF(A37&lt;&gt;"",1,Z36+1)</f>
        <v>1</v>
      </c>
      <c r="AA37" s="84" t="str">
        <f t="shared" si="15"/>
        <v>H18AC2020 - 1</v>
      </c>
      <c r="AB37" s="128">
        <f t="shared" si="16"/>
        <v>1</v>
      </c>
      <c r="AC37" s="128">
        <f t="shared" si="13"/>
        <v>1</v>
      </c>
      <c r="AD37" s="128" t="str">
        <f>IF(A37&lt;&gt;"",MID(F37,1,FIND(" ",F37,1)-1),AD36)</f>
        <v>H18AC2020.</v>
      </c>
      <c r="AE37" s="128" t="str">
        <f t="shared" si="17"/>
        <v>H18AC2020</v>
      </c>
      <c r="AF37" s="85"/>
      <c r="AG37" s="86"/>
      <c r="AH37" s="87"/>
    </row>
    <row r="38" spans="1:34" s="88" customFormat="1" ht="234.75" customHeight="1" x14ac:dyDescent="0.2">
      <c r="A38" s="95">
        <f>IF(ISBLANK(D38),"",COUNTA($D$2:D38))</f>
        <v>37</v>
      </c>
      <c r="B38" s="96">
        <f t="shared" si="0"/>
        <v>37</v>
      </c>
      <c r="C38" s="122"/>
      <c r="D38" s="67" t="s">
        <v>940</v>
      </c>
      <c r="E38" s="67" t="s">
        <v>1256</v>
      </c>
      <c r="F38" s="68" t="s">
        <v>2217</v>
      </c>
      <c r="G38" s="68" t="s">
        <v>2218</v>
      </c>
      <c r="H38" s="131" t="s">
        <v>2219</v>
      </c>
      <c r="I38" s="131" t="s">
        <v>2220</v>
      </c>
      <c r="J38" s="132" t="s">
        <v>2209</v>
      </c>
      <c r="K38" s="132">
        <v>1</v>
      </c>
      <c r="L38" s="129">
        <v>44640</v>
      </c>
      <c r="M38" s="133">
        <v>44915</v>
      </c>
      <c r="N38" s="71">
        <f t="shared" si="20"/>
        <v>39.285714285714285</v>
      </c>
      <c r="O38" s="64" t="s">
        <v>2033</v>
      </c>
      <c r="P38" s="64">
        <v>0</v>
      </c>
      <c r="Q38" s="74">
        <f>IF(P38/K38&gt;1,100,+P38/K38*100)</f>
        <v>0</v>
      </c>
      <c r="R38" s="63">
        <f>+N38*Q38/100</f>
        <v>0</v>
      </c>
      <c r="S38" s="63">
        <f>IF(M38&lt;=$AG$1,R38,0)</f>
        <v>0</v>
      </c>
      <c r="T38" s="63">
        <f>IF($AG$1&gt;=M38,N38,0)</f>
        <v>0</v>
      </c>
      <c r="U38" s="122"/>
      <c r="V38" s="65" t="str">
        <f>IF(Q38=100,"CUMPLIDA",IF(M38-$AG$1&lt;0,"VENCIDA",IF(M38-$AG$1&lt;=30,"PRÓXIMA A VENCER",IF(Q38&gt;0,"CON AVANCE","EN TERMINO"))))</f>
        <v>EN TERMINO</v>
      </c>
      <c r="W38" s="65" t="str">
        <f>IF(A38&lt;&gt;"",IF(AC38=1,"VENCIDO",IF(AC38=2,"PRÓXIMO A VENCER",IF(AC38=3,"EN TERMINO",IF(AC38=4,"CON AVANCE",IF(AC38=5,"CUMPLIDO",))))),"")</f>
        <v>EN TERMINO</v>
      </c>
      <c r="X38" s="127" t="s">
        <v>2233</v>
      </c>
      <c r="Y38" s="127" t="str">
        <f t="shared" si="14"/>
        <v>H19AC2020</v>
      </c>
      <c r="Z38" s="84">
        <f>IF(A38&lt;&gt;"",1,Z37+1)</f>
        <v>1</v>
      </c>
      <c r="AA38" s="84" t="str">
        <f t="shared" si="15"/>
        <v>H19AC2020 - 1</v>
      </c>
      <c r="AB38" s="128">
        <f t="shared" si="16"/>
        <v>3</v>
      </c>
      <c r="AC38" s="128">
        <f t="shared" si="13"/>
        <v>3</v>
      </c>
      <c r="AD38" s="128" t="str">
        <f>IF(A38&lt;&gt;"",MID(F38,1,FIND(" ",F38,1)-1),AD37)</f>
        <v>H19AC2020.</v>
      </c>
      <c r="AE38" s="128" t="str">
        <f t="shared" si="17"/>
        <v>H19AC2020</v>
      </c>
      <c r="AF38" s="85"/>
      <c r="AG38" s="86"/>
      <c r="AH38" s="87"/>
    </row>
    <row r="39" spans="1:34" s="88" customFormat="1" ht="234.75" customHeight="1" x14ac:dyDescent="0.2">
      <c r="A39" s="95">
        <f>IF(ISBLANK(D39),"",COUNTA($D$2:D39))</f>
        <v>38</v>
      </c>
      <c r="B39" s="96">
        <f t="shared" si="0"/>
        <v>38</v>
      </c>
      <c r="C39" s="122"/>
      <c r="D39" s="67" t="s">
        <v>815</v>
      </c>
      <c r="E39" s="67" t="s">
        <v>2211</v>
      </c>
      <c r="F39" s="68" t="s">
        <v>2221</v>
      </c>
      <c r="G39" s="68" t="s">
        <v>2222</v>
      </c>
      <c r="H39" s="131" t="s">
        <v>2223</v>
      </c>
      <c r="I39" s="131" t="s">
        <v>2224</v>
      </c>
      <c r="J39" s="132" t="s">
        <v>2225</v>
      </c>
      <c r="K39" s="132">
        <v>1</v>
      </c>
      <c r="L39" s="129">
        <v>44640</v>
      </c>
      <c r="M39" s="133">
        <v>44774</v>
      </c>
      <c r="N39" s="71">
        <f t="shared" si="20"/>
        <v>19.142857142857142</v>
      </c>
      <c r="O39" s="64" t="s">
        <v>2226</v>
      </c>
      <c r="P39" s="64">
        <v>0</v>
      </c>
      <c r="Q39" s="74">
        <f>IF(P39/K39&gt;1,100,+P39/K39*100)</f>
        <v>0</v>
      </c>
      <c r="R39" s="63">
        <f>+N39*Q39/100</f>
        <v>0</v>
      </c>
      <c r="S39" s="63">
        <f>IF(M39&lt;=$AG$1,R39,0)</f>
        <v>0</v>
      </c>
      <c r="T39" s="63">
        <f>IF($AG$1&gt;=M39,N39,0)</f>
        <v>0</v>
      </c>
      <c r="U39" s="122"/>
      <c r="V39" s="65" t="str">
        <f>IF(Q39=100,"CUMPLIDA",IF(M39-$AG$1&lt;0,"VENCIDA",IF(M39-$AG$1&lt;=30,"PRÓXIMA A VENCER",IF(Q39&gt;0,"CON AVANCE","EN TERMINO"))))</f>
        <v>PRÓXIMA A VENCER</v>
      </c>
      <c r="W39" s="65" t="str">
        <f>IF(A39&lt;&gt;"",IF(AC39=1,"VENCIDO",IF(AC39=2,"PRÓXIMO A VENCER",IF(AC39=3,"EN TERMINO",IF(AC39=4,"CON AVANCE",IF(AC39=5,"CUMPLIDO",))))),"")</f>
        <v>PRÓXIMO A VENCER</v>
      </c>
      <c r="X39" s="127" t="s">
        <v>2233</v>
      </c>
      <c r="Y39" s="127" t="str">
        <f t="shared" si="14"/>
        <v>H20AC2020</v>
      </c>
      <c r="Z39" s="84">
        <f>IF(A39&lt;&gt;"",1,Z38+1)</f>
        <v>1</v>
      </c>
      <c r="AA39" s="84" t="str">
        <f t="shared" si="15"/>
        <v>H20AC2020 - 1</v>
      </c>
      <c r="AB39" s="128">
        <f t="shared" si="16"/>
        <v>2</v>
      </c>
      <c r="AC39" s="128">
        <f t="shared" si="13"/>
        <v>2</v>
      </c>
      <c r="AD39" s="128" t="str">
        <f>IF(A39&lt;&gt;"",MID(F39,1,FIND(" ",F39,1)-1),AD38)</f>
        <v>H20AC2020.</v>
      </c>
      <c r="AE39" s="128" t="str">
        <f t="shared" si="17"/>
        <v>H20AC2020</v>
      </c>
      <c r="AF39" s="85"/>
      <c r="AG39" s="86"/>
      <c r="AH39" s="87"/>
    </row>
    <row r="40" spans="1:34" s="88" customFormat="1" ht="234.75" customHeight="1" x14ac:dyDescent="0.2">
      <c r="A40" s="95">
        <f>IF(ISBLANK(D40),"",COUNTA($D$2:D40))</f>
        <v>39</v>
      </c>
      <c r="B40" s="96">
        <f t="shared" si="0"/>
        <v>39</v>
      </c>
      <c r="C40" s="122"/>
      <c r="D40" s="96" t="s">
        <v>817</v>
      </c>
      <c r="E40" s="96" t="s">
        <v>1684</v>
      </c>
      <c r="F40" s="101" t="s">
        <v>2133</v>
      </c>
      <c r="G40" s="101" t="s">
        <v>2125</v>
      </c>
      <c r="H40" s="101" t="s">
        <v>2135</v>
      </c>
      <c r="I40" s="101" t="s">
        <v>2126</v>
      </c>
      <c r="J40" s="95" t="s">
        <v>2137</v>
      </c>
      <c r="K40" s="95">
        <v>1</v>
      </c>
      <c r="L40" s="106">
        <v>44563</v>
      </c>
      <c r="M40" s="106">
        <v>44772</v>
      </c>
      <c r="N40" s="71">
        <f t="shared" ref="N40" si="21">(+M40-L40)/7</f>
        <v>29.857142857142858</v>
      </c>
      <c r="O40" s="96" t="s">
        <v>2128</v>
      </c>
      <c r="P40" s="64">
        <v>0</v>
      </c>
      <c r="Q40" s="74">
        <f>IF(P40/K40&gt;1,100,+P40/K40*100)</f>
        <v>0</v>
      </c>
      <c r="R40" s="63">
        <f>+N40*Q40/100</f>
        <v>0</v>
      </c>
      <c r="S40" s="63">
        <f>IF(M40&lt;=$AG$1,R40,0)</f>
        <v>0</v>
      </c>
      <c r="T40" s="63">
        <f>IF($AG$1&gt;=M40,N40,0)</f>
        <v>0</v>
      </c>
      <c r="U40" s="122"/>
      <c r="V40" s="65" t="str">
        <f>IF(Q40=100,"CUMPLIDA",IF(M40-$AG$1&lt;0,"VENCIDA",IF(M40-$AG$1&lt;=30,"PRÓXIMA A VENCER",IF(Q40&gt;0,"CON AVANCE","EN TERMINO"))))</f>
        <v>PRÓXIMA A VENCER</v>
      </c>
      <c r="W40" s="65" t="str">
        <f>IF(A40&lt;&gt;"",IF(AC40=1,"VENCIDO",IF(AC40=2,"PRÓXIMO A VENCER",IF(AC40=3,"EN TERMINO",IF(AC40=4,"CON AVANCE",IF(AC40=5,"CUMPLIDO",))))),"")</f>
        <v>PRÓXIMO A VENCER</v>
      </c>
      <c r="X40" s="127" t="s">
        <v>2131</v>
      </c>
      <c r="Y40" s="127" t="str">
        <f t="shared" si="14"/>
        <v>H1AT232</v>
      </c>
      <c r="Z40" s="84">
        <f>IF(A40&lt;&gt;"",1,Z39+1)</f>
        <v>1</v>
      </c>
      <c r="AA40" s="84" t="str">
        <f t="shared" si="15"/>
        <v>H1AT232 - 1</v>
      </c>
      <c r="AB40" s="128">
        <f t="shared" si="16"/>
        <v>2</v>
      </c>
      <c r="AC40" s="128">
        <f t="shared" si="13"/>
        <v>2</v>
      </c>
      <c r="AD40" s="128" t="str">
        <f>IF(A40&lt;&gt;"",MID(F40,1,FIND(" ",F40,1)-1),AD39)</f>
        <v>H1AT232.</v>
      </c>
      <c r="AE40" s="128" t="str">
        <f t="shared" si="17"/>
        <v>H1AT232</v>
      </c>
      <c r="AF40" s="85"/>
      <c r="AG40" s="86"/>
      <c r="AH40" s="87"/>
    </row>
    <row r="41" spans="1:34" s="88" customFormat="1" ht="225" customHeight="1" x14ac:dyDescent="0.2">
      <c r="A41" s="95" t="str">
        <f>IF(ISBLANK(D41),"",COUNTA($D$2:D41))</f>
        <v/>
      </c>
      <c r="B41" s="96">
        <f t="shared" si="0"/>
        <v>40</v>
      </c>
      <c r="C41" s="122"/>
      <c r="D41" s="96"/>
      <c r="E41" s="96" t="s">
        <v>1684</v>
      </c>
      <c r="F41" s="101" t="s">
        <v>2134</v>
      </c>
      <c r="G41" s="101" t="s">
        <v>2125</v>
      </c>
      <c r="H41" s="101" t="s">
        <v>2136</v>
      </c>
      <c r="I41" s="101" t="s">
        <v>2127</v>
      </c>
      <c r="J41" s="95" t="s">
        <v>2138</v>
      </c>
      <c r="K41" s="95">
        <v>1</v>
      </c>
      <c r="L41" s="106">
        <v>44607</v>
      </c>
      <c r="M41" s="106">
        <v>44614</v>
      </c>
      <c r="N41" s="71">
        <f t="shared" si="20"/>
        <v>1</v>
      </c>
      <c r="O41" s="96" t="s">
        <v>2128</v>
      </c>
      <c r="P41" s="64">
        <v>1</v>
      </c>
      <c r="Q41" s="74">
        <f>IF(P41/K41&gt;1,100,+P41/K41*100)</f>
        <v>100</v>
      </c>
      <c r="R41" s="63">
        <f>+N41*Q41/100</f>
        <v>1</v>
      </c>
      <c r="S41" s="63">
        <f>IF(M41&lt;=$AG$1,R41,0)</f>
        <v>1</v>
      </c>
      <c r="T41" s="63">
        <f>IF($AG$1&gt;=M41,N41,0)</f>
        <v>1</v>
      </c>
      <c r="U41" s="122"/>
      <c r="V41" s="65" t="str">
        <f>IF(Q41=100,"CUMPLIDA",IF(M41-$AG$1&lt;0,"VENCIDA",IF(M41-$AG$1&lt;=30,"PRÓXIMA A VENCER",IF(Q41&gt;0,"CON AVANCE","EN TERMINO"))))</f>
        <v>CUMPLIDA</v>
      </c>
      <c r="W41" s="65" t="str">
        <f>IF(A41&lt;&gt;"",IF(AC41=1,"VENCIDO",IF(AC41=2,"PRÓXIMO A VENCER",IF(AC41=3,"EN TERMINO",IF(AC41=4,"CON AVANCE",IF(AC41=5,"CUMPLIDO",))))),"")</f>
        <v/>
      </c>
      <c r="X41" s="127" t="s">
        <v>2131</v>
      </c>
      <c r="Y41" s="127" t="str">
        <f t="shared" si="14"/>
        <v>H1AT232</v>
      </c>
      <c r="Z41" s="84">
        <f>IF(A41&lt;&gt;"",1,Z40+1)</f>
        <v>2</v>
      </c>
      <c r="AA41" s="84" t="str">
        <f t="shared" si="15"/>
        <v>H1AT232 - 2</v>
      </c>
      <c r="AB41" s="128">
        <f t="shared" si="16"/>
        <v>5</v>
      </c>
      <c r="AC41" s="128">
        <f t="shared" si="13"/>
        <v>5</v>
      </c>
      <c r="AD41" s="128" t="str">
        <f>IF(A41&lt;&gt;"",MID(F41,1,FIND(" ",F41,1)-1),AD40)</f>
        <v>H1AT232.</v>
      </c>
      <c r="AE41" s="128" t="str">
        <f t="shared" si="17"/>
        <v>H1AT232</v>
      </c>
      <c r="AF41" s="85"/>
      <c r="AG41" s="86"/>
      <c r="AH41" s="87"/>
    </row>
    <row r="42" spans="1:34" s="88" customFormat="1" ht="357" customHeight="1" x14ac:dyDescent="0.2">
      <c r="A42" s="95">
        <f>IF(ISBLANK(D42),"",COUNTA($D$2:D42))</f>
        <v>40</v>
      </c>
      <c r="B42" s="96">
        <f t="shared" si="0"/>
        <v>41</v>
      </c>
      <c r="C42" s="122"/>
      <c r="D42" s="96" t="s">
        <v>1590</v>
      </c>
      <c r="E42" s="96" t="s">
        <v>1730</v>
      </c>
      <c r="F42" s="101" t="s">
        <v>2076</v>
      </c>
      <c r="G42" s="101" t="s">
        <v>2094</v>
      </c>
      <c r="H42" s="69" t="s">
        <v>2062</v>
      </c>
      <c r="I42" s="68" t="s">
        <v>2063</v>
      </c>
      <c r="J42" s="67" t="s">
        <v>834</v>
      </c>
      <c r="K42" s="67">
        <v>1</v>
      </c>
      <c r="L42" s="119">
        <v>44564</v>
      </c>
      <c r="M42" s="119">
        <v>44715</v>
      </c>
      <c r="N42" s="71">
        <f t="shared" si="20"/>
        <v>21.571428571428573</v>
      </c>
      <c r="O42" s="67" t="s">
        <v>1999</v>
      </c>
      <c r="P42" s="64">
        <v>0</v>
      </c>
      <c r="Q42" s="74">
        <f>IF(P42/K42&gt;1,100,+P42/K42*100)</f>
        <v>0</v>
      </c>
      <c r="R42" s="63">
        <f>+N42*Q42/100</f>
        <v>0</v>
      </c>
      <c r="S42" s="63">
        <f>IF(M42&lt;=$AG$1,R42,0)</f>
        <v>0</v>
      </c>
      <c r="T42" s="63">
        <f>IF($AG$1&gt;=M42,N42,0)</f>
        <v>21.571428571428573</v>
      </c>
      <c r="U42" s="122"/>
      <c r="V42" s="65" t="str">
        <f>IF(Q42=100,"CUMPLIDA",IF(M42-$AG$1&lt;0,"VENCIDA",IF(M42-$AG$1&lt;=30,"PRÓXIMA A VENCER",IF(Q42&gt;0,"CON AVANCE","EN TERMINO"))))</f>
        <v>VENCIDA</v>
      </c>
      <c r="W42" s="65" t="str">
        <f>IF(A42&lt;&gt;"",IF(AC42=1,"VENCIDO",IF(AC42=2,"PRÓXIMO A VENCER",IF(AC42=3,"EN TERMINO",IF(AC42=4,"CON AVANCE",IF(AC42=5,"CUMPLIDO",))))),"")</f>
        <v>VENCIDO</v>
      </c>
      <c r="X42" s="127" t="s">
        <v>2093</v>
      </c>
      <c r="Y42" s="127" t="str">
        <f t="shared" si="14"/>
        <v>H1ACC1234</v>
      </c>
      <c r="Z42" s="84">
        <f>IF(A42&lt;&gt;"",1,Z41+1)</f>
        <v>1</v>
      </c>
      <c r="AA42" s="84" t="str">
        <f t="shared" si="15"/>
        <v>H1ACC1234 - 1</v>
      </c>
      <c r="AB42" s="128">
        <f t="shared" si="16"/>
        <v>1</v>
      </c>
      <c r="AC42" s="128">
        <f t="shared" si="13"/>
        <v>1</v>
      </c>
      <c r="AD42" s="128" t="str">
        <f>IF(A42&lt;&gt;"",MID(F42,1,FIND(" ",F42,1)-1),AD41)</f>
        <v>H1ACC1234.</v>
      </c>
      <c r="AE42" s="128" t="str">
        <f t="shared" si="17"/>
        <v>H1ACC1234</v>
      </c>
      <c r="AF42" s="85"/>
      <c r="AG42" s="86"/>
      <c r="AH42" s="87"/>
    </row>
    <row r="43" spans="1:34" s="88" customFormat="1" ht="357" customHeight="1" x14ac:dyDescent="0.2">
      <c r="A43" s="95">
        <f>IF(ISBLANK(D43),"",COUNTA($D$2:D43))</f>
        <v>41</v>
      </c>
      <c r="B43" s="96">
        <f t="shared" si="0"/>
        <v>42</v>
      </c>
      <c r="C43" s="122"/>
      <c r="D43" s="96" t="s">
        <v>816</v>
      </c>
      <c r="E43" s="96" t="s">
        <v>1730</v>
      </c>
      <c r="F43" s="101" t="s">
        <v>2077</v>
      </c>
      <c r="G43" s="101" t="s">
        <v>2046</v>
      </c>
      <c r="H43" s="101" t="s">
        <v>2064</v>
      </c>
      <c r="I43" s="101" t="s">
        <v>2065</v>
      </c>
      <c r="J43" s="95" t="s">
        <v>2066</v>
      </c>
      <c r="K43" s="95">
        <v>1</v>
      </c>
      <c r="L43" s="119">
        <v>44564</v>
      </c>
      <c r="M43" s="119">
        <v>44595</v>
      </c>
      <c r="N43" s="71">
        <f t="shared" si="20"/>
        <v>4.4285714285714288</v>
      </c>
      <c r="O43" s="67" t="s">
        <v>1999</v>
      </c>
      <c r="P43" s="64">
        <v>1</v>
      </c>
      <c r="Q43" s="74">
        <f>IF(P43/K43&gt;1,100,+P43/K43*100)</f>
        <v>100</v>
      </c>
      <c r="R43" s="63">
        <f>+N43*Q43/100</f>
        <v>4.4285714285714288</v>
      </c>
      <c r="S43" s="63">
        <f>IF(M43&lt;=$AG$1,R43,0)</f>
        <v>4.4285714285714288</v>
      </c>
      <c r="T43" s="63">
        <f>IF($AG$1&gt;=M43,N43,0)</f>
        <v>4.4285714285714288</v>
      </c>
      <c r="U43" s="122"/>
      <c r="V43" s="65" t="str">
        <f>IF(Q43=100,"CUMPLIDA",IF(M43-$AG$1&lt;0,"VENCIDA",IF(M43-$AG$1&lt;=30,"PRÓXIMA A VENCER",IF(Q43&gt;0,"CON AVANCE","EN TERMINO"))))</f>
        <v>CUMPLIDA</v>
      </c>
      <c r="W43" s="65" t="str">
        <f>IF(A43&lt;&gt;"",IF(AC43=1,"VENCIDO",IF(AC43=2,"PRÓXIMO A VENCER",IF(AC43=3,"EN TERMINO",IF(AC43=4,"CON AVANCE",IF(AC43=5,"CUMPLIDO",))))),"")</f>
        <v>CUMPLIDO</v>
      </c>
      <c r="X43" s="127" t="s">
        <v>2093</v>
      </c>
      <c r="Y43" s="127" t="str">
        <f t="shared" si="14"/>
        <v>H2ACC1234</v>
      </c>
      <c r="Z43" s="84">
        <f>IF(A43&lt;&gt;"",1,Z42+1)</f>
        <v>1</v>
      </c>
      <c r="AA43" s="84" t="str">
        <f t="shared" si="15"/>
        <v>H2ACC1234 - 1</v>
      </c>
      <c r="AB43" s="128">
        <f t="shared" si="16"/>
        <v>5</v>
      </c>
      <c r="AC43" s="128">
        <f t="shared" si="13"/>
        <v>5</v>
      </c>
      <c r="AD43" s="128" t="str">
        <f>IF(A43&lt;&gt;"",MID(F43,1,FIND(" ",F43,1)-1),AD42)</f>
        <v>H2ACC1234.</v>
      </c>
      <c r="AE43" s="128" t="str">
        <f t="shared" si="17"/>
        <v>H2ACC1234</v>
      </c>
      <c r="AF43" s="85"/>
      <c r="AG43" s="86"/>
      <c r="AH43" s="87"/>
    </row>
    <row r="44" spans="1:34" s="88" customFormat="1" ht="357" customHeight="1" x14ac:dyDescent="0.2">
      <c r="A44" s="95">
        <f>IF(ISBLANK(D44),"",COUNTA($D$2:D44))</f>
        <v>42</v>
      </c>
      <c r="B44" s="96">
        <f t="shared" si="0"/>
        <v>43</v>
      </c>
      <c r="C44" s="122"/>
      <c r="D44" s="95" t="s">
        <v>939</v>
      </c>
      <c r="E44" s="96" t="s">
        <v>1730</v>
      </c>
      <c r="F44" s="101" t="s">
        <v>2078</v>
      </c>
      <c r="G44" s="101" t="s">
        <v>2096</v>
      </c>
      <c r="H44" s="101" t="s">
        <v>2067</v>
      </c>
      <c r="I44" s="101" t="s">
        <v>2065</v>
      </c>
      <c r="J44" s="95" t="s">
        <v>2066</v>
      </c>
      <c r="K44" s="95">
        <v>1</v>
      </c>
      <c r="L44" s="119">
        <v>44564</v>
      </c>
      <c r="M44" s="119">
        <v>44595</v>
      </c>
      <c r="N44" s="71">
        <f t="shared" si="20"/>
        <v>4.4285714285714288</v>
      </c>
      <c r="O44" s="67" t="s">
        <v>1999</v>
      </c>
      <c r="P44" s="64">
        <v>0</v>
      </c>
      <c r="Q44" s="74">
        <f>IF(P44/K44&gt;1,100,+P44/K44*100)</f>
        <v>0</v>
      </c>
      <c r="R44" s="63">
        <f>+N44*Q44/100</f>
        <v>0</v>
      </c>
      <c r="S44" s="63">
        <f>IF(M44&lt;=$AG$1,R44,0)</f>
        <v>0</v>
      </c>
      <c r="T44" s="63">
        <f>IF($AG$1&gt;=M44,N44,0)</f>
        <v>4.4285714285714288</v>
      </c>
      <c r="U44" s="122"/>
      <c r="V44" s="65" t="str">
        <f>IF(Q44=100,"CUMPLIDA",IF(M44-$AG$1&lt;0,"VENCIDA",IF(M44-$AG$1&lt;=30,"PRÓXIMA A VENCER",IF(Q44&gt;0,"CON AVANCE","EN TERMINO"))))</f>
        <v>VENCIDA</v>
      </c>
      <c r="W44" s="65" t="str">
        <f>IF(A44&lt;&gt;"",IF(AC44=1,"VENCIDO",IF(AC44=2,"PRÓXIMO A VENCER",IF(AC44=3,"EN TERMINO",IF(AC44=4,"CON AVANCE",IF(AC44=5,"CUMPLIDO",))))),"")</f>
        <v>VENCIDO</v>
      </c>
      <c r="X44" s="127" t="s">
        <v>2093</v>
      </c>
      <c r="Y44" s="127" t="str">
        <f t="shared" si="14"/>
        <v>H3ACC1234</v>
      </c>
      <c r="Z44" s="84">
        <f>IF(A44&lt;&gt;"",1,Z43+1)</f>
        <v>1</v>
      </c>
      <c r="AA44" s="84" t="str">
        <f t="shared" si="15"/>
        <v>H3ACC1234 - 1</v>
      </c>
      <c r="AB44" s="128">
        <f t="shared" si="16"/>
        <v>1</v>
      </c>
      <c r="AC44" s="128">
        <f t="shared" si="13"/>
        <v>1</v>
      </c>
      <c r="AD44" s="128" t="str">
        <f>IF(A44&lt;&gt;"",MID(F44,1,FIND(" ",F44,1)-1),AD43)</f>
        <v>H3ACC1234.</v>
      </c>
      <c r="AE44" s="128" t="str">
        <f t="shared" si="17"/>
        <v>H3ACC1234</v>
      </c>
      <c r="AF44" s="85"/>
      <c r="AG44" s="86"/>
      <c r="AH44" s="87"/>
    </row>
    <row r="45" spans="1:34" s="88" customFormat="1" ht="357" customHeight="1" x14ac:dyDescent="0.2">
      <c r="A45" s="95">
        <f>IF(ISBLANK(D45),"",COUNTA($D$2:D45))</f>
        <v>43</v>
      </c>
      <c r="B45" s="96">
        <f t="shared" si="0"/>
        <v>44</v>
      </c>
      <c r="C45" s="122"/>
      <c r="D45" s="96" t="s">
        <v>937</v>
      </c>
      <c r="E45" s="96" t="s">
        <v>169</v>
      </c>
      <c r="F45" s="101" t="s">
        <v>2132</v>
      </c>
      <c r="G45" s="101" t="s">
        <v>2047</v>
      </c>
      <c r="H45" s="101" t="s">
        <v>2068</v>
      </c>
      <c r="I45" s="101" t="s">
        <v>2069</v>
      </c>
      <c r="J45" s="95" t="s">
        <v>2066</v>
      </c>
      <c r="K45" s="95">
        <v>1</v>
      </c>
      <c r="L45" s="119">
        <v>44564</v>
      </c>
      <c r="M45" s="119">
        <v>44654</v>
      </c>
      <c r="N45" s="71">
        <f t="shared" si="20"/>
        <v>12.857142857142858</v>
      </c>
      <c r="O45" s="64" t="s">
        <v>1999</v>
      </c>
      <c r="P45" s="64">
        <v>0</v>
      </c>
      <c r="Q45" s="74">
        <f>IF(P45/K45&gt;1,100,+P45/K45*100)</f>
        <v>0</v>
      </c>
      <c r="R45" s="63">
        <f>+N45*Q45/100</f>
        <v>0</v>
      </c>
      <c r="S45" s="63">
        <f>IF(M45&lt;=$AG$1,R45,0)</f>
        <v>0</v>
      </c>
      <c r="T45" s="63">
        <f>IF($AG$1&gt;=M45,N45,0)</f>
        <v>12.857142857142858</v>
      </c>
      <c r="U45" s="122"/>
      <c r="V45" s="65" t="str">
        <f>IF(Q45=100,"CUMPLIDA",IF(M45-$AG$1&lt;0,"VENCIDA",IF(M45-$AG$1&lt;=30,"PRÓXIMA A VENCER",IF(Q45&gt;0,"CON AVANCE","EN TERMINO"))))</f>
        <v>VENCIDA</v>
      </c>
      <c r="W45" s="65" t="str">
        <f>IF(A45&lt;&gt;"",IF(AC45=1,"VENCIDO",IF(AC45=2,"PRÓXIMO A VENCER",IF(AC45=3,"EN TERMINO",IF(AC45=4,"CON AVANCE",IF(AC45=5,"CUMPLIDO",))))),"")</f>
        <v>VENCIDO</v>
      </c>
      <c r="X45" s="127" t="s">
        <v>2093</v>
      </c>
      <c r="Y45" s="127" t="str">
        <f t="shared" si="14"/>
        <v>H4ACC1234</v>
      </c>
      <c r="Z45" s="84">
        <f>IF(A45&lt;&gt;"",1,Z44+1)</f>
        <v>1</v>
      </c>
      <c r="AA45" s="84" t="str">
        <f t="shared" si="15"/>
        <v>H4ACC1234 - 1</v>
      </c>
      <c r="AB45" s="128">
        <f t="shared" si="16"/>
        <v>1</v>
      </c>
      <c r="AC45" s="128">
        <f t="shared" si="13"/>
        <v>1</v>
      </c>
      <c r="AD45" s="128" t="str">
        <f>IF(A45&lt;&gt;"",MID(F45,1,FIND(" ",F45,1)-1),AD44)</f>
        <v>H4ACC1234.</v>
      </c>
      <c r="AE45" s="128" t="str">
        <f t="shared" si="17"/>
        <v>H4ACC1234</v>
      </c>
      <c r="AF45" s="85"/>
      <c r="AG45" s="86"/>
      <c r="AH45" s="87"/>
    </row>
    <row r="46" spans="1:34" s="88" customFormat="1" ht="357" customHeight="1" x14ac:dyDescent="0.2">
      <c r="A46" s="95">
        <f>IF(ISBLANK(D46),"",COUNTA($D$2:D46))</f>
        <v>44</v>
      </c>
      <c r="B46" s="96">
        <f t="shared" si="0"/>
        <v>45</v>
      </c>
      <c r="C46" s="122"/>
      <c r="D46" s="96" t="s">
        <v>2037</v>
      </c>
      <c r="E46" s="96" t="s">
        <v>34</v>
      </c>
      <c r="F46" s="101" t="s">
        <v>2079</v>
      </c>
      <c r="G46" s="101" t="s">
        <v>2048</v>
      </c>
      <c r="H46" s="69" t="s">
        <v>2062</v>
      </c>
      <c r="I46" s="68" t="s">
        <v>2063</v>
      </c>
      <c r="J46" s="95" t="s">
        <v>2070</v>
      </c>
      <c r="K46" s="67">
        <v>1</v>
      </c>
      <c r="L46" s="119">
        <v>44564</v>
      </c>
      <c r="M46" s="119">
        <v>44715</v>
      </c>
      <c r="N46" s="71">
        <f t="shared" si="20"/>
        <v>21.571428571428573</v>
      </c>
      <c r="O46" s="64" t="s">
        <v>2092</v>
      </c>
      <c r="P46" s="64">
        <v>0</v>
      </c>
      <c r="Q46" s="74">
        <f>IF(P46/K46&gt;1,100,+P46/K46*100)</f>
        <v>0</v>
      </c>
      <c r="R46" s="63">
        <f>+N46*Q46/100</f>
        <v>0</v>
      </c>
      <c r="S46" s="63">
        <f>IF(M46&lt;=$AG$1,R46,0)</f>
        <v>0</v>
      </c>
      <c r="T46" s="63">
        <f>IF($AG$1&gt;=M46,N46,0)</f>
        <v>21.571428571428573</v>
      </c>
      <c r="U46" s="122"/>
      <c r="V46" s="65" t="str">
        <f>IF(Q46=100,"CUMPLIDA",IF(M46-$AG$1&lt;0,"VENCIDA",IF(M46-$AG$1&lt;=30,"PRÓXIMA A VENCER",IF(Q46&gt;0,"CON AVANCE","EN TERMINO"))))</f>
        <v>VENCIDA</v>
      </c>
      <c r="W46" s="65" t="str">
        <f>IF(A46&lt;&gt;"",IF(AC46=1,"VENCIDO",IF(AC46=2,"PRÓXIMO A VENCER",IF(AC46=3,"EN TERMINO",IF(AC46=4,"CON AVANCE",IF(AC46=5,"CUMPLIDO",))))),"")</f>
        <v>VENCIDO</v>
      </c>
      <c r="X46" s="127" t="s">
        <v>2093</v>
      </c>
      <c r="Y46" s="127" t="str">
        <f t="shared" si="14"/>
        <v>H5ACC1234</v>
      </c>
      <c r="Z46" s="84">
        <f>IF(A46&lt;&gt;"",1,Z45+1)</f>
        <v>1</v>
      </c>
      <c r="AA46" s="84" t="str">
        <f t="shared" si="15"/>
        <v>H5ACC1234 - 1</v>
      </c>
      <c r="AB46" s="128">
        <f t="shared" si="16"/>
        <v>1</v>
      </c>
      <c r="AC46" s="128">
        <f t="shared" si="13"/>
        <v>1</v>
      </c>
      <c r="AD46" s="128" t="str">
        <f>IF(A46&lt;&gt;"",MID(F46,1,FIND(" ",F46,1)-1),AD45)</f>
        <v>H5ACC1234.</v>
      </c>
      <c r="AE46" s="128" t="str">
        <f t="shared" si="17"/>
        <v>H5ACC1234</v>
      </c>
      <c r="AF46" s="85"/>
      <c r="AG46" s="86"/>
      <c r="AH46" s="87"/>
    </row>
    <row r="47" spans="1:34" s="88" customFormat="1" ht="357" customHeight="1" x14ac:dyDescent="0.2">
      <c r="A47" s="95">
        <f>IF(ISBLANK(D47),"",COUNTA($D$2:D47))</f>
        <v>45</v>
      </c>
      <c r="B47" s="96">
        <f t="shared" si="0"/>
        <v>46</v>
      </c>
      <c r="C47" s="122"/>
      <c r="D47" s="96" t="s">
        <v>937</v>
      </c>
      <c r="E47" s="96" t="s">
        <v>169</v>
      </c>
      <c r="F47" s="101" t="s">
        <v>2080</v>
      </c>
      <c r="G47" s="101" t="s">
        <v>2049</v>
      </c>
      <c r="H47" s="101" t="s">
        <v>2071</v>
      </c>
      <c r="I47" s="101" t="s">
        <v>2069</v>
      </c>
      <c r="J47" s="95" t="s">
        <v>2066</v>
      </c>
      <c r="K47" s="95">
        <v>1</v>
      </c>
      <c r="L47" s="119">
        <v>44564</v>
      </c>
      <c r="M47" s="119">
        <v>44654</v>
      </c>
      <c r="N47" s="71">
        <f t="shared" si="20"/>
        <v>12.857142857142858</v>
      </c>
      <c r="O47" s="64" t="s">
        <v>1999</v>
      </c>
      <c r="P47" s="64">
        <v>0</v>
      </c>
      <c r="Q47" s="74">
        <f>IF(P47/K47&gt;1,100,+P47/K47*100)</f>
        <v>0</v>
      </c>
      <c r="R47" s="63">
        <f>+N47*Q47/100</f>
        <v>0</v>
      </c>
      <c r="S47" s="63">
        <f>IF(M47&lt;=$AG$1,R47,0)</f>
        <v>0</v>
      </c>
      <c r="T47" s="63">
        <f>IF($AG$1&gt;=M47,N47,0)</f>
        <v>12.857142857142858</v>
      </c>
      <c r="U47" s="122"/>
      <c r="V47" s="65" t="str">
        <f>IF(Q47=100,"CUMPLIDA",IF(M47-$AG$1&lt;0,"VENCIDA",IF(M47-$AG$1&lt;=30,"PRÓXIMA A VENCER",IF(Q47&gt;0,"CON AVANCE","EN TERMINO"))))</f>
        <v>VENCIDA</v>
      </c>
      <c r="W47" s="65" t="str">
        <f>IF(A47&lt;&gt;"",IF(AC47=1,"VENCIDO",IF(AC47=2,"PRÓXIMO A VENCER",IF(AC47=3,"EN TERMINO",IF(AC47=4,"CON AVANCE",IF(AC47=5,"CUMPLIDO",))))),"")</f>
        <v>VENCIDO</v>
      </c>
      <c r="X47" s="127" t="s">
        <v>2093</v>
      </c>
      <c r="Y47" s="127" t="str">
        <f t="shared" si="14"/>
        <v>H6ACC1234</v>
      </c>
      <c r="Z47" s="84">
        <f>IF(A47&lt;&gt;"",1,Z46+1)</f>
        <v>1</v>
      </c>
      <c r="AA47" s="84" t="str">
        <f t="shared" si="15"/>
        <v>H6ACC1234 - 1</v>
      </c>
      <c r="AB47" s="128">
        <f t="shared" si="16"/>
        <v>1</v>
      </c>
      <c r="AC47" s="128">
        <f t="shared" si="13"/>
        <v>1</v>
      </c>
      <c r="AD47" s="128" t="str">
        <f>IF(A47&lt;&gt;"",MID(F47,1,FIND(" ",F47,1)-1),AD46)</f>
        <v>H6ACC1234.</v>
      </c>
      <c r="AE47" s="128" t="str">
        <f t="shared" si="17"/>
        <v>H6ACC1234</v>
      </c>
      <c r="AF47" s="85"/>
      <c r="AG47" s="86"/>
      <c r="AH47" s="87"/>
    </row>
    <row r="48" spans="1:34" s="88" customFormat="1" ht="357" customHeight="1" x14ac:dyDescent="0.2">
      <c r="A48" s="95">
        <f>IF(ISBLANK(D48),"",COUNTA($D$2:D48))</f>
        <v>46</v>
      </c>
      <c r="B48" s="96">
        <f t="shared" si="0"/>
        <v>47</v>
      </c>
      <c r="C48" s="122"/>
      <c r="D48" s="96" t="s">
        <v>2038</v>
      </c>
      <c r="E48" s="96" t="s">
        <v>169</v>
      </c>
      <c r="F48" s="101" t="s">
        <v>2081</v>
      </c>
      <c r="G48" s="101" t="s">
        <v>2050</v>
      </c>
      <c r="H48" s="101" t="s">
        <v>2071</v>
      </c>
      <c r="I48" s="101" t="s">
        <v>2069</v>
      </c>
      <c r="J48" s="95" t="s">
        <v>2066</v>
      </c>
      <c r="K48" s="95">
        <v>1</v>
      </c>
      <c r="L48" s="119">
        <v>44564</v>
      </c>
      <c r="M48" s="119">
        <v>44654</v>
      </c>
      <c r="N48" s="71">
        <f t="shared" si="20"/>
        <v>12.857142857142858</v>
      </c>
      <c r="O48" s="64" t="s">
        <v>1999</v>
      </c>
      <c r="P48" s="64">
        <v>0</v>
      </c>
      <c r="Q48" s="74">
        <f>IF(P48/K48&gt;1,100,+P48/K48*100)</f>
        <v>0</v>
      </c>
      <c r="R48" s="63">
        <f>+N48*Q48/100</f>
        <v>0</v>
      </c>
      <c r="S48" s="63">
        <f>IF(M48&lt;=$AG$1,R48,0)</f>
        <v>0</v>
      </c>
      <c r="T48" s="63">
        <f>IF($AG$1&gt;=M48,N48,0)</f>
        <v>12.857142857142858</v>
      </c>
      <c r="U48" s="122"/>
      <c r="V48" s="65" t="str">
        <f>IF(Q48=100,"CUMPLIDA",IF(M48-$AG$1&lt;0,"VENCIDA",IF(M48-$AG$1&lt;=30,"PRÓXIMA A VENCER",IF(Q48&gt;0,"CON AVANCE","EN TERMINO"))))</f>
        <v>VENCIDA</v>
      </c>
      <c r="W48" s="65" t="str">
        <f>IF(A48&lt;&gt;"",IF(AC48=1,"VENCIDO",IF(AC48=2,"PRÓXIMO A VENCER",IF(AC48=3,"EN TERMINO",IF(AC48=4,"CON AVANCE",IF(AC48=5,"CUMPLIDO",))))),"")</f>
        <v>VENCIDO</v>
      </c>
      <c r="X48" s="127" t="s">
        <v>2093</v>
      </c>
      <c r="Y48" s="127" t="str">
        <f t="shared" si="14"/>
        <v>H7ACC1234</v>
      </c>
      <c r="Z48" s="84">
        <f>IF(A48&lt;&gt;"",1,Z47+1)</f>
        <v>1</v>
      </c>
      <c r="AA48" s="84" t="str">
        <f t="shared" si="15"/>
        <v>H7ACC1234 - 1</v>
      </c>
      <c r="AB48" s="128">
        <f t="shared" si="16"/>
        <v>1</v>
      </c>
      <c r="AC48" s="128">
        <f t="shared" si="13"/>
        <v>1</v>
      </c>
      <c r="AD48" s="128" t="str">
        <f>IF(A48&lt;&gt;"",MID(F48,1,FIND(" ",F48,1)-1),AD47)</f>
        <v>H7ACC1234.</v>
      </c>
      <c r="AE48" s="128" t="str">
        <f t="shared" si="17"/>
        <v>H7ACC1234</v>
      </c>
      <c r="AF48" s="85"/>
      <c r="AG48" s="86"/>
      <c r="AH48" s="87"/>
    </row>
    <row r="49" spans="1:34" s="88" customFormat="1" ht="357" customHeight="1" x14ac:dyDescent="0.2">
      <c r="A49" s="95">
        <f>IF(ISBLANK(D49),"",COUNTA($D$2:D49))</f>
        <v>47</v>
      </c>
      <c r="B49" s="96">
        <f t="shared" si="0"/>
        <v>48</v>
      </c>
      <c r="C49" s="122"/>
      <c r="D49" s="96" t="s">
        <v>937</v>
      </c>
      <c r="E49" s="96" t="s">
        <v>169</v>
      </c>
      <c r="F49" s="101" t="s">
        <v>2082</v>
      </c>
      <c r="G49" s="101" t="s">
        <v>2051</v>
      </c>
      <c r="H49" s="101" t="s">
        <v>2071</v>
      </c>
      <c r="I49" s="101" t="s">
        <v>2069</v>
      </c>
      <c r="J49" s="95" t="s">
        <v>2066</v>
      </c>
      <c r="K49" s="95">
        <v>1</v>
      </c>
      <c r="L49" s="119">
        <v>44564</v>
      </c>
      <c r="M49" s="119">
        <v>44654</v>
      </c>
      <c r="N49" s="71">
        <f t="shared" si="20"/>
        <v>12.857142857142858</v>
      </c>
      <c r="O49" s="64" t="s">
        <v>1999</v>
      </c>
      <c r="P49" s="64">
        <v>0</v>
      </c>
      <c r="Q49" s="74">
        <f>IF(P49/K49&gt;1,100,+P49/K49*100)</f>
        <v>0</v>
      </c>
      <c r="R49" s="63">
        <f>+N49*Q49/100</f>
        <v>0</v>
      </c>
      <c r="S49" s="63">
        <f>IF(M49&lt;=$AG$1,R49,0)</f>
        <v>0</v>
      </c>
      <c r="T49" s="63">
        <f>IF($AG$1&gt;=M49,N49,0)</f>
        <v>12.857142857142858</v>
      </c>
      <c r="U49" s="122"/>
      <c r="V49" s="65" t="str">
        <f>IF(Q49=100,"CUMPLIDA",IF(M49-$AG$1&lt;0,"VENCIDA",IF(M49-$AG$1&lt;=30,"PRÓXIMA A VENCER",IF(Q49&gt;0,"CON AVANCE","EN TERMINO"))))</f>
        <v>VENCIDA</v>
      </c>
      <c r="W49" s="65" t="str">
        <f>IF(A49&lt;&gt;"",IF(AC49=1,"VENCIDO",IF(AC49=2,"PRÓXIMO A VENCER",IF(AC49=3,"EN TERMINO",IF(AC49=4,"CON AVANCE",IF(AC49=5,"CUMPLIDO",))))),"")</f>
        <v>VENCIDO</v>
      </c>
      <c r="X49" s="127" t="s">
        <v>2093</v>
      </c>
      <c r="Y49" s="127" t="str">
        <f t="shared" si="14"/>
        <v>H8ACC1234</v>
      </c>
      <c r="Z49" s="84">
        <f>IF(A49&lt;&gt;"",1,Z48+1)</f>
        <v>1</v>
      </c>
      <c r="AA49" s="84" t="str">
        <f t="shared" si="15"/>
        <v>H8ACC1234 - 1</v>
      </c>
      <c r="AB49" s="128">
        <f t="shared" si="16"/>
        <v>1</v>
      </c>
      <c r="AC49" s="128">
        <f t="shared" si="13"/>
        <v>1</v>
      </c>
      <c r="AD49" s="128" t="str">
        <f>IF(A49&lt;&gt;"",MID(F49,1,FIND(" ",F49,1)-1),AD48)</f>
        <v>H8ACC1234.</v>
      </c>
      <c r="AE49" s="128" t="str">
        <f t="shared" si="17"/>
        <v>H8ACC1234</v>
      </c>
      <c r="AF49" s="85"/>
      <c r="AG49" s="86"/>
      <c r="AH49" s="87"/>
    </row>
    <row r="50" spans="1:34" s="88" customFormat="1" ht="357" customHeight="1" x14ac:dyDescent="0.2">
      <c r="A50" s="95">
        <f>IF(ISBLANK(D50),"",COUNTA($D$2:D50))</f>
        <v>48</v>
      </c>
      <c r="B50" s="96">
        <f t="shared" si="0"/>
        <v>49</v>
      </c>
      <c r="C50" s="122"/>
      <c r="D50" s="64" t="s">
        <v>937</v>
      </c>
      <c r="E50" s="96" t="s">
        <v>169</v>
      </c>
      <c r="F50" s="68" t="s">
        <v>2083</v>
      </c>
      <c r="G50" s="68" t="s">
        <v>2052</v>
      </c>
      <c r="H50" s="101" t="s">
        <v>2072</v>
      </c>
      <c r="I50" s="101" t="s">
        <v>2069</v>
      </c>
      <c r="J50" s="95" t="s">
        <v>2066</v>
      </c>
      <c r="K50" s="95">
        <v>1</v>
      </c>
      <c r="L50" s="119">
        <v>44564</v>
      </c>
      <c r="M50" s="119">
        <v>44654</v>
      </c>
      <c r="N50" s="71">
        <f t="shared" si="20"/>
        <v>12.857142857142858</v>
      </c>
      <c r="O50" s="64" t="s">
        <v>1999</v>
      </c>
      <c r="P50" s="64">
        <v>0</v>
      </c>
      <c r="Q50" s="74">
        <f>IF(P50/K50&gt;1,100,+P50/K50*100)</f>
        <v>0</v>
      </c>
      <c r="R50" s="63">
        <f>+N50*Q50/100</f>
        <v>0</v>
      </c>
      <c r="S50" s="63">
        <f>IF(M50&lt;=$AG$1,R50,0)</f>
        <v>0</v>
      </c>
      <c r="T50" s="63">
        <f>IF($AG$1&gt;=M50,N50,0)</f>
        <v>12.857142857142858</v>
      </c>
      <c r="U50" s="122"/>
      <c r="V50" s="65" t="str">
        <f>IF(Q50=100,"CUMPLIDA",IF(M50-$AG$1&lt;0,"VENCIDA",IF(M50-$AG$1&lt;=30,"PRÓXIMA A VENCER",IF(Q50&gt;0,"CON AVANCE","EN TERMINO"))))</f>
        <v>VENCIDA</v>
      </c>
      <c r="W50" s="65" t="str">
        <f>IF(A50&lt;&gt;"",IF(AC50=1,"VENCIDO",IF(AC50=2,"PRÓXIMO A VENCER",IF(AC50=3,"EN TERMINO",IF(AC50=4,"CON AVANCE",IF(AC50=5,"CUMPLIDO",))))),"")</f>
        <v>VENCIDO</v>
      </c>
      <c r="X50" s="127" t="s">
        <v>2093</v>
      </c>
      <c r="Y50" s="127" t="str">
        <f t="shared" si="14"/>
        <v>H10ACC1234</v>
      </c>
      <c r="Z50" s="84">
        <f>IF(A50&lt;&gt;"",1,Z49+1)</f>
        <v>1</v>
      </c>
      <c r="AA50" s="84" t="str">
        <f t="shared" si="15"/>
        <v>H10ACC1234 - 1</v>
      </c>
      <c r="AB50" s="128">
        <f t="shared" si="16"/>
        <v>1</v>
      </c>
      <c r="AC50" s="128">
        <f t="shared" si="13"/>
        <v>1</v>
      </c>
      <c r="AD50" s="128" t="str">
        <f>IF(A50&lt;&gt;"",MID(F50,1,FIND(" ",F50,1)-1),AD49)</f>
        <v>H10ACC1234.</v>
      </c>
      <c r="AE50" s="128" t="str">
        <f t="shared" si="17"/>
        <v>H10ACC1234</v>
      </c>
      <c r="AF50" s="85"/>
      <c r="AG50" s="86"/>
      <c r="AH50" s="87"/>
    </row>
    <row r="51" spans="1:34" s="88" customFormat="1" ht="357" customHeight="1" x14ac:dyDescent="0.2">
      <c r="A51" s="95">
        <f>IF(ISBLANK(D51),"",COUNTA($D$2:D51))</f>
        <v>49</v>
      </c>
      <c r="B51" s="96">
        <f t="shared" si="0"/>
        <v>50</v>
      </c>
      <c r="C51" s="122"/>
      <c r="D51" s="64" t="s">
        <v>2039</v>
      </c>
      <c r="E51" s="96" t="s">
        <v>154</v>
      </c>
      <c r="F51" s="68" t="s">
        <v>2084</v>
      </c>
      <c r="G51" s="68" t="s">
        <v>2053</v>
      </c>
      <c r="H51" s="101" t="s">
        <v>2062</v>
      </c>
      <c r="I51" s="68" t="s">
        <v>2063</v>
      </c>
      <c r="J51" s="95" t="s">
        <v>2070</v>
      </c>
      <c r="K51" s="95">
        <v>2</v>
      </c>
      <c r="L51" s="118">
        <v>44564</v>
      </c>
      <c r="M51" s="118">
        <v>44715</v>
      </c>
      <c r="N51" s="71">
        <f t="shared" si="20"/>
        <v>21.571428571428573</v>
      </c>
      <c r="O51" s="64" t="s">
        <v>2092</v>
      </c>
      <c r="P51" s="64">
        <v>0</v>
      </c>
      <c r="Q51" s="74">
        <f>IF(P51/K51&gt;1,100,+P51/K51*100)</f>
        <v>0</v>
      </c>
      <c r="R51" s="63">
        <f>+N51*Q51/100</f>
        <v>0</v>
      </c>
      <c r="S51" s="63">
        <f>IF(M51&lt;=$AG$1,R51,0)</f>
        <v>0</v>
      </c>
      <c r="T51" s="63">
        <f>IF($AG$1&gt;=M51,N51,0)</f>
        <v>21.571428571428573</v>
      </c>
      <c r="U51" s="122"/>
      <c r="V51" s="65" t="str">
        <f>IF(Q51=100,"CUMPLIDA",IF(M51-$AG$1&lt;0,"VENCIDA",IF(M51-$AG$1&lt;=30,"PRÓXIMA A VENCER",IF(Q51&gt;0,"CON AVANCE","EN TERMINO"))))</f>
        <v>VENCIDA</v>
      </c>
      <c r="W51" s="65" t="str">
        <f>IF(A51&lt;&gt;"",IF(AC51=1,"VENCIDO",IF(AC51=2,"PRÓXIMO A VENCER",IF(AC51=3,"EN TERMINO",IF(AC51=4,"CON AVANCE",IF(AC51=5,"CUMPLIDO",))))),"")</f>
        <v>VENCIDO</v>
      </c>
      <c r="X51" s="127" t="s">
        <v>2093</v>
      </c>
      <c r="Y51" s="127" t="str">
        <f t="shared" si="14"/>
        <v>H11ACC1234</v>
      </c>
      <c r="Z51" s="84">
        <f>IF(A51&lt;&gt;"",1,Z50+1)</f>
        <v>1</v>
      </c>
      <c r="AA51" s="84" t="str">
        <f t="shared" si="15"/>
        <v>H11ACC1234 - 1</v>
      </c>
      <c r="AB51" s="128">
        <f t="shared" si="16"/>
        <v>1</v>
      </c>
      <c r="AC51" s="128">
        <f t="shared" si="13"/>
        <v>1</v>
      </c>
      <c r="AD51" s="128" t="str">
        <f>IF(A51&lt;&gt;"",MID(F51,1,FIND(" ",F51,1)-1),AD50)</f>
        <v>H11ACC1234.</v>
      </c>
      <c r="AE51" s="128" t="str">
        <f t="shared" si="17"/>
        <v>H11ACC1234</v>
      </c>
      <c r="AF51" s="85"/>
      <c r="AG51" s="86"/>
      <c r="AH51" s="87"/>
    </row>
    <row r="52" spans="1:34" s="88" customFormat="1" ht="357" customHeight="1" x14ac:dyDescent="0.2">
      <c r="A52" s="95">
        <f>IF(ISBLANK(D52),"",COUNTA($D$2:D52))</f>
        <v>50</v>
      </c>
      <c r="B52" s="96">
        <f t="shared" si="0"/>
        <v>51</v>
      </c>
      <c r="C52" s="122"/>
      <c r="D52" s="64" t="s">
        <v>2040</v>
      </c>
      <c r="E52" s="96" t="s">
        <v>154</v>
      </c>
      <c r="F52" s="68" t="s">
        <v>2085</v>
      </c>
      <c r="G52" s="68" t="s">
        <v>2054</v>
      </c>
      <c r="H52" s="101" t="s">
        <v>2072</v>
      </c>
      <c r="I52" s="101" t="s">
        <v>2069</v>
      </c>
      <c r="J52" s="95" t="s">
        <v>2066</v>
      </c>
      <c r="K52" s="95">
        <v>1</v>
      </c>
      <c r="L52" s="119">
        <v>44564</v>
      </c>
      <c r="M52" s="119">
        <v>44654</v>
      </c>
      <c r="N52" s="71">
        <f t="shared" si="20"/>
        <v>12.857142857142858</v>
      </c>
      <c r="O52" s="64" t="s">
        <v>2092</v>
      </c>
      <c r="P52" s="64">
        <v>0</v>
      </c>
      <c r="Q52" s="74">
        <f>IF(P52/K52&gt;1,100,+P52/K52*100)</f>
        <v>0</v>
      </c>
      <c r="R52" s="63">
        <f>+N52*Q52/100</f>
        <v>0</v>
      </c>
      <c r="S52" s="63">
        <f>IF(M52&lt;=$AG$1,R52,0)</f>
        <v>0</v>
      </c>
      <c r="T52" s="63">
        <f>IF($AG$1&gt;=M52,N52,0)</f>
        <v>12.857142857142858</v>
      </c>
      <c r="U52" s="122"/>
      <c r="V52" s="65" t="str">
        <f>IF(Q52=100,"CUMPLIDA",IF(M52-$AG$1&lt;0,"VENCIDA",IF(M52-$AG$1&lt;=30,"PRÓXIMA A VENCER",IF(Q52&gt;0,"CON AVANCE","EN TERMINO"))))</f>
        <v>VENCIDA</v>
      </c>
      <c r="W52" s="65" t="str">
        <f>IF(A52&lt;&gt;"",IF(AC52=1,"VENCIDO",IF(AC52=2,"PRÓXIMO A VENCER",IF(AC52=3,"EN TERMINO",IF(AC52=4,"CON AVANCE",IF(AC52=5,"CUMPLIDO",))))),"")</f>
        <v>VENCIDO</v>
      </c>
      <c r="X52" s="127" t="s">
        <v>2093</v>
      </c>
      <c r="Y52" s="127" t="str">
        <f t="shared" si="14"/>
        <v>H12ACC1234</v>
      </c>
      <c r="Z52" s="84">
        <f>IF(A52&lt;&gt;"",1,Z51+1)</f>
        <v>1</v>
      </c>
      <c r="AA52" s="84" t="str">
        <f t="shared" si="15"/>
        <v>H12ACC1234 - 1</v>
      </c>
      <c r="AB52" s="128">
        <f t="shared" si="16"/>
        <v>1</v>
      </c>
      <c r="AC52" s="128">
        <f t="shared" si="13"/>
        <v>1</v>
      </c>
      <c r="AD52" s="128" t="str">
        <f>IF(A52&lt;&gt;"",MID(F52,1,FIND(" ",F52,1)-1),AD51)</f>
        <v>H12ACC1234.</v>
      </c>
      <c r="AE52" s="128" t="str">
        <f t="shared" si="17"/>
        <v>H12ACC1234</v>
      </c>
      <c r="AF52" s="85"/>
      <c r="AG52" s="86"/>
      <c r="AH52" s="87"/>
    </row>
    <row r="53" spans="1:34" s="88" customFormat="1" ht="357" customHeight="1" x14ac:dyDescent="0.2">
      <c r="A53" s="95">
        <f>IF(ISBLANK(D53),"",COUNTA($D$2:D53))</f>
        <v>51</v>
      </c>
      <c r="B53" s="96">
        <f t="shared" si="0"/>
        <v>52</v>
      </c>
      <c r="C53" s="122"/>
      <c r="D53" s="64" t="s">
        <v>2041</v>
      </c>
      <c r="E53" s="96" t="s">
        <v>154</v>
      </c>
      <c r="F53" s="68" t="s">
        <v>2086</v>
      </c>
      <c r="G53" s="68" t="s">
        <v>2055</v>
      </c>
      <c r="H53" s="101" t="s">
        <v>2072</v>
      </c>
      <c r="I53" s="101" t="s">
        <v>2069</v>
      </c>
      <c r="J53" s="95" t="s">
        <v>2066</v>
      </c>
      <c r="K53" s="95">
        <v>1</v>
      </c>
      <c r="L53" s="119">
        <v>44564</v>
      </c>
      <c r="M53" s="119">
        <v>44654</v>
      </c>
      <c r="N53" s="71">
        <f t="shared" si="20"/>
        <v>12.857142857142858</v>
      </c>
      <c r="O53" s="64" t="s">
        <v>2092</v>
      </c>
      <c r="P53" s="64">
        <v>0</v>
      </c>
      <c r="Q53" s="74">
        <f>IF(P53/K53&gt;1,100,+P53/K53*100)</f>
        <v>0</v>
      </c>
      <c r="R53" s="63">
        <f>+N53*Q53/100</f>
        <v>0</v>
      </c>
      <c r="S53" s="63">
        <f>IF(M53&lt;=$AG$1,R53,0)</f>
        <v>0</v>
      </c>
      <c r="T53" s="63">
        <f>IF($AG$1&gt;=M53,N53,0)</f>
        <v>12.857142857142858</v>
      </c>
      <c r="U53" s="122"/>
      <c r="V53" s="65" t="str">
        <f>IF(Q53=100,"CUMPLIDA",IF(M53-$AG$1&lt;0,"VENCIDA",IF(M53-$AG$1&lt;=30,"PRÓXIMA A VENCER",IF(Q53&gt;0,"CON AVANCE","EN TERMINO"))))</f>
        <v>VENCIDA</v>
      </c>
      <c r="W53" s="65" t="str">
        <f>IF(A53&lt;&gt;"",IF(AC53=1,"VENCIDO",IF(AC53=2,"PRÓXIMO A VENCER",IF(AC53=3,"EN TERMINO",IF(AC53=4,"CON AVANCE",IF(AC53=5,"CUMPLIDO",))))),"")</f>
        <v>VENCIDO</v>
      </c>
      <c r="X53" s="127" t="s">
        <v>2093</v>
      </c>
      <c r="Y53" s="127" t="str">
        <f t="shared" si="14"/>
        <v>H13ACC1234</v>
      </c>
      <c r="Z53" s="84">
        <f>IF(A53&lt;&gt;"",1,Z52+1)</f>
        <v>1</v>
      </c>
      <c r="AA53" s="84" t="str">
        <f t="shared" si="15"/>
        <v>H13ACC1234 - 1</v>
      </c>
      <c r="AB53" s="128">
        <f t="shared" si="16"/>
        <v>1</v>
      </c>
      <c r="AC53" s="128">
        <f t="shared" si="13"/>
        <v>1</v>
      </c>
      <c r="AD53" s="128" t="str">
        <f>IF(A53&lt;&gt;"",MID(F53,1,FIND(" ",F53,1)-1),AD52)</f>
        <v>H13ACC1234.</v>
      </c>
      <c r="AE53" s="128" t="str">
        <f t="shared" si="17"/>
        <v>H13ACC1234</v>
      </c>
      <c r="AF53" s="85"/>
      <c r="AG53" s="86"/>
      <c r="AH53" s="87"/>
    </row>
    <row r="54" spans="1:34" s="88" customFormat="1" ht="357" customHeight="1" x14ac:dyDescent="0.2">
      <c r="A54" s="95">
        <f>IF(ISBLANK(D54),"",COUNTA($D$2:D54))</f>
        <v>52</v>
      </c>
      <c r="B54" s="96">
        <f t="shared" si="0"/>
        <v>53</v>
      </c>
      <c r="C54" s="122"/>
      <c r="D54" s="64" t="s">
        <v>2040</v>
      </c>
      <c r="E54" s="96" t="s">
        <v>169</v>
      </c>
      <c r="F54" s="69" t="s">
        <v>2087</v>
      </c>
      <c r="G54" s="134" t="s">
        <v>2056</v>
      </c>
      <c r="H54" s="101" t="s">
        <v>2072</v>
      </c>
      <c r="I54" s="101" t="s">
        <v>2069</v>
      </c>
      <c r="J54" s="95" t="s">
        <v>2066</v>
      </c>
      <c r="K54" s="95">
        <v>1</v>
      </c>
      <c r="L54" s="119">
        <v>44564</v>
      </c>
      <c r="M54" s="119">
        <v>44654</v>
      </c>
      <c r="N54" s="71">
        <f t="shared" si="20"/>
        <v>12.857142857142858</v>
      </c>
      <c r="O54" s="64" t="s">
        <v>1999</v>
      </c>
      <c r="P54" s="64">
        <v>0</v>
      </c>
      <c r="Q54" s="74">
        <f>IF(P54/K54&gt;1,100,+P54/K54*100)</f>
        <v>0</v>
      </c>
      <c r="R54" s="63">
        <f>+N54*Q54/100</f>
        <v>0</v>
      </c>
      <c r="S54" s="63">
        <f>IF(M54&lt;=$AG$1,R54,0)</f>
        <v>0</v>
      </c>
      <c r="T54" s="63">
        <f>IF($AG$1&gt;=M54,N54,0)</f>
        <v>12.857142857142858</v>
      </c>
      <c r="U54" s="122"/>
      <c r="V54" s="65" t="str">
        <f>IF(Q54=100,"CUMPLIDA",IF(M54-$AG$1&lt;0,"VENCIDA",IF(M54-$AG$1&lt;=30,"PRÓXIMA A VENCER",IF(Q54&gt;0,"CON AVANCE","EN TERMINO"))))</f>
        <v>VENCIDA</v>
      </c>
      <c r="W54" s="65" t="str">
        <f>IF(A54&lt;&gt;"",IF(AC54=1,"VENCIDO",IF(AC54=2,"PRÓXIMO A VENCER",IF(AC54=3,"EN TERMINO",IF(AC54=4,"CON AVANCE",IF(AC54=5,"CUMPLIDO",))))),"")</f>
        <v>VENCIDO</v>
      </c>
      <c r="X54" s="127" t="s">
        <v>2093</v>
      </c>
      <c r="Y54" s="127" t="str">
        <f t="shared" si="14"/>
        <v>H14ACC1234</v>
      </c>
      <c r="Z54" s="84">
        <f>IF(A54&lt;&gt;"",1,Z53+1)</f>
        <v>1</v>
      </c>
      <c r="AA54" s="84" t="str">
        <f t="shared" si="15"/>
        <v>H14ACC1234 - 1</v>
      </c>
      <c r="AB54" s="128">
        <f t="shared" si="16"/>
        <v>1</v>
      </c>
      <c r="AC54" s="128">
        <f t="shared" si="13"/>
        <v>1</v>
      </c>
      <c r="AD54" s="128" t="str">
        <f>IF(A54&lt;&gt;"",MID(F54,1,FIND(" ",F54,1)-1),AD53)</f>
        <v>H14ACC1234.</v>
      </c>
      <c r="AE54" s="128" t="str">
        <f t="shared" si="17"/>
        <v>H14ACC1234</v>
      </c>
      <c r="AF54" s="85"/>
      <c r="AG54" s="86"/>
      <c r="AH54" s="87"/>
    </row>
    <row r="55" spans="1:34" s="88" customFormat="1" ht="357" customHeight="1" x14ac:dyDescent="0.2">
      <c r="A55" s="95">
        <f>IF(ISBLANK(D55),"",COUNTA($D$2:D55))</f>
        <v>53</v>
      </c>
      <c r="B55" s="96">
        <f t="shared" si="0"/>
        <v>54</v>
      </c>
      <c r="C55" s="122"/>
      <c r="D55" s="64" t="s">
        <v>937</v>
      </c>
      <c r="E55" s="96" t="s">
        <v>169</v>
      </c>
      <c r="F55" s="68" t="s">
        <v>2088</v>
      </c>
      <c r="G55" s="68" t="s">
        <v>2057</v>
      </c>
      <c r="H55" s="101" t="s">
        <v>2073</v>
      </c>
      <c r="I55" s="101" t="s">
        <v>2069</v>
      </c>
      <c r="J55" s="95" t="s">
        <v>2066</v>
      </c>
      <c r="K55" s="95">
        <v>1</v>
      </c>
      <c r="L55" s="119">
        <v>44564</v>
      </c>
      <c r="M55" s="119">
        <v>44654</v>
      </c>
      <c r="N55" s="71">
        <f t="shared" si="20"/>
        <v>12.857142857142858</v>
      </c>
      <c r="O55" s="64" t="s">
        <v>1999</v>
      </c>
      <c r="P55" s="64">
        <v>0</v>
      </c>
      <c r="Q55" s="74">
        <f>IF(P55/K55&gt;1,100,+P55/K55*100)</f>
        <v>0</v>
      </c>
      <c r="R55" s="63">
        <f>+N55*Q55/100</f>
        <v>0</v>
      </c>
      <c r="S55" s="63">
        <f>IF(M55&lt;=$AG$1,R55,0)</f>
        <v>0</v>
      </c>
      <c r="T55" s="63">
        <f>IF($AG$1&gt;=M55,N55,0)</f>
        <v>12.857142857142858</v>
      </c>
      <c r="U55" s="122"/>
      <c r="V55" s="65" t="str">
        <f>IF(Q55=100,"CUMPLIDA",IF(M55-$AG$1&lt;0,"VENCIDA",IF(M55-$AG$1&lt;=30,"PRÓXIMA A VENCER",IF(Q55&gt;0,"CON AVANCE","EN TERMINO"))))</f>
        <v>VENCIDA</v>
      </c>
      <c r="W55" s="65" t="str">
        <f>IF(A55&lt;&gt;"",IF(AC55=1,"VENCIDO",IF(AC55=2,"PRÓXIMO A VENCER",IF(AC55=3,"EN TERMINO",IF(AC55=4,"CON AVANCE",IF(AC55=5,"CUMPLIDO",))))),"")</f>
        <v>VENCIDO</v>
      </c>
      <c r="X55" s="127" t="s">
        <v>2093</v>
      </c>
      <c r="Y55" s="127" t="str">
        <f t="shared" si="14"/>
        <v>H15ACC1234</v>
      </c>
      <c r="Z55" s="84">
        <f>IF(A55&lt;&gt;"",1,Z54+1)</f>
        <v>1</v>
      </c>
      <c r="AA55" s="84" t="str">
        <f t="shared" si="15"/>
        <v>H15ACC1234 - 1</v>
      </c>
      <c r="AB55" s="128">
        <f t="shared" si="16"/>
        <v>1</v>
      </c>
      <c r="AC55" s="128">
        <f t="shared" si="13"/>
        <v>1</v>
      </c>
      <c r="AD55" s="128" t="str">
        <f>IF(A55&lt;&gt;"",MID(F55,1,FIND(" ",F55,1)-1),AD54)</f>
        <v>H15ACC1234.</v>
      </c>
      <c r="AE55" s="128" t="str">
        <f t="shared" si="17"/>
        <v>H15ACC1234</v>
      </c>
      <c r="AF55" s="85"/>
      <c r="AG55" s="86"/>
      <c r="AH55" s="87"/>
    </row>
    <row r="56" spans="1:34" s="88" customFormat="1" ht="357" customHeight="1" x14ac:dyDescent="0.2">
      <c r="A56" s="95">
        <f>IF(ISBLANK(D56),"",COUNTA($D$2:D56))</f>
        <v>54</v>
      </c>
      <c r="B56" s="96">
        <f t="shared" si="0"/>
        <v>55</v>
      </c>
      <c r="C56" s="122"/>
      <c r="D56" s="64" t="s">
        <v>2042</v>
      </c>
      <c r="E56" s="96" t="s">
        <v>169</v>
      </c>
      <c r="F56" s="68" t="s">
        <v>2089</v>
      </c>
      <c r="G56" s="68" t="s">
        <v>2058</v>
      </c>
      <c r="H56" s="101" t="s">
        <v>2073</v>
      </c>
      <c r="I56" s="101" t="s">
        <v>2069</v>
      </c>
      <c r="J56" s="95" t="s">
        <v>2066</v>
      </c>
      <c r="K56" s="95">
        <v>1</v>
      </c>
      <c r="L56" s="119">
        <v>44564</v>
      </c>
      <c r="M56" s="119">
        <v>44654</v>
      </c>
      <c r="N56" s="71">
        <f t="shared" si="20"/>
        <v>12.857142857142858</v>
      </c>
      <c r="O56" s="64" t="s">
        <v>1999</v>
      </c>
      <c r="P56" s="64">
        <v>0</v>
      </c>
      <c r="Q56" s="74">
        <f>IF(P56/K56&gt;1,100,+P56/K56*100)</f>
        <v>0</v>
      </c>
      <c r="R56" s="63">
        <f>+N56*Q56/100</f>
        <v>0</v>
      </c>
      <c r="S56" s="63">
        <f>IF(M56&lt;=$AG$1,R56,0)</f>
        <v>0</v>
      </c>
      <c r="T56" s="63">
        <f>IF($AG$1&gt;=M56,N56,0)</f>
        <v>12.857142857142858</v>
      </c>
      <c r="U56" s="122"/>
      <c r="V56" s="65" t="str">
        <f>IF(Q56=100,"CUMPLIDA",IF(M56-$AG$1&lt;0,"VENCIDA",IF(M56-$AG$1&lt;=30,"PRÓXIMA A VENCER",IF(Q56&gt;0,"CON AVANCE","EN TERMINO"))))</f>
        <v>VENCIDA</v>
      </c>
      <c r="W56" s="65" t="str">
        <f>IF(A56&lt;&gt;"",IF(AC56=1,"VENCIDO",IF(AC56=2,"PRÓXIMO A VENCER",IF(AC56=3,"EN TERMINO",IF(AC56=4,"CON AVANCE",IF(AC56=5,"CUMPLIDO",))))),"")</f>
        <v>VENCIDO</v>
      </c>
      <c r="X56" s="127" t="s">
        <v>2093</v>
      </c>
      <c r="Y56" s="127" t="str">
        <f t="shared" si="14"/>
        <v>H16ACC1234</v>
      </c>
      <c r="Z56" s="84">
        <f>IF(A56&lt;&gt;"",1,Z55+1)</f>
        <v>1</v>
      </c>
      <c r="AA56" s="84" t="str">
        <f t="shared" si="15"/>
        <v>H16ACC1234 - 1</v>
      </c>
      <c r="AB56" s="128">
        <f t="shared" si="16"/>
        <v>1</v>
      </c>
      <c r="AC56" s="128">
        <f t="shared" si="13"/>
        <v>1</v>
      </c>
      <c r="AD56" s="128" t="str">
        <f>IF(A56&lt;&gt;"",MID(F56,1,FIND(" ",F56,1)-1),AD55)</f>
        <v>H16ACC1234.</v>
      </c>
      <c r="AE56" s="128" t="str">
        <f t="shared" si="17"/>
        <v>H16ACC1234</v>
      </c>
      <c r="AF56" s="85"/>
      <c r="AG56" s="86"/>
      <c r="AH56" s="87"/>
    </row>
    <row r="57" spans="1:34" s="88" customFormat="1" ht="357" customHeight="1" x14ac:dyDescent="0.2">
      <c r="A57" s="95">
        <f>IF(ISBLANK(D57),"",COUNTA($D$2:D57))</f>
        <v>55</v>
      </c>
      <c r="B57" s="96">
        <f t="shared" si="0"/>
        <v>56</v>
      </c>
      <c r="C57" s="122"/>
      <c r="D57" s="64" t="s">
        <v>2043</v>
      </c>
      <c r="E57" s="96" t="s">
        <v>169</v>
      </c>
      <c r="F57" s="68" t="s">
        <v>2090</v>
      </c>
      <c r="G57" s="68" t="s">
        <v>2059</v>
      </c>
      <c r="H57" s="101" t="s">
        <v>2073</v>
      </c>
      <c r="I57" s="101" t="s">
        <v>2069</v>
      </c>
      <c r="J57" s="95" t="s">
        <v>2066</v>
      </c>
      <c r="K57" s="95">
        <v>1</v>
      </c>
      <c r="L57" s="119">
        <v>44564</v>
      </c>
      <c r="M57" s="119">
        <v>44654</v>
      </c>
      <c r="N57" s="71">
        <f t="shared" si="20"/>
        <v>12.857142857142858</v>
      </c>
      <c r="O57" s="64" t="s">
        <v>1999</v>
      </c>
      <c r="P57" s="64">
        <v>0</v>
      </c>
      <c r="Q57" s="74">
        <f>IF(P57/K57&gt;1,100,+P57/K57*100)</f>
        <v>0</v>
      </c>
      <c r="R57" s="63">
        <f>+N57*Q57/100</f>
        <v>0</v>
      </c>
      <c r="S57" s="63">
        <f>IF(M57&lt;=$AG$1,R57,0)</f>
        <v>0</v>
      </c>
      <c r="T57" s="63">
        <f>IF($AG$1&gt;=M57,N57,0)</f>
        <v>12.857142857142858</v>
      </c>
      <c r="U57" s="122"/>
      <c r="V57" s="65" t="str">
        <f>IF(Q57=100,"CUMPLIDA",IF(M57-$AG$1&lt;0,"VENCIDA",IF(M57-$AG$1&lt;=30,"PRÓXIMA A VENCER",IF(Q57&gt;0,"CON AVANCE","EN TERMINO"))))</f>
        <v>VENCIDA</v>
      </c>
      <c r="W57" s="65" t="str">
        <f>IF(A57&lt;&gt;"",IF(AC57=1,"VENCIDO",IF(AC57=2,"PRÓXIMO A VENCER",IF(AC57=3,"EN TERMINO",IF(AC57=4,"CON AVANCE",IF(AC57=5,"CUMPLIDO",))))),"")</f>
        <v>VENCIDO</v>
      </c>
      <c r="X57" s="127" t="s">
        <v>2093</v>
      </c>
      <c r="Y57" s="127" t="str">
        <f t="shared" si="14"/>
        <v>H17ACC1234</v>
      </c>
      <c r="Z57" s="84">
        <f>IF(A57&lt;&gt;"",1,Z56+1)</f>
        <v>1</v>
      </c>
      <c r="AA57" s="84" t="str">
        <f t="shared" si="15"/>
        <v>H17ACC1234 - 1</v>
      </c>
      <c r="AB57" s="128">
        <f t="shared" si="16"/>
        <v>1</v>
      </c>
      <c r="AC57" s="128">
        <f t="shared" si="13"/>
        <v>1</v>
      </c>
      <c r="AD57" s="128" t="str">
        <f>IF(A57&lt;&gt;"",MID(F57,1,FIND(" ",F57,1)-1),AD56)</f>
        <v>H17ACC1234.</v>
      </c>
      <c r="AE57" s="128" t="str">
        <f t="shared" si="17"/>
        <v>H17ACC1234</v>
      </c>
      <c r="AF57" s="85"/>
      <c r="AG57" s="86"/>
      <c r="AH57" s="87"/>
    </row>
    <row r="58" spans="1:34" s="88" customFormat="1" ht="357" customHeight="1" x14ac:dyDescent="0.2">
      <c r="A58" s="95">
        <f>IF(ISBLANK(D58),"",COUNTA($D$2:D58))</f>
        <v>56</v>
      </c>
      <c r="B58" s="96">
        <f t="shared" si="0"/>
        <v>57</v>
      </c>
      <c r="C58" s="122"/>
      <c r="D58" s="67" t="s">
        <v>2044</v>
      </c>
      <c r="E58" s="96" t="s">
        <v>169</v>
      </c>
      <c r="F58" s="68" t="s">
        <v>2091</v>
      </c>
      <c r="G58" s="68" t="s">
        <v>2060</v>
      </c>
      <c r="H58" s="101" t="s">
        <v>2073</v>
      </c>
      <c r="I58" s="101" t="s">
        <v>2069</v>
      </c>
      <c r="J58" s="95" t="s">
        <v>2066</v>
      </c>
      <c r="K58" s="95">
        <v>1</v>
      </c>
      <c r="L58" s="119">
        <v>44564</v>
      </c>
      <c r="M58" s="119">
        <v>44654</v>
      </c>
      <c r="N58" s="71">
        <f t="shared" si="20"/>
        <v>12.857142857142858</v>
      </c>
      <c r="O58" s="64" t="s">
        <v>1999</v>
      </c>
      <c r="P58" s="64">
        <v>0</v>
      </c>
      <c r="Q58" s="74">
        <f>IF(P58/K58&gt;1,100,+P58/K58*100)</f>
        <v>0</v>
      </c>
      <c r="R58" s="63">
        <f>+N58*Q58/100</f>
        <v>0</v>
      </c>
      <c r="S58" s="63">
        <f>IF(M58&lt;=$AG$1,R58,0)</f>
        <v>0</v>
      </c>
      <c r="T58" s="63">
        <f>IF($AG$1&gt;=M58,N58,0)</f>
        <v>12.857142857142858</v>
      </c>
      <c r="U58" s="122"/>
      <c r="V58" s="65" t="str">
        <f>IF(Q58=100,"CUMPLIDA",IF(M58-$AG$1&lt;0,"VENCIDA",IF(M58-$AG$1&lt;=30,"PRÓXIMA A VENCER",IF(Q58&gt;0,"CON AVANCE","EN TERMINO"))))</f>
        <v>VENCIDA</v>
      </c>
      <c r="W58" s="65" t="str">
        <f>IF(A58&lt;&gt;"",IF(AC58=1,"VENCIDO",IF(AC58=2,"PRÓXIMO A VENCER",IF(AC58=3,"EN TERMINO",IF(AC58=4,"CON AVANCE",IF(AC58=5,"CUMPLIDO",))))),"")</f>
        <v>VENCIDO</v>
      </c>
      <c r="X58" s="127" t="s">
        <v>2093</v>
      </c>
      <c r="Y58" s="127" t="str">
        <f t="shared" si="14"/>
        <v>H18ACC1234</v>
      </c>
      <c r="Z58" s="84">
        <f>IF(A58&lt;&gt;"",1,Z57+1)</f>
        <v>1</v>
      </c>
      <c r="AA58" s="84" t="str">
        <f t="shared" si="15"/>
        <v>H18ACC1234 - 1</v>
      </c>
      <c r="AB58" s="128">
        <f t="shared" si="16"/>
        <v>1</v>
      </c>
      <c r="AC58" s="128">
        <f t="shared" si="13"/>
        <v>1</v>
      </c>
      <c r="AD58" s="128" t="str">
        <f>IF(A58&lt;&gt;"",MID(F58,1,FIND(" ",F58,1)-1),AD57)</f>
        <v>H18ACC1234.</v>
      </c>
      <c r="AE58" s="128" t="str">
        <f t="shared" si="17"/>
        <v>H18ACC1234</v>
      </c>
      <c r="AF58" s="85"/>
      <c r="AG58" s="86"/>
      <c r="AH58" s="87"/>
    </row>
    <row r="59" spans="1:34" s="88" customFormat="1" ht="357" customHeight="1" x14ac:dyDescent="0.2">
      <c r="A59" s="95">
        <f>IF(ISBLANK(D59),"",COUNTA($D$2:D59))</f>
        <v>57</v>
      </c>
      <c r="B59" s="96">
        <f t="shared" si="0"/>
        <v>58</v>
      </c>
      <c r="C59" s="122"/>
      <c r="D59" s="67" t="s">
        <v>2045</v>
      </c>
      <c r="E59" s="96" t="s">
        <v>1730</v>
      </c>
      <c r="F59" s="68" t="s">
        <v>2075</v>
      </c>
      <c r="G59" s="68" t="s">
        <v>2061</v>
      </c>
      <c r="H59" s="101" t="s">
        <v>2074</v>
      </c>
      <c r="I59" s="101" t="s">
        <v>2065</v>
      </c>
      <c r="J59" s="95" t="s">
        <v>2066</v>
      </c>
      <c r="K59" s="95">
        <v>1</v>
      </c>
      <c r="L59" s="119">
        <v>44564</v>
      </c>
      <c r="M59" s="119">
        <v>44595</v>
      </c>
      <c r="N59" s="71">
        <f t="shared" si="20"/>
        <v>4.4285714285714288</v>
      </c>
      <c r="O59" s="64" t="s">
        <v>1999</v>
      </c>
      <c r="P59" s="64">
        <v>0</v>
      </c>
      <c r="Q59" s="74">
        <f>IF(P59/K59&gt;1,100,+P59/K59*100)</f>
        <v>0</v>
      </c>
      <c r="R59" s="63">
        <f>+N59*Q59/100</f>
        <v>0</v>
      </c>
      <c r="S59" s="63">
        <f>IF(M59&lt;=$AG$1,R59,0)</f>
        <v>0</v>
      </c>
      <c r="T59" s="63">
        <f>IF($AG$1&gt;=M59,N59,0)</f>
        <v>4.4285714285714288</v>
      </c>
      <c r="U59" s="122"/>
      <c r="V59" s="65" t="str">
        <f>IF(Q59=100,"CUMPLIDA",IF(M59-$AG$1&lt;0,"VENCIDA",IF(M59-$AG$1&lt;=30,"PRÓXIMA A VENCER",IF(Q59&gt;0,"CON AVANCE","EN TERMINO"))))</f>
        <v>VENCIDA</v>
      </c>
      <c r="W59" s="65" t="str">
        <f>IF(A59&lt;&gt;"",IF(AC59=1,"VENCIDO",IF(AC59=2,"PRÓXIMO A VENCER",IF(AC59=3,"EN TERMINO",IF(AC59=4,"CON AVANCE",IF(AC59=5,"CUMPLIDO",))))),"")</f>
        <v>VENCIDO</v>
      </c>
      <c r="X59" s="127" t="s">
        <v>2093</v>
      </c>
      <c r="Y59" s="127" t="str">
        <f t="shared" si="14"/>
        <v>H19ACC1234</v>
      </c>
      <c r="Z59" s="84">
        <f>IF(A59&lt;&gt;"",1,Z58+1)</f>
        <v>1</v>
      </c>
      <c r="AA59" s="84" t="str">
        <f t="shared" si="15"/>
        <v>H19ACC1234 - 1</v>
      </c>
      <c r="AB59" s="128">
        <f t="shared" si="16"/>
        <v>1</v>
      </c>
      <c r="AC59" s="128">
        <f t="shared" si="13"/>
        <v>1</v>
      </c>
      <c r="AD59" s="128" t="str">
        <f>IF(A59&lt;&gt;"",MID(F59,1,FIND(" ",F59,1)-1),AD58)</f>
        <v>H19ACC1234.</v>
      </c>
      <c r="AE59" s="128" t="str">
        <f t="shared" si="17"/>
        <v>H19ACC1234</v>
      </c>
      <c r="AF59" s="85"/>
      <c r="AG59" s="86"/>
      <c r="AH59" s="87"/>
    </row>
    <row r="60" spans="1:34" s="88" customFormat="1" ht="357" customHeight="1" x14ac:dyDescent="0.2">
      <c r="A60" s="95">
        <f>IF(ISBLANK(D60),"",COUNTA($D$2:D60))</f>
        <v>58</v>
      </c>
      <c r="B60" s="96">
        <f t="shared" si="0"/>
        <v>59</v>
      </c>
      <c r="C60" s="122"/>
      <c r="D60" s="96" t="s">
        <v>816</v>
      </c>
      <c r="E60" s="96" t="s">
        <v>1955</v>
      </c>
      <c r="F60" s="68" t="s">
        <v>2098</v>
      </c>
      <c r="G60" s="68" t="s">
        <v>1854</v>
      </c>
      <c r="H60" s="69" t="s">
        <v>1855</v>
      </c>
      <c r="I60" s="69" t="s">
        <v>1856</v>
      </c>
      <c r="J60" s="64" t="s">
        <v>1218</v>
      </c>
      <c r="K60" s="64">
        <v>1</v>
      </c>
      <c r="L60" s="118">
        <v>44410</v>
      </c>
      <c r="M60" s="118">
        <v>44561</v>
      </c>
      <c r="N60" s="71">
        <f t="shared" ref="N60:N86" si="22">(+M60-L60)/7</f>
        <v>21.571428571428573</v>
      </c>
      <c r="O60" s="64" t="s">
        <v>379</v>
      </c>
      <c r="P60" s="64">
        <v>0.7</v>
      </c>
      <c r="Q60" s="74">
        <f>IF(P60/K60&gt;1,100,+P60/K60*100)</f>
        <v>70</v>
      </c>
      <c r="R60" s="63">
        <f>+N60*Q60/100</f>
        <v>15.1</v>
      </c>
      <c r="S60" s="63">
        <f>IF(M60&lt;=$AG$1,R60,0)</f>
        <v>15.1</v>
      </c>
      <c r="T60" s="63">
        <f>IF($AG$1&gt;=M60,N60,0)</f>
        <v>21.571428571428573</v>
      </c>
      <c r="U60" s="122"/>
      <c r="V60" s="65" t="str">
        <f>IF(Q60=100,"CUMPLIDA",IF(M60-$AG$1&lt;0,"VENCIDA",IF(M60-$AG$1&lt;=30,"PRÓXIMA A VENCER",IF(Q60&gt;0,"CON AVANCE","EN TERMINO"))))</f>
        <v>VENCIDA</v>
      </c>
      <c r="W60" s="65" t="str">
        <f>IF(A60&lt;&gt;"",IF(AC60=1,"VENCIDO",IF(AC60=2,"PRÓXIMO A VENCER",IF(AC60=3,"EN TERMINO",IF(AC60=4,"CON AVANCE",IF(AC60=5,"CUMPLIDO",))))),"")</f>
        <v>VENCIDO</v>
      </c>
      <c r="X60" s="135" t="s">
        <v>1849</v>
      </c>
      <c r="Y60" s="127" t="str">
        <f t="shared" si="14"/>
        <v>H1AF2020</v>
      </c>
      <c r="Z60" s="84">
        <f>IF(A60&lt;&gt;"",1,Z59+1)</f>
        <v>1</v>
      </c>
      <c r="AA60" s="84" t="str">
        <f t="shared" si="15"/>
        <v>H1AF2020 - 1</v>
      </c>
      <c r="AB60" s="128">
        <f t="shared" si="16"/>
        <v>1</v>
      </c>
      <c r="AC60" s="128">
        <f t="shared" si="13"/>
        <v>1</v>
      </c>
      <c r="AD60" s="128" t="str">
        <f>IF(A60&lt;&gt;"",MID(F60,1,FIND(" ",F60,1)-1),AD59)</f>
        <v>H1AF2020.</v>
      </c>
      <c r="AE60" s="128" t="str">
        <f t="shared" si="17"/>
        <v>H1AF2020</v>
      </c>
      <c r="AF60" s="85"/>
      <c r="AG60" s="86"/>
      <c r="AH60" s="87"/>
    </row>
    <row r="61" spans="1:34" s="88" customFormat="1" ht="357" customHeight="1" x14ac:dyDescent="0.2">
      <c r="A61" s="95" t="str">
        <f>IF(ISBLANK(D61),"",COUNTA($D$2:D61))</f>
        <v/>
      </c>
      <c r="B61" s="96">
        <f t="shared" si="0"/>
        <v>60</v>
      </c>
      <c r="C61" s="122"/>
      <c r="D61" s="96"/>
      <c r="E61" s="96" t="s">
        <v>1954</v>
      </c>
      <c r="F61" s="68" t="s">
        <v>2099</v>
      </c>
      <c r="G61" s="68" t="s">
        <v>1854</v>
      </c>
      <c r="H61" s="69" t="s">
        <v>1857</v>
      </c>
      <c r="I61" s="69" t="s">
        <v>1858</v>
      </c>
      <c r="J61" s="64" t="s">
        <v>1859</v>
      </c>
      <c r="K61" s="64">
        <v>1</v>
      </c>
      <c r="L61" s="118">
        <v>44410</v>
      </c>
      <c r="M61" s="118">
        <v>44561</v>
      </c>
      <c r="N61" s="71">
        <f t="shared" si="22"/>
        <v>21.571428571428573</v>
      </c>
      <c r="O61" s="64" t="s">
        <v>1994</v>
      </c>
      <c r="P61" s="64">
        <v>1</v>
      </c>
      <c r="Q61" s="74">
        <f>IF(P61/K61&gt;1,100,+P61/K61*100)</f>
        <v>100</v>
      </c>
      <c r="R61" s="63">
        <f>+N61*Q61/100</f>
        <v>21.571428571428573</v>
      </c>
      <c r="S61" s="63">
        <f>IF(M61&lt;=$AG$1,R61,0)</f>
        <v>21.571428571428573</v>
      </c>
      <c r="T61" s="63">
        <f>IF($AG$1&gt;=M61,N61,0)</f>
        <v>21.571428571428573</v>
      </c>
      <c r="U61" s="122"/>
      <c r="V61" s="65" t="str">
        <f>IF(Q61=100,"CUMPLIDA",IF(M61-$AG$1&lt;0,"VENCIDA",IF(M61-$AG$1&lt;=30,"PRÓXIMA A VENCER",IF(Q61&gt;0,"CON AVANCE","EN TERMINO"))))</f>
        <v>CUMPLIDA</v>
      </c>
      <c r="W61" s="65" t="str">
        <f>IF(A61&lt;&gt;"",IF(AC61=1,"VENCIDO",IF(AC61=2,"PRÓXIMO A VENCER",IF(AC61=3,"EN TERMINO",IF(AC61=4,"CON AVANCE",IF(AC61=5,"CUMPLIDO",))))),"")</f>
        <v/>
      </c>
      <c r="X61" s="135" t="s">
        <v>1849</v>
      </c>
      <c r="Y61" s="127" t="str">
        <f t="shared" si="14"/>
        <v>H1AF2020</v>
      </c>
      <c r="Z61" s="84">
        <f>IF(A61&lt;&gt;"",1,Z60+1)</f>
        <v>2</v>
      </c>
      <c r="AA61" s="84" t="str">
        <f t="shared" si="15"/>
        <v>H1AF2020 - 2</v>
      </c>
      <c r="AB61" s="128">
        <f t="shared" si="16"/>
        <v>5</v>
      </c>
      <c r="AC61" s="128">
        <f t="shared" si="13"/>
        <v>5</v>
      </c>
      <c r="AD61" s="128" t="str">
        <f>IF(A61&lt;&gt;"",MID(F61,1,FIND(" ",F61,1)-1),AD60)</f>
        <v>H1AF2020.</v>
      </c>
      <c r="AE61" s="128" t="str">
        <f t="shared" si="17"/>
        <v>H1AF2020</v>
      </c>
      <c r="AF61" s="85"/>
      <c r="AG61" s="86"/>
      <c r="AH61" s="87"/>
    </row>
    <row r="62" spans="1:34" s="88" customFormat="1" ht="357" customHeight="1" x14ac:dyDescent="0.2">
      <c r="A62" s="95">
        <f>IF(ISBLANK(D62),"",COUNTA($D$2:D62))</f>
        <v>59</v>
      </c>
      <c r="B62" s="96">
        <f t="shared" si="0"/>
        <v>61</v>
      </c>
      <c r="C62" s="122"/>
      <c r="D62" s="96" t="s">
        <v>1513</v>
      </c>
      <c r="E62" s="96" t="s">
        <v>1955</v>
      </c>
      <c r="F62" s="68" t="s">
        <v>2100</v>
      </c>
      <c r="G62" s="68" t="s">
        <v>1860</v>
      </c>
      <c r="H62" s="68" t="s">
        <v>1861</v>
      </c>
      <c r="I62" s="64" t="s">
        <v>1494</v>
      </c>
      <c r="J62" s="64" t="s">
        <v>1862</v>
      </c>
      <c r="K62" s="64">
        <v>1</v>
      </c>
      <c r="L62" s="118">
        <v>44410</v>
      </c>
      <c r="M62" s="118">
        <v>44530</v>
      </c>
      <c r="N62" s="71">
        <f t="shared" si="22"/>
        <v>17.142857142857142</v>
      </c>
      <c r="O62" s="64" t="s">
        <v>1500</v>
      </c>
      <c r="P62" s="64">
        <v>1</v>
      </c>
      <c r="Q62" s="74">
        <f>IF(P62/K62&gt;1,100,+P62/K62*100)</f>
        <v>100</v>
      </c>
      <c r="R62" s="63">
        <f>+N62*Q62/100</f>
        <v>17.142857142857142</v>
      </c>
      <c r="S62" s="63">
        <f>IF(M62&lt;=$AG$1,R62,0)</f>
        <v>17.142857142857142</v>
      </c>
      <c r="T62" s="63">
        <f>IF($AG$1&gt;=M62,N62,0)</f>
        <v>17.142857142857142</v>
      </c>
      <c r="U62" s="122"/>
      <c r="V62" s="65" t="str">
        <f>IF(Q62=100,"CUMPLIDA",IF(M62-$AG$1&lt;0,"VENCIDA",IF(M62-$AG$1&lt;=30,"PRÓXIMA A VENCER",IF(Q62&gt;0,"CON AVANCE","EN TERMINO"))))</f>
        <v>CUMPLIDA</v>
      </c>
      <c r="W62" s="65" t="str">
        <f>IF(A62&lt;&gt;"",IF(AC62=1,"VENCIDO",IF(AC62=2,"PRÓXIMO A VENCER",IF(AC62=3,"EN TERMINO",IF(AC62=4,"CON AVANCE",IF(AC62=5,"CUMPLIDO",))))),"")</f>
        <v>CUMPLIDO</v>
      </c>
      <c r="X62" s="135" t="s">
        <v>1849</v>
      </c>
      <c r="Y62" s="127" t="str">
        <f t="shared" si="14"/>
        <v>H2AF2020</v>
      </c>
      <c r="Z62" s="84">
        <f>IF(A62&lt;&gt;"",1,Z61+1)</f>
        <v>1</v>
      </c>
      <c r="AA62" s="84" t="str">
        <f t="shared" si="15"/>
        <v>H2AF2020 - 1</v>
      </c>
      <c r="AB62" s="128">
        <f t="shared" si="16"/>
        <v>5</v>
      </c>
      <c r="AC62" s="128">
        <f t="shared" si="13"/>
        <v>5</v>
      </c>
      <c r="AD62" s="128" t="str">
        <f>IF(A62&lt;&gt;"",MID(F62,1,FIND(" ",F62,1)-1),AD61)</f>
        <v>H2AF2020.</v>
      </c>
      <c r="AE62" s="128" t="str">
        <f t="shared" si="17"/>
        <v>H2AF2020</v>
      </c>
      <c r="AF62" s="85"/>
      <c r="AG62" s="86"/>
      <c r="AH62" s="87"/>
    </row>
    <row r="63" spans="1:34" s="88" customFormat="1" ht="357" customHeight="1" x14ac:dyDescent="0.2">
      <c r="A63" s="95">
        <f>IF(ISBLANK(D63),"",COUNTA($D$2:D63))</f>
        <v>60</v>
      </c>
      <c r="B63" s="96">
        <f t="shared" si="0"/>
        <v>62</v>
      </c>
      <c r="C63" s="122"/>
      <c r="D63" s="96" t="s">
        <v>1513</v>
      </c>
      <c r="E63" s="96" t="s">
        <v>1956</v>
      </c>
      <c r="F63" s="68" t="s">
        <v>2101</v>
      </c>
      <c r="G63" s="68" t="s">
        <v>1863</v>
      </c>
      <c r="H63" s="68" t="s">
        <v>1864</v>
      </c>
      <c r="I63" s="64" t="s">
        <v>1494</v>
      </c>
      <c r="J63" s="64" t="s">
        <v>1862</v>
      </c>
      <c r="K63" s="64">
        <v>1</v>
      </c>
      <c r="L63" s="118">
        <v>44410</v>
      </c>
      <c r="M63" s="118">
        <v>44530</v>
      </c>
      <c r="N63" s="71">
        <f t="shared" si="22"/>
        <v>17.142857142857142</v>
      </c>
      <c r="O63" s="64" t="s">
        <v>1500</v>
      </c>
      <c r="P63" s="64">
        <v>1</v>
      </c>
      <c r="Q63" s="74">
        <f>IF(P63/K63&gt;1,100,+P63/K63*100)</f>
        <v>100</v>
      </c>
      <c r="R63" s="63">
        <f>+N63*Q63/100</f>
        <v>17.142857142857142</v>
      </c>
      <c r="S63" s="63">
        <f>IF(M63&lt;=$AG$1,R63,0)</f>
        <v>17.142857142857142</v>
      </c>
      <c r="T63" s="63">
        <f>IF($AG$1&gt;=M63,N63,0)</f>
        <v>17.142857142857142</v>
      </c>
      <c r="U63" s="122"/>
      <c r="V63" s="65" t="str">
        <f>IF(Q63=100,"CUMPLIDA",IF(M63-$AG$1&lt;0,"VENCIDA",IF(M63-$AG$1&lt;=30,"PRÓXIMA A VENCER",IF(Q63&gt;0,"CON AVANCE","EN TERMINO"))))</f>
        <v>CUMPLIDA</v>
      </c>
      <c r="W63" s="65" t="str">
        <f>IF(A63&lt;&gt;"",IF(AC63=1,"VENCIDO",IF(AC63=2,"PRÓXIMO A VENCER",IF(AC63=3,"EN TERMINO",IF(AC63=4,"CON AVANCE",IF(AC63=5,"CUMPLIDO",))))),"")</f>
        <v>CUMPLIDO</v>
      </c>
      <c r="X63" s="135" t="s">
        <v>1849</v>
      </c>
      <c r="Y63" s="127" t="str">
        <f t="shared" si="14"/>
        <v>H3AF2020</v>
      </c>
      <c r="Z63" s="84">
        <f>IF(A63&lt;&gt;"",1,Z62+1)</f>
        <v>1</v>
      </c>
      <c r="AA63" s="84" t="str">
        <f t="shared" si="15"/>
        <v>H3AF2020 - 1</v>
      </c>
      <c r="AB63" s="128">
        <f t="shared" si="16"/>
        <v>5</v>
      </c>
      <c r="AC63" s="128">
        <f t="shared" si="13"/>
        <v>5</v>
      </c>
      <c r="AD63" s="128" t="str">
        <f>IF(A63&lt;&gt;"",MID(F63,1,FIND(" ",F63,1)-1),AD62)</f>
        <v>H3AF2020.</v>
      </c>
      <c r="AE63" s="128" t="str">
        <f t="shared" si="17"/>
        <v>H3AF2020</v>
      </c>
      <c r="AF63" s="85"/>
      <c r="AG63" s="86"/>
      <c r="AH63" s="87"/>
    </row>
    <row r="64" spans="1:34" s="88" customFormat="1" ht="357" customHeight="1" x14ac:dyDescent="0.2">
      <c r="A64" s="95">
        <f>IF(ISBLANK(D64),"",COUNTA($D$2:D64))</f>
        <v>61</v>
      </c>
      <c r="B64" s="96">
        <f t="shared" si="0"/>
        <v>63</v>
      </c>
      <c r="C64" s="122"/>
      <c r="D64" s="96" t="s">
        <v>815</v>
      </c>
      <c r="E64" s="96" t="s">
        <v>1499</v>
      </c>
      <c r="F64" s="68" t="s">
        <v>2102</v>
      </c>
      <c r="G64" s="68" t="s">
        <v>1865</v>
      </c>
      <c r="H64" s="69" t="s">
        <v>1866</v>
      </c>
      <c r="I64" s="69" t="s">
        <v>1867</v>
      </c>
      <c r="J64" s="64" t="s">
        <v>1959</v>
      </c>
      <c r="K64" s="64">
        <v>1</v>
      </c>
      <c r="L64" s="118">
        <v>44410</v>
      </c>
      <c r="M64" s="118">
        <v>44561</v>
      </c>
      <c r="N64" s="71">
        <f t="shared" si="22"/>
        <v>21.571428571428573</v>
      </c>
      <c r="O64" s="64" t="s">
        <v>1500</v>
      </c>
      <c r="P64" s="64">
        <v>1</v>
      </c>
      <c r="Q64" s="74">
        <f>IF(P64/K64&gt;1,100,+P64/K64*100)</f>
        <v>100</v>
      </c>
      <c r="R64" s="63">
        <f>+N64*Q64/100</f>
        <v>21.571428571428573</v>
      </c>
      <c r="S64" s="63">
        <f>IF(M64&lt;=$AG$1,R64,0)</f>
        <v>21.571428571428573</v>
      </c>
      <c r="T64" s="63">
        <f>IF($AG$1&gt;=M64,N64,0)</f>
        <v>21.571428571428573</v>
      </c>
      <c r="U64" s="122"/>
      <c r="V64" s="65" t="str">
        <f>IF(Q64=100,"CUMPLIDA",IF(M64-$AG$1&lt;0,"VENCIDA",IF(M64-$AG$1&lt;=30,"PRÓXIMA A VENCER",IF(Q64&gt;0,"CON AVANCE","EN TERMINO"))))</f>
        <v>CUMPLIDA</v>
      </c>
      <c r="W64" s="65" t="str">
        <f>IF(A64&lt;&gt;"",IF(AC64=1,"VENCIDO",IF(AC64=2,"PRÓXIMO A VENCER",IF(AC64=3,"EN TERMINO",IF(AC64=4,"CON AVANCE",IF(AC64=5,"CUMPLIDO",))))),"")</f>
        <v>CUMPLIDO</v>
      </c>
      <c r="X64" s="135" t="s">
        <v>1849</v>
      </c>
      <c r="Y64" s="127" t="str">
        <f t="shared" si="14"/>
        <v>H4AF2020</v>
      </c>
      <c r="Z64" s="84">
        <f>IF(A64&lt;&gt;"",1,Z63+1)</f>
        <v>1</v>
      </c>
      <c r="AA64" s="84" t="str">
        <f t="shared" si="15"/>
        <v>H4AF2020 - 1</v>
      </c>
      <c r="AB64" s="128">
        <f t="shared" si="16"/>
        <v>5</v>
      </c>
      <c r="AC64" s="128">
        <f t="shared" si="13"/>
        <v>5</v>
      </c>
      <c r="AD64" s="128" t="str">
        <f>IF(A64&lt;&gt;"",MID(F64,1,FIND(" ",F64,1)-1),AD63)</f>
        <v>H4AF2020.</v>
      </c>
      <c r="AE64" s="128" t="str">
        <f t="shared" si="17"/>
        <v>H4AF2020</v>
      </c>
      <c r="AF64" s="85"/>
      <c r="AG64" s="86"/>
      <c r="AH64" s="87"/>
    </row>
    <row r="65" spans="1:34" s="88" customFormat="1" ht="357" customHeight="1" x14ac:dyDescent="0.2">
      <c r="A65" s="95" t="str">
        <f>IF(ISBLANK(D65),"",COUNTA($D$2:D65))</f>
        <v/>
      </c>
      <c r="B65" s="96">
        <f t="shared" si="0"/>
        <v>64</v>
      </c>
      <c r="C65" s="122"/>
      <c r="D65" s="96"/>
      <c r="E65" s="96" t="s">
        <v>1499</v>
      </c>
      <c r="F65" s="68" t="s">
        <v>2103</v>
      </c>
      <c r="G65" s="68" t="s">
        <v>1865</v>
      </c>
      <c r="H65" s="69" t="s">
        <v>1868</v>
      </c>
      <c r="I65" s="69" t="s">
        <v>1960</v>
      </c>
      <c r="J65" s="64" t="s">
        <v>1869</v>
      </c>
      <c r="K65" s="64">
        <v>1</v>
      </c>
      <c r="L65" s="118">
        <v>44410</v>
      </c>
      <c r="M65" s="118">
        <v>44561</v>
      </c>
      <c r="N65" s="71">
        <f t="shared" si="22"/>
        <v>21.571428571428573</v>
      </c>
      <c r="O65" s="64" t="s">
        <v>1500</v>
      </c>
      <c r="P65" s="64">
        <v>0.2</v>
      </c>
      <c r="Q65" s="74">
        <f>IF(P65/K65&gt;1,100,+P65/K65*100)</f>
        <v>20</v>
      </c>
      <c r="R65" s="63">
        <f>+N65*Q65/100</f>
        <v>4.3142857142857141</v>
      </c>
      <c r="S65" s="63">
        <f>IF(M65&lt;=$AG$1,R65,0)</f>
        <v>4.3142857142857141</v>
      </c>
      <c r="T65" s="63">
        <f>IF($AG$1&gt;=M65,N65,0)</f>
        <v>21.571428571428573</v>
      </c>
      <c r="U65" s="122"/>
      <c r="V65" s="65" t="str">
        <f>IF(Q65=100,"CUMPLIDA",IF(M65-$AG$1&lt;0,"VENCIDA",IF(M65-$AG$1&lt;=30,"PRÓXIMA A VENCER",IF(Q65&gt;0,"CON AVANCE","EN TERMINO"))))</f>
        <v>VENCIDA</v>
      </c>
      <c r="W65" s="65" t="str">
        <f>IF(A65&lt;&gt;"",IF(AC65=1,"VENCIDO",IF(AC65=2,"PRÓXIMO A VENCER",IF(AC65=3,"EN TERMINO",IF(AC65=4,"CON AVANCE",IF(AC65=5,"CUMPLIDO",))))),"")</f>
        <v/>
      </c>
      <c r="X65" s="135" t="s">
        <v>1849</v>
      </c>
      <c r="Y65" s="127" t="str">
        <f t="shared" si="14"/>
        <v>H4AF2020</v>
      </c>
      <c r="Z65" s="84">
        <f>IF(A65&lt;&gt;"",1,Z64+1)</f>
        <v>2</v>
      </c>
      <c r="AA65" s="84" t="str">
        <f t="shared" si="15"/>
        <v>H4AF2020 - 2</v>
      </c>
      <c r="AB65" s="128">
        <f t="shared" si="16"/>
        <v>1</v>
      </c>
      <c r="AC65" s="128">
        <f t="shared" si="13"/>
        <v>1</v>
      </c>
      <c r="AD65" s="128" t="str">
        <f>IF(A65&lt;&gt;"",MID(F65,1,FIND(" ",F65,1)-1),AD64)</f>
        <v>H4AF2020.</v>
      </c>
      <c r="AE65" s="128" t="str">
        <f t="shared" si="17"/>
        <v>H4AF2020</v>
      </c>
      <c r="AF65" s="85"/>
      <c r="AG65" s="86"/>
      <c r="AH65" s="87"/>
    </row>
    <row r="66" spans="1:34" s="88" customFormat="1" ht="357" customHeight="1" x14ac:dyDescent="0.2">
      <c r="A66" s="95">
        <f>IF(ISBLANK(D66),"",COUNTA($D$2:D66))</f>
        <v>62</v>
      </c>
      <c r="B66" s="96">
        <f t="shared" si="0"/>
        <v>65</v>
      </c>
      <c r="C66" s="122"/>
      <c r="D66" s="96" t="s">
        <v>816</v>
      </c>
      <c r="E66" s="96" t="s">
        <v>1489</v>
      </c>
      <c r="F66" s="68" t="s">
        <v>2104</v>
      </c>
      <c r="G66" s="68" t="s">
        <v>1870</v>
      </c>
      <c r="H66" s="69" t="s">
        <v>1871</v>
      </c>
      <c r="I66" s="69" t="s">
        <v>1872</v>
      </c>
      <c r="J66" s="64" t="s">
        <v>1873</v>
      </c>
      <c r="K66" s="64">
        <v>1</v>
      </c>
      <c r="L66" s="118">
        <v>44410</v>
      </c>
      <c r="M66" s="118">
        <v>44530</v>
      </c>
      <c r="N66" s="71">
        <f t="shared" si="22"/>
        <v>17.142857142857142</v>
      </c>
      <c r="O66" s="64" t="s">
        <v>2344</v>
      </c>
      <c r="P66" s="64">
        <v>0.5</v>
      </c>
      <c r="Q66" s="74">
        <f>IF(P66/K66&gt;1,100,+P66/K66*100)</f>
        <v>50</v>
      </c>
      <c r="R66" s="63">
        <f>+N66*Q66/100</f>
        <v>8.5714285714285712</v>
      </c>
      <c r="S66" s="63">
        <f>IF(M66&lt;=$AG$1,R66,0)</f>
        <v>8.5714285714285712</v>
      </c>
      <c r="T66" s="63">
        <f>IF($AG$1&gt;=M66,N66,0)</f>
        <v>17.142857142857142</v>
      </c>
      <c r="U66" s="122"/>
      <c r="V66" s="65" t="str">
        <f>IF(Q66=100,"CUMPLIDA",IF(M66-$AG$1&lt;0,"VENCIDA",IF(M66-$AG$1&lt;=30,"PRÓXIMA A VENCER",IF(Q66&gt;0,"CON AVANCE","EN TERMINO"))))</f>
        <v>VENCIDA</v>
      </c>
      <c r="W66" s="65" t="str">
        <f>IF(A66&lt;&gt;"",IF(AC66=1,"VENCIDO",IF(AC66=2,"PRÓXIMO A VENCER",IF(AC66=3,"EN TERMINO",IF(AC66=4,"CON AVANCE",IF(AC66=5,"CUMPLIDO",))))),"")</f>
        <v>VENCIDO</v>
      </c>
      <c r="X66" s="135" t="s">
        <v>1849</v>
      </c>
      <c r="Y66" s="127" t="str">
        <f t="shared" si="14"/>
        <v>H5AF2020</v>
      </c>
      <c r="Z66" s="84">
        <f>IF(A66&lt;&gt;"",1,Z65+1)</f>
        <v>1</v>
      </c>
      <c r="AA66" s="84" t="str">
        <f t="shared" si="15"/>
        <v>H5AF2020 - 1</v>
      </c>
      <c r="AB66" s="128">
        <f t="shared" si="16"/>
        <v>1</v>
      </c>
      <c r="AC66" s="128">
        <f t="shared" si="13"/>
        <v>1</v>
      </c>
      <c r="AD66" s="128" t="str">
        <f>IF(A66&lt;&gt;"",MID(F66,1,FIND(" ",F66,1)-1),AD65)</f>
        <v>H5AF2020.</v>
      </c>
      <c r="AE66" s="128" t="str">
        <f t="shared" si="17"/>
        <v>H5AF2020</v>
      </c>
      <c r="AF66" s="85"/>
      <c r="AG66" s="86"/>
      <c r="AH66" s="87"/>
    </row>
    <row r="67" spans="1:34" s="88" customFormat="1" ht="357" customHeight="1" x14ac:dyDescent="0.2">
      <c r="A67" s="95">
        <f>IF(ISBLANK(D67),"",COUNTA($D$2:D67))</f>
        <v>63</v>
      </c>
      <c r="B67" s="96">
        <f t="shared" si="0"/>
        <v>66</v>
      </c>
      <c r="C67" s="122"/>
      <c r="D67" s="96" t="s">
        <v>816</v>
      </c>
      <c r="E67" s="96" t="s">
        <v>1499</v>
      </c>
      <c r="F67" s="68" t="s">
        <v>2105</v>
      </c>
      <c r="G67" s="68" t="s">
        <v>1874</v>
      </c>
      <c r="H67" s="69" t="s">
        <v>1875</v>
      </c>
      <c r="I67" s="69" t="s">
        <v>1875</v>
      </c>
      <c r="J67" s="64" t="s">
        <v>1862</v>
      </c>
      <c r="K67" s="64">
        <v>1</v>
      </c>
      <c r="L67" s="118">
        <v>44410</v>
      </c>
      <c r="M67" s="118">
        <v>44561</v>
      </c>
      <c r="N67" s="71">
        <f t="shared" si="22"/>
        <v>21.571428571428573</v>
      </c>
      <c r="O67" s="64" t="s">
        <v>1500</v>
      </c>
      <c r="P67" s="64">
        <v>1</v>
      </c>
      <c r="Q67" s="74">
        <f>IF(P67/K67&gt;1,100,+P67/K67*100)</f>
        <v>100</v>
      </c>
      <c r="R67" s="63">
        <f>+N67*Q67/100</f>
        <v>21.571428571428573</v>
      </c>
      <c r="S67" s="63">
        <f>IF(M67&lt;=$AG$1,R67,0)</f>
        <v>21.571428571428573</v>
      </c>
      <c r="T67" s="63">
        <f>IF($AG$1&gt;=M67,N67,0)</f>
        <v>21.571428571428573</v>
      </c>
      <c r="U67" s="122"/>
      <c r="V67" s="65" t="str">
        <f>IF(Q67=100,"CUMPLIDA",IF(M67-$AG$1&lt;0,"VENCIDA",IF(M67-$AG$1&lt;=30,"PRÓXIMA A VENCER",IF(Q67&gt;0,"CON AVANCE","EN TERMINO"))))</f>
        <v>CUMPLIDA</v>
      </c>
      <c r="W67" s="65" t="str">
        <f>IF(A67&lt;&gt;"",IF(AC67=1,"VENCIDO",IF(AC67=2,"PRÓXIMO A VENCER",IF(AC67=3,"EN TERMINO",IF(AC67=4,"CON AVANCE",IF(AC67=5,"CUMPLIDO",))))),"")</f>
        <v>CUMPLIDO</v>
      </c>
      <c r="X67" s="135" t="s">
        <v>1849</v>
      </c>
      <c r="Y67" s="127" t="str">
        <f t="shared" si="14"/>
        <v>H6AF2020</v>
      </c>
      <c r="Z67" s="84">
        <f>IF(A67&lt;&gt;"",1,Z66+1)</f>
        <v>1</v>
      </c>
      <c r="AA67" s="84" t="str">
        <f t="shared" si="15"/>
        <v>H6AF2020 - 1</v>
      </c>
      <c r="AB67" s="128">
        <f t="shared" si="16"/>
        <v>5</v>
      </c>
      <c r="AC67" s="128">
        <f t="shared" si="13"/>
        <v>5</v>
      </c>
      <c r="AD67" s="128" t="str">
        <f>IF(A67&lt;&gt;"",MID(F67,1,FIND(" ",F67,1)-1),AD66)</f>
        <v>H6AF2020.</v>
      </c>
      <c r="AE67" s="128" t="str">
        <f t="shared" si="17"/>
        <v>H6AF2020</v>
      </c>
      <c r="AF67" s="85"/>
      <c r="AG67" s="86"/>
      <c r="AH67" s="87"/>
    </row>
    <row r="68" spans="1:34" s="88" customFormat="1" ht="357" customHeight="1" x14ac:dyDescent="0.2">
      <c r="A68" s="95">
        <f>IF(ISBLANK(D68),"",COUNTA($D$2:D68))</f>
        <v>64</v>
      </c>
      <c r="B68" s="96">
        <f t="shared" si="0"/>
        <v>67</v>
      </c>
      <c r="C68" s="122"/>
      <c r="D68" s="96" t="s">
        <v>816</v>
      </c>
      <c r="E68" s="96" t="s">
        <v>1499</v>
      </c>
      <c r="F68" s="68" t="s">
        <v>2106</v>
      </c>
      <c r="G68" s="68" t="s">
        <v>1876</v>
      </c>
      <c r="H68" s="69" t="s">
        <v>1875</v>
      </c>
      <c r="I68" s="69" t="s">
        <v>1875</v>
      </c>
      <c r="J68" s="64" t="s">
        <v>1862</v>
      </c>
      <c r="K68" s="64">
        <v>1</v>
      </c>
      <c r="L68" s="118">
        <v>44410</v>
      </c>
      <c r="M68" s="118">
        <v>44561</v>
      </c>
      <c r="N68" s="71">
        <f t="shared" si="22"/>
        <v>21.571428571428573</v>
      </c>
      <c r="O68" s="64" t="s">
        <v>1500</v>
      </c>
      <c r="P68" s="64">
        <v>1</v>
      </c>
      <c r="Q68" s="74">
        <f>IF(P68/K68&gt;1,100,+P68/K68*100)</f>
        <v>100</v>
      </c>
      <c r="R68" s="63">
        <f>+N68*Q68/100</f>
        <v>21.571428571428573</v>
      </c>
      <c r="S68" s="63">
        <f>IF(M68&lt;=$AG$1,R68,0)</f>
        <v>21.571428571428573</v>
      </c>
      <c r="T68" s="63">
        <f>IF($AG$1&gt;=M68,N68,0)</f>
        <v>21.571428571428573</v>
      </c>
      <c r="U68" s="122"/>
      <c r="V68" s="65" t="str">
        <f>IF(Q68=100,"CUMPLIDA",IF(M68-$AG$1&lt;0,"VENCIDA",IF(M68-$AG$1&lt;=30,"PRÓXIMA A VENCER",IF(Q68&gt;0,"CON AVANCE","EN TERMINO"))))</f>
        <v>CUMPLIDA</v>
      </c>
      <c r="W68" s="65" t="str">
        <f>IF(A68&lt;&gt;"",IF(AC68=1,"VENCIDO",IF(AC68=2,"PRÓXIMO A VENCER",IF(AC68=3,"EN TERMINO",IF(AC68=4,"CON AVANCE",IF(AC68=5,"CUMPLIDO",))))),"")</f>
        <v>CUMPLIDO</v>
      </c>
      <c r="X68" s="135" t="s">
        <v>1849</v>
      </c>
      <c r="Y68" s="127" t="str">
        <f t="shared" si="14"/>
        <v>H7AF2020</v>
      </c>
      <c r="Z68" s="84">
        <f>IF(A68&lt;&gt;"",1,Z67+1)</f>
        <v>1</v>
      </c>
      <c r="AA68" s="84" t="str">
        <f t="shared" si="15"/>
        <v>H7AF2020 - 1</v>
      </c>
      <c r="AB68" s="128">
        <f t="shared" si="16"/>
        <v>5</v>
      </c>
      <c r="AC68" s="128">
        <f t="shared" si="13"/>
        <v>5</v>
      </c>
      <c r="AD68" s="128" t="str">
        <f>IF(A68&lt;&gt;"",MID(F68,1,FIND(" ",F68,1)-1),AD67)</f>
        <v>H7AF2020.</v>
      </c>
      <c r="AE68" s="128" t="str">
        <f t="shared" si="17"/>
        <v>H7AF2020</v>
      </c>
      <c r="AF68" s="85"/>
      <c r="AG68" s="86"/>
      <c r="AH68" s="87"/>
    </row>
    <row r="69" spans="1:34" s="88" customFormat="1" ht="357" customHeight="1" x14ac:dyDescent="0.2">
      <c r="A69" s="95">
        <f>IF(ISBLANK(D69),"",COUNTA($D$2:D69))</f>
        <v>65</v>
      </c>
      <c r="B69" s="96">
        <f t="shared" si="0"/>
        <v>68</v>
      </c>
      <c r="C69" s="122"/>
      <c r="D69" s="96" t="s">
        <v>1850</v>
      </c>
      <c r="E69" s="96" t="s">
        <v>1489</v>
      </c>
      <c r="F69" s="68" t="s">
        <v>2107</v>
      </c>
      <c r="G69" s="68" t="s">
        <v>1877</v>
      </c>
      <c r="H69" s="69" t="s">
        <v>1878</v>
      </c>
      <c r="I69" s="69" t="s">
        <v>1878</v>
      </c>
      <c r="J69" s="64" t="s">
        <v>1879</v>
      </c>
      <c r="K69" s="64">
        <v>1</v>
      </c>
      <c r="L69" s="118">
        <v>44407</v>
      </c>
      <c r="M69" s="118">
        <v>44772</v>
      </c>
      <c r="N69" s="71">
        <f t="shared" si="22"/>
        <v>52.142857142857146</v>
      </c>
      <c r="O69" s="64" t="s">
        <v>1995</v>
      </c>
      <c r="P69" s="64">
        <v>0</v>
      </c>
      <c r="Q69" s="74">
        <f>IF(P69/K69&gt;1,100,+P69/K69*100)</f>
        <v>0</v>
      </c>
      <c r="R69" s="63">
        <f>+N69*Q69/100</f>
        <v>0</v>
      </c>
      <c r="S69" s="63">
        <f>IF(M69&lt;=$AG$1,R69,0)</f>
        <v>0</v>
      </c>
      <c r="T69" s="63">
        <f>IF($AG$1&gt;=M69,N69,0)</f>
        <v>0</v>
      </c>
      <c r="U69" s="122"/>
      <c r="V69" s="65" t="str">
        <f>IF(Q69=100,"CUMPLIDA",IF(M69-$AG$1&lt;0,"VENCIDA",IF(M69-$AG$1&lt;=30,"PRÓXIMA A VENCER",IF(Q69&gt;0,"CON AVANCE","EN TERMINO"))))</f>
        <v>PRÓXIMA A VENCER</v>
      </c>
      <c r="W69" s="65" t="str">
        <f>IF(A69&lt;&gt;"",IF(AC69=1,"VENCIDO",IF(AC69=2,"PRÓXIMO A VENCER",IF(AC69=3,"EN TERMINO",IF(AC69=4,"CON AVANCE",IF(AC69=5,"CUMPLIDO",))))),"")</f>
        <v>PRÓXIMO A VENCER</v>
      </c>
      <c r="X69" s="135" t="s">
        <v>1849</v>
      </c>
      <c r="Y69" s="127" t="str">
        <f t="shared" si="14"/>
        <v>H8AF2020</v>
      </c>
      <c r="Z69" s="84">
        <f>IF(A69&lt;&gt;"",1,Z68+1)</f>
        <v>1</v>
      </c>
      <c r="AA69" s="84" t="str">
        <f t="shared" si="15"/>
        <v>H8AF2020 - 1</v>
      </c>
      <c r="AB69" s="128">
        <f t="shared" si="16"/>
        <v>2</v>
      </c>
      <c r="AC69" s="128">
        <f t="shared" si="13"/>
        <v>2</v>
      </c>
      <c r="AD69" s="128" t="str">
        <f>IF(A69&lt;&gt;"",MID(F69,1,FIND(" ",F69,1)-1),AD68)</f>
        <v>H8AF2020.</v>
      </c>
      <c r="AE69" s="128" t="str">
        <f t="shared" si="17"/>
        <v>H8AF2020</v>
      </c>
      <c r="AF69" s="85"/>
      <c r="AG69" s="86"/>
      <c r="AH69" s="87"/>
    </row>
    <row r="70" spans="1:34" s="88" customFormat="1" ht="357" customHeight="1" x14ac:dyDescent="0.2">
      <c r="A70" s="95">
        <f>IF(ISBLANK(D70),"",COUNTA($D$2:D70))</f>
        <v>66</v>
      </c>
      <c r="B70" s="96">
        <f t="shared" ref="B70:B133" si="23">ROW()-1</f>
        <v>69</v>
      </c>
      <c r="C70" s="122"/>
      <c r="D70" s="96" t="s">
        <v>1851</v>
      </c>
      <c r="E70" s="96" t="s">
        <v>1489</v>
      </c>
      <c r="F70" s="68" t="s">
        <v>2108</v>
      </c>
      <c r="G70" s="68" t="s">
        <v>1880</v>
      </c>
      <c r="H70" s="69" t="s">
        <v>1878</v>
      </c>
      <c r="I70" s="69" t="s">
        <v>1878</v>
      </c>
      <c r="J70" s="64" t="s">
        <v>1879</v>
      </c>
      <c r="K70" s="64">
        <v>1</v>
      </c>
      <c r="L70" s="118">
        <v>44407</v>
      </c>
      <c r="M70" s="118">
        <v>44772</v>
      </c>
      <c r="N70" s="71">
        <f t="shared" si="22"/>
        <v>52.142857142857146</v>
      </c>
      <c r="O70" s="64" t="s">
        <v>1995</v>
      </c>
      <c r="P70" s="64">
        <v>0</v>
      </c>
      <c r="Q70" s="74">
        <f>IF(P70/K70&gt;1,100,+P70/K70*100)</f>
        <v>0</v>
      </c>
      <c r="R70" s="63">
        <f>+N70*Q70/100</f>
        <v>0</v>
      </c>
      <c r="S70" s="63">
        <f>IF(M70&lt;=$AG$1,R70,0)</f>
        <v>0</v>
      </c>
      <c r="T70" s="63">
        <f>IF($AG$1&gt;=M70,N70,0)</f>
        <v>0</v>
      </c>
      <c r="U70" s="122"/>
      <c r="V70" s="65" t="str">
        <f>IF(Q70=100,"CUMPLIDA",IF(M70-$AG$1&lt;0,"VENCIDA",IF(M70-$AG$1&lt;=30,"PRÓXIMA A VENCER",IF(Q70&gt;0,"CON AVANCE","EN TERMINO"))))</f>
        <v>PRÓXIMA A VENCER</v>
      </c>
      <c r="W70" s="65" t="str">
        <f>IF(A70&lt;&gt;"",IF(AC70=1,"VENCIDO",IF(AC70=2,"PRÓXIMO A VENCER",IF(AC70=3,"EN TERMINO",IF(AC70=4,"CON AVANCE",IF(AC70=5,"CUMPLIDO",))))),"")</f>
        <v>PRÓXIMO A VENCER</v>
      </c>
      <c r="X70" s="135" t="s">
        <v>1849</v>
      </c>
      <c r="Y70" s="127" t="str">
        <f t="shared" si="14"/>
        <v>H9AF2020</v>
      </c>
      <c r="Z70" s="84">
        <f>IF(A70&lt;&gt;"",1,Z69+1)</f>
        <v>1</v>
      </c>
      <c r="AA70" s="84" t="str">
        <f t="shared" si="15"/>
        <v>H9AF2020 - 1</v>
      </c>
      <c r="AB70" s="128">
        <f t="shared" si="16"/>
        <v>2</v>
      </c>
      <c r="AC70" s="128">
        <f t="shared" si="13"/>
        <v>2</v>
      </c>
      <c r="AD70" s="128" t="str">
        <f>IF(A70&lt;&gt;"",MID(F70,1,FIND(" ",F70,1)-1),AD69)</f>
        <v>H9AF2020.</v>
      </c>
      <c r="AE70" s="128" t="str">
        <f t="shared" si="17"/>
        <v>H9AF2020</v>
      </c>
      <c r="AF70" s="85"/>
      <c r="AG70" s="86"/>
      <c r="AH70" s="87"/>
    </row>
    <row r="71" spans="1:34" s="88" customFormat="1" ht="357" customHeight="1" x14ac:dyDescent="0.2">
      <c r="A71" s="95">
        <f>IF(ISBLANK(D71),"",COUNTA($D$2:D71))</f>
        <v>67</v>
      </c>
      <c r="B71" s="96">
        <f t="shared" si="23"/>
        <v>70</v>
      </c>
      <c r="C71" s="122"/>
      <c r="D71" s="96" t="s">
        <v>816</v>
      </c>
      <c r="E71" s="96" t="s">
        <v>1517</v>
      </c>
      <c r="F71" s="68" t="s">
        <v>2109</v>
      </c>
      <c r="G71" s="68" t="s">
        <v>1881</v>
      </c>
      <c r="H71" s="69" t="s">
        <v>1882</v>
      </c>
      <c r="I71" s="69" t="s">
        <v>1883</v>
      </c>
      <c r="J71" s="69" t="s">
        <v>1884</v>
      </c>
      <c r="K71" s="64">
        <v>1</v>
      </c>
      <c r="L71" s="118">
        <v>44409</v>
      </c>
      <c r="M71" s="118">
        <v>44561</v>
      </c>
      <c r="N71" s="71">
        <f t="shared" si="22"/>
        <v>21.714285714285715</v>
      </c>
      <c r="O71" s="64" t="s">
        <v>1993</v>
      </c>
      <c r="P71" s="64">
        <v>0</v>
      </c>
      <c r="Q71" s="74">
        <f>IF(P71/K71&gt;1,100,+P71/K71*100)</f>
        <v>0</v>
      </c>
      <c r="R71" s="63">
        <f>+N71*Q71/100</f>
        <v>0</v>
      </c>
      <c r="S71" s="63">
        <f>IF(M71&lt;=$AG$1,R71,0)</f>
        <v>0</v>
      </c>
      <c r="T71" s="63">
        <f>IF($AG$1&gt;=M71,N71,0)</f>
        <v>21.714285714285715</v>
      </c>
      <c r="U71" s="122"/>
      <c r="V71" s="65" t="str">
        <f>IF(Q71=100,"CUMPLIDA",IF(M71-$AG$1&lt;0,"VENCIDA",IF(M71-$AG$1&lt;=30,"PRÓXIMA A VENCER",IF(Q71&gt;0,"CON AVANCE","EN TERMINO"))))</f>
        <v>VENCIDA</v>
      </c>
      <c r="W71" s="65" t="str">
        <f>IF(A71&lt;&gt;"",IF(AC71=1,"VENCIDO",IF(AC71=2,"PRÓXIMO A VENCER",IF(AC71=3,"EN TERMINO",IF(AC71=4,"CON AVANCE",IF(AC71=5,"CUMPLIDO",))))),"")</f>
        <v>VENCIDO</v>
      </c>
      <c r="X71" s="135" t="s">
        <v>1849</v>
      </c>
      <c r="Y71" s="127" t="str">
        <f t="shared" si="14"/>
        <v>H10AF2020</v>
      </c>
      <c r="Z71" s="84">
        <f>IF(A71&lt;&gt;"",1,Z70+1)</f>
        <v>1</v>
      </c>
      <c r="AA71" s="84" t="str">
        <f t="shared" si="15"/>
        <v>H10AF2020 - 1</v>
      </c>
      <c r="AB71" s="128">
        <f t="shared" si="16"/>
        <v>1</v>
      </c>
      <c r="AC71" s="128">
        <f t="shared" si="13"/>
        <v>1</v>
      </c>
      <c r="AD71" s="128" t="str">
        <f>IF(A71&lt;&gt;"",MID(F71,1,FIND(" ",F71,1)-1),AD70)</f>
        <v>H10AF2020.</v>
      </c>
      <c r="AE71" s="128" t="str">
        <f t="shared" si="17"/>
        <v>H10AF2020</v>
      </c>
      <c r="AF71" s="85"/>
      <c r="AG71" s="86"/>
      <c r="AH71" s="87"/>
    </row>
    <row r="72" spans="1:34" s="88" customFormat="1" ht="357" customHeight="1" x14ac:dyDescent="0.2">
      <c r="A72" s="95">
        <f>IF(ISBLANK(D72),"",COUNTA($D$2:D72))</f>
        <v>68</v>
      </c>
      <c r="B72" s="96">
        <f t="shared" si="23"/>
        <v>71</v>
      </c>
      <c r="C72" s="122"/>
      <c r="D72" s="96" t="s">
        <v>816</v>
      </c>
      <c r="E72" s="96" t="s">
        <v>1684</v>
      </c>
      <c r="F72" s="68" t="s">
        <v>2110</v>
      </c>
      <c r="G72" s="68" t="s">
        <v>1885</v>
      </c>
      <c r="H72" s="69" t="s">
        <v>1886</v>
      </c>
      <c r="I72" s="69" t="s">
        <v>1887</v>
      </c>
      <c r="J72" s="64" t="s">
        <v>1790</v>
      </c>
      <c r="K72" s="64">
        <v>1</v>
      </c>
      <c r="L72" s="118">
        <v>44409</v>
      </c>
      <c r="M72" s="118">
        <v>44561</v>
      </c>
      <c r="N72" s="71">
        <f t="shared" si="22"/>
        <v>21.714285714285715</v>
      </c>
      <c r="O72" s="64" t="s">
        <v>2032</v>
      </c>
      <c r="P72" s="64">
        <v>1</v>
      </c>
      <c r="Q72" s="74">
        <f>IF(P72/K72&gt;1,100,+P72/K72*100)</f>
        <v>100</v>
      </c>
      <c r="R72" s="63">
        <f>+N72*Q72/100</f>
        <v>21.714285714285715</v>
      </c>
      <c r="S72" s="63">
        <f>IF(M72&lt;=$AG$1,R72,0)</f>
        <v>21.714285714285715</v>
      </c>
      <c r="T72" s="63">
        <f>IF($AG$1&gt;=M72,N72,0)</f>
        <v>21.714285714285715</v>
      </c>
      <c r="U72" s="122"/>
      <c r="V72" s="65" t="str">
        <f>IF(Q72=100,"CUMPLIDA",IF(M72-$AG$1&lt;0,"VENCIDA",IF(M72-$AG$1&lt;=30,"PRÓXIMA A VENCER",IF(Q72&gt;0,"CON AVANCE","EN TERMINO"))))</f>
        <v>CUMPLIDA</v>
      </c>
      <c r="W72" s="65" t="str">
        <f>IF(A72&lt;&gt;"",IF(AC72=1,"VENCIDO",IF(AC72=2,"PRÓXIMO A VENCER",IF(AC72=3,"EN TERMINO",IF(AC72=4,"CON AVANCE",IF(AC72=5,"CUMPLIDO",))))),"")</f>
        <v>CUMPLIDO</v>
      </c>
      <c r="X72" s="135" t="s">
        <v>1849</v>
      </c>
      <c r="Y72" s="127" t="str">
        <f t="shared" si="14"/>
        <v>H11AF2020</v>
      </c>
      <c r="Z72" s="84">
        <f>IF(A72&lt;&gt;"",1,Z71+1)</f>
        <v>1</v>
      </c>
      <c r="AA72" s="84" t="str">
        <f t="shared" si="15"/>
        <v>H11AF2020 - 1</v>
      </c>
      <c r="AB72" s="128">
        <f t="shared" si="16"/>
        <v>5</v>
      </c>
      <c r="AC72" s="128">
        <f t="shared" si="13"/>
        <v>5</v>
      </c>
      <c r="AD72" s="128" t="str">
        <f>IF(A72&lt;&gt;"",MID(F72,1,FIND(" ",F72,1)-1),AD71)</f>
        <v>H11AF2020.</v>
      </c>
      <c r="AE72" s="128" t="str">
        <f t="shared" si="17"/>
        <v>H11AF2020</v>
      </c>
      <c r="AF72" s="85"/>
      <c r="AG72" s="86"/>
      <c r="AH72" s="87"/>
    </row>
    <row r="73" spans="1:34" s="88" customFormat="1" ht="357" customHeight="1" x14ac:dyDescent="0.2">
      <c r="A73" s="95">
        <f>IF(ISBLANK(D73),"",COUNTA($D$2:D73))</f>
        <v>69</v>
      </c>
      <c r="B73" s="96">
        <f t="shared" si="23"/>
        <v>72</v>
      </c>
      <c r="C73" s="122"/>
      <c r="D73" s="96" t="s">
        <v>816</v>
      </c>
      <c r="E73" s="96" t="s">
        <v>1684</v>
      </c>
      <c r="F73" s="68" t="s">
        <v>2111</v>
      </c>
      <c r="G73" s="68" t="s">
        <v>1888</v>
      </c>
      <c r="H73" s="69" t="s">
        <v>1788</v>
      </c>
      <c r="I73" s="69" t="s">
        <v>1789</v>
      </c>
      <c r="J73" s="64" t="s">
        <v>1790</v>
      </c>
      <c r="K73" s="64">
        <v>1</v>
      </c>
      <c r="L73" s="118">
        <v>44409</v>
      </c>
      <c r="M73" s="118">
        <v>44561</v>
      </c>
      <c r="N73" s="71">
        <f t="shared" si="22"/>
        <v>21.714285714285715</v>
      </c>
      <c r="O73" s="64" t="s">
        <v>2032</v>
      </c>
      <c r="P73" s="64">
        <v>1</v>
      </c>
      <c r="Q73" s="74">
        <f>IF(P73/K73&gt;1,100,+P73/K73*100)</f>
        <v>100</v>
      </c>
      <c r="R73" s="63">
        <f>+N73*Q73/100</f>
        <v>21.714285714285715</v>
      </c>
      <c r="S73" s="63">
        <f>IF(M73&lt;=$AG$1,R73,0)</f>
        <v>21.714285714285715</v>
      </c>
      <c r="T73" s="63">
        <f>IF($AG$1&gt;=M73,N73,0)</f>
        <v>21.714285714285715</v>
      </c>
      <c r="U73" s="122"/>
      <c r="V73" s="65" t="str">
        <f>IF(Q73=100,"CUMPLIDA",IF(M73-$AG$1&lt;0,"VENCIDA",IF(M73-$AG$1&lt;=30,"PRÓXIMA A VENCER",IF(Q73&gt;0,"CON AVANCE","EN TERMINO"))))</f>
        <v>CUMPLIDA</v>
      </c>
      <c r="W73" s="65" t="str">
        <f>IF(A73&lt;&gt;"",IF(AC73=1,"VENCIDO",IF(AC73=2,"PRÓXIMO A VENCER",IF(AC73=3,"EN TERMINO",IF(AC73=4,"CON AVANCE",IF(AC73=5,"CUMPLIDO",))))),"")</f>
        <v>CUMPLIDO</v>
      </c>
      <c r="X73" s="135" t="s">
        <v>1849</v>
      </c>
      <c r="Y73" s="127" t="str">
        <f t="shared" si="14"/>
        <v>H12AF2020</v>
      </c>
      <c r="Z73" s="84">
        <f>IF(A73&lt;&gt;"",1,Z72+1)</f>
        <v>1</v>
      </c>
      <c r="AA73" s="84" t="str">
        <f t="shared" si="15"/>
        <v>H12AF2020 - 1</v>
      </c>
      <c r="AB73" s="128">
        <f t="shared" si="16"/>
        <v>5</v>
      </c>
      <c r="AC73" s="128">
        <f t="shared" ref="AC73:AC136" si="24">IF(Z91=Z73+1,MIN(AB73,AC91),AB73)</f>
        <v>5</v>
      </c>
      <c r="AD73" s="128" t="str">
        <f>IF(A73&lt;&gt;"",MID(F73,1,FIND(" ",F73,1)-1),AD72)</f>
        <v>H12AF2020.</v>
      </c>
      <c r="AE73" s="128" t="str">
        <f t="shared" si="17"/>
        <v>H12AF2020</v>
      </c>
      <c r="AF73" s="85"/>
      <c r="AG73" s="86"/>
      <c r="AH73" s="87"/>
    </row>
    <row r="74" spans="1:34" s="88" customFormat="1" ht="357" customHeight="1" x14ac:dyDescent="0.2">
      <c r="A74" s="95">
        <f>IF(ISBLANK(D74),"",COUNTA($D$2:D74))</f>
        <v>70</v>
      </c>
      <c r="B74" s="96">
        <f t="shared" si="23"/>
        <v>73</v>
      </c>
      <c r="C74" s="122"/>
      <c r="D74" s="96" t="s">
        <v>938</v>
      </c>
      <c r="E74" s="96" t="s">
        <v>1684</v>
      </c>
      <c r="F74" s="68" t="s">
        <v>2112</v>
      </c>
      <c r="G74" s="68" t="s">
        <v>1889</v>
      </c>
      <c r="H74" s="69" t="s">
        <v>1788</v>
      </c>
      <c r="I74" s="69" t="s">
        <v>1789</v>
      </c>
      <c r="J74" s="64" t="s">
        <v>1790</v>
      </c>
      <c r="K74" s="64">
        <v>1</v>
      </c>
      <c r="L74" s="118">
        <v>44409</v>
      </c>
      <c r="M74" s="118">
        <v>44561</v>
      </c>
      <c r="N74" s="71">
        <f t="shared" si="22"/>
        <v>21.714285714285715</v>
      </c>
      <c r="O74" s="64" t="s">
        <v>2032</v>
      </c>
      <c r="P74" s="64">
        <v>1</v>
      </c>
      <c r="Q74" s="74">
        <f>IF(P74/K74&gt;1,100,+P74/K74*100)</f>
        <v>100</v>
      </c>
      <c r="R74" s="63">
        <f>+N74*Q74/100</f>
        <v>21.714285714285715</v>
      </c>
      <c r="S74" s="63">
        <f>IF(M74&lt;=$AG$1,R74,0)</f>
        <v>21.714285714285715</v>
      </c>
      <c r="T74" s="63">
        <f>IF($AG$1&gt;=M74,N74,0)</f>
        <v>21.714285714285715</v>
      </c>
      <c r="U74" s="122"/>
      <c r="V74" s="65" t="str">
        <f>IF(Q74=100,"CUMPLIDA",IF(M74-$AG$1&lt;0,"VENCIDA",IF(M74-$AG$1&lt;=30,"PRÓXIMA A VENCER",IF(Q74&gt;0,"CON AVANCE","EN TERMINO"))))</f>
        <v>CUMPLIDA</v>
      </c>
      <c r="W74" s="65" t="str">
        <f>IF(A74&lt;&gt;"",IF(AC74=1,"VENCIDO",IF(AC74=2,"PRÓXIMO A VENCER",IF(AC74=3,"EN TERMINO",IF(AC74=4,"CON AVANCE",IF(AC74=5,"CUMPLIDO",))))),"")</f>
        <v>CUMPLIDO</v>
      </c>
      <c r="X74" s="135" t="s">
        <v>1849</v>
      </c>
      <c r="Y74" s="127" t="str">
        <f t="shared" ref="Y74:Y137" si="25">AE74</f>
        <v>H13AF2020</v>
      </c>
      <c r="Z74" s="84">
        <f>IF(A74&lt;&gt;"",1,Z73+1)</f>
        <v>1</v>
      </c>
      <c r="AA74" s="84" t="str">
        <f t="shared" ref="AA74:AA137" si="26">CONCATENATE(Y74," - ",Z74)</f>
        <v>H13AF2020 - 1</v>
      </c>
      <c r="AB74" s="128">
        <f t="shared" ref="AB74:AB137" si="27">IF(V74="VENCIDA",1,IF(V74="PRÓXIMA A VENCER",2,IF(V74="EN TERMINO",3,IF(V74="CON AVANCE",4,IF(V74="CUMPLIDA",5,)))))</f>
        <v>5</v>
      </c>
      <c r="AC74" s="128">
        <f t="shared" si="24"/>
        <v>5</v>
      </c>
      <c r="AD74" s="128" t="str">
        <f>IF(A74&lt;&gt;"",MID(F74,1,FIND(" ",F74,1)-1),AD73)</f>
        <v>H13AF2020.</v>
      </c>
      <c r="AE74" s="128" t="str">
        <f t="shared" ref="AE74:AE137" si="28">IFERROR(MID(AD74,1,FIND(".",AD74,1)-1),AD74)</f>
        <v>H13AF2020</v>
      </c>
      <c r="AF74" s="85"/>
      <c r="AG74" s="86"/>
      <c r="AH74" s="87"/>
    </row>
    <row r="75" spans="1:34" s="88" customFormat="1" ht="357" customHeight="1" x14ac:dyDescent="0.2">
      <c r="A75" s="95">
        <f>IF(ISBLANK(D75),"",COUNTA($D$2:D75))</f>
        <v>71</v>
      </c>
      <c r="B75" s="96">
        <f t="shared" si="23"/>
        <v>74</v>
      </c>
      <c r="C75" s="122"/>
      <c r="D75" s="96" t="s">
        <v>816</v>
      </c>
      <c r="E75" s="96" t="s">
        <v>1684</v>
      </c>
      <c r="F75" s="68" t="s">
        <v>2113</v>
      </c>
      <c r="G75" s="68" t="s">
        <v>1890</v>
      </c>
      <c r="H75" s="69" t="s">
        <v>1886</v>
      </c>
      <c r="I75" s="69" t="s">
        <v>1887</v>
      </c>
      <c r="J75" s="64" t="s">
        <v>1790</v>
      </c>
      <c r="K75" s="64">
        <v>1</v>
      </c>
      <c r="L75" s="118">
        <v>44409</v>
      </c>
      <c r="M75" s="118">
        <v>44561</v>
      </c>
      <c r="N75" s="71">
        <f t="shared" si="22"/>
        <v>21.714285714285715</v>
      </c>
      <c r="O75" s="64" t="s">
        <v>2032</v>
      </c>
      <c r="P75" s="64">
        <v>1</v>
      </c>
      <c r="Q75" s="74">
        <f>IF(P75/K75&gt;1,100,+P75/K75*100)</f>
        <v>100</v>
      </c>
      <c r="R75" s="63">
        <f>+N75*Q75/100</f>
        <v>21.714285714285715</v>
      </c>
      <c r="S75" s="63">
        <f>IF(M75&lt;=$AG$1,R75,0)</f>
        <v>21.714285714285715</v>
      </c>
      <c r="T75" s="63">
        <f>IF($AG$1&gt;=M75,N75,0)</f>
        <v>21.714285714285715</v>
      </c>
      <c r="U75" s="122"/>
      <c r="V75" s="65" t="str">
        <f>IF(Q75=100,"CUMPLIDA",IF(M75-$AG$1&lt;0,"VENCIDA",IF(M75-$AG$1&lt;=30,"PRÓXIMA A VENCER",IF(Q75&gt;0,"CON AVANCE","EN TERMINO"))))</f>
        <v>CUMPLIDA</v>
      </c>
      <c r="W75" s="65" t="str">
        <f>IF(A75&lt;&gt;"",IF(AC75=1,"VENCIDO",IF(AC75=2,"PRÓXIMO A VENCER",IF(AC75=3,"EN TERMINO",IF(AC75=4,"CON AVANCE",IF(AC75=5,"CUMPLIDO",))))),"")</f>
        <v>CUMPLIDO</v>
      </c>
      <c r="X75" s="135" t="s">
        <v>1849</v>
      </c>
      <c r="Y75" s="127" t="str">
        <f t="shared" si="25"/>
        <v>H14AF2020</v>
      </c>
      <c r="Z75" s="84">
        <f>IF(A75&lt;&gt;"",1,Z74+1)</f>
        <v>1</v>
      </c>
      <c r="AA75" s="84" t="str">
        <f t="shared" si="26"/>
        <v>H14AF2020 - 1</v>
      </c>
      <c r="AB75" s="128">
        <f t="shared" si="27"/>
        <v>5</v>
      </c>
      <c r="AC75" s="128">
        <f t="shared" si="24"/>
        <v>5</v>
      </c>
      <c r="AD75" s="128" t="str">
        <f>IF(A75&lt;&gt;"",MID(F75,1,FIND(" ",F75,1)-1),AD74)</f>
        <v>H14AF2020.</v>
      </c>
      <c r="AE75" s="128" t="str">
        <f t="shared" si="28"/>
        <v>H14AF2020</v>
      </c>
      <c r="AF75" s="85"/>
      <c r="AG75" s="86"/>
      <c r="AH75" s="87"/>
    </row>
    <row r="76" spans="1:34" s="88" customFormat="1" ht="357" customHeight="1" x14ac:dyDescent="0.2">
      <c r="A76" s="95">
        <f>IF(ISBLANK(D76),"",COUNTA($D$2:D76))</f>
        <v>72</v>
      </c>
      <c r="B76" s="96">
        <f t="shared" si="23"/>
        <v>75</v>
      </c>
      <c r="C76" s="122"/>
      <c r="D76" s="96" t="s">
        <v>816</v>
      </c>
      <c r="E76" s="96" t="s">
        <v>1684</v>
      </c>
      <c r="F76" s="68" t="s">
        <v>2114</v>
      </c>
      <c r="G76" s="68" t="s">
        <v>1891</v>
      </c>
      <c r="H76" s="69" t="s">
        <v>1892</v>
      </c>
      <c r="I76" s="64" t="s">
        <v>1893</v>
      </c>
      <c r="J76" s="64" t="s">
        <v>406</v>
      </c>
      <c r="K76" s="64">
        <v>1</v>
      </c>
      <c r="L76" s="118">
        <v>44409</v>
      </c>
      <c r="M76" s="118">
        <v>44561</v>
      </c>
      <c r="N76" s="71">
        <f t="shared" si="22"/>
        <v>21.714285714285715</v>
      </c>
      <c r="O76" s="64" t="s">
        <v>2031</v>
      </c>
      <c r="P76" s="64">
        <v>0.5</v>
      </c>
      <c r="Q76" s="74">
        <f>IF(P76/K76&gt;1,100,+P76/K76*100)</f>
        <v>50</v>
      </c>
      <c r="R76" s="63">
        <f>+N76*Q76/100</f>
        <v>10.857142857142858</v>
      </c>
      <c r="S76" s="63">
        <f>IF(M76&lt;=$AG$1,R76,0)</f>
        <v>10.857142857142858</v>
      </c>
      <c r="T76" s="63">
        <f>IF($AG$1&gt;=M76,N76,0)</f>
        <v>21.714285714285715</v>
      </c>
      <c r="U76" s="122"/>
      <c r="V76" s="65" t="str">
        <f>IF(Q76=100,"CUMPLIDA",IF(M76-$AG$1&lt;0,"VENCIDA",IF(M76-$AG$1&lt;=30,"PRÓXIMA A VENCER",IF(Q76&gt;0,"CON AVANCE","EN TERMINO"))))</f>
        <v>VENCIDA</v>
      </c>
      <c r="W76" s="65" t="str">
        <f>IF(A76&lt;&gt;"",IF(AC76=1,"VENCIDO",IF(AC76=2,"PRÓXIMO A VENCER",IF(AC76=3,"EN TERMINO",IF(AC76=4,"CON AVANCE",IF(AC76=5,"CUMPLIDO",))))),"")</f>
        <v>VENCIDO</v>
      </c>
      <c r="X76" s="135" t="s">
        <v>1849</v>
      </c>
      <c r="Y76" s="127" t="str">
        <f t="shared" si="25"/>
        <v>H15AF2020</v>
      </c>
      <c r="Z76" s="84">
        <f>IF(A76&lt;&gt;"",1,Z75+1)</f>
        <v>1</v>
      </c>
      <c r="AA76" s="84" t="str">
        <f t="shared" si="26"/>
        <v>H15AF2020 - 1</v>
      </c>
      <c r="AB76" s="128">
        <f t="shared" si="27"/>
        <v>1</v>
      </c>
      <c r="AC76" s="128">
        <f t="shared" si="24"/>
        <v>1</v>
      </c>
      <c r="AD76" s="128" t="str">
        <f>IF(A76&lt;&gt;"",MID(F76,1,FIND(" ",F76,1)-1),AD75)</f>
        <v>H15AF2020.</v>
      </c>
      <c r="AE76" s="128" t="str">
        <f t="shared" si="28"/>
        <v>H15AF2020</v>
      </c>
      <c r="AF76" s="85"/>
      <c r="AG76" s="86"/>
      <c r="AH76" s="87"/>
    </row>
    <row r="77" spans="1:34" s="88" customFormat="1" ht="357" customHeight="1" x14ac:dyDescent="0.2">
      <c r="A77" s="95">
        <f>IF(ISBLANK(D77),"",COUNTA($D$2:D77))</f>
        <v>73</v>
      </c>
      <c r="B77" s="96">
        <f t="shared" si="23"/>
        <v>76</v>
      </c>
      <c r="C77" s="122"/>
      <c r="D77" s="96" t="s">
        <v>1852</v>
      </c>
      <c r="E77" s="96" t="s">
        <v>1122</v>
      </c>
      <c r="F77" s="68" t="s">
        <v>2115</v>
      </c>
      <c r="G77" s="68" t="s">
        <v>1894</v>
      </c>
      <c r="H77" s="69" t="s">
        <v>1886</v>
      </c>
      <c r="I77" s="69" t="s">
        <v>1887</v>
      </c>
      <c r="J77" s="64" t="s">
        <v>1790</v>
      </c>
      <c r="K77" s="64">
        <v>1</v>
      </c>
      <c r="L77" s="118">
        <v>44409</v>
      </c>
      <c r="M77" s="118">
        <v>44561</v>
      </c>
      <c r="N77" s="71">
        <f t="shared" si="22"/>
        <v>21.714285714285715</v>
      </c>
      <c r="O77" s="64" t="s">
        <v>2035</v>
      </c>
      <c r="P77" s="64">
        <v>1</v>
      </c>
      <c r="Q77" s="74">
        <f>IF(P77/K77&gt;1,100,+P77/K77*100)</f>
        <v>100</v>
      </c>
      <c r="R77" s="63">
        <f>+N77*Q77/100</f>
        <v>21.714285714285715</v>
      </c>
      <c r="S77" s="63">
        <f>IF(M77&lt;=$AG$1,R77,0)</f>
        <v>21.714285714285715</v>
      </c>
      <c r="T77" s="63">
        <f>IF($AG$1&gt;=M77,N77,0)</f>
        <v>21.714285714285715</v>
      </c>
      <c r="U77" s="122"/>
      <c r="V77" s="65" t="str">
        <f>IF(Q77=100,"CUMPLIDA",IF(M77-$AG$1&lt;0,"VENCIDA",IF(M77-$AG$1&lt;=30,"PRÓXIMA A VENCER",IF(Q77&gt;0,"CON AVANCE","EN TERMINO"))))</f>
        <v>CUMPLIDA</v>
      </c>
      <c r="W77" s="65" t="str">
        <f>IF(A77&lt;&gt;"",IF(AC77=1,"VENCIDO",IF(AC77=2,"PRÓXIMO A VENCER",IF(AC77=3,"EN TERMINO",IF(AC77=4,"CON AVANCE",IF(AC77=5,"CUMPLIDO",))))),"")</f>
        <v>CUMPLIDO</v>
      </c>
      <c r="X77" s="135" t="s">
        <v>1849</v>
      </c>
      <c r="Y77" s="127" t="str">
        <f t="shared" si="25"/>
        <v>H16AF2020</v>
      </c>
      <c r="Z77" s="84">
        <f>IF(A77&lt;&gt;"",1,Z76+1)</f>
        <v>1</v>
      </c>
      <c r="AA77" s="84" t="str">
        <f t="shared" si="26"/>
        <v>H16AF2020 - 1</v>
      </c>
      <c r="AB77" s="128">
        <f t="shared" si="27"/>
        <v>5</v>
      </c>
      <c r="AC77" s="128">
        <f t="shared" si="24"/>
        <v>5</v>
      </c>
      <c r="AD77" s="128" t="str">
        <f>IF(A77&lt;&gt;"",MID(F77,1,FIND(" ",F77,1)-1),AD76)</f>
        <v>H16AF2020.</v>
      </c>
      <c r="AE77" s="128" t="str">
        <f t="shared" si="28"/>
        <v>H16AF2020</v>
      </c>
      <c r="AF77" s="85"/>
      <c r="AG77" s="86"/>
      <c r="AH77" s="87"/>
    </row>
    <row r="78" spans="1:34" s="88" customFormat="1" ht="357" customHeight="1" x14ac:dyDescent="0.2">
      <c r="A78" s="95">
        <f>IF(ISBLANK(D78),"",COUNTA($D$2:D78))</f>
        <v>74</v>
      </c>
      <c r="B78" s="96">
        <f t="shared" si="23"/>
        <v>77</v>
      </c>
      <c r="C78" s="122"/>
      <c r="D78" s="96" t="s">
        <v>816</v>
      </c>
      <c r="E78" s="96" t="s">
        <v>1122</v>
      </c>
      <c r="F78" s="68" t="s">
        <v>2116</v>
      </c>
      <c r="G78" s="68" t="s">
        <v>1895</v>
      </c>
      <c r="H78" s="69" t="s">
        <v>1896</v>
      </c>
      <c r="I78" s="69" t="s">
        <v>1897</v>
      </c>
      <c r="J78" s="69" t="s">
        <v>1898</v>
      </c>
      <c r="K78" s="64">
        <v>1</v>
      </c>
      <c r="L78" s="118">
        <v>44409</v>
      </c>
      <c r="M78" s="118">
        <v>44561</v>
      </c>
      <c r="N78" s="71">
        <f t="shared" si="22"/>
        <v>21.714285714285715</v>
      </c>
      <c r="O78" s="64" t="s">
        <v>1997</v>
      </c>
      <c r="P78" s="64">
        <v>0</v>
      </c>
      <c r="Q78" s="74">
        <f>IF(P78/K78&gt;1,100,+P78/K78*100)</f>
        <v>0</v>
      </c>
      <c r="R78" s="63">
        <f>+N78*Q78/100</f>
        <v>0</v>
      </c>
      <c r="S78" s="63">
        <f>IF(M78&lt;=$AG$1,R78,0)</f>
        <v>0</v>
      </c>
      <c r="T78" s="63">
        <f>IF($AG$1&gt;=M78,N78,0)</f>
        <v>21.714285714285715</v>
      </c>
      <c r="U78" s="122"/>
      <c r="V78" s="65" t="str">
        <f>IF(Q78=100,"CUMPLIDA",IF(M78-$AG$1&lt;0,"VENCIDA",IF(M78-$AG$1&lt;=30,"PRÓXIMA A VENCER",IF(Q78&gt;0,"CON AVANCE","EN TERMINO"))))</f>
        <v>VENCIDA</v>
      </c>
      <c r="W78" s="65" t="str">
        <f>IF(A78&lt;&gt;"",IF(AC78=1,"VENCIDO",IF(AC78=2,"PRÓXIMO A VENCER",IF(AC78=3,"EN TERMINO",IF(AC78=4,"CON AVANCE",IF(AC78=5,"CUMPLIDO",))))),"")</f>
        <v>VENCIDO</v>
      </c>
      <c r="X78" s="135" t="s">
        <v>1849</v>
      </c>
      <c r="Y78" s="127" t="str">
        <f t="shared" si="25"/>
        <v>H17AF2020</v>
      </c>
      <c r="Z78" s="84">
        <f>IF(A78&lt;&gt;"",1,Z77+1)</f>
        <v>1</v>
      </c>
      <c r="AA78" s="84" t="str">
        <f t="shared" si="26"/>
        <v>H17AF2020 - 1</v>
      </c>
      <c r="AB78" s="128">
        <f t="shared" si="27"/>
        <v>1</v>
      </c>
      <c r="AC78" s="128">
        <f t="shared" si="24"/>
        <v>1</v>
      </c>
      <c r="AD78" s="128" t="str">
        <f>IF(A78&lt;&gt;"",MID(F78,1,FIND(" ",F78,1)-1),AD77)</f>
        <v>H17AF2020.</v>
      </c>
      <c r="AE78" s="128" t="str">
        <f t="shared" si="28"/>
        <v>H17AF2020</v>
      </c>
      <c r="AF78" s="85"/>
      <c r="AG78" s="86"/>
      <c r="AH78" s="87"/>
    </row>
    <row r="79" spans="1:34" s="88" customFormat="1" ht="357" customHeight="1" x14ac:dyDescent="0.2">
      <c r="A79" s="95">
        <f>IF(ISBLANK(D79),"",COUNTA($D$2:D79))</f>
        <v>75</v>
      </c>
      <c r="B79" s="96">
        <f t="shared" si="23"/>
        <v>78</v>
      </c>
      <c r="C79" s="122"/>
      <c r="D79" s="96" t="s">
        <v>816</v>
      </c>
      <c r="E79" s="96" t="s">
        <v>1524</v>
      </c>
      <c r="F79" s="68" t="s">
        <v>2117</v>
      </c>
      <c r="G79" s="68" t="s">
        <v>1899</v>
      </c>
      <c r="H79" s="69" t="s">
        <v>1486</v>
      </c>
      <c r="I79" s="69" t="s">
        <v>1498</v>
      </c>
      <c r="J79" s="64" t="s">
        <v>1488</v>
      </c>
      <c r="K79" s="64">
        <v>1</v>
      </c>
      <c r="L79" s="118">
        <v>44409</v>
      </c>
      <c r="M79" s="118">
        <v>44561</v>
      </c>
      <c r="N79" s="71">
        <f t="shared" si="22"/>
        <v>21.714285714285715</v>
      </c>
      <c r="O79" s="64" t="s">
        <v>1993</v>
      </c>
      <c r="P79" s="64">
        <v>1</v>
      </c>
      <c r="Q79" s="74">
        <f>IF(P79/K79&gt;1,100,+P79/K79*100)</f>
        <v>100</v>
      </c>
      <c r="R79" s="63">
        <f>+N79*Q79/100</f>
        <v>21.714285714285715</v>
      </c>
      <c r="S79" s="63">
        <f>IF(M79&lt;=$AG$1,R79,0)</f>
        <v>21.714285714285715</v>
      </c>
      <c r="T79" s="63">
        <f>IF($AG$1&gt;=M79,N79,0)</f>
        <v>21.714285714285715</v>
      </c>
      <c r="U79" s="122"/>
      <c r="V79" s="65" t="str">
        <f>IF(Q79=100,"CUMPLIDA",IF(M79-$AG$1&lt;0,"VENCIDA",IF(M79-$AG$1&lt;=30,"PRÓXIMA A VENCER",IF(Q79&gt;0,"CON AVANCE","EN TERMINO"))))</f>
        <v>CUMPLIDA</v>
      </c>
      <c r="W79" s="65" t="str">
        <f>IF(A79&lt;&gt;"",IF(AC79=1,"VENCIDO",IF(AC79=2,"PRÓXIMO A VENCER",IF(AC79=3,"EN TERMINO",IF(AC79=4,"CON AVANCE",IF(AC79=5,"CUMPLIDO",))))),"")</f>
        <v>CUMPLIDO</v>
      </c>
      <c r="X79" s="135" t="s">
        <v>1849</v>
      </c>
      <c r="Y79" s="127" t="str">
        <f t="shared" si="25"/>
        <v>H18AF2020</v>
      </c>
      <c r="Z79" s="84">
        <f>IF(A79&lt;&gt;"",1,Z78+1)</f>
        <v>1</v>
      </c>
      <c r="AA79" s="84" t="str">
        <f t="shared" si="26"/>
        <v>H18AF2020 - 1</v>
      </c>
      <c r="AB79" s="128">
        <f t="shared" si="27"/>
        <v>5</v>
      </c>
      <c r="AC79" s="128">
        <f t="shared" si="24"/>
        <v>5</v>
      </c>
      <c r="AD79" s="128" t="str">
        <f>IF(A79&lt;&gt;"",MID(F79,1,FIND(" ",F79,1)-1),AD78)</f>
        <v>H18AF2020.</v>
      </c>
      <c r="AE79" s="128" t="str">
        <f t="shared" si="28"/>
        <v>H18AF2020</v>
      </c>
      <c r="AF79" s="85"/>
      <c r="AG79" s="86"/>
      <c r="AH79" s="87"/>
    </row>
    <row r="80" spans="1:34" s="88" customFormat="1" ht="357" customHeight="1" x14ac:dyDescent="0.2">
      <c r="A80" s="95">
        <f>IF(ISBLANK(D80),"",COUNTA($D$2:D80))</f>
        <v>76</v>
      </c>
      <c r="B80" s="96">
        <f t="shared" si="23"/>
        <v>79</v>
      </c>
      <c r="C80" s="122"/>
      <c r="D80" s="96" t="s">
        <v>815</v>
      </c>
      <c r="E80" s="96" t="s">
        <v>1957</v>
      </c>
      <c r="F80" s="68" t="s">
        <v>2118</v>
      </c>
      <c r="G80" s="68" t="s">
        <v>1900</v>
      </c>
      <c r="H80" s="69" t="s">
        <v>1901</v>
      </c>
      <c r="I80" s="69" t="s">
        <v>1902</v>
      </c>
      <c r="J80" s="64" t="s">
        <v>1903</v>
      </c>
      <c r="K80" s="64">
        <v>1</v>
      </c>
      <c r="L80" s="118">
        <v>44396</v>
      </c>
      <c r="M80" s="118">
        <v>44561</v>
      </c>
      <c r="N80" s="71">
        <f t="shared" si="22"/>
        <v>23.571428571428573</v>
      </c>
      <c r="O80" s="64" t="s">
        <v>2000</v>
      </c>
      <c r="P80" s="64">
        <v>1</v>
      </c>
      <c r="Q80" s="74">
        <f>IF(P80/K80&gt;1,100,+P80/K80*100)</f>
        <v>100</v>
      </c>
      <c r="R80" s="63">
        <f>+N80*Q80/100</f>
        <v>23.571428571428573</v>
      </c>
      <c r="S80" s="63">
        <f>IF(M80&lt;=$AG$1,R80,0)</f>
        <v>23.571428571428573</v>
      </c>
      <c r="T80" s="63">
        <f>IF($AG$1&gt;=M80,N80,0)</f>
        <v>23.571428571428573</v>
      </c>
      <c r="U80" s="122"/>
      <c r="V80" s="65" t="str">
        <f>IF(Q80=100,"CUMPLIDA",IF(M80-$AG$1&lt;0,"VENCIDA",IF(M80-$AG$1&lt;=30,"PRÓXIMA A VENCER",IF(Q80&gt;0,"CON AVANCE","EN TERMINO"))))</f>
        <v>CUMPLIDA</v>
      </c>
      <c r="W80" s="65" t="str">
        <f>IF(A80&lt;&gt;"",IF(AC80=1,"VENCIDO",IF(AC80=2,"PRÓXIMO A VENCER",IF(AC80=3,"EN TERMINO",IF(AC80=4,"CON AVANCE",IF(AC80=5,"CUMPLIDO",))))),"")</f>
        <v>CUMPLIDO</v>
      </c>
      <c r="X80" s="135" t="s">
        <v>1849</v>
      </c>
      <c r="Y80" s="127" t="str">
        <f t="shared" si="25"/>
        <v>H19AF2020</v>
      </c>
      <c r="Z80" s="84">
        <f>IF(A80&lt;&gt;"",1,Z79+1)</f>
        <v>1</v>
      </c>
      <c r="AA80" s="84" t="str">
        <f t="shared" si="26"/>
        <v>H19AF2020 - 1</v>
      </c>
      <c r="AB80" s="128">
        <f t="shared" si="27"/>
        <v>5</v>
      </c>
      <c r="AC80" s="128">
        <f t="shared" si="24"/>
        <v>5</v>
      </c>
      <c r="AD80" s="128" t="str">
        <f>IF(A80&lt;&gt;"",MID(F80,1,FIND(" ",F80,1)-1),AD79)</f>
        <v>H19AF2020.</v>
      </c>
      <c r="AE80" s="128" t="str">
        <f t="shared" si="28"/>
        <v>H19AF2020</v>
      </c>
      <c r="AF80" s="85"/>
      <c r="AG80" s="86"/>
      <c r="AH80" s="87"/>
    </row>
    <row r="81" spans="1:34" s="88" customFormat="1" ht="357" customHeight="1" x14ac:dyDescent="0.2">
      <c r="A81" s="95">
        <f>IF(ISBLANK(D81),"",COUNTA($D$2:D81))</f>
        <v>77</v>
      </c>
      <c r="B81" s="96">
        <f t="shared" si="23"/>
        <v>80</v>
      </c>
      <c r="C81" s="122"/>
      <c r="D81" s="96" t="s">
        <v>815</v>
      </c>
      <c r="E81" s="96" t="s">
        <v>1524</v>
      </c>
      <c r="F81" s="68" t="s">
        <v>2119</v>
      </c>
      <c r="G81" s="68" t="s">
        <v>1904</v>
      </c>
      <c r="H81" s="69" t="s">
        <v>1961</v>
      </c>
      <c r="I81" s="69" t="s">
        <v>1905</v>
      </c>
      <c r="J81" s="64" t="s">
        <v>1906</v>
      </c>
      <c r="K81" s="64">
        <v>1</v>
      </c>
      <c r="L81" s="118">
        <v>44409</v>
      </c>
      <c r="M81" s="118">
        <v>44774</v>
      </c>
      <c r="N81" s="71">
        <f t="shared" si="22"/>
        <v>52.142857142857146</v>
      </c>
      <c r="O81" s="64" t="s">
        <v>1999</v>
      </c>
      <c r="P81" s="64">
        <v>0</v>
      </c>
      <c r="Q81" s="74">
        <f>IF(P81/K81&gt;1,100,+P81/K81*100)</f>
        <v>0</v>
      </c>
      <c r="R81" s="63">
        <f>+N81*Q81/100</f>
        <v>0</v>
      </c>
      <c r="S81" s="63">
        <f>IF(M81&lt;=$AG$1,R81,0)</f>
        <v>0</v>
      </c>
      <c r="T81" s="63">
        <f>IF($AG$1&gt;=M81,N81,0)</f>
        <v>0</v>
      </c>
      <c r="U81" s="122"/>
      <c r="V81" s="65" t="str">
        <f>IF(Q81=100,"CUMPLIDA",IF(M81-$AG$1&lt;0,"VENCIDA",IF(M81-$AG$1&lt;=30,"PRÓXIMA A VENCER",IF(Q81&gt;0,"CON AVANCE","EN TERMINO"))))</f>
        <v>PRÓXIMA A VENCER</v>
      </c>
      <c r="W81" s="65" t="str">
        <f>IF(A81&lt;&gt;"",IF(AC81=1,"VENCIDO",IF(AC81=2,"PRÓXIMO A VENCER",IF(AC81=3,"EN TERMINO",IF(AC81=4,"CON AVANCE",IF(AC81=5,"CUMPLIDO",))))),"")</f>
        <v>PRÓXIMO A VENCER</v>
      </c>
      <c r="X81" s="135" t="s">
        <v>1849</v>
      </c>
      <c r="Y81" s="127" t="str">
        <f t="shared" si="25"/>
        <v>H20AF2020</v>
      </c>
      <c r="Z81" s="84">
        <f>IF(A81&lt;&gt;"",1,Z80+1)</f>
        <v>1</v>
      </c>
      <c r="AA81" s="84" t="str">
        <f t="shared" si="26"/>
        <v>H20AF2020 - 1</v>
      </c>
      <c r="AB81" s="128">
        <f t="shared" si="27"/>
        <v>2</v>
      </c>
      <c r="AC81" s="128">
        <f t="shared" si="24"/>
        <v>2</v>
      </c>
      <c r="AD81" s="128" t="str">
        <f>IF(A81&lt;&gt;"",MID(F81,1,FIND(" ",F81,1)-1),AD80)</f>
        <v>H20AF2020.</v>
      </c>
      <c r="AE81" s="128" t="str">
        <f t="shared" si="28"/>
        <v>H20AF2020</v>
      </c>
      <c r="AF81" s="85"/>
      <c r="AG81" s="86"/>
      <c r="AH81" s="87"/>
    </row>
    <row r="82" spans="1:34" s="88" customFormat="1" ht="357" customHeight="1" x14ac:dyDescent="0.2">
      <c r="A82" s="95">
        <f>IF(ISBLANK(D82),"",COUNTA($D$2:D82))</f>
        <v>78</v>
      </c>
      <c r="B82" s="96">
        <f t="shared" si="23"/>
        <v>81</v>
      </c>
      <c r="C82" s="122"/>
      <c r="D82" s="96" t="s">
        <v>815</v>
      </c>
      <c r="E82" s="96" t="s">
        <v>1122</v>
      </c>
      <c r="F82" s="68" t="s">
        <v>2120</v>
      </c>
      <c r="G82" s="68" t="s">
        <v>1907</v>
      </c>
      <c r="H82" s="69" t="s">
        <v>1886</v>
      </c>
      <c r="I82" s="69" t="s">
        <v>1887</v>
      </c>
      <c r="J82" s="64" t="s">
        <v>1790</v>
      </c>
      <c r="K82" s="64">
        <v>1</v>
      </c>
      <c r="L82" s="118">
        <v>44409</v>
      </c>
      <c r="M82" s="118">
        <v>44561</v>
      </c>
      <c r="N82" s="71">
        <f t="shared" si="22"/>
        <v>21.714285714285715</v>
      </c>
      <c r="O82" s="64" t="s">
        <v>2001</v>
      </c>
      <c r="P82" s="64">
        <v>1</v>
      </c>
      <c r="Q82" s="74">
        <f>IF(P82/K82&gt;1,100,+P82/K82*100)</f>
        <v>100</v>
      </c>
      <c r="R82" s="63">
        <f>+N82*Q82/100</f>
        <v>21.714285714285715</v>
      </c>
      <c r="S82" s="63">
        <f>IF(M82&lt;=$AG$1,R82,0)</f>
        <v>21.714285714285715</v>
      </c>
      <c r="T82" s="63">
        <f>IF($AG$1&gt;=M82,N82,0)</f>
        <v>21.714285714285715</v>
      </c>
      <c r="U82" s="122"/>
      <c r="V82" s="65" t="str">
        <f>IF(Q82=100,"CUMPLIDA",IF(M82-$AG$1&lt;0,"VENCIDA",IF(M82-$AG$1&lt;=30,"PRÓXIMA A VENCER",IF(Q82&gt;0,"CON AVANCE","EN TERMINO"))))</f>
        <v>CUMPLIDA</v>
      </c>
      <c r="W82" s="65" t="str">
        <f>IF(A82&lt;&gt;"",IF(AC82=1,"VENCIDO",IF(AC82=2,"PRÓXIMO A VENCER",IF(AC82=3,"EN TERMINO",IF(AC82=4,"CON AVANCE",IF(AC82=5,"CUMPLIDO",))))),"")</f>
        <v>CUMPLIDO</v>
      </c>
      <c r="X82" s="135" t="s">
        <v>1849</v>
      </c>
      <c r="Y82" s="127" t="str">
        <f t="shared" si="25"/>
        <v>H21AF2020</v>
      </c>
      <c r="Z82" s="84">
        <f>IF(A82&lt;&gt;"",1,Z81+1)</f>
        <v>1</v>
      </c>
      <c r="AA82" s="84" t="str">
        <f t="shared" si="26"/>
        <v>H21AF2020 - 1</v>
      </c>
      <c r="AB82" s="128">
        <f t="shared" si="27"/>
        <v>5</v>
      </c>
      <c r="AC82" s="128">
        <f t="shared" si="24"/>
        <v>5</v>
      </c>
      <c r="AD82" s="128" t="str">
        <f>IF(A82&lt;&gt;"",MID(F82,1,FIND(" ",F82,1)-1),AD81)</f>
        <v>H21AF2020.</v>
      </c>
      <c r="AE82" s="128" t="str">
        <f t="shared" si="28"/>
        <v>H21AF2020</v>
      </c>
      <c r="AF82" s="85"/>
      <c r="AG82" s="86"/>
      <c r="AH82" s="87"/>
    </row>
    <row r="83" spans="1:34" s="88" customFormat="1" ht="357" customHeight="1" x14ac:dyDescent="0.2">
      <c r="A83" s="95">
        <f>IF(ISBLANK(D83),"",COUNTA($D$2:D83))</f>
        <v>79</v>
      </c>
      <c r="B83" s="96">
        <f t="shared" si="23"/>
        <v>82</v>
      </c>
      <c r="C83" s="122"/>
      <c r="D83" s="96" t="s">
        <v>1853</v>
      </c>
      <c r="E83" s="96" t="s">
        <v>1122</v>
      </c>
      <c r="F83" s="68" t="s">
        <v>2121</v>
      </c>
      <c r="G83" s="68" t="s">
        <v>1908</v>
      </c>
      <c r="H83" s="69" t="s">
        <v>1909</v>
      </c>
      <c r="I83" s="69" t="s">
        <v>1910</v>
      </c>
      <c r="J83" s="64" t="s">
        <v>1790</v>
      </c>
      <c r="K83" s="64">
        <v>1</v>
      </c>
      <c r="L83" s="118">
        <v>44409</v>
      </c>
      <c r="M83" s="118">
        <v>44561</v>
      </c>
      <c r="N83" s="71">
        <f t="shared" si="22"/>
        <v>21.714285714285715</v>
      </c>
      <c r="O83" s="64" t="s">
        <v>2001</v>
      </c>
      <c r="P83" s="64">
        <v>1</v>
      </c>
      <c r="Q83" s="74">
        <f>IF(P83/K83&gt;1,100,+P83/K83*100)</f>
        <v>100</v>
      </c>
      <c r="R83" s="63">
        <f>+N83*Q83/100</f>
        <v>21.714285714285715</v>
      </c>
      <c r="S83" s="63">
        <f>IF(M83&lt;=$AG$1,R83,0)</f>
        <v>21.714285714285715</v>
      </c>
      <c r="T83" s="63">
        <f>IF($AG$1&gt;=M83,N83,0)</f>
        <v>21.714285714285715</v>
      </c>
      <c r="U83" s="122"/>
      <c r="V83" s="65" t="str">
        <f>IF(Q83=100,"CUMPLIDA",IF(M83-$AG$1&lt;0,"VENCIDA",IF(M83-$AG$1&lt;=30,"PRÓXIMA A VENCER",IF(Q83&gt;0,"CON AVANCE","EN TERMINO"))))</f>
        <v>CUMPLIDA</v>
      </c>
      <c r="W83" s="65" t="str">
        <f>IF(A83&lt;&gt;"",IF(AC83=1,"VENCIDO",IF(AC83=2,"PRÓXIMO A VENCER",IF(AC83=3,"EN TERMINO",IF(AC83=4,"CON AVANCE",IF(AC83=5,"CUMPLIDO",))))),"")</f>
        <v>CUMPLIDO</v>
      </c>
      <c r="X83" s="135" t="s">
        <v>1849</v>
      </c>
      <c r="Y83" s="127" t="str">
        <f t="shared" si="25"/>
        <v>H22AF2020</v>
      </c>
      <c r="Z83" s="84">
        <f>IF(A83&lt;&gt;"",1,Z82+1)</f>
        <v>1</v>
      </c>
      <c r="AA83" s="84" t="str">
        <f t="shared" si="26"/>
        <v>H22AF2020 - 1</v>
      </c>
      <c r="AB83" s="128">
        <f t="shared" si="27"/>
        <v>5</v>
      </c>
      <c r="AC83" s="128">
        <f t="shared" si="24"/>
        <v>5</v>
      </c>
      <c r="AD83" s="128" t="str">
        <f>IF(A83&lt;&gt;"",MID(F83,1,FIND(" ",F83,1)-1),AD82)</f>
        <v>H22AF2020.</v>
      </c>
      <c r="AE83" s="128" t="str">
        <f t="shared" si="28"/>
        <v>H22AF2020</v>
      </c>
      <c r="AF83" s="85"/>
      <c r="AG83" s="86"/>
      <c r="AH83" s="87"/>
    </row>
    <row r="84" spans="1:34" s="88" customFormat="1" ht="357" customHeight="1" x14ac:dyDescent="0.2">
      <c r="A84" s="95">
        <f>IF(ISBLANK(D84),"",COUNTA($D$2:D84))</f>
        <v>80</v>
      </c>
      <c r="B84" s="96">
        <f t="shared" si="23"/>
        <v>83</v>
      </c>
      <c r="C84" s="122"/>
      <c r="D84" s="96" t="s">
        <v>815</v>
      </c>
      <c r="E84" s="96" t="s">
        <v>1122</v>
      </c>
      <c r="F84" s="68" t="s">
        <v>2122</v>
      </c>
      <c r="G84" s="68" t="s">
        <v>1911</v>
      </c>
      <c r="H84" s="69" t="s">
        <v>1739</v>
      </c>
      <c r="I84" s="69" t="s">
        <v>1789</v>
      </c>
      <c r="J84" s="64" t="s">
        <v>1790</v>
      </c>
      <c r="K84" s="64">
        <v>1</v>
      </c>
      <c r="L84" s="118">
        <v>44409</v>
      </c>
      <c r="M84" s="118">
        <v>44561</v>
      </c>
      <c r="N84" s="71">
        <f t="shared" si="22"/>
        <v>21.714285714285715</v>
      </c>
      <c r="O84" s="64" t="s">
        <v>2001</v>
      </c>
      <c r="P84" s="64">
        <v>1</v>
      </c>
      <c r="Q84" s="74">
        <f>IF(P84/K84&gt;1,100,+P84/K84*100)</f>
        <v>100</v>
      </c>
      <c r="R84" s="63">
        <f>+N84*Q84/100</f>
        <v>21.714285714285715</v>
      </c>
      <c r="S84" s="63">
        <f>IF(M84&lt;=$AG$1,R84,0)</f>
        <v>21.714285714285715</v>
      </c>
      <c r="T84" s="63">
        <f>IF($AG$1&gt;=M84,N84,0)</f>
        <v>21.714285714285715</v>
      </c>
      <c r="U84" s="122"/>
      <c r="V84" s="65" t="str">
        <f>IF(Q84=100,"CUMPLIDA",IF(M84-$AG$1&lt;0,"VENCIDA",IF(M84-$AG$1&lt;=30,"PRÓXIMA A VENCER",IF(Q84&gt;0,"CON AVANCE","EN TERMINO"))))</f>
        <v>CUMPLIDA</v>
      </c>
      <c r="W84" s="65" t="str">
        <f>IF(A84&lt;&gt;"",IF(AC84=1,"VENCIDO",IF(AC84=2,"PRÓXIMO A VENCER",IF(AC84=3,"EN TERMINO",IF(AC84=4,"CON AVANCE",IF(AC84=5,"CUMPLIDO",))))),"")</f>
        <v>CUMPLIDO</v>
      </c>
      <c r="X84" s="135" t="s">
        <v>1849</v>
      </c>
      <c r="Y84" s="127" t="str">
        <f t="shared" si="25"/>
        <v>H23AF2020</v>
      </c>
      <c r="Z84" s="84">
        <f>IF(A84&lt;&gt;"",1,Z83+1)</f>
        <v>1</v>
      </c>
      <c r="AA84" s="84" t="str">
        <f t="shared" si="26"/>
        <v>H23AF2020 - 1</v>
      </c>
      <c r="AB84" s="128">
        <f t="shared" si="27"/>
        <v>5</v>
      </c>
      <c r="AC84" s="128">
        <f t="shared" si="24"/>
        <v>5</v>
      </c>
      <c r="AD84" s="128" t="str">
        <f>IF(A84&lt;&gt;"",MID(F84,1,FIND(" ",F84,1)-1),AD83)</f>
        <v>H23AF2020.</v>
      </c>
      <c r="AE84" s="128" t="str">
        <f t="shared" si="28"/>
        <v>H23AF2020</v>
      </c>
      <c r="AF84" s="85"/>
      <c r="AG84" s="86"/>
      <c r="AH84" s="87"/>
    </row>
    <row r="85" spans="1:34" s="88" customFormat="1" ht="357" customHeight="1" x14ac:dyDescent="0.2">
      <c r="A85" s="95">
        <f>IF(ISBLANK(D85),"",COUNTA($D$2:D85))</f>
        <v>81</v>
      </c>
      <c r="B85" s="96">
        <f t="shared" si="23"/>
        <v>84</v>
      </c>
      <c r="C85" s="122"/>
      <c r="D85" s="96" t="s">
        <v>816</v>
      </c>
      <c r="E85" s="96" t="s">
        <v>1730</v>
      </c>
      <c r="F85" s="68" t="s">
        <v>2123</v>
      </c>
      <c r="G85" s="68" t="s">
        <v>1912</v>
      </c>
      <c r="H85" s="69" t="s">
        <v>1486</v>
      </c>
      <c r="I85" s="69" t="s">
        <v>1498</v>
      </c>
      <c r="J85" s="64" t="s">
        <v>1488</v>
      </c>
      <c r="K85" s="64">
        <v>1</v>
      </c>
      <c r="L85" s="118">
        <v>44409</v>
      </c>
      <c r="M85" s="118">
        <v>44561</v>
      </c>
      <c r="N85" s="71">
        <f t="shared" si="22"/>
        <v>21.714285714285715</v>
      </c>
      <c r="O85" s="64" t="s">
        <v>1993</v>
      </c>
      <c r="P85" s="64">
        <v>1</v>
      </c>
      <c r="Q85" s="74">
        <f>IF(P85/K85&gt;1,100,+P85/K85*100)</f>
        <v>100</v>
      </c>
      <c r="R85" s="63">
        <f>+N85*Q85/100</f>
        <v>21.714285714285715</v>
      </c>
      <c r="S85" s="63">
        <f>IF(M85&lt;=$AG$1,R85,0)</f>
        <v>21.714285714285715</v>
      </c>
      <c r="T85" s="63">
        <f>IF($AG$1&gt;=M85,N85,0)</f>
        <v>21.714285714285715</v>
      </c>
      <c r="U85" s="122"/>
      <c r="V85" s="65" t="str">
        <f>IF(Q85=100,"CUMPLIDA",IF(M85-$AG$1&lt;0,"VENCIDA",IF(M85-$AG$1&lt;=30,"PRÓXIMA A VENCER",IF(Q85&gt;0,"CON AVANCE","EN TERMINO"))))</f>
        <v>CUMPLIDA</v>
      </c>
      <c r="W85" s="65" t="str">
        <f>IF(A85&lt;&gt;"",IF(AC85=1,"VENCIDO",IF(AC85=2,"PRÓXIMO A VENCER",IF(AC85=3,"EN TERMINO",IF(AC85=4,"CON AVANCE",IF(AC85=5,"CUMPLIDO",))))),"")</f>
        <v>CUMPLIDO</v>
      </c>
      <c r="X85" s="135" t="s">
        <v>1849</v>
      </c>
      <c r="Y85" s="127" t="str">
        <f t="shared" si="25"/>
        <v>H24AF2020</v>
      </c>
      <c r="Z85" s="84">
        <f>IF(A85&lt;&gt;"",1,Z84+1)</f>
        <v>1</v>
      </c>
      <c r="AA85" s="84" t="str">
        <f t="shared" si="26"/>
        <v>H24AF2020 - 1</v>
      </c>
      <c r="AB85" s="128">
        <f t="shared" si="27"/>
        <v>5</v>
      </c>
      <c r="AC85" s="128">
        <f t="shared" si="24"/>
        <v>5</v>
      </c>
      <c r="AD85" s="128" t="str">
        <f>IF(A85&lt;&gt;"",MID(F85,1,FIND(" ",F85,1)-1),AD84)</f>
        <v>H24AF2020.</v>
      </c>
      <c r="AE85" s="128" t="str">
        <f t="shared" si="28"/>
        <v>H24AF2020</v>
      </c>
      <c r="AF85" s="85"/>
      <c r="AG85" s="86"/>
      <c r="AH85" s="87"/>
    </row>
    <row r="86" spans="1:34" s="88" customFormat="1" ht="357" customHeight="1" x14ac:dyDescent="0.2">
      <c r="A86" s="95">
        <f>IF(ISBLANK(D86),"",COUNTA($D$2:D86))</f>
        <v>82</v>
      </c>
      <c r="B86" s="96">
        <f t="shared" si="23"/>
        <v>85</v>
      </c>
      <c r="C86" s="122"/>
      <c r="D86" s="96" t="s">
        <v>1852</v>
      </c>
      <c r="E86" s="96" t="s">
        <v>1958</v>
      </c>
      <c r="F86" s="68" t="s">
        <v>2124</v>
      </c>
      <c r="G86" s="68" t="s">
        <v>1913</v>
      </c>
      <c r="H86" s="69" t="s">
        <v>1914</v>
      </c>
      <c r="I86" s="69" t="s">
        <v>1915</v>
      </c>
      <c r="J86" s="64" t="s">
        <v>1916</v>
      </c>
      <c r="K86" s="64">
        <v>1</v>
      </c>
      <c r="L86" s="118">
        <v>44409</v>
      </c>
      <c r="M86" s="118">
        <v>44561</v>
      </c>
      <c r="N86" s="71">
        <f t="shared" si="22"/>
        <v>21.714285714285715</v>
      </c>
      <c r="O86" s="64" t="s">
        <v>1993</v>
      </c>
      <c r="P86" s="64">
        <v>1</v>
      </c>
      <c r="Q86" s="74">
        <f>IF(P86/K86&gt;1,100,+P86/K86*100)</f>
        <v>100</v>
      </c>
      <c r="R86" s="63">
        <f>+N86*Q86/100</f>
        <v>21.714285714285715</v>
      </c>
      <c r="S86" s="63">
        <f>IF(M86&lt;=$AG$1,R86,0)</f>
        <v>21.714285714285715</v>
      </c>
      <c r="T86" s="63">
        <f>IF($AG$1&gt;=M86,N86,0)</f>
        <v>21.714285714285715</v>
      </c>
      <c r="U86" s="122"/>
      <c r="V86" s="65" t="str">
        <f>IF(Q86=100,"CUMPLIDA",IF(M86-$AG$1&lt;0,"VENCIDA",IF(M86-$AG$1&lt;=30,"PRÓXIMA A VENCER",IF(Q86&gt;0,"CON AVANCE","EN TERMINO"))))</f>
        <v>CUMPLIDA</v>
      </c>
      <c r="W86" s="65" t="str">
        <f>IF(A86&lt;&gt;"",IF(AC86=1,"VENCIDO",IF(AC86=2,"PRÓXIMO A VENCER",IF(AC86=3,"EN TERMINO",IF(AC86=4,"CON AVANCE",IF(AC86=5,"CUMPLIDO",))))),"")</f>
        <v>CUMPLIDO</v>
      </c>
      <c r="X86" s="135" t="s">
        <v>1849</v>
      </c>
      <c r="Y86" s="127" t="str">
        <f t="shared" si="25"/>
        <v>H25AF2020</v>
      </c>
      <c r="Z86" s="84">
        <f>IF(A86&lt;&gt;"",1,Z85+1)</f>
        <v>1</v>
      </c>
      <c r="AA86" s="84" t="str">
        <f t="shared" si="26"/>
        <v>H25AF2020 - 1</v>
      </c>
      <c r="AB86" s="128">
        <f t="shared" si="27"/>
        <v>5</v>
      </c>
      <c r="AC86" s="128">
        <f t="shared" si="24"/>
        <v>5</v>
      </c>
      <c r="AD86" s="128" t="str">
        <f>IF(A86&lt;&gt;"",MID(F86,1,FIND(" ",F86,1)-1),AD85)</f>
        <v>H25AF2020.</v>
      </c>
      <c r="AE86" s="128" t="str">
        <f t="shared" si="28"/>
        <v>H25AF2020</v>
      </c>
      <c r="AF86" s="85"/>
      <c r="AG86" s="86"/>
      <c r="AH86" s="87"/>
    </row>
    <row r="87" spans="1:34" s="88" customFormat="1" ht="273" customHeight="1" x14ac:dyDescent="0.2">
      <c r="A87" s="95">
        <f>IF(ISBLANK(D87),"",COUNTA($D$2:D87))</f>
        <v>83</v>
      </c>
      <c r="B87" s="96">
        <f t="shared" si="23"/>
        <v>86</v>
      </c>
      <c r="C87" s="122"/>
      <c r="D87" s="64" t="s">
        <v>1839</v>
      </c>
      <c r="E87" s="64" t="s">
        <v>1256</v>
      </c>
      <c r="F87" s="68" t="s">
        <v>2345</v>
      </c>
      <c r="G87" s="68" t="s">
        <v>1838</v>
      </c>
      <c r="H87" s="101" t="s">
        <v>1843</v>
      </c>
      <c r="I87" s="101" t="s">
        <v>1842</v>
      </c>
      <c r="J87" s="95" t="s">
        <v>1841</v>
      </c>
      <c r="K87" s="95">
        <v>1</v>
      </c>
      <c r="L87" s="106">
        <v>44377</v>
      </c>
      <c r="M87" s="106">
        <v>44561</v>
      </c>
      <c r="N87" s="71">
        <f t="shared" ref="N87:N107" si="29">(+M87-L87)/7</f>
        <v>26.285714285714285</v>
      </c>
      <c r="O87" s="96" t="s">
        <v>2276</v>
      </c>
      <c r="P87" s="64">
        <v>0</v>
      </c>
      <c r="Q87" s="74">
        <f>IF(P87/K87&gt;1,100,+P87/K87*100)</f>
        <v>0</v>
      </c>
      <c r="R87" s="63">
        <f>+N87*Q87/100</f>
        <v>0</v>
      </c>
      <c r="S87" s="63">
        <f>IF(M87&lt;=$AG$1,R87,0)</f>
        <v>0</v>
      </c>
      <c r="T87" s="63">
        <f>IF($AG$1&gt;=M87,N87,0)</f>
        <v>26.285714285714285</v>
      </c>
      <c r="U87" s="64"/>
      <c r="V87" s="65" t="str">
        <f>IF(Q87=100,"CUMPLIDA",IF(M87-$AG$1&lt;0,"VENCIDA",IF(M87-$AG$1&lt;=30,"PRÓXIMA A VENCER",IF(Q87&gt;0,"CON AVANCE","EN TERMINO"))))</f>
        <v>VENCIDA</v>
      </c>
      <c r="W87" s="65" t="str">
        <f>IF(A87&lt;&gt;"",IF(AC87=1,"VENCIDO",IF(AC87=2,"PRÓXIMO A VENCER",IF(AC87=3,"EN TERMINO",IF(AC87=4,"CON AVANCE",IF(AC87=5,"CUMPLIDO",))))),"")</f>
        <v>VENCIDO</v>
      </c>
      <c r="X87" s="107" t="s">
        <v>1844</v>
      </c>
      <c r="Y87" s="127" t="str">
        <f t="shared" si="25"/>
        <v>H1Denuncia2020-187038-82111-D</v>
      </c>
      <c r="Z87" s="84">
        <f>IF(A87&lt;&gt;"",1,Z86+1)</f>
        <v>1</v>
      </c>
      <c r="AA87" s="84" t="str">
        <f t="shared" si="26"/>
        <v>H1Denuncia2020-187038-82111-D - 1</v>
      </c>
      <c r="AB87" s="128">
        <f t="shared" si="27"/>
        <v>1</v>
      </c>
      <c r="AC87" s="128">
        <f t="shared" si="24"/>
        <v>1</v>
      </c>
      <c r="AD87" s="128" t="str">
        <f>IF(A87&lt;&gt;"",MID(F87,1,FIND(" ",F87,1)-1),AD86)</f>
        <v>H1Denuncia2020-187038-82111-D.</v>
      </c>
      <c r="AE87" s="128" t="str">
        <f t="shared" si="28"/>
        <v>H1Denuncia2020-187038-82111-D</v>
      </c>
      <c r="AF87" s="85"/>
      <c r="AG87" s="86"/>
      <c r="AH87" s="87"/>
    </row>
    <row r="88" spans="1:34" s="88" customFormat="1" ht="357" customHeight="1" x14ac:dyDescent="0.2">
      <c r="A88" s="95">
        <f>IF(ISBLANK(D88),"",COUNTA($D$2:D88))</f>
        <v>84</v>
      </c>
      <c r="B88" s="96">
        <f t="shared" si="23"/>
        <v>87</v>
      </c>
      <c r="C88" s="122"/>
      <c r="D88" s="96" t="s">
        <v>1522</v>
      </c>
      <c r="E88" s="96" t="s">
        <v>1489</v>
      </c>
      <c r="F88" s="101" t="s">
        <v>1747</v>
      </c>
      <c r="G88" s="101" t="s">
        <v>1748</v>
      </c>
      <c r="H88" s="101" t="s">
        <v>1486</v>
      </c>
      <c r="I88" s="101" t="s">
        <v>1498</v>
      </c>
      <c r="J88" s="95" t="s">
        <v>1488</v>
      </c>
      <c r="K88" s="95">
        <v>1</v>
      </c>
      <c r="L88" s="106">
        <v>44185</v>
      </c>
      <c r="M88" s="106">
        <v>44285</v>
      </c>
      <c r="N88" s="71">
        <f t="shared" si="29"/>
        <v>14.285714285714286</v>
      </c>
      <c r="O88" s="64" t="s">
        <v>1993</v>
      </c>
      <c r="P88" s="64">
        <v>1</v>
      </c>
      <c r="Q88" s="74">
        <f>IF(P88/K88&gt;1,100,+P88/K88*100)</f>
        <v>100</v>
      </c>
      <c r="R88" s="63">
        <f>+N88*Q88/100</f>
        <v>14.285714285714286</v>
      </c>
      <c r="S88" s="63">
        <f>IF(M88&lt;=$AG$1,R88,0)</f>
        <v>14.285714285714286</v>
      </c>
      <c r="T88" s="63">
        <f>IF($AG$1&gt;=M88,N88,0)</f>
        <v>14.285714285714286</v>
      </c>
      <c r="U88" s="64"/>
      <c r="V88" s="65" t="str">
        <f>IF(Q88=100,"CUMPLIDA",IF(M88-$AG$1&lt;0,"VENCIDA",IF(M88-$AG$1&lt;=30,"PRÓXIMA A VENCER",IF(Q88&gt;0,"CON AVANCE","EN TERMINO"))))</f>
        <v>CUMPLIDA</v>
      </c>
      <c r="W88" s="65" t="str">
        <f>IF(A88&lt;&gt;"",IF(AC88=1,"VENCIDO",IF(AC88=2,"PRÓXIMO A VENCER",IF(AC88=3,"EN TERMINO",IF(AC88=4,"CON AVANCE",IF(AC88=5,"CUMPLIDO",))))),"")</f>
        <v>CUMPLIDO</v>
      </c>
      <c r="X88" s="107" t="s">
        <v>1798</v>
      </c>
      <c r="Y88" s="127" t="str">
        <f t="shared" si="25"/>
        <v>H1AT73</v>
      </c>
      <c r="Z88" s="84">
        <f>IF(A88&lt;&gt;"",1,Z87+1)</f>
        <v>1</v>
      </c>
      <c r="AA88" s="84" t="str">
        <f t="shared" si="26"/>
        <v>H1AT73 - 1</v>
      </c>
      <c r="AB88" s="128">
        <f t="shared" si="27"/>
        <v>5</v>
      </c>
      <c r="AC88" s="128">
        <f t="shared" si="24"/>
        <v>5</v>
      </c>
      <c r="AD88" s="128" t="str">
        <f>IF(A88&lt;&gt;"",MID(F88,1,FIND(" ",F88,1)-1),AD87)</f>
        <v>H1AT73.</v>
      </c>
      <c r="AE88" s="128" t="str">
        <f t="shared" si="28"/>
        <v>H1AT73</v>
      </c>
      <c r="AF88" s="85"/>
      <c r="AG88" s="86"/>
      <c r="AH88" s="87"/>
    </row>
    <row r="89" spans="1:34" s="88" customFormat="1" ht="357" customHeight="1" x14ac:dyDescent="0.2">
      <c r="A89" s="95">
        <f>IF(ISBLANK(D89),"",COUNTA($D$2:D89))</f>
        <v>85</v>
      </c>
      <c r="B89" s="96">
        <f t="shared" si="23"/>
        <v>88</v>
      </c>
      <c r="C89" s="122"/>
      <c r="D89" s="96" t="s">
        <v>1522</v>
      </c>
      <c r="E89" s="96" t="s">
        <v>1122</v>
      </c>
      <c r="F89" s="101" t="s">
        <v>1749</v>
      </c>
      <c r="G89" s="101" t="s">
        <v>1750</v>
      </c>
      <c r="H89" s="101" t="s">
        <v>1788</v>
      </c>
      <c r="I89" s="101" t="s">
        <v>1789</v>
      </c>
      <c r="J89" s="95" t="s">
        <v>1790</v>
      </c>
      <c r="K89" s="95">
        <v>1</v>
      </c>
      <c r="L89" s="106">
        <v>44185</v>
      </c>
      <c r="M89" s="106">
        <v>44346</v>
      </c>
      <c r="N89" s="71">
        <f t="shared" si="29"/>
        <v>23</v>
      </c>
      <c r="O89" s="96" t="s">
        <v>1992</v>
      </c>
      <c r="P89" s="64">
        <v>1</v>
      </c>
      <c r="Q89" s="74">
        <f>IF(P89/K89&gt;1,100,+P89/K89*100)</f>
        <v>100</v>
      </c>
      <c r="R89" s="63">
        <f>+N89*Q89/100</f>
        <v>23</v>
      </c>
      <c r="S89" s="63">
        <f>IF(M89&lt;=$AG$1,R89,0)</f>
        <v>23</v>
      </c>
      <c r="T89" s="63">
        <f>IF($AG$1&gt;=M89,N89,0)</f>
        <v>23</v>
      </c>
      <c r="U89" s="64"/>
      <c r="V89" s="65" t="str">
        <f>IF(Q89=100,"CUMPLIDA",IF(M89-$AG$1&lt;0,"VENCIDA",IF(M89-$AG$1&lt;=30,"PRÓXIMA A VENCER",IF(Q89&gt;0,"CON AVANCE","EN TERMINO"))))</f>
        <v>CUMPLIDA</v>
      </c>
      <c r="W89" s="65" t="str">
        <f>IF(A89&lt;&gt;"",IF(AC89=1,"VENCIDO",IF(AC89=2,"PRÓXIMO A VENCER",IF(AC89=3,"EN TERMINO",IF(AC89=4,"CON AVANCE",IF(AC89=5,"CUMPLIDO",))))),"")</f>
        <v>CUMPLIDO</v>
      </c>
      <c r="X89" s="107" t="s">
        <v>1798</v>
      </c>
      <c r="Y89" s="127" t="str">
        <f t="shared" si="25"/>
        <v>H2AT73</v>
      </c>
      <c r="Z89" s="84">
        <f>IF(A89&lt;&gt;"",1,Z88+1)</f>
        <v>1</v>
      </c>
      <c r="AA89" s="84" t="str">
        <f t="shared" si="26"/>
        <v>H2AT73 - 1</v>
      </c>
      <c r="AB89" s="128">
        <f t="shared" si="27"/>
        <v>5</v>
      </c>
      <c r="AC89" s="128">
        <f t="shared" si="24"/>
        <v>5</v>
      </c>
      <c r="AD89" s="128" t="str">
        <f>IF(A89&lt;&gt;"",MID(F89,1,FIND(" ",F89,1)-1),AD88)</f>
        <v>H2AT73.</v>
      </c>
      <c r="AE89" s="128" t="str">
        <f t="shared" si="28"/>
        <v>H2AT73</v>
      </c>
      <c r="AF89" s="85"/>
      <c r="AG89" s="86"/>
      <c r="AH89" s="87"/>
    </row>
    <row r="90" spans="1:34" s="88" customFormat="1" ht="357" customHeight="1" x14ac:dyDescent="0.2">
      <c r="A90" s="95">
        <f>IF(ISBLANK(D90),"",COUNTA($D$2:D90))</f>
        <v>86</v>
      </c>
      <c r="B90" s="96">
        <f t="shared" si="23"/>
        <v>89</v>
      </c>
      <c r="C90" s="122"/>
      <c r="D90" s="96" t="s">
        <v>1522</v>
      </c>
      <c r="E90" s="96" t="s">
        <v>1122</v>
      </c>
      <c r="F90" s="101" t="s">
        <v>1751</v>
      </c>
      <c r="G90" s="101" t="s">
        <v>1752</v>
      </c>
      <c r="H90" s="101" t="s">
        <v>1788</v>
      </c>
      <c r="I90" s="101" t="s">
        <v>1791</v>
      </c>
      <c r="J90" s="95" t="s">
        <v>1790</v>
      </c>
      <c r="K90" s="95">
        <v>1</v>
      </c>
      <c r="L90" s="106">
        <v>44185</v>
      </c>
      <c r="M90" s="106">
        <v>44346</v>
      </c>
      <c r="N90" s="71">
        <f t="shared" si="29"/>
        <v>23</v>
      </c>
      <c r="O90" s="96" t="s">
        <v>1992</v>
      </c>
      <c r="P90" s="64">
        <v>1</v>
      </c>
      <c r="Q90" s="74">
        <f>IF(P90/K90&gt;1,100,+P90/K90*100)</f>
        <v>100</v>
      </c>
      <c r="R90" s="63">
        <f>+N90*Q90/100</f>
        <v>23</v>
      </c>
      <c r="S90" s="63">
        <f>IF(M90&lt;=$AG$1,R90,0)</f>
        <v>23</v>
      </c>
      <c r="T90" s="63">
        <f>IF($AG$1&gt;=M90,N90,0)</f>
        <v>23</v>
      </c>
      <c r="U90" s="64"/>
      <c r="V90" s="65" t="str">
        <f>IF(Q90=100,"CUMPLIDA",IF(M90-$AG$1&lt;0,"VENCIDA",IF(M90-$AG$1&lt;=30,"PRÓXIMA A VENCER",IF(Q90&gt;0,"CON AVANCE","EN TERMINO"))))</f>
        <v>CUMPLIDA</v>
      </c>
      <c r="W90" s="65" t="str">
        <f>IF(A90&lt;&gt;"",IF(AC90=1,"VENCIDO",IF(AC90=2,"PRÓXIMO A VENCER",IF(AC90=3,"EN TERMINO",IF(AC90=4,"CON AVANCE",IF(AC90=5,"CUMPLIDO",))))),"")</f>
        <v>CUMPLIDO</v>
      </c>
      <c r="X90" s="107" t="s">
        <v>1798</v>
      </c>
      <c r="Y90" s="127" t="str">
        <f t="shared" si="25"/>
        <v>H3AT73</v>
      </c>
      <c r="Z90" s="84">
        <f>IF(A90&lt;&gt;"",1,Z89+1)</f>
        <v>1</v>
      </c>
      <c r="AA90" s="84" t="str">
        <f t="shared" si="26"/>
        <v>H3AT73 - 1</v>
      </c>
      <c r="AB90" s="128">
        <f t="shared" si="27"/>
        <v>5</v>
      </c>
      <c r="AC90" s="128">
        <f t="shared" si="24"/>
        <v>5</v>
      </c>
      <c r="AD90" s="128" t="str">
        <f>IF(A90&lt;&gt;"",MID(F90,1,FIND(" ",F90,1)-1),AD89)</f>
        <v>H3AT73.</v>
      </c>
      <c r="AE90" s="128" t="str">
        <f t="shared" si="28"/>
        <v>H3AT73</v>
      </c>
      <c r="AF90" s="85"/>
      <c r="AG90" s="86"/>
      <c r="AH90" s="87"/>
    </row>
    <row r="91" spans="1:34" s="88" customFormat="1" ht="357" customHeight="1" x14ac:dyDescent="0.2">
      <c r="A91" s="95">
        <f>IF(ISBLANK(D91),"",COUNTA($D$2:D91))</f>
        <v>87</v>
      </c>
      <c r="B91" s="96">
        <f t="shared" si="23"/>
        <v>90</v>
      </c>
      <c r="C91" s="122"/>
      <c r="D91" s="96" t="s">
        <v>1744</v>
      </c>
      <c r="E91" s="96" t="s">
        <v>1730</v>
      </c>
      <c r="F91" s="101" t="s">
        <v>1753</v>
      </c>
      <c r="G91" s="101" t="s">
        <v>1754</v>
      </c>
      <c r="H91" s="101" t="s">
        <v>1739</v>
      </c>
      <c r="I91" s="101" t="s">
        <v>1791</v>
      </c>
      <c r="J91" s="95" t="s">
        <v>1790</v>
      </c>
      <c r="K91" s="95">
        <v>1</v>
      </c>
      <c r="L91" s="106">
        <v>44185</v>
      </c>
      <c r="M91" s="106">
        <v>44346</v>
      </c>
      <c r="N91" s="71">
        <f t="shared" si="29"/>
        <v>23</v>
      </c>
      <c r="O91" s="96" t="s">
        <v>1992</v>
      </c>
      <c r="P91" s="64">
        <v>1</v>
      </c>
      <c r="Q91" s="74">
        <f>IF(P91/K91&gt;1,100,+P91/K91*100)</f>
        <v>100</v>
      </c>
      <c r="R91" s="63">
        <f>+N91*Q91/100</f>
        <v>23</v>
      </c>
      <c r="S91" s="63">
        <f>IF(M91&lt;=$AG$1,R91,0)</f>
        <v>23</v>
      </c>
      <c r="T91" s="63">
        <f>IF($AG$1&gt;=M91,N91,0)</f>
        <v>23</v>
      </c>
      <c r="U91" s="64"/>
      <c r="V91" s="65" t="str">
        <f>IF(Q91=100,"CUMPLIDA",IF(M91-$AG$1&lt;0,"VENCIDA",IF(M91-$AG$1&lt;=30,"PRÓXIMA A VENCER",IF(Q91&gt;0,"CON AVANCE","EN TERMINO"))))</f>
        <v>CUMPLIDA</v>
      </c>
      <c r="W91" s="65" t="str">
        <f>IF(A91&lt;&gt;"",IF(AC91=1,"VENCIDO",IF(AC91=2,"PRÓXIMO A VENCER",IF(AC91=3,"EN TERMINO",IF(AC91=4,"CON AVANCE",IF(AC91=5,"CUMPLIDO",))))),"")</f>
        <v>CUMPLIDO</v>
      </c>
      <c r="X91" s="107" t="s">
        <v>1798</v>
      </c>
      <c r="Y91" s="127" t="str">
        <f t="shared" si="25"/>
        <v>H4AT73</v>
      </c>
      <c r="Z91" s="84">
        <f>IF(A91&lt;&gt;"",1,Z90+1)</f>
        <v>1</v>
      </c>
      <c r="AA91" s="84" t="str">
        <f t="shared" si="26"/>
        <v>H4AT73 - 1</v>
      </c>
      <c r="AB91" s="128">
        <f t="shared" si="27"/>
        <v>5</v>
      </c>
      <c r="AC91" s="128">
        <f t="shared" si="24"/>
        <v>5</v>
      </c>
      <c r="AD91" s="128" t="str">
        <f>IF(A91&lt;&gt;"",MID(F91,1,FIND(" ",F91,1)-1),AD90)</f>
        <v>H4AT73.</v>
      </c>
      <c r="AE91" s="128" t="str">
        <f t="shared" si="28"/>
        <v>H4AT73</v>
      </c>
      <c r="AF91" s="85"/>
      <c r="AG91" s="86"/>
      <c r="AH91" s="87"/>
    </row>
    <row r="92" spans="1:34" s="88" customFormat="1" ht="357" customHeight="1" x14ac:dyDescent="0.2">
      <c r="A92" s="95">
        <f>IF(ISBLANK(D92),"",COUNTA($D$2:D92))</f>
        <v>88</v>
      </c>
      <c r="B92" s="96">
        <f t="shared" si="23"/>
        <v>91</v>
      </c>
      <c r="C92" s="122"/>
      <c r="D92" s="96" t="s">
        <v>1522</v>
      </c>
      <c r="E92" s="96" t="s">
        <v>1785</v>
      </c>
      <c r="F92" s="101" t="s">
        <v>1755</v>
      </c>
      <c r="G92" s="101" t="s">
        <v>1756</v>
      </c>
      <c r="H92" s="101" t="s">
        <v>1739</v>
      </c>
      <c r="I92" s="101" t="s">
        <v>1735</v>
      </c>
      <c r="J92" s="95" t="s">
        <v>1790</v>
      </c>
      <c r="K92" s="95">
        <v>1</v>
      </c>
      <c r="L92" s="106">
        <v>44185</v>
      </c>
      <c r="M92" s="106">
        <v>44346</v>
      </c>
      <c r="N92" s="71">
        <f t="shared" si="29"/>
        <v>23</v>
      </c>
      <c r="O92" s="96" t="s">
        <v>1992</v>
      </c>
      <c r="P92" s="64">
        <v>1</v>
      </c>
      <c r="Q92" s="74">
        <f>IF(P92/K92&gt;1,100,+P92/K92*100)</f>
        <v>100</v>
      </c>
      <c r="R92" s="63">
        <f>+N92*Q92/100</f>
        <v>23</v>
      </c>
      <c r="S92" s="63">
        <f>IF(M92&lt;=$AG$1,R92,0)</f>
        <v>23</v>
      </c>
      <c r="T92" s="63">
        <f>IF($AG$1&gt;=M92,N92,0)</f>
        <v>23</v>
      </c>
      <c r="U92" s="64"/>
      <c r="V92" s="65" t="str">
        <f>IF(Q92=100,"CUMPLIDA",IF(M92-$AG$1&lt;0,"VENCIDA",IF(M92-$AG$1&lt;=30,"PRÓXIMA A VENCER",IF(Q92&gt;0,"CON AVANCE","EN TERMINO"))))</f>
        <v>CUMPLIDA</v>
      </c>
      <c r="W92" s="65" t="str">
        <f>IF(A92&lt;&gt;"",IF(AC92=1,"VENCIDO",IF(AC92=2,"PRÓXIMO A VENCER",IF(AC92=3,"EN TERMINO",IF(AC92=4,"CON AVANCE",IF(AC92=5,"CUMPLIDO",))))),"")</f>
        <v>CUMPLIDO</v>
      </c>
      <c r="X92" s="107" t="s">
        <v>1798</v>
      </c>
      <c r="Y92" s="127" t="str">
        <f t="shared" si="25"/>
        <v>H5AT73</v>
      </c>
      <c r="Z92" s="84">
        <f>IF(A92&lt;&gt;"",1,Z91+1)</f>
        <v>1</v>
      </c>
      <c r="AA92" s="84" t="str">
        <f t="shared" si="26"/>
        <v>H5AT73 - 1</v>
      </c>
      <c r="AB92" s="128">
        <f t="shared" si="27"/>
        <v>5</v>
      </c>
      <c r="AC92" s="128">
        <f t="shared" si="24"/>
        <v>5</v>
      </c>
      <c r="AD92" s="128" t="str">
        <f>IF(A92&lt;&gt;"",MID(F92,1,FIND(" ",F92,1)-1),AD91)</f>
        <v>H5AT73.</v>
      </c>
      <c r="AE92" s="128" t="str">
        <f t="shared" si="28"/>
        <v>H5AT73</v>
      </c>
      <c r="AF92" s="85"/>
      <c r="AG92" s="86"/>
      <c r="AH92" s="87"/>
    </row>
    <row r="93" spans="1:34" s="88" customFormat="1" ht="357" customHeight="1" x14ac:dyDescent="0.2">
      <c r="A93" s="95">
        <f>IF(ISBLANK(D93),"",COUNTA($D$2:D93))</f>
        <v>89</v>
      </c>
      <c r="B93" s="96">
        <f t="shared" si="23"/>
        <v>92</v>
      </c>
      <c r="C93" s="122"/>
      <c r="D93" s="96" t="s">
        <v>1744</v>
      </c>
      <c r="E93" s="96" t="s">
        <v>1122</v>
      </c>
      <c r="F93" s="101" t="s">
        <v>1962</v>
      </c>
      <c r="G93" s="101" t="s">
        <v>1963</v>
      </c>
      <c r="H93" s="101" t="s">
        <v>1740</v>
      </c>
      <c r="I93" s="101" t="s">
        <v>1735</v>
      </c>
      <c r="J93" s="95" t="s">
        <v>1790</v>
      </c>
      <c r="K93" s="95">
        <v>1</v>
      </c>
      <c r="L93" s="106">
        <v>44185</v>
      </c>
      <c r="M93" s="106">
        <v>44346</v>
      </c>
      <c r="N93" s="71">
        <f t="shared" si="29"/>
        <v>23</v>
      </c>
      <c r="O93" s="96" t="s">
        <v>1992</v>
      </c>
      <c r="P93" s="64">
        <v>1</v>
      </c>
      <c r="Q93" s="74">
        <f>IF(P93/K93&gt;1,100,+P93/K93*100)</f>
        <v>100</v>
      </c>
      <c r="R93" s="63">
        <f>+N93*Q93/100</f>
        <v>23</v>
      </c>
      <c r="S93" s="63">
        <f>IF(M93&lt;=$AG$1,R93,0)</f>
        <v>23</v>
      </c>
      <c r="T93" s="63">
        <f>IF($AG$1&gt;=M93,N93,0)</f>
        <v>23</v>
      </c>
      <c r="U93" s="64"/>
      <c r="V93" s="65" t="str">
        <f>IF(Q93=100,"CUMPLIDA",IF(M93-$AG$1&lt;0,"VENCIDA",IF(M93-$AG$1&lt;=30,"PRÓXIMA A VENCER",IF(Q93&gt;0,"CON AVANCE","EN TERMINO"))))</f>
        <v>CUMPLIDA</v>
      </c>
      <c r="W93" s="65" t="str">
        <f>IF(A93&lt;&gt;"",IF(AC93=1,"VENCIDO",IF(AC93=2,"PRÓXIMO A VENCER",IF(AC93=3,"EN TERMINO",IF(AC93=4,"CON AVANCE",IF(AC93=5,"CUMPLIDO",))))),"")</f>
        <v>CUMPLIDO</v>
      </c>
      <c r="X93" s="107" t="s">
        <v>1798</v>
      </c>
      <c r="Y93" s="127" t="str">
        <f t="shared" si="25"/>
        <v>H6AT73</v>
      </c>
      <c r="Z93" s="84">
        <f>IF(A93&lt;&gt;"",1,Z92+1)</f>
        <v>1</v>
      </c>
      <c r="AA93" s="84" t="str">
        <f t="shared" si="26"/>
        <v>H6AT73 - 1</v>
      </c>
      <c r="AB93" s="128">
        <f t="shared" si="27"/>
        <v>5</v>
      </c>
      <c r="AC93" s="128">
        <f t="shared" si="24"/>
        <v>5</v>
      </c>
      <c r="AD93" s="128" t="str">
        <f>IF(A93&lt;&gt;"",MID(F93,1,FIND(" ",F93,1)-1),AD92)</f>
        <v>H6AT73.</v>
      </c>
      <c r="AE93" s="128" t="str">
        <f t="shared" si="28"/>
        <v>H6AT73</v>
      </c>
      <c r="AF93" s="85"/>
      <c r="AG93" s="86"/>
      <c r="AH93" s="87"/>
    </row>
    <row r="94" spans="1:34" s="88" customFormat="1" ht="357" customHeight="1" x14ac:dyDescent="0.2">
      <c r="A94" s="95">
        <f>IF(ISBLANK(D94),"",COUNTA($D$2:D94))</f>
        <v>90</v>
      </c>
      <c r="B94" s="96">
        <f t="shared" si="23"/>
        <v>93</v>
      </c>
      <c r="C94" s="122"/>
      <c r="D94" s="96" t="s">
        <v>1744</v>
      </c>
      <c r="E94" s="96" t="s">
        <v>1122</v>
      </c>
      <c r="F94" s="101" t="s">
        <v>1757</v>
      </c>
      <c r="G94" s="101" t="s">
        <v>1758</v>
      </c>
      <c r="H94" s="101" t="s">
        <v>1740</v>
      </c>
      <c r="I94" s="101" t="s">
        <v>1735</v>
      </c>
      <c r="J94" s="95" t="s">
        <v>1790</v>
      </c>
      <c r="K94" s="95">
        <v>1</v>
      </c>
      <c r="L94" s="106">
        <v>44185</v>
      </c>
      <c r="M94" s="106">
        <v>44346</v>
      </c>
      <c r="N94" s="71">
        <f t="shared" si="29"/>
        <v>23</v>
      </c>
      <c r="O94" s="96" t="s">
        <v>1992</v>
      </c>
      <c r="P94" s="64">
        <v>1</v>
      </c>
      <c r="Q94" s="74">
        <f>IF(P94/K94&gt;1,100,+P94/K94*100)</f>
        <v>100</v>
      </c>
      <c r="R94" s="63">
        <f>+N94*Q94/100</f>
        <v>23</v>
      </c>
      <c r="S94" s="63">
        <f>IF(M94&lt;=$AG$1,R94,0)</f>
        <v>23</v>
      </c>
      <c r="T94" s="63">
        <f>IF($AG$1&gt;=M94,N94,0)</f>
        <v>23</v>
      </c>
      <c r="U94" s="64"/>
      <c r="V94" s="65" t="str">
        <f>IF(Q94=100,"CUMPLIDA",IF(M94-$AG$1&lt;0,"VENCIDA",IF(M94-$AG$1&lt;=30,"PRÓXIMA A VENCER",IF(Q94&gt;0,"CON AVANCE","EN TERMINO"))))</f>
        <v>CUMPLIDA</v>
      </c>
      <c r="W94" s="65" t="str">
        <f>IF(A94&lt;&gt;"",IF(AC94=1,"VENCIDO",IF(AC94=2,"PRÓXIMO A VENCER",IF(AC94=3,"EN TERMINO",IF(AC94=4,"CON AVANCE",IF(AC94=5,"CUMPLIDO",))))),"")</f>
        <v>CUMPLIDO</v>
      </c>
      <c r="X94" s="107" t="s">
        <v>1798</v>
      </c>
      <c r="Y94" s="127" t="str">
        <f t="shared" si="25"/>
        <v>H7AT73</v>
      </c>
      <c r="Z94" s="84">
        <f>IF(A94&lt;&gt;"",1,Z93+1)</f>
        <v>1</v>
      </c>
      <c r="AA94" s="84" t="str">
        <f t="shared" si="26"/>
        <v>H7AT73 - 1</v>
      </c>
      <c r="AB94" s="128">
        <f t="shared" si="27"/>
        <v>5</v>
      </c>
      <c r="AC94" s="128">
        <f t="shared" si="24"/>
        <v>5</v>
      </c>
      <c r="AD94" s="128" t="str">
        <f>IF(A94&lt;&gt;"",MID(F94,1,FIND(" ",F94,1)-1),AD93)</f>
        <v>H7AT73.</v>
      </c>
      <c r="AE94" s="128" t="str">
        <f t="shared" si="28"/>
        <v>H7AT73</v>
      </c>
      <c r="AF94" s="85"/>
      <c r="AG94" s="86"/>
      <c r="AH94" s="87"/>
    </row>
    <row r="95" spans="1:34" s="88" customFormat="1" ht="357" customHeight="1" x14ac:dyDescent="0.2">
      <c r="A95" s="95">
        <f>IF(ISBLANK(D95),"",COUNTA($D$2:D95))</f>
        <v>91</v>
      </c>
      <c r="B95" s="96">
        <f t="shared" si="23"/>
        <v>94</v>
      </c>
      <c r="C95" s="122"/>
      <c r="D95" s="96" t="s">
        <v>1522</v>
      </c>
      <c r="E95" s="96" t="s">
        <v>1122</v>
      </c>
      <c r="F95" s="101" t="s">
        <v>1759</v>
      </c>
      <c r="G95" s="101" t="s">
        <v>1760</v>
      </c>
      <c r="H95" s="101" t="s">
        <v>1740</v>
      </c>
      <c r="I95" s="101" t="s">
        <v>1735</v>
      </c>
      <c r="J95" s="95" t="s">
        <v>1790</v>
      </c>
      <c r="K95" s="95">
        <v>1</v>
      </c>
      <c r="L95" s="106">
        <v>44185</v>
      </c>
      <c r="M95" s="106">
        <v>44346</v>
      </c>
      <c r="N95" s="71">
        <f t="shared" si="29"/>
        <v>23</v>
      </c>
      <c r="O95" s="96" t="s">
        <v>1992</v>
      </c>
      <c r="P95" s="64">
        <v>1</v>
      </c>
      <c r="Q95" s="74">
        <f>IF(P95/K95&gt;1,100,+P95/K95*100)</f>
        <v>100</v>
      </c>
      <c r="R95" s="63">
        <f>+N95*Q95/100</f>
        <v>23</v>
      </c>
      <c r="S95" s="63">
        <f>IF(M95&lt;=$AG$1,R95,0)</f>
        <v>23</v>
      </c>
      <c r="T95" s="63">
        <f>IF($AG$1&gt;=M95,N95,0)</f>
        <v>23</v>
      </c>
      <c r="U95" s="64"/>
      <c r="V95" s="65" t="str">
        <f>IF(Q95=100,"CUMPLIDA",IF(M95-$AG$1&lt;0,"VENCIDA",IF(M95-$AG$1&lt;=30,"PRÓXIMA A VENCER",IF(Q95&gt;0,"CON AVANCE","EN TERMINO"))))</f>
        <v>CUMPLIDA</v>
      </c>
      <c r="W95" s="65" t="str">
        <f>IF(A95&lt;&gt;"",IF(AC95=1,"VENCIDO",IF(AC95=2,"PRÓXIMO A VENCER",IF(AC95=3,"EN TERMINO",IF(AC95=4,"CON AVANCE",IF(AC95=5,"CUMPLIDO",))))),"")</f>
        <v>CUMPLIDO</v>
      </c>
      <c r="X95" s="107" t="s">
        <v>1799</v>
      </c>
      <c r="Y95" s="127" t="str">
        <f t="shared" si="25"/>
        <v>H1AT74</v>
      </c>
      <c r="Z95" s="84">
        <f>IF(A95&lt;&gt;"",1,Z94+1)</f>
        <v>1</v>
      </c>
      <c r="AA95" s="84" t="str">
        <f t="shared" si="26"/>
        <v>H1AT74 - 1</v>
      </c>
      <c r="AB95" s="128">
        <f t="shared" si="27"/>
        <v>5</v>
      </c>
      <c r="AC95" s="128">
        <f t="shared" si="24"/>
        <v>5</v>
      </c>
      <c r="AD95" s="128" t="str">
        <f>IF(A95&lt;&gt;"",MID(F95,1,FIND(" ",F95,1)-1),AD94)</f>
        <v>H1AT74.</v>
      </c>
      <c r="AE95" s="128" t="str">
        <f t="shared" si="28"/>
        <v>H1AT74</v>
      </c>
      <c r="AF95" s="85"/>
      <c r="AG95" s="86"/>
      <c r="AH95" s="87"/>
    </row>
    <row r="96" spans="1:34" s="88" customFormat="1" ht="357" customHeight="1" x14ac:dyDescent="0.2">
      <c r="A96" s="95">
        <f>IF(ISBLANK(D96),"",COUNTA($D$2:D96))</f>
        <v>92</v>
      </c>
      <c r="B96" s="96">
        <f t="shared" si="23"/>
        <v>95</v>
      </c>
      <c r="C96" s="122"/>
      <c r="D96" s="96" t="s">
        <v>1522</v>
      </c>
      <c r="E96" s="96" t="s">
        <v>1524</v>
      </c>
      <c r="F96" s="68" t="s">
        <v>1761</v>
      </c>
      <c r="G96" s="68" t="s">
        <v>1762</v>
      </c>
      <c r="H96" s="101" t="s">
        <v>1486</v>
      </c>
      <c r="I96" s="101" t="s">
        <v>1498</v>
      </c>
      <c r="J96" s="95" t="s">
        <v>1488</v>
      </c>
      <c r="K96" s="95">
        <v>1</v>
      </c>
      <c r="L96" s="106">
        <v>44185</v>
      </c>
      <c r="M96" s="106">
        <v>44285</v>
      </c>
      <c r="N96" s="71">
        <f t="shared" si="29"/>
        <v>14.285714285714286</v>
      </c>
      <c r="O96" s="64" t="s">
        <v>1993</v>
      </c>
      <c r="P96" s="64">
        <v>1</v>
      </c>
      <c r="Q96" s="74">
        <f>IF(P96/K96&gt;1,100,+P96/K96*100)</f>
        <v>100</v>
      </c>
      <c r="R96" s="63">
        <f>+N96*Q96/100</f>
        <v>14.285714285714286</v>
      </c>
      <c r="S96" s="63">
        <f>IF(M96&lt;=$AG$1,R96,0)</f>
        <v>14.285714285714286</v>
      </c>
      <c r="T96" s="63">
        <f>IF($AG$1&gt;=M96,N96,0)</f>
        <v>14.285714285714286</v>
      </c>
      <c r="U96" s="64"/>
      <c r="V96" s="65" t="str">
        <f>IF(Q96=100,"CUMPLIDA",IF(M96-$AG$1&lt;0,"VENCIDA",IF(M96-$AG$1&lt;=30,"PRÓXIMA A VENCER",IF(Q96&gt;0,"CON AVANCE","EN TERMINO"))))</f>
        <v>CUMPLIDA</v>
      </c>
      <c r="W96" s="65" t="str">
        <f>IF(A96&lt;&gt;"",IF(AC96=1,"VENCIDO",IF(AC96=2,"PRÓXIMO A VENCER",IF(AC96=3,"EN TERMINO",IF(AC96=4,"CON AVANCE",IF(AC96=5,"CUMPLIDO",))))),"")</f>
        <v>CUMPLIDO</v>
      </c>
      <c r="X96" s="107" t="s">
        <v>1800</v>
      </c>
      <c r="Y96" s="127" t="str">
        <f t="shared" si="25"/>
        <v>H1AT75</v>
      </c>
      <c r="Z96" s="84">
        <f>IF(A96&lt;&gt;"",1,Z95+1)</f>
        <v>1</v>
      </c>
      <c r="AA96" s="84" t="str">
        <f t="shared" si="26"/>
        <v>H1AT75 - 1</v>
      </c>
      <c r="AB96" s="128">
        <f t="shared" si="27"/>
        <v>5</v>
      </c>
      <c r="AC96" s="128">
        <f t="shared" si="24"/>
        <v>5</v>
      </c>
      <c r="AD96" s="128" t="str">
        <f>IF(A96&lt;&gt;"",MID(F96,1,FIND(" ",F96,1)-1),AD95)</f>
        <v>H1AT75.</v>
      </c>
      <c r="AE96" s="128" t="str">
        <f t="shared" si="28"/>
        <v>H1AT75</v>
      </c>
      <c r="AF96" s="85"/>
      <c r="AG96" s="86"/>
      <c r="AH96" s="87"/>
    </row>
    <row r="97" spans="1:34" s="88" customFormat="1" ht="357" customHeight="1" x14ac:dyDescent="0.2">
      <c r="A97" s="95">
        <f>IF(ISBLANK(D97),"",COUNTA($D$2:D97))</f>
        <v>93</v>
      </c>
      <c r="B97" s="96">
        <f t="shared" si="23"/>
        <v>96</v>
      </c>
      <c r="C97" s="122"/>
      <c r="D97" s="96" t="s">
        <v>1522</v>
      </c>
      <c r="E97" s="96" t="s">
        <v>1786</v>
      </c>
      <c r="F97" s="68" t="s">
        <v>1763</v>
      </c>
      <c r="G97" s="68" t="s">
        <v>1764</v>
      </c>
      <c r="H97" s="101" t="s">
        <v>1486</v>
      </c>
      <c r="I97" s="101" t="s">
        <v>1498</v>
      </c>
      <c r="J97" s="95" t="s">
        <v>1488</v>
      </c>
      <c r="K97" s="95">
        <v>1</v>
      </c>
      <c r="L97" s="106">
        <v>44185</v>
      </c>
      <c r="M97" s="106">
        <v>44285</v>
      </c>
      <c r="N97" s="71">
        <f t="shared" si="29"/>
        <v>14.285714285714286</v>
      </c>
      <c r="O97" s="64" t="s">
        <v>1993</v>
      </c>
      <c r="P97" s="64">
        <v>1</v>
      </c>
      <c r="Q97" s="74">
        <f>IF(P97/K97&gt;1,100,+P97/K97*100)</f>
        <v>100</v>
      </c>
      <c r="R97" s="63">
        <f>+N97*Q97/100</f>
        <v>14.285714285714286</v>
      </c>
      <c r="S97" s="63">
        <f>IF(M97&lt;=$AG$1,R97,0)</f>
        <v>14.285714285714286</v>
      </c>
      <c r="T97" s="63">
        <f>IF($AG$1&gt;=M97,N97,0)</f>
        <v>14.285714285714286</v>
      </c>
      <c r="U97" s="64"/>
      <c r="V97" s="65" t="str">
        <f>IF(Q97=100,"CUMPLIDA",IF(M97-$AG$1&lt;0,"VENCIDA",IF(M97-$AG$1&lt;=30,"PRÓXIMA A VENCER",IF(Q97&gt;0,"CON AVANCE","EN TERMINO"))))</f>
        <v>CUMPLIDA</v>
      </c>
      <c r="W97" s="65" t="str">
        <f>IF(A97&lt;&gt;"",IF(AC97=1,"VENCIDO",IF(AC97=2,"PRÓXIMO A VENCER",IF(AC97=3,"EN TERMINO",IF(AC97=4,"CON AVANCE",IF(AC97=5,"CUMPLIDO",))))),"")</f>
        <v>CUMPLIDO</v>
      </c>
      <c r="X97" s="107" t="s">
        <v>1800</v>
      </c>
      <c r="Y97" s="127" t="str">
        <f t="shared" si="25"/>
        <v>H2AT75</v>
      </c>
      <c r="Z97" s="84">
        <f>IF(A97&lt;&gt;"",1,Z96+1)</f>
        <v>1</v>
      </c>
      <c r="AA97" s="84" t="str">
        <f t="shared" si="26"/>
        <v>H2AT75 - 1</v>
      </c>
      <c r="AB97" s="128">
        <f t="shared" si="27"/>
        <v>5</v>
      </c>
      <c r="AC97" s="128">
        <f t="shared" si="24"/>
        <v>5</v>
      </c>
      <c r="AD97" s="128" t="str">
        <f>IF(A97&lt;&gt;"",MID(F97,1,FIND(" ",F97,1)-1),AD96)</f>
        <v>H2AT75.</v>
      </c>
      <c r="AE97" s="128" t="str">
        <f t="shared" si="28"/>
        <v>H2AT75</v>
      </c>
      <c r="AF97" s="85"/>
      <c r="AG97" s="86"/>
      <c r="AH97" s="87"/>
    </row>
    <row r="98" spans="1:34" s="88" customFormat="1" ht="357" customHeight="1" x14ac:dyDescent="0.2">
      <c r="A98" s="95">
        <f>IF(ISBLANK(D98),"",COUNTA($D$2:D98))</f>
        <v>94</v>
      </c>
      <c r="B98" s="96">
        <f t="shared" si="23"/>
        <v>97</v>
      </c>
      <c r="C98" s="122"/>
      <c r="D98" s="96" t="s">
        <v>1522</v>
      </c>
      <c r="E98" s="96" t="s">
        <v>1647</v>
      </c>
      <c r="F98" s="68" t="s">
        <v>1765</v>
      </c>
      <c r="G98" s="68" t="s">
        <v>1766</v>
      </c>
      <c r="H98" s="101" t="s">
        <v>1740</v>
      </c>
      <c r="I98" s="101" t="s">
        <v>1735</v>
      </c>
      <c r="J98" s="95" t="s">
        <v>1790</v>
      </c>
      <c r="K98" s="95">
        <v>1</v>
      </c>
      <c r="L98" s="106">
        <v>44185</v>
      </c>
      <c r="M98" s="106">
        <v>44346</v>
      </c>
      <c r="N98" s="71">
        <f t="shared" si="29"/>
        <v>23</v>
      </c>
      <c r="O98" s="96" t="s">
        <v>1992</v>
      </c>
      <c r="P98" s="64">
        <v>1</v>
      </c>
      <c r="Q98" s="74">
        <f>IF(P98/K98&gt;1,100,+P98/K98*100)</f>
        <v>100</v>
      </c>
      <c r="R98" s="63">
        <f>+N98*Q98/100</f>
        <v>23</v>
      </c>
      <c r="S98" s="63">
        <f>IF(M98&lt;=$AG$1,R98,0)</f>
        <v>23</v>
      </c>
      <c r="T98" s="63">
        <f>IF($AG$1&gt;=M98,N98,0)</f>
        <v>23</v>
      </c>
      <c r="U98" s="64"/>
      <c r="V98" s="65" t="str">
        <f>IF(Q98=100,"CUMPLIDA",IF(M98-$AG$1&lt;0,"VENCIDA",IF(M98-$AG$1&lt;=30,"PRÓXIMA A VENCER",IF(Q98&gt;0,"CON AVANCE","EN TERMINO"))))</f>
        <v>CUMPLIDA</v>
      </c>
      <c r="W98" s="65" t="str">
        <f>IF(A98&lt;&gt;"",IF(AC98=1,"VENCIDO",IF(AC98=2,"PRÓXIMO A VENCER",IF(AC98=3,"EN TERMINO",IF(AC98=4,"CON AVANCE",IF(AC98=5,"CUMPLIDO",))))),"")</f>
        <v>CUMPLIDO</v>
      </c>
      <c r="X98" s="107" t="s">
        <v>1800</v>
      </c>
      <c r="Y98" s="127" t="str">
        <f t="shared" si="25"/>
        <v>H3AT75</v>
      </c>
      <c r="Z98" s="84">
        <f>IF(A98&lt;&gt;"",1,Z97+1)</f>
        <v>1</v>
      </c>
      <c r="AA98" s="84" t="str">
        <f t="shared" si="26"/>
        <v>H3AT75 - 1</v>
      </c>
      <c r="AB98" s="128">
        <f t="shared" si="27"/>
        <v>5</v>
      </c>
      <c r="AC98" s="128">
        <f t="shared" si="24"/>
        <v>5</v>
      </c>
      <c r="AD98" s="128" t="str">
        <f>IF(A98&lt;&gt;"",MID(F98,1,FIND(" ",F98,1)-1),AD97)</f>
        <v>H3AT75.</v>
      </c>
      <c r="AE98" s="128" t="str">
        <f t="shared" si="28"/>
        <v>H3AT75</v>
      </c>
      <c r="AF98" s="85"/>
      <c r="AG98" s="86"/>
      <c r="AH98" s="87"/>
    </row>
    <row r="99" spans="1:34" s="88" customFormat="1" ht="357" customHeight="1" x14ac:dyDescent="0.2">
      <c r="A99" s="95">
        <f>IF(ISBLANK(D99),"",COUNTA($D$2:D99))</f>
        <v>95</v>
      </c>
      <c r="B99" s="96">
        <f t="shared" si="23"/>
        <v>98</v>
      </c>
      <c r="C99" s="122"/>
      <c r="D99" s="96" t="s">
        <v>1522</v>
      </c>
      <c r="E99" s="96" t="s">
        <v>1730</v>
      </c>
      <c r="F99" s="68" t="s">
        <v>1767</v>
      </c>
      <c r="G99" s="68" t="s">
        <v>1768</v>
      </c>
      <c r="H99" s="101" t="s">
        <v>1486</v>
      </c>
      <c r="I99" s="101" t="s">
        <v>1498</v>
      </c>
      <c r="J99" s="95" t="s">
        <v>1488</v>
      </c>
      <c r="K99" s="95">
        <v>1</v>
      </c>
      <c r="L99" s="106">
        <v>44185</v>
      </c>
      <c r="M99" s="106">
        <v>44285</v>
      </c>
      <c r="N99" s="71">
        <f t="shared" si="29"/>
        <v>14.285714285714286</v>
      </c>
      <c r="O99" s="96" t="s">
        <v>1992</v>
      </c>
      <c r="P99" s="64">
        <v>1</v>
      </c>
      <c r="Q99" s="74">
        <f>IF(P99/K99&gt;1,100,+P99/K99*100)</f>
        <v>100</v>
      </c>
      <c r="R99" s="63">
        <f>+N99*Q99/100</f>
        <v>14.285714285714286</v>
      </c>
      <c r="S99" s="63">
        <f>IF(M99&lt;=$AG$1,R99,0)</f>
        <v>14.285714285714286</v>
      </c>
      <c r="T99" s="63">
        <f>IF($AG$1&gt;=M99,N99,0)</f>
        <v>14.285714285714286</v>
      </c>
      <c r="U99" s="64"/>
      <c r="V99" s="65" t="str">
        <f>IF(Q99=100,"CUMPLIDA",IF(M99-$AG$1&lt;0,"VENCIDA",IF(M99-$AG$1&lt;=30,"PRÓXIMA A VENCER",IF(Q99&gt;0,"CON AVANCE","EN TERMINO"))))</f>
        <v>CUMPLIDA</v>
      </c>
      <c r="W99" s="65" t="str">
        <f>IF(A99&lt;&gt;"",IF(AC99=1,"VENCIDO",IF(AC99=2,"PRÓXIMO A VENCER",IF(AC99=3,"EN TERMINO",IF(AC99=4,"CON AVANCE",IF(AC99=5,"CUMPLIDO",))))),"")</f>
        <v>CUMPLIDO</v>
      </c>
      <c r="X99" s="107" t="s">
        <v>1800</v>
      </c>
      <c r="Y99" s="127" t="str">
        <f t="shared" si="25"/>
        <v>H4AT75</v>
      </c>
      <c r="Z99" s="84">
        <f>IF(A99&lt;&gt;"",1,Z98+1)</f>
        <v>1</v>
      </c>
      <c r="AA99" s="84" t="str">
        <f t="shared" si="26"/>
        <v>H4AT75 - 1</v>
      </c>
      <c r="AB99" s="128">
        <f t="shared" si="27"/>
        <v>5</v>
      </c>
      <c r="AC99" s="128">
        <f t="shared" si="24"/>
        <v>5</v>
      </c>
      <c r="AD99" s="128" t="str">
        <f>IF(A99&lt;&gt;"",MID(F99,1,FIND(" ",F99,1)-1),AD98)</f>
        <v>H4AT75.</v>
      </c>
      <c r="AE99" s="128" t="str">
        <f t="shared" si="28"/>
        <v>H4AT75</v>
      </c>
      <c r="AF99" s="85"/>
      <c r="AG99" s="86"/>
      <c r="AH99" s="87"/>
    </row>
    <row r="100" spans="1:34" s="88" customFormat="1" ht="357" customHeight="1" x14ac:dyDescent="0.2">
      <c r="A100" s="95">
        <f>IF(ISBLANK(D100),"",COUNTA($D$2:D100))</f>
        <v>96</v>
      </c>
      <c r="B100" s="96">
        <f t="shared" si="23"/>
        <v>99</v>
      </c>
      <c r="C100" s="122"/>
      <c r="D100" s="96" t="s">
        <v>1522</v>
      </c>
      <c r="E100" s="96" t="s">
        <v>1138</v>
      </c>
      <c r="F100" s="68" t="s">
        <v>1769</v>
      </c>
      <c r="G100" s="68" t="s">
        <v>1770</v>
      </c>
      <c r="H100" s="101" t="s">
        <v>1792</v>
      </c>
      <c r="I100" s="101" t="s">
        <v>1793</v>
      </c>
      <c r="J100" s="95" t="s">
        <v>1794</v>
      </c>
      <c r="K100" s="95">
        <v>1</v>
      </c>
      <c r="L100" s="106">
        <v>44197</v>
      </c>
      <c r="M100" s="106">
        <v>44384</v>
      </c>
      <c r="N100" s="71">
        <f t="shared" si="29"/>
        <v>26.714285714285715</v>
      </c>
      <c r="O100" s="96" t="s">
        <v>1992</v>
      </c>
      <c r="P100" s="64">
        <v>0</v>
      </c>
      <c r="Q100" s="74">
        <f>IF(P100/K100&gt;1,100,+P100/K100*100)</f>
        <v>0</v>
      </c>
      <c r="R100" s="63">
        <f>+N100*Q100/100</f>
        <v>0</v>
      </c>
      <c r="S100" s="63">
        <f>IF(M100&lt;=$AG$1,R100,0)</f>
        <v>0</v>
      </c>
      <c r="T100" s="63">
        <f>IF($AG$1&gt;=M100,N100,0)</f>
        <v>26.714285714285715</v>
      </c>
      <c r="U100" s="64"/>
      <c r="V100" s="65" t="str">
        <f>IF(Q100=100,"CUMPLIDA",IF(M100-$AG$1&lt;0,"VENCIDA",IF(M100-$AG$1&lt;=30,"PRÓXIMA A VENCER",IF(Q100&gt;0,"CON AVANCE","EN TERMINO"))))</f>
        <v>VENCIDA</v>
      </c>
      <c r="W100" s="65" t="str">
        <f>IF(A100&lt;&gt;"",IF(AC100=1,"VENCIDO",IF(AC100=2,"PRÓXIMO A VENCER",IF(AC100=3,"EN TERMINO",IF(AC100=4,"CON AVANCE",IF(AC100=5,"CUMPLIDO",))))),"")</f>
        <v>VENCIDO</v>
      </c>
      <c r="X100" s="107" t="s">
        <v>1800</v>
      </c>
      <c r="Y100" s="127" t="str">
        <f t="shared" si="25"/>
        <v>H5AT75</v>
      </c>
      <c r="Z100" s="84">
        <f>IF(A100&lt;&gt;"",1,Z99+1)</f>
        <v>1</v>
      </c>
      <c r="AA100" s="84" t="str">
        <f t="shared" si="26"/>
        <v>H5AT75 - 1</v>
      </c>
      <c r="AB100" s="128">
        <f t="shared" si="27"/>
        <v>1</v>
      </c>
      <c r="AC100" s="128">
        <f t="shared" si="24"/>
        <v>1</v>
      </c>
      <c r="AD100" s="128" t="str">
        <f>IF(A100&lt;&gt;"",MID(F100,1,FIND(" ",F100,1)-1),AD99)</f>
        <v>H5AT75.</v>
      </c>
      <c r="AE100" s="128" t="str">
        <f t="shared" si="28"/>
        <v>H5AT75</v>
      </c>
      <c r="AF100" s="85"/>
      <c r="AG100" s="86"/>
      <c r="AH100" s="87"/>
    </row>
    <row r="101" spans="1:34" s="88" customFormat="1" ht="357" customHeight="1" x14ac:dyDescent="0.2">
      <c r="A101" s="95">
        <f>IF(ISBLANK(D101),"",COUNTA($D$2:D101))</f>
        <v>97</v>
      </c>
      <c r="B101" s="96">
        <f t="shared" si="23"/>
        <v>100</v>
      </c>
      <c r="C101" s="122"/>
      <c r="D101" s="96" t="s">
        <v>1522</v>
      </c>
      <c r="E101" s="96" t="s">
        <v>1138</v>
      </c>
      <c r="F101" s="68" t="s">
        <v>1771</v>
      </c>
      <c r="G101" s="68" t="s">
        <v>1772</v>
      </c>
      <c r="H101" s="101" t="s">
        <v>1796</v>
      </c>
      <c r="I101" s="101" t="s">
        <v>1795</v>
      </c>
      <c r="J101" s="95" t="s">
        <v>1797</v>
      </c>
      <c r="K101" s="95">
        <v>1</v>
      </c>
      <c r="L101" s="106">
        <v>44197</v>
      </c>
      <c r="M101" s="106">
        <v>44353</v>
      </c>
      <c r="N101" s="71">
        <f t="shared" si="29"/>
        <v>22.285714285714285</v>
      </c>
      <c r="O101" s="96" t="s">
        <v>875</v>
      </c>
      <c r="P101" s="64">
        <v>0</v>
      </c>
      <c r="Q101" s="74">
        <f>IF(P101/K101&gt;1,100,+P101/K101*100)</f>
        <v>0</v>
      </c>
      <c r="R101" s="63">
        <f>+N101*Q101/100</f>
        <v>0</v>
      </c>
      <c r="S101" s="63">
        <f>IF(M101&lt;=$AG$1,R101,0)</f>
        <v>0</v>
      </c>
      <c r="T101" s="63">
        <f>IF($AG$1&gt;=M101,N101,0)</f>
        <v>22.285714285714285</v>
      </c>
      <c r="U101" s="64"/>
      <c r="V101" s="65" t="str">
        <f>IF(Q101=100,"CUMPLIDA",IF(M101-$AG$1&lt;0,"VENCIDA",IF(M101-$AG$1&lt;=30,"PRÓXIMA A VENCER",IF(Q101&gt;0,"CON AVANCE","EN TERMINO"))))</f>
        <v>VENCIDA</v>
      </c>
      <c r="W101" s="65" t="str">
        <f>IF(A101&lt;&gt;"",IF(AC101=1,"VENCIDO",IF(AC101=2,"PRÓXIMO A VENCER",IF(AC101=3,"EN TERMINO",IF(AC101=4,"CON AVANCE",IF(AC101=5,"CUMPLIDO",))))),"")</f>
        <v>VENCIDO</v>
      </c>
      <c r="X101" s="107" t="s">
        <v>1800</v>
      </c>
      <c r="Y101" s="127" t="str">
        <f t="shared" si="25"/>
        <v>H6AT75</v>
      </c>
      <c r="Z101" s="84">
        <f>IF(A101&lt;&gt;"",1,Z100+1)</f>
        <v>1</v>
      </c>
      <c r="AA101" s="84" t="str">
        <f t="shared" si="26"/>
        <v>H6AT75 - 1</v>
      </c>
      <c r="AB101" s="128">
        <f t="shared" si="27"/>
        <v>1</v>
      </c>
      <c r="AC101" s="128">
        <f t="shared" si="24"/>
        <v>1</v>
      </c>
      <c r="AD101" s="128" t="str">
        <f>IF(A101&lt;&gt;"",MID(F101,1,FIND(" ",F101,1)-1),AD100)</f>
        <v>H6AT75.</v>
      </c>
      <c r="AE101" s="128" t="str">
        <f t="shared" si="28"/>
        <v>H6AT75</v>
      </c>
      <c r="AF101" s="85"/>
      <c r="AG101" s="86"/>
      <c r="AH101" s="87"/>
    </row>
    <row r="102" spans="1:34" s="88" customFormat="1" ht="357" customHeight="1" x14ac:dyDescent="0.2">
      <c r="A102" s="95">
        <f>IF(ISBLANK(D102),"",COUNTA($D$2:D102))</f>
        <v>98</v>
      </c>
      <c r="B102" s="96">
        <f t="shared" si="23"/>
        <v>101</v>
      </c>
      <c r="C102" s="122"/>
      <c r="D102" s="96" t="s">
        <v>1745</v>
      </c>
      <c r="E102" s="96" t="s">
        <v>1731</v>
      </c>
      <c r="F102" s="68" t="s">
        <v>1773</v>
      </c>
      <c r="G102" s="68" t="s">
        <v>1774</v>
      </c>
      <c r="H102" s="101" t="s">
        <v>1486</v>
      </c>
      <c r="I102" s="101" t="s">
        <v>1498</v>
      </c>
      <c r="J102" s="95" t="s">
        <v>1488</v>
      </c>
      <c r="K102" s="95">
        <v>1</v>
      </c>
      <c r="L102" s="106">
        <v>44185</v>
      </c>
      <c r="M102" s="106">
        <v>44285</v>
      </c>
      <c r="N102" s="71">
        <f t="shared" si="29"/>
        <v>14.285714285714286</v>
      </c>
      <c r="O102" s="64" t="s">
        <v>1993</v>
      </c>
      <c r="P102" s="64">
        <v>1</v>
      </c>
      <c r="Q102" s="74">
        <f>IF(P102/K102&gt;1,100,+P102/K102*100)</f>
        <v>100</v>
      </c>
      <c r="R102" s="63">
        <f>+N102*Q102/100</f>
        <v>14.285714285714286</v>
      </c>
      <c r="S102" s="63">
        <f>IF(M102&lt;=$AG$1,R102,0)</f>
        <v>14.285714285714286</v>
      </c>
      <c r="T102" s="63">
        <f>IF($AG$1&gt;=M102,N102,0)</f>
        <v>14.285714285714286</v>
      </c>
      <c r="U102" s="64"/>
      <c r="V102" s="65" t="str">
        <f>IF(Q102=100,"CUMPLIDA",IF(M102-$AG$1&lt;0,"VENCIDA",IF(M102-$AG$1&lt;=30,"PRÓXIMA A VENCER",IF(Q102&gt;0,"CON AVANCE","EN TERMINO"))))</f>
        <v>CUMPLIDA</v>
      </c>
      <c r="W102" s="65" t="str">
        <f>IF(A102&lt;&gt;"",IF(AC102=1,"VENCIDO",IF(AC102=2,"PRÓXIMO A VENCER",IF(AC102=3,"EN TERMINO",IF(AC102=4,"CON AVANCE",IF(AC102=5,"CUMPLIDO",))))),"")</f>
        <v>CUMPLIDO</v>
      </c>
      <c r="X102" s="107" t="s">
        <v>1800</v>
      </c>
      <c r="Y102" s="127" t="str">
        <f t="shared" si="25"/>
        <v>H7AT75</v>
      </c>
      <c r="Z102" s="84">
        <f>IF(A102&lt;&gt;"",1,Z101+1)</f>
        <v>1</v>
      </c>
      <c r="AA102" s="84" t="str">
        <f t="shared" si="26"/>
        <v>H7AT75 - 1</v>
      </c>
      <c r="AB102" s="128">
        <f t="shared" si="27"/>
        <v>5</v>
      </c>
      <c r="AC102" s="128">
        <f t="shared" si="24"/>
        <v>5</v>
      </c>
      <c r="AD102" s="128" t="str">
        <f>IF(A102&lt;&gt;"",MID(F102,1,FIND(" ",F102,1)-1),AD101)</f>
        <v>H7AT75.</v>
      </c>
      <c r="AE102" s="128" t="str">
        <f t="shared" si="28"/>
        <v>H7AT75</v>
      </c>
      <c r="AF102" s="85"/>
      <c r="AG102" s="86"/>
      <c r="AH102" s="87"/>
    </row>
    <row r="103" spans="1:34" s="88" customFormat="1" ht="357" customHeight="1" x14ac:dyDescent="0.2">
      <c r="A103" s="95">
        <f>IF(ISBLANK(D103),"",COUNTA($D$2:D103))</f>
        <v>99</v>
      </c>
      <c r="B103" s="96">
        <f t="shared" si="23"/>
        <v>102</v>
      </c>
      <c r="C103" s="122"/>
      <c r="D103" s="64" t="s">
        <v>816</v>
      </c>
      <c r="E103" s="96" t="s">
        <v>1489</v>
      </c>
      <c r="F103" s="68" t="s">
        <v>1775</v>
      </c>
      <c r="G103" s="68" t="s">
        <v>1776</v>
      </c>
      <c r="H103" s="101" t="s">
        <v>1486</v>
      </c>
      <c r="I103" s="101" t="s">
        <v>1498</v>
      </c>
      <c r="J103" s="95" t="s">
        <v>1488</v>
      </c>
      <c r="K103" s="95">
        <v>1</v>
      </c>
      <c r="L103" s="106">
        <v>44185</v>
      </c>
      <c r="M103" s="106">
        <v>44285</v>
      </c>
      <c r="N103" s="71">
        <f t="shared" si="29"/>
        <v>14.285714285714286</v>
      </c>
      <c r="O103" s="64" t="s">
        <v>1993</v>
      </c>
      <c r="P103" s="64">
        <v>1</v>
      </c>
      <c r="Q103" s="74">
        <f>IF(P103/K103&gt;1,100,+P103/K103*100)</f>
        <v>100</v>
      </c>
      <c r="R103" s="63">
        <f>+N103*Q103/100</f>
        <v>14.285714285714286</v>
      </c>
      <c r="S103" s="63">
        <f>IF(M103&lt;=$AG$1,R103,0)</f>
        <v>14.285714285714286</v>
      </c>
      <c r="T103" s="63">
        <f>IF($AG$1&gt;=M103,N103,0)</f>
        <v>14.285714285714286</v>
      </c>
      <c r="U103" s="64"/>
      <c r="V103" s="65" t="str">
        <f>IF(Q103=100,"CUMPLIDA",IF(M103-$AG$1&lt;0,"VENCIDA",IF(M103-$AG$1&lt;=30,"PRÓXIMA A VENCER",IF(Q103&gt;0,"CON AVANCE","EN TERMINO"))))</f>
        <v>CUMPLIDA</v>
      </c>
      <c r="W103" s="65" t="str">
        <f>IF(A103&lt;&gt;"",IF(AC103=1,"VENCIDO",IF(AC103=2,"PRÓXIMO A VENCER",IF(AC103=3,"EN TERMINO",IF(AC103=4,"CON AVANCE",IF(AC103=5,"CUMPLIDO",))))),"")</f>
        <v>CUMPLIDO</v>
      </c>
      <c r="X103" s="107" t="s">
        <v>1800</v>
      </c>
      <c r="Y103" s="127" t="str">
        <f t="shared" si="25"/>
        <v>H8AT75</v>
      </c>
      <c r="Z103" s="84">
        <f>IF(A103&lt;&gt;"",1,Z102+1)</f>
        <v>1</v>
      </c>
      <c r="AA103" s="84" t="str">
        <f t="shared" si="26"/>
        <v>H8AT75 - 1</v>
      </c>
      <c r="AB103" s="128">
        <f t="shared" si="27"/>
        <v>5</v>
      </c>
      <c r="AC103" s="128">
        <f t="shared" si="24"/>
        <v>5</v>
      </c>
      <c r="AD103" s="128" t="str">
        <f>IF(A103&lt;&gt;"",MID(F103,1,FIND(" ",F103,1)-1),AD102)</f>
        <v>H8AT75.</v>
      </c>
      <c r="AE103" s="128" t="str">
        <f t="shared" si="28"/>
        <v>H8AT75</v>
      </c>
      <c r="AF103" s="85"/>
      <c r="AG103" s="86"/>
      <c r="AH103" s="87"/>
    </row>
    <row r="104" spans="1:34" s="88" customFormat="1" ht="357" customHeight="1" x14ac:dyDescent="0.2">
      <c r="A104" s="95">
        <f>IF(ISBLANK(D104),"",COUNTA($D$2:D104))</f>
        <v>100</v>
      </c>
      <c r="B104" s="96">
        <f t="shared" si="23"/>
        <v>103</v>
      </c>
      <c r="C104" s="122"/>
      <c r="D104" s="96" t="s">
        <v>1522</v>
      </c>
      <c r="E104" s="96" t="s">
        <v>1787</v>
      </c>
      <c r="F104" s="68" t="s">
        <v>1777</v>
      </c>
      <c r="G104" s="68" t="s">
        <v>1778</v>
      </c>
      <c r="H104" s="101" t="s">
        <v>1740</v>
      </c>
      <c r="I104" s="101" t="s">
        <v>1735</v>
      </c>
      <c r="J104" s="95" t="s">
        <v>1790</v>
      </c>
      <c r="K104" s="95">
        <v>1</v>
      </c>
      <c r="L104" s="106">
        <v>44185</v>
      </c>
      <c r="M104" s="106">
        <v>44346</v>
      </c>
      <c r="N104" s="71">
        <f t="shared" si="29"/>
        <v>23</v>
      </c>
      <c r="O104" s="96" t="s">
        <v>1992</v>
      </c>
      <c r="P104" s="64">
        <v>1</v>
      </c>
      <c r="Q104" s="74">
        <f>IF(P104/K104&gt;1,100,+P104/K104*100)</f>
        <v>100</v>
      </c>
      <c r="R104" s="63">
        <f>+N104*Q104/100</f>
        <v>23</v>
      </c>
      <c r="S104" s="63">
        <f>IF(M104&lt;=$AG$1,R104,0)</f>
        <v>23</v>
      </c>
      <c r="T104" s="63">
        <f>IF($AG$1&gt;=M104,N104,0)</f>
        <v>23</v>
      </c>
      <c r="U104" s="64"/>
      <c r="V104" s="65" t="str">
        <f>IF(Q104=100,"CUMPLIDA",IF(M104-$AG$1&lt;0,"VENCIDA",IF(M104-$AG$1&lt;=30,"PRÓXIMA A VENCER",IF(Q104&gt;0,"CON AVANCE","EN TERMINO"))))</f>
        <v>CUMPLIDA</v>
      </c>
      <c r="W104" s="65" t="str">
        <f>IF(A104&lt;&gt;"",IF(AC104=1,"VENCIDO",IF(AC104=2,"PRÓXIMO A VENCER",IF(AC104=3,"EN TERMINO",IF(AC104=4,"CON AVANCE",IF(AC104=5,"CUMPLIDO",))))),"")</f>
        <v>CUMPLIDO</v>
      </c>
      <c r="X104" s="107" t="s">
        <v>1800</v>
      </c>
      <c r="Y104" s="127" t="str">
        <f t="shared" si="25"/>
        <v>H9AT75</v>
      </c>
      <c r="Z104" s="84">
        <f>IF(A104&lt;&gt;"",1,Z103+1)</f>
        <v>1</v>
      </c>
      <c r="AA104" s="84" t="str">
        <f t="shared" si="26"/>
        <v>H9AT75 - 1</v>
      </c>
      <c r="AB104" s="128">
        <f t="shared" si="27"/>
        <v>5</v>
      </c>
      <c r="AC104" s="128">
        <f t="shared" si="24"/>
        <v>5</v>
      </c>
      <c r="AD104" s="128" t="str">
        <f>IF(A104&lt;&gt;"",MID(F104,1,FIND(" ",F104,1)-1),AD103)</f>
        <v>H9AT75.</v>
      </c>
      <c r="AE104" s="128" t="str">
        <f t="shared" si="28"/>
        <v>H9AT75</v>
      </c>
      <c r="AF104" s="85"/>
      <c r="AG104" s="86"/>
      <c r="AH104" s="87"/>
    </row>
    <row r="105" spans="1:34" s="88" customFormat="1" ht="357" customHeight="1" x14ac:dyDescent="0.2">
      <c r="A105" s="95">
        <f>IF(ISBLANK(D105),"",COUNTA($D$2:D105))</f>
        <v>101</v>
      </c>
      <c r="B105" s="96">
        <f t="shared" si="23"/>
        <v>104</v>
      </c>
      <c r="C105" s="122"/>
      <c r="D105" s="67" t="s">
        <v>1746</v>
      </c>
      <c r="E105" s="96" t="s">
        <v>1730</v>
      </c>
      <c r="F105" s="68" t="s">
        <v>1779</v>
      </c>
      <c r="G105" s="68" t="s">
        <v>1780</v>
      </c>
      <c r="H105" s="101" t="s">
        <v>1740</v>
      </c>
      <c r="I105" s="101" t="s">
        <v>1735</v>
      </c>
      <c r="J105" s="95" t="s">
        <v>1790</v>
      </c>
      <c r="K105" s="95">
        <v>1</v>
      </c>
      <c r="L105" s="106">
        <v>44185</v>
      </c>
      <c r="M105" s="106">
        <v>44346</v>
      </c>
      <c r="N105" s="71">
        <f t="shared" si="29"/>
        <v>23</v>
      </c>
      <c r="O105" s="96" t="s">
        <v>1992</v>
      </c>
      <c r="P105" s="64">
        <v>1</v>
      </c>
      <c r="Q105" s="74">
        <f>IF(P105/K105&gt;1,100,+P105/K105*100)</f>
        <v>100</v>
      </c>
      <c r="R105" s="63">
        <f>+N105*Q105/100</f>
        <v>23</v>
      </c>
      <c r="S105" s="63">
        <f>IF(M105&lt;=$AG$1,R105,0)</f>
        <v>23</v>
      </c>
      <c r="T105" s="63">
        <f>IF($AG$1&gt;=M105,N105,0)</f>
        <v>23</v>
      </c>
      <c r="U105" s="64"/>
      <c r="V105" s="65" t="str">
        <f>IF(Q105=100,"CUMPLIDA",IF(M105-$AG$1&lt;0,"VENCIDA",IF(M105-$AG$1&lt;=30,"PRÓXIMA A VENCER",IF(Q105&gt;0,"CON AVANCE","EN TERMINO"))))</f>
        <v>CUMPLIDA</v>
      </c>
      <c r="W105" s="65" t="str">
        <f>IF(A105&lt;&gt;"",IF(AC105=1,"VENCIDO",IF(AC105=2,"PRÓXIMO A VENCER",IF(AC105=3,"EN TERMINO",IF(AC105=4,"CON AVANCE",IF(AC105=5,"CUMPLIDO",))))),"")</f>
        <v>CUMPLIDO</v>
      </c>
      <c r="X105" s="107" t="s">
        <v>1800</v>
      </c>
      <c r="Y105" s="127" t="str">
        <f t="shared" si="25"/>
        <v>H10AT75</v>
      </c>
      <c r="Z105" s="84">
        <f>IF(A105&lt;&gt;"",1,Z104+1)</f>
        <v>1</v>
      </c>
      <c r="AA105" s="84" t="str">
        <f t="shared" si="26"/>
        <v>H10AT75 - 1</v>
      </c>
      <c r="AB105" s="128">
        <f t="shared" si="27"/>
        <v>5</v>
      </c>
      <c r="AC105" s="128">
        <f t="shared" si="24"/>
        <v>5</v>
      </c>
      <c r="AD105" s="128" t="str">
        <f>IF(A105&lt;&gt;"",MID(F105,1,FIND(" ",F105,1)-1),AD104)</f>
        <v>H10AT75.</v>
      </c>
      <c r="AE105" s="128" t="str">
        <f t="shared" si="28"/>
        <v>H10AT75</v>
      </c>
      <c r="AF105" s="85"/>
      <c r="AG105" s="86"/>
      <c r="AH105" s="87"/>
    </row>
    <row r="106" spans="1:34" s="88" customFormat="1" ht="357" customHeight="1" x14ac:dyDescent="0.2">
      <c r="A106" s="95">
        <f>IF(ISBLANK(D106),"",COUNTA($D$2:D106))</f>
        <v>102</v>
      </c>
      <c r="B106" s="96">
        <f t="shared" si="23"/>
        <v>105</v>
      </c>
      <c r="C106" s="122"/>
      <c r="D106" s="67" t="s">
        <v>816</v>
      </c>
      <c r="E106" s="96" t="s">
        <v>1730</v>
      </c>
      <c r="F106" s="68" t="s">
        <v>1781</v>
      </c>
      <c r="G106" s="68" t="s">
        <v>1782</v>
      </c>
      <c r="H106" s="101" t="s">
        <v>1740</v>
      </c>
      <c r="I106" s="101" t="s">
        <v>1735</v>
      </c>
      <c r="J106" s="95" t="s">
        <v>1790</v>
      </c>
      <c r="K106" s="95">
        <v>1</v>
      </c>
      <c r="L106" s="106">
        <v>44185</v>
      </c>
      <c r="M106" s="106">
        <v>44346</v>
      </c>
      <c r="N106" s="71">
        <f t="shared" si="29"/>
        <v>23</v>
      </c>
      <c r="O106" s="96" t="s">
        <v>1992</v>
      </c>
      <c r="P106" s="64">
        <v>1</v>
      </c>
      <c r="Q106" s="74">
        <f>IF(P106/K106&gt;1,100,+P106/K106*100)</f>
        <v>100</v>
      </c>
      <c r="R106" s="63">
        <f>+N106*Q106/100</f>
        <v>23</v>
      </c>
      <c r="S106" s="63">
        <f>IF(M106&lt;=$AG$1,R106,0)</f>
        <v>23</v>
      </c>
      <c r="T106" s="63">
        <f>IF($AG$1&gt;=M106,N106,0)</f>
        <v>23</v>
      </c>
      <c r="U106" s="64"/>
      <c r="V106" s="65" t="str">
        <f>IF(Q106=100,"CUMPLIDA",IF(M106-$AG$1&lt;0,"VENCIDA",IF(M106-$AG$1&lt;=30,"PRÓXIMA A VENCER",IF(Q106&gt;0,"CON AVANCE","EN TERMINO"))))</f>
        <v>CUMPLIDA</v>
      </c>
      <c r="W106" s="65" t="str">
        <f>IF(A106&lt;&gt;"",IF(AC106=1,"VENCIDO",IF(AC106=2,"PRÓXIMO A VENCER",IF(AC106=3,"EN TERMINO",IF(AC106=4,"CON AVANCE",IF(AC106=5,"CUMPLIDO",))))),"")</f>
        <v>CUMPLIDO</v>
      </c>
      <c r="X106" s="107" t="s">
        <v>1800</v>
      </c>
      <c r="Y106" s="127" t="str">
        <f t="shared" si="25"/>
        <v>H11AT75</v>
      </c>
      <c r="Z106" s="84">
        <f>IF(A106&lt;&gt;"",1,Z105+1)</f>
        <v>1</v>
      </c>
      <c r="AA106" s="84" t="str">
        <f t="shared" si="26"/>
        <v>H11AT75 - 1</v>
      </c>
      <c r="AB106" s="128">
        <f t="shared" si="27"/>
        <v>5</v>
      </c>
      <c r="AC106" s="128">
        <f t="shared" si="24"/>
        <v>5</v>
      </c>
      <c r="AD106" s="128" t="str">
        <f>IF(A106&lt;&gt;"",MID(F106,1,FIND(" ",F106,1)-1),AD105)</f>
        <v>H11AT75.</v>
      </c>
      <c r="AE106" s="128" t="str">
        <f t="shared" si="28"/>
        <v>H11AT75</v>
      </c>
      <c r="AF106" s="85"/>
      <c r="AG106" s="86"/>
      <c r="AH106" s="87"/>
    </row>
    <row r="107" spans="1:34" s="88" customFormat="1" ht="357" customHeight="1" x14ac:dyDescent="0.2">
      <c r="A107" s="95">
        <f>IF(ISBLANK(D107),"",COUNTA($D$2:D107))</f>
        <v>103</v>
      </c>
      <c r="B107" s="96">
        <f t="shared" si="23"/>
        <v>106</v>
      </c>
      <c r="C107" s="122"/>
      <c r="D107" s="96" t="s">
        <v>1522</v>
      </c>
      <c r="E107" s="96" t="s">
        <v>1122</v>
      </c>
      <c r="F107" s="68" t="s">
        <v>1783</v>
      </c>
      <c r="G107" s="68" t="s">
        <v>1784</v>
      </c>
      <c r="H107" s="101" t="s">
        <v>1740</v>
      </c>
      <c r="I107" s="101" t="s">
        <v>1735</v>
      </c>
      <c r="J107" s="95" t="s">
        <v>1790</v>
      </c>
      <c r="K107" s="95">
        <v>1</v>
      </c>
      <c r="L107" s="106">
        <v>44185</v>
      </c>
      <c r="M107" s="106">
        <v>44346</v>
      </c>
      <c r="N107" s="71">
        <f t="shared" si="29"/>
        <v>23</v>
      </c>
      <c r="O107" s="96" t="s">
        <v>1992</v>
      </c>
      <c r="P107" s="64">
        <v>1</v>
      </c>
      <c r="Q107" s="74">
        <f>IF(P107/K107&gt;1,100,+P107/K107*100)</f>
        <v>100</v>
      </c>
      <c r="R107" s="63">
        <f>+N107*Q107/100</f>
        <v>23</v>
      </c>
      <c r="S107" s="63">
        <f>IF(M107&lt;=$AG$1,R107,0)</f>
        <v>23</v>
      </c>
      <c r="T107" s="63">
        <f>IF($AG$1&gt;=M107,N107,0)</f>
        <v>23</v>
      </c>
      <c r="U107" s="64"/>
      <c r="V107" s="65" t="str">
        <f>IF(Q107=100,"CUMPLIDA",IF(M107-$AG$1&lt;0,"VENCIDA",IF(M107-$AG$1&lt;=30,"PRÓXIMA A VENCER",IF(Q107&gt;0,"CON AVANCE","EN TERMINO"))))</f>
        <v>CUMPLIDA</v>
      </c>
      <c r="W107" s="65" t="str">
        <f>IF(A107&lt;&gt;"",IF(AC107=1,"VENCIDO",IF(AC107=2,"PRÓXIMO A VENCER",IF(AC107=3,"EN TERMINO",IF(AC107=4,"CON AVANCE",IF(AC107=5,"CUMPLIDO",))))),"")</f>
        <v>CUMPLIDO</v>
      </c>
      <c r="X107" s="107" t="s">
        <v>1800</v>
      </c>
      <c r="Y107" s="127" t="str">
        <f t="shared" si="25"/>
        <v>H12AT75</v>
      </c>
      <c r="Z107" s="84">
        <f>IF(A107&lt;&gt;"",1,Z106+1)</f>
        <v>1</v>
      </c>
      <c r="AA107" s="84" t="str">
        <f t="shared" si="26"/>
        <v>H12AT75 - 1</v>
      </c>
      <c r="AB107" s="128">
        <f t="shared" si="27"/>
        <v>5</v>
      </c>
      <c r="AC107" s="128">
        <f t="shared" si="24"/>
        <v>5</v>
      </c>
      <c r="AD107" s="128" t="str">
        <f>IF(A107&lt;&gt;"",MID(F107,1,FIND(" ",F107,1)-1),AD106)</f>
        <v>H12AT75.</v>
      </c>
      <c r="AE107" s="128" t="str">
        <f t="shared" si="28"/>
        <v>H12AT75</v>
      </c>
      <c r="AF107" s="85"/>
      <c r="AG107" s="86"/>
      <c r="AH107" s="87"/>
    </row>
    <row r="108" spans="1:34" s="88" customFormat="1" ht="357" customHeight="1" x14ac:dyDescent="0.2">
      <c r="A108" s="95">
        <f>IF(ISBLANK(D108),"",COUNTA($D$2:D108))</f>
        <v>104</v>
      </c>
      <c r="B108" s="96">
        <f t="shared" si="23"/>
        <v>107</v>
      </c>
      <c r="C108" s="122"/>
      <c r="D108" s="96" t="s">
        <v>937</v>
      </c>
      <c r="E108" s="95" t="s">
        <v>1729</v>
      </c>
      <c r="F108" s="136" t="s">
        <v>1694</v>
      </c>
      <c r="G108" s="101" t="s">
        <v>1695</v>
      </c>
      <c r="H108" s="69" t="s">
        <v>1486</v>
      </c>
      <c r="I108" s="69" t="s">
        <v>1498</v>
      </c>
      <c r="J108" s="64" t="s">
        <v>1488</v>
      </c>
      <c r="K108" s="64">
        <v>1</v>
      </c>
      <c r="L108" s="118">
        <v>44185</v>
      </c>
      <c r="M108" s="118">
        <v>44285</v>
      </c>
      <c r="N108" s="71">
        <f t="shared" ref="N108:N110" si="30">(+M108-L108)/7</f>
        <v>14.285714285714286</v>
      </c>
      <c r="O108" s="64" t="s">
        <v>1993</v>
      </c>
      <c r="P108" s="64">
        <v>1</v>
      </c>
      <c r="Q108" s="74">
        <f>IF(P108/K108&gt;1,100,+P108/K108*100)</f>
        <v>100</v>
      </c>
      <c r="R108" s="63">
        <f>+N108*Q108/100</f>
        <v>14.285714285714286</v>
      </c>
      <c r="S108" s="63">
        <f>IF(M108&lt;=$AG$1,R108,0)</f>
        <v>14.285714285714286</v>
      </c>
      <c r="T108" s="63">
        <f>IF($AG$1&gt;=M108,N108,0)</f>
        <v>14.285714285714286</v>
      </c>
      <c r="U108" s="64"/>
      <c r="V108" s="65" t="str">
        <f>IF(Q108=100,"CUMPLIDA",IF(M108-$AG$1&lt;0,"VENCIDA",IF(M108-$AG$1&lt;=30,"PRÓXIMA A VENCER",IF(Q108&gt;0,"CON AVANCE","EN TERMINO"))))</f>
        <v>CUMPLIDA</v>
      </c>
      <c r="W108" s="65" t="str">
        <f>IF(A108&lt;&gt;"",IF(AC108=1,"VENCIDO",IF(AC108=2,"PRÓXIMO A VENCER",IF(AC108=3,"EN TERMINO",IF(AC108=4,"CON AVANCE",IF(AC108=5,"CUMPLIDO",))))),"")</f>
        <v>VENCIDO</v>
      </c>
      <c r="X108" s="107" t="s">
        <v>1732</v>
      </c>
      <c r="Y108" s="127" t="str">
        <f t="shared" si="25"/>
        <v>H1AC19</v>
      </c>
      <c r="Z108" s="84">
        <f>IF(A108&lt;&gt;"",1,Z107+1)</f>
        <v>1</v>
      </c>
      <c r="AA108" s="84" t="str">
        <f t="shared" si="26"/>
        <v>H1AC19 - 1</v>
      </c>
      <c r="AB108" s="128">
        <f t="shared" si="27"/>
        <v>5</v>
      </c>
      <c r="AC108" s="128">
        <f t="shared" si="24"/>
        <v>1</v>
      </c>
      <c r="AD108" s="128" t="str">
        <f>IF(A108&lt;&gt;"",MID(F108,1,FIND(" ",F108,1)-1),AD107)</f>
        <v>H1AC19.</v>
      </c>
      <c r="AE108" s="128" t="str">
        <f t="shared" si="28"/>
        <v>H1AC19</v>
      </c>
      <c r="AF108" s="85"/>
      <c r="AG108" s="86"/>
      <c r="AH108" s="87"/>
    </row>
    <row r="109" spans="1:34" s="88" customFormat="1" ht="357" customHeight="1" x14ac:dyDescent="0.2">
      <c r="A109" s="95">
        <f>IF(ISBLANK(D109),"",COUNTA($D$2:D109))</f>
        <v>105</v>
      </c>
      <c r="B109" s="96">
        <f t="shared" si="23"/>
        <v>108</v>
      </c>
      <c r="C109" s="122"/>
      <c r="D109" s="96" t="s">
        <v>937</v>
      </c>
      <c r="E109" s="95" t="s">
        <v>1729</v>
      </c>
      <c r="F109" s="101" t="s">
        <v>1696</v>
      </c>
      <c r="G109" s="101" t="s">
        <v>1697</v>
      </c>
      <c r="H109" s="69" t="s">
        <v>1486</v>
      </c>
      <c r="I109" s="69" t="s">
        <v>1498</v>
      </c>
      <c r="J109" s="64" t="s">
        <v>1488</v>
      </c>
      <c r="K109" s="64">
        <v>1</v>
      </c>
      <c r="L109" s="118">
        <v>44185</v>
      </c>
      <c r="M109" s="118">
        <v>44285</v>
      </c>
      <c r="N109" s="71">
        <f t="shared" si="30"/>
        <v>14.285714285714286</v>
      </c>
      <c r="O109" s="64" t="s">
        <v>1993</v>
      </c>
      <c r="P109" s="64">
        <v>1</v>
      </c>
      <c r="Q109" s="74">
        <f>IF(P109/K109&gt;1,100,+P109/K109*100)</f>
        <v>100</v>
      </c>
      <c r="R109" s="63">
        <f>+N109*Q109/100</f>
        <v>14.285714285714286</v>
      </c>
      <c r="S109" s="63">
        <f>IF(M109&lt;=$AG$1,R109,0)</f>
        <v>14.285714285714286</v>
      </c>
      <c r="T109" s="63">
        <f>IF($AG$1&gt;=M109,N109,0)</f>
        <v>14.285714285714286</v>
      </c>
      <c r="U109" s="64"/>
      <c r="V109" s="65" t="str">
        <f>IF(Q109=100,"CUMPLIDA",IF(M109-$AG$1&lt;0,"VENCIDA",IF(M109-$AG$1&lt;=30,"PRÓXIMA A VENCER",IF(Q109&gt;0,"CON AVANCE","EN TERMINO"))))</f>
        <v>CUMPLIDA</v>
      </c>
      <c r="W109" s="65" t="str">
        <f>IF(A109&lt;&gt;"",IF(AC109=1,"VENCIDO",IF(AC109=2,"PRÓXIMO A VENCER",IF(AC109=3,"EN TERMINO",IF(AC109=4,"CON AVANCE",IF(AC109=5,"CUMPLIDO",))))),"")</f>
        <v>CUMPLIDO</v>
      </c>
      <c r="X109" s="107" t="s">
        <v>1732</v>
      </c>
      <c r="Y109" s="127" t="str">
        <f t="shared" si="25"/>
        <v>H2AC19</v>
      </c>
      <c r="Z109" s="84">
        <f>IF(A109&lt;&gt;"",1,Z108+1)</f>
        <v>1</v>
      </c>
      <c r="AA109" s="84" t="str">
        <f t="shared" si="26"/>
        <v>H2AC19 - 1</v>
      </c>
      <c r="AB109" s="128">
        <f t="shared" si="27"/>
        <v>5</v>
      </c>
      <c r="AC109" s="128">
        <f t="shared" si="24"/>
        <v>5</v>
      </c>
      <c r="AD109" s="128" t="str">
        <f>IF(A109&lt;&gt;"",MID(F109,1,FIND(" ",F109,1)-1),AD108)</f>
        <v>H2AC19.</v>
      </c>
      <c r="AE109" s="128" t="str">
        <f t="shared" si="28"/>
        <v>H2AC19</v>
      </c>
      <c r="AF109" s="85"/>
      <c r="AG109" s="86"/>
      <c r="AH109" s="87"/>
    </row>
    <row r="110" spans="1:34" s="88" customFormat="1" ht="357" customHeight="1" x14ac:dyDescent="0.2">
      <c r="A110" s="95">
        <f>IF(ISBLANK(D110),"",COUNTA($D$2:D110))</f>
        <v>106</v>
      </c>
      <c r="B110" s="96">
        <f t="shared" si="23"/>
        <v>109</v>
      </c>
      <c r="C110" s="122"/>
      <c r="D110" s="95" t="s">
        <v>816</v>
      </c>
      <c r="E110" s="95" t="s">
        <v>1730</v>
      </c>
      <c r="F110" s="101" t="s">
        <v>1698</v>
      </c>
      <c r="G110" s="101" t="s">
        <v>1699</v>
      </c>
      <c r="H110" s="137" t="s">
        <v>1738</v>
      </c>
      <c r="I110" s="137" t="s">
        <v>1733</v>
      </c>
      <c r="J110" s="137" t="s">
        <v>1734</v>
      </c>
      <c r="K110" s="126">
        <v>1</v>
      </c>
      <c r="L110" s="119">
        <v>44225</v>
      </c>
      <c r="M110" s="119">
        <v>44347</v>
      </c>
      <c r="N110" s="71">
        <f t="shared" si="30"/>
        <v>17.428571428571427</v>
      </c>
      <c r="O110" s="67" t="s">
        <v>341</v>
      </c>
      <c r="P110" s="64">
        <v>1</v>
      </c>
      <c r="Q110" s="74">
        <f>IF(P110/K110&gt;1,100,+P110/K110*100)</f>
        <v>100</v>
      </c>
      <c r="R110" s="63">
        <f>+N110*Q110/100</f>
        <v>17.428571428571427</v>
      </c>
      <c r="S110" s="63">
        <f>IF(M110&lt;=$AG$1,R110,0)</f>
        <v>17.428571428571427</v>
      </c>
      <c r="T110" s="63">
        <f>IF($AG$1&gt;=M110,N110,0)</f>
        <v>17.428571428571427</v>
      </c>
      <c r="U110" s="64"/>
      <c r="V110" s="65" t="str">
        <f>IF(Q110=100,"CUMPLIDA",IF(M110-$AG$1&lt;0,"VENCIDA",IF(M110-$AG$1&lt;=30,"PRÓXIMA A VENCER",IF(Q110&gt;0,"CON AVANCE","EN TERMINO"))))</f>
        <v>CUMPLIDA</v>
      </c>
      <c r="W110" s="65" t="str">
        <f>IF(A110&lt;&gt;"",IF(AC110=1,"VENCIDO",IF(AC110=2,"PRÓXIMO A VENCER",IF(AC110=3,"EN TERMINO",IF(AC110=4,"CON AVANCE",IF(AC110=5,"CUMPLIDO",))))),"")</f>
        <v>CUMPLIDO</v>
      </c>
      <c r="X110" s="107" t="s">
        <v>1732</v>
      </c>
      <c r="Y110" s="127" t="str">
        <f t="shared" si="25"/>
        <v>H3AC19</v>
      </c>
      <c r="Z110" s="84">
        <f>IF(A110&lt;&gt;"",1,Z109+1)</f>
        <v>1</v>
      </c>
      <c r="AA110" s="84" t="str">
        <f t="shared" si="26"/>
        <v>H3AC19 - 1</v>
      </c>
      <c r="AB110" s="128">
        <f t="shared" si="27"/>
        <v>5</v>
      </c>
      <c r="AC110" s="128">
        <f t="shared" si="24"/>
        <v>5</v>
      </c>
      <c r="AD110" s="128" t="str">
        <f>IF(A110&lt;&gt;"",MID(F110,1,FIND(" ",F110,1)-1),AD109)</f>
        <v>H3AC19.</v>
      </c>
      <c r="AE110" s="128" t="str">
        <f t="shared" si="28"/>
        <v>H3AC19</v>
      </c>
      <c r="AF110" s="85"/>
      <c r="AG110" s="86"/>
      <c r="AH110" s="87"/>
    </row>
    <row r="111" spans="1:34" s="88" customFormat="1" ht="357" customHeight="1" x14ac:dyDescent="0.2">
      <c r="A111" s="95">
        <f>IF(ISBLANK(D111),"",COUNTA($D$2:D111))</f>
        <v>107</v>
      </c>
      <c r="B111" s="96">
        <f t="shared" si="23"/>
        <v>110</v>
      </c>
      <c r="C111" s="122"/>
      <c r="D111" s="96" t="s">
        <v>815</v>
      </c>
      <c r="E111" s="95" t="s">
        <v>1731</v>
      </c>
      <c r="F111" s="101" t="s">
        <v>1700</v>
      </c>
      <c r="G111" s="101" t="s">
        <v>1701</v>
      </c>
      <c r="H111" s="69" t="s">
        <v>1486</v>
      </c>
      <c r="I111" s="69" t="s">
        <v>1498</v>
      </c>
      <c r="J111" s="64" t="s">
        <v>1488</v>
      </c>
      <c r="K111" s="64">
        <v>1</v>
      </c>
      <c r="L111" s="118">
        <v>44185</v>
      </c>
      <c r="M111" s="118">
        <v>44285</v>
      </c>
      <c r="N111" s="71">
        <f t="shared" ref="N111:N124" si="31">(+M111-L111)/7</f>
        <v>14.285714285714286</v>
      </c>
      <c r="O111" s="64" t="s">
        <v>1993</v>
      </c>
      <c r="P111" s="64">
        <v>1</v>
      </c>
      <c r="Q111" s="74">
        <f>IF(P111/K111&gt;1,100,+P111/K111*100)</f>
        <v>100</v>
      </c>
      <c r="R111" s="63">
        <f>+N111*Q111/100</f>
        <v>14.285714285714286</v>
      </c>
      <c r="S111" s="63">
        <f>IF(M111&lt;=$AG$1,R111,0)</f>
        <v>14.285714285714286</v>
      </c>
      <c r="T111" s="63">
        <f>IF($AG$1&gt;=M111,N111,0)</f>
        <v>14.285714285714286</v>
      </c>
      <c r="U111" s="64"/>
      <c r="V111" s="65" t="str">
        <f>IF(Q111=100,"CUMPLIDA",IF(M111-$AG$1&lt;0,"VENCIDA",IF(M111-$AG$1&lt;=30,"PRÓXIMA A VENCER",IF(Q111&gt;0,"CON AVANCE","EN TERMINO"))))</f>
        <v>CUMPLIDA</v>
      </c>
      <c r="W111" s="65" t="str">
        <f>IF(A111&lt;&gt;"",IF(AC111=1,"VENCIDO",IF(AC111=2,"PRÓXIMO A VENCER",IF(AC111=3,"EN TERMINO",IF(AC111=4,"CON AVANCE",IF(AC111=5,"CUMPLIDO",))))),"")</f>
        <v>CUMPLIDO</v>
      </c>
      <c r="X111" s="107" t="s">
        <v>1732</v>
      </c>
      <c r="Y111" s="127" t="str">
        <f t="shared" si="25"/>
        <v>H4AC19</v>
      </c>
      <c r="Z111" s="84">
        <f>IF(A111&lt;&gt;"",1,Z110+1)</f>
        <v>1</v>
      </c>
      <c r="AA111" s="84" t="str">
        <f t="shared" si="26"/>
        <v>H4AC19 - 1</v>
      </c>
      <c r="AB111" s="128">
        <f t="shared" si="27"/>
        <v>5</v>
      </c>
      <c r="AC111" s="128">
        <f t="shared" si="24"/>
        <v>5</v>
      </c>
      <c r="AD111" s="128" t="str">
        <f>IF(A111&lt;&gt;"",MID(F111,1,FIND(" ",F111,1)-1),AD110)</f>
        <v>H4AC19.</v>
      </c>
      <c r="AE111" s="128" t="str">
        <f t="shared" si="28"/>
        <v>H4AC19</v>
      </c>
      <c r="AF111" s="85"/>
      <c r="AG111" s="86"/>
      <c r="AH111" s="87"/>
    </row>
    <row r="112" spans="1:34" s="88" customFormat="1" ht="357" customHeight="1" x14ac:dyDescent="0.2">
      <c r="A112" s="95">
        <f>IF(ISBLANK(D112),"",COUNTA($D$2:D112))</f>
        <v>108</v>
      </c>
      <c r="B112" s="96">
        <f t="shared" si="23"/>
        <v>111</v>
      </c>
      <c r="C112" s="122"/>
      <c r="D112" s="96" t="s">
        <v>815</v>
      </c>
      <c r="E112" s="95" t="s">
        <v>1524</v>
      </c>
      <c r="F112" s="101" t="s">
        <v>1702</v>
      </c>
      <c r="G112" s="101" t="s">
        <v>1703</v>
      </c>
      <c r="H112" s="69" t="s">
        <v>1486</v>
      </c>
      <c r="I112" s="69" t="s">
        <v>1498</v>
      </c>
      <c r="J112" s="64" t="s">
        <v>1488</v>
      </c>
      <c r="K112" s="64">
        <v>1</v>
      </c>
      <c r="L112" s="118">
        <v>44185</v>
      </c>
      <c r="M112" s="118">
        <v>44285</v>
      </c>
      <c r="N112" s="71">
        <f t="shared" si="31"/>
        <v>14.285714285714286</v>
      </c>
      <c r="O112" s="64" t="s">
        <v>1993</v>
      </c>
      <c r="P112" s="64">
        <v>1</v>
      </c>
      <c r="Q112" s="74">
        <f>IF(P112/K112&gt;1,100,+P112/K112*100)</f>
        <v>100</v>
      </c>
      <c r="R112" s="63">
        <f>+N112*Q112/100</f>
        <v>14.285714285714286</v>
      </c>
      <c r="S112" s="63">
        <f>IF(M112&lt;=$AG$1,R112,0)</f>
        <v>14.285714285714286</v>
      </c>
      <c r="T112" s="63">
        <f>IF($AG$1&gt;=M112,N112,0)</f>
        <v>14.285714285714286</v>
      </c>
      <c r="U112" s="64"/>
      <c r="V112" s="65" t="str">
        <f>IF(Q112=100,"CUMPLIDA",IF(M112-$AG$1&lt;0,"VENCIDA",IF(M112-$AG$1&lt;=30,"PRÓXIMA A VENCER",IF(Q112&gt;0,"CON AVANCE","EN TERMINO"))))</f>
        <v>CUMPLIDA</v>
      </c>
      <c r="W112" s="65" t="str">
        <f>IF(A112&lt;&gt;"",IF(AC112=1,"VENCIDO",IF(AC112=2,"PRÓXIMO A VENCER",IF(AC112=3,"EN TERMINO",IF(AC112=4,"CON AVANCE",IF(AC112=5,"CUMPLIDO",))))),"")</f>
        <v>CUMPLIDO</v>
      </c>
      <c r="X112" s="107" t="s">
        <v>1732</v>
      </c>
      <c r="Y112" s="127" t="str">
        <f t="shared" si="25"/>
        <v>H5AC19</v>
      </c>
      <c r="Z112" s="84">
        <f>IF(A112&lt;&gt;"",1,Z111+1)</f>
        <v>1</v>
      </c>
      <c r="AA112" s="84" t="str">
        <f t="shared" si="26"/>
        <v>H5AC19 - 1</v>
      </c>
      <c r="AB112" s="128">
        <f t="shared" si="27"/>
        <v>5</v>
      </c>
      <c r="AC112" s="128">
        <f t="shared" si="24"/>
        <v>5</v>
      </c>
      <c r="AD112" s="128" t="str">
        <f>IF(A112&lt;&gt;"",MID(F112,1,FIND(" ",F112,1)-1),AD111)</f>
        <v>H5AC19.</v>
      </c>
      <c r="AE112" s="128" t="str">
        <f t="shared" si="28"/>
        <v>H5AC19</v>
      </c>
      <c r="AF112" s="85"/>
      <c r="AG112" s="86"/>
      <c r="AH112" s="87"/>
    </row>
    <row r="113" spans="1:34" s="88" customFormat="1" ht="357" customHeight="1" x14ac:dyDescent="0.2">
      <c r="A113" s="95">
        <f>IF(ISBLANK(D113),"",COUNTA($D$2:D113))</f>
        <v>109</v>
      </c>
      <c r="B113" s="96">
        <f t="shared" si="23"/>
        <v>112</v>
      </c>
      <c r="C113" s="122"/>
      <c r="D113" s="96" t="s">
        <v>940</v>
      </c>
      <c r="E113" s="95" t="s">
        <v>1731</v>
      </c>
      <c r="F113" s="101" t="s">
        <v>1704</v>
      </c>
      <c r="G113" s="101" t="s">
        <v>1705</v>
      </c>
      <c r="H113" s="69" t="s">
        <v>1486</v>
      </c>
      <c r="I113" s="69" t="s">
        <v>1498</v>
      </c>
      <c r="J113" s="64" t="s">
        <v>1488</v>
      </c>
      <c r="K113" s="64">
        <v>1</v>
      </c>
      <c r="L113" s="118">
        <v>44185</v>
      </c>
      <c r="M113" s="118">
        <v>44285</v>
      </c>
      <c r="N113" s="71">
        <f t="shared" si="31"/>
        <v>14.285714285714286</v>
      </c>
      <c r="O113" s="64" t="s">
        <v>1993</v>
      </c>
      <c r="P113" s="64">
        <v>1</v>
      </c>
      <c r="Q113" s="74">
        <f>IF(P113/K113&gt;1,100,+P113/K113*100)</f>
        <v>100</v>
      </c>
      <c r="R113" s="63">
        <f>+N113*Q113/100</f>
        <v>14.285714285714286</v>
      </c>
      <c r="S113" s="63">
        <f>IF(M113&lt;=$AG$1,R113,0)</f>
        <v>14.285714285714286</v>
      </c>
      <c r="T113" s="63">
        <f>IF($AG$1&gt;=M113,N113,0)</f>
        <v>14.285714285714286</v>
      </c>
      <c r="U113" s="64"/>
      <c r="V113" s="65" t="str">
        <f>IF(Q113=100,"CUMPLIDA",IF(M113-$AG$1&lt;0,"VENCIDA",IF(M113-$AG$1&lt;=30,"PRÓXIMA A VENCER",IF(Q113&gt;0,"CON AVANCE","EN TERMINO"))))</f>
        <v>CUMPLIDA</v>
      </c>
      <c r="W113" s="65" t="str">
        <f>IF(A113&lt;&gt;"",IF(AC113=1,"VENCIDO",IF(AC113=2,"PRÓXIMO A VENCER",IF(AC113=3,"EN TERMINO",IF(AC113=4,"CON AVANCE",IF(AC113=5,"CUMPLIDO",))))),"")</f>
        <v>VENCIDO</v>
      </c>
      <c r="X113" s="107" t="s">
        <v>1732</v>
      </c>
      <c r="Y113" s="127" t="str">
        <f t="shared" si="25"/>
        <v>H6AC19</v>
      </c>
      <c r="Z113" s="84">
        <f>IF(A113&lt;&gt;"",1,Z112+1)</f>
        <v>1</v>
      </c>
      <c r="AA113" s="84" t="str">
        <f t="shared" si="26"/>
        <v>H6AC19 - 1</v>
      </c>
      <c r="AB113" s="128">
        <f t="shared" si="27"/>
        <v>5</v>
      </c>
      <c r="AC113" s="128">
        <f t="shared" si="24"/>
        <v>1</v>
      </c>
      <c r="AD113" s="128" t="str">
        <f>IF(A113&lt;&gt;"",MID(F113,1,FIND(" ",F113,1)-1),AD112)</f>
        <v>H6AC19.</v>
      </c>
      <c r="AE113" s="128" t="str">
        <f t="shared" si="28"/>
        <v>H6AC19</v>
      </c>
      <c r="AF113" s="85"/>
      <c r="AG113" s="86"/>
      <c r="AH113" s="87"/>
    </row>
    <row r="114" spans="1:34" s="88" customFormat="1" ht="357" customHeight="1" x14ac:dyDescent="0.2">
      <c r="A114" s="95">
        <f>IF(ISBLANK(D114),"",COUNTA($D$2:D114))</f>
        <v>110</v>
      </c>
      <c r="B114" s="96">
        <f t="shared" si="23"/>
        <v>113</v>
      </c>
      <c r="C114" s="122"/>
      <c r="D114" s="96" t="s">
        <v>816</v>
      </c>
      <c r="E114" s="95" t="s">
        <v>1524</v>
      </c>
      <c r="F114" s="101" t="s">
        <v>1706</v>
      </c>
      <c r="G114" s="101" t="s">
        <v>1707</v>
      </c>
      <c r="H114" s="69" t="s">
        <v>1486</v>
      </c>
      <c r="I114" s="69" t="s">
        <v>1498</v>
      </c>
      <c r="J114" s="64" t="s">
        <v>1488</v>
      </c>
      <c r="K114" s="64">
        <v>1</v>
      </c>
      <c r="L114" s="118">
        <v>44185</v>
      </c>
      <c r="M114" s="118">
        <v>44285</v>
      </c>
      <c r="N114" s="71">
        <f t="shared" si="31"/>
        <v>14.285714285714286</v>
      </c>
      <c r="O114" s="64" t="s">
        <v>1993</v>
      </c>
      <c r="P114" s="64">
        <v>1</v>
      </c>
      <c r="Q114" s="74">
        <f>IF(P114/K114&gt;1,100,+P114/K114*100)</f>
        <v>100</v>
      </c>
      <c r="R114" s="63">
        <f>+N114*Q114/100</f>
        <v>14.285714285714286</v>
      </c>
      <c r="S114" s="63">
        <f>IF(M114&lt;=$AG$1,R114,0)</f>
        <v>14.285714285714286</v>
      </c>
      <c r="T114" s="63">
        <f>IF($AG$1&gt;=M114,N114,0)</f>
        <v>14.285714285714286</v>
      </c>
      <c r="U114" s="64"/>
      <c r="V114" s="65" t="str">
        <f>IF(Q114=100,"CUMPLIDA",IF(M114-$AG$1&lt;0,"VENCIDA",IF(M114-$AG$1&lt;=30,"PRÓXIMA A VENCER",IF(Q114&gt;0,"CON AVANCE","EN TERMINO"))))</f>
        <v>CUMPLIDA</v>
      </c>
      <c r="W114" s="65" t="str">
        <f>IF(A114&lt;&gt;"",IF(AC114=1,"VENCIDO",IF(AC114=2,"PRÓXIMO A VENCER",IF(AC114=3,"EN TERMINO",IF(AC114=4,"CON AVANCE",IF(AC114=5,"CUMPLIDO",))))),"")</f>
        <v>CUMPLIDO</v>
      </c>
      <c r="X114" s="107" t="s">
        <v>1732</v>
      </c>
      <c r="Y114" s="127" t="str">
        <f t="shared" si="25"/>
        <v>H7AC19</v>
      </c>
      <c r="Z114" s="84">
        <f>IF(A114&lt;&gt;"",1,Z113+1)</f>
        <v>1</v>
      </c>
      <c r="AA114" s="84" t="str">
        <f t="shared" si="26"/>
        <v>H7AC19 - 1</v>
      </c>
      <c r="AB114" s="128">
        <f t="shared" si="27"/>
        <v>5</v>
      </c>
      <c r="AC114" s="128">
        <f t="shared" si="24"/>
        <v>5</v>
      </c>
      <c r="AD114" s="128" t="str">
        <f>IF(A114&lt;&gt;"",MID(F114,1,FIND(" ",F114,1)-1),AD113)</f>
        <v>H7AC19.</v>
      </c>
      <c r="AE114" s="128" t="str">
        <f t="shared" si="28"/>
        <v>H7AC19</v>
      </c>
      <c r="AF114" s="85"/>
      <c r="AG114" s="86"/>
      <c r="AH114" s="87"/>
    </row>
    <row r="115" spans="1:34" s="88" customFormat="1" ht="409.5" customHeight="1" x14ac:dyDescent="0.2">
      <c r="A115" s="95">
        <f>IF(ISBLANK(D115),"",COUNTA($D$2:D115))</f>
        <v>111</v>
      </c>
      <c r="B115" s="96">
        <f t="shared" si="23"/>
        <v>114</v>
      </c>
      <c r="C115" s="122"/>
      <c r="D115" s="96" t="s">
        <v>815</v>
      </c>
      <c r="E115" s="95" t="s">
        <v>1524</v>
      </c>
      <c r="F115" s="101" t="s">
        <v>1708</v>
      </c>
      <c r="G115" s="101" t="s">
        <v>1709</v>
      </c>
      <c r="H115" s="69" t="s">
        <v>1486</v>
      </c>
      <c r="I115" s="69" t="s">
        <v>1498</v>
      </c>
      <c r="J115" s="64" t="s">
        <v>1488</v>
      </c>
      <c r="K115" s="64">
        <v>1</v>
      </c>
      <c r="L115" s="118">
        <v>44185</v>
      </c>
      <c r="M115" s="118">
        <v>44285</v>
      </c>
      <c r="N115" s="71">
        <f t="shared" si="31"/>
        <v>14.285714285714286</v>
      </c>
      <c r="O115" s="64" t="s">
        <v>1993</v>
      </c>
      <c r="P115" s="64">
        <v>1</v>
      </c>
      <c r="Q115" s="74">
        <f>IF(P115/K115&gt;1,100,+P115/K115*100)</f>
        <v>100</v>
      </c>
      <c r="R115" s="63">
        <f>+N115*Q115/100</f>
        <v>14.285714285714286</v>
      </c>
      <c r="S115" s="63">
        <f>IF(M115&lt;=$AG$1,R115,0)</f>
        <v>14.285714285714286</v>
      </c>
      <c r="T115" s="63">
        <f>IF($AG$1&gt;=M115,N115,0)</f>
        <v>14.285714285714286</v>
      </c>
      <c r="U115" s="64"/>
      <c r="V115" s="65" t="str">
        <f>IF(Q115=100,"CUMPLIDA",IF(M115-$AG$1&lt;0,"VENCIDA",IF(M115-$AG$1&lt;=30,"PRÓXIMA A VENCER",IF(Q115&gt;0,"CON AVANCE","EN TERMINO"))))</f>
        <v>CUMPLIDA</v>
      </c>
      <c r="W115" s="65" t="str">
        <f>IF(A115&lt;&gt;"",IF(AC115=1,"VENCIDO",IF(AC115=2,"PRÓXIMO A VENCER",IF(AC115=3,"EN TERMINO",IF(AC115=4,"CON AVANCE",IF(AC115=5,"CUMPLIDO",))))),"")</f>
        <v>CUMPLIDO</v>
      </c>
      <c r="X115" s="107" t="s">
        <v>1732</v>
      </c>
      <c r="Y115" s="127" t="str">
        <f t="shared" si="25"/>
        <v>H8AC19</v>
      </c>
      <c r="Z115" s="84">
        <f>IF(A115&lt;&gt;"",1,Z114+1)</f>
        <v>1</v>
      </c>
      <c r="AA115" s="84" t="str">
        <f t="shared" si="26"/>
        <v>H8AC19 - 1</v>
      </c>
      <c r="AB115" s="128">
        <f t="shared" si="27"/>
        <v>5</v>
      </c>
      <c r="AC115" s="128">
        <f t="shared" si="24"/>
        <v>5</v>
      </c>
      <c r="AD115" s="128" t="str">
        <f>IF(A115&lt;&gt;"",MID(F115,1,FIND(" ",F115,1)-1),AD114)</f>
        <v>H8AC19.</v>
      </c>
      <c r="AE115" s="128" t="str">
        <f t="shared" si="28"/>
        <v>H8AC19</v>
      </c>
      <c r="AF115" s="85"/>
      <c r="AG115" s="86"/>
      <c r="AH115" s="87"/>
    </row>
    <row r="116" spans="1:34" s="88" customFormat="1" ht="357" customHeight="1" x14ac:dyDescent="0.2">
      <c r="A116" s="95">
        <f>IF(ISBLANK(D116),"",COUNTA($D$2:D116))</f>
        <v>112</v>
      </c>
      <c r="B116" s="96">
        <f t="shared" si="23"/>
        <v>115</v>
      </c>
      <c r="C116" s="122"/>
      <c r="D116" s="64" t="s">
        <v>815</v>
      </c>
      <c r="E116" s="67" t="s">
        <v>1647</v>
      </c>
      <c r="F116" s="68" t="s">
        <v>1710</v>
      </c>
      <c r="G116" s="68" t="s">
        <v>1711</v>
      </c>
      <c r="H116" s="69" t="s">
        <v>1739</v>
      </c>
      <c r="I116" s="69" t="s">
        <v>1735</v>
      </c>
      <c r="J116" s="69" t="s">
        <v>1736</v>
      </c>
      <c r="K116" s="64">
        <v>1</v>
      </c>
      <c r="L116" s="118">
        <v>44185</v>
      </c>
      <c r="M116" s="119">
        <v>44346</v>
      </c>
      <c r="N116" s="71">
        <f t="shared" si="31"/>
        <v>23</v>
      </c>
      <c r="O116" s="96" t="s">
        <v>1992</v>
      </c>
      <c r="P116" s="64">
        <v>1</v>
      </c>
      <c r="Q116" s="74">
        <f>IF(P116/K116&gt;1,100,+P116/K116*100)</f>
        <v>100</v>
      </c>
      <c r="R116" s="63">
        <f>+N116*Q116/100</f>
        <v>23</v>
      </c>
      <c r="S116" s="63">
        <f>IF(M116&lt;=$AG$1,R116,0)</f>
        <v>23</v>
      </c>
      <c r="T116" s="63">
        <f>IF($AG$1&gt;=M116,N116,0)</f>
        <v>23</v>
      </c>
      <c r="U116" s="64"/>
      <c r="V116" s="65" t="str">
        <f>IF(Q116=100,"CUMPLIDA",IF(M116-$AG$1&lt;0,"VENCIDA",IF(M116-$AG$1&lt;=30,"PRÓXIMA A VENCER",IF(Q116&gt;0,"CON AVANCE","EN TERMINO"))))</f>
        <v>CUMPLIDA</v>
      </c>
      <c r="W116" s="65" t="str">
        <f>IF(A116&lt;&gt;"",IF(AC116=1,"VENCIDO",IF(AC116=2,"PRÓXIMO A VENCER",IF(AC116=3,"EN TERMINO",IF(AC116=4,"CON AVANCE",IF(AC116=5,"CUMPLIDO",))))),"")</f>
        <v>CUMPLIDO</v>
      </c>
      <c r="X116" s="107" t="s">
        <v>1732</v>
      </c>
      <c r="Y116" s="127" t="str">
        <f t="shared" si="25"/>
        <v>H9AC19</v>
      </c>
      <c r="Z116" s="84">
        <f>IF(A116&lt;&gt;"",1,Z115+1)</f>
        <v>1</v>
      </c>
      <c r="AA116" s="84" t="str">
        <f t="shared" si="26"/>
        <v>H9AC19 - 1</v>
      </c>
      <c r="AB116" s="128">
        <f t="shared" si="27"/>
        <v>5</v>
      </c>
      <c r="AC116" s="128">
        <f t="shared" si="24"/>
        <v>5</v>
      </c>
      <c r="AD116" s="128" t="str">
        <f>IF(A116&lt;&gt;"",MID(F116,1,FIND(" ",F116,1)-1),AD115)</f>
        <v>H9AC19.</v>
      </c>
      <c r="AE116" s="128" t="str">
        <f t="shared" si="28"/>
        <v>H9AC19</v>
      </c>
      <c r="AF116" s="85"/>
      <c r="AG116" s="86"/>
      <c r="AH116" s="87"/>
    </row>
    <row r="117" spans="1:34" s="88" customFormat="1" ht="357" customHeight="1" x14ac:dyDescent="0.2">
      <c r="A117" s="95">
        <f>IF(ISBLANK(D117),"",COUNTA($D$2:D117))</f>
        <v>113</v>
      </c>
      <c r="B117" s="96">
        <f t="shared" si="23"/>
        <v>116</v>
      </c>
      <c r="C117" s="122"/>
      <c r="D117" s="64" t="s">
        <v>816</v>
      </c>
      <c r="E117" s="67" t="s">
        <v>1647</v>
      </c>
      <c r="F117" s="68" t="s">
        <v>1712</v>
      </c>
      <c r="G117" s="68" t="s">
        <v>1713</v>
      </c>
      <c r="H117" s="69" t="s">
        <v>1740</v>
      </c>
      <c r="I117" s="69" t="s">
        <v>1735</v>
      </c>
      <c r="J117" s="69" t="s">
        <v>1736</v>
      </c>
      <c r="K117" s="64">
        <v>1</v>
      </c>
      <c r="L117" s="118">
        <v>44185</v>
      </c>
      <c r="M117" s="119">
        <v>44346</v>
      </c>
      <c r="N117" s="71">
        <f t="shared" si="31"/>
        <v>23</v>
      </c>
      <c r="O117" s="96" t="s">
        <v>1992</v>
      </c>
      <c r="P117" s="64">
        <v>1</v>
      </c>
      <c r="Q117" s="74">
        <f>IF(P117/K117&gt;1,100,+P117/K117*100)</f>
        <v>100</v>
      </c>
      <c r="R117" s="63">
        <f>+N117*Q117/100</f>
        <v>23</v>
      </c>
      <c r="S117" s="63">
        <f>IF(M117&lt;=$AG$1,R117,0)</f>
        <v>23</v>
      </c>
      <c r="T117" s="63">
        <f>IF($AG$1&gt;=M117,N117,0)</f>
        <v>23</v>
      </c>
      <c r="U117" s="64"/>
      <c r="V117" s="65" t="str">
        <f>IF(Q117=100,"CUMPLIDA",IF(M117-$AG$1&lt;0,"VENCIDA",IF(M117-$AG$1&lt;=30,"PRÓXIMA A VENCER",IF(Q117&gt;0,"CON AVANCE","EN TERMINO"))))</f>
        <v>CUMPLIDA</v>
      </c>
      <c r="W117" s="65" t="str">
        <f>IF(A117&lt;&gt;"",IF(AC117=1,"VENCIDO",IF(AC117=2,"PRÓXIMO A VENCER",IF(AC117=3,"EN TERMINO",IF(AC117=4,"CON AVANCE",IF(AC117=5,"CUMPLIDO",))))),"")</f>
        <v>CUMPLIDO</v>
      </c>
      <c r="X117" s="107" t="s">
        <v>1732</v>
      </c>
      <c r="Y117" s="127" t="str">
        <f t="shared" si="25"/>
        <v>H10AC19</v>
      </c>
      <c r="Z117" s="84">
        <f>IF(A117&lt;&gt;"",1,Z116+1)</f>
        <v>1</v>
      </c>
      <c r="AA117" s="84" t="str">
        <f t="shared" si="26"/>
        <v>H10AC19 - 1</v>
      </c>
      <c r="AB117" s="128">
        <f t="shared" si="27"/>
        <v>5</v>
      </c>
      <c r="AC117" s="128">
        <f t="shared" si="24"/>
        <v>5</v>
      </c>
      <c r="AD117" s="128" t="str">
        <f>IF(A117&lt;&gt;"",MID(F117,1,FIND(" ",F117,1)-1),AD116)</f>
        <v>H10AC19.</v>
      </c>
      <c r="AE117" s="128" t="str">
        <f t="shared" si="28"/>
        <v>H10AC19</v>
      </c>
      <c r="AF117" s="85"/>
      <c r="AG117" s="86"/>
      <c r="AH117" s="87"/>
    </row>
    <row r="118" spans="1:34" s="88" customFormat="1" ht="357" customHeight="1" x14ac:dyDescent="0.2">
      <c r="A118" s="95">
        <f>IF(ISBLANK(D118),"",COUNTA($D$2:D118))</f>
        <v>114</v>
      </c>
      <c r="B118" s="96">
        <f t="shared" si="23"/>
        <v>117</v>
      </c>
      <c r="C118" s="122"/>
      <c r="D118" s="64" t="s">
        <v>815</v>
      </c>
      <c r="E118" s="67" t="s">
        <v>1647</v>
      </c>
      <c r="F118" s="68" t="s">
        <v>1714</v>
      </c>
      <c r="G118" s="68" t="s">
        <v>1715</v>
      </c>
      <c r="H118" s="69" t="s">
        <v>1740</v>
      </c>
      <c r="I118" s="69" t="s">
        <v>1735</v>
      </c>
      <c r="J118" s="69" t="s">
        <v>1736</v>
      </c>
      <c r="K118" s="64">
        <v>1</v>
      </c>
      <c r="L118" s="118">
        <v>44185</v>
      </c>
      <c r="M118" s="119">
        <v>44346</v>
      </c>
      <c r="N118" s="71">
        <f t="shared" si="31"/>
        <v>23</v>
      </c>
      <c r="O118" s="96" t="s">
        <v>1992</v>
      </c>
      <c r="P118" s="64">
        <v>1</v>
      </c>
      <c r="Q118" s="74">
        <f>IF(P118/K118&gt;1,100,+P118/K118*100)</f>
        <v>100</v>
      </c>
      <c r="R118" s="63">
        <f>+N118*Q118/100</f>
        <v>23</v>
      </c>
      <c r="S118" s="63">
        <f>IF(M118&lt;=$AG$1,R118,0)</f>
        <v>23</v>
      </c>
      <c r="T118" s="63">
        <f>IF($AG$1&gt;=M118,N118,0)</f>
        <v>23</v>
      </c>
      <c r="U118" s="64"/>
      <c r="V118" s="65" t="str">
        <f>IF(Q118=100,"CUMPLIDA",IF(M118-$AG$1&lt;0,"VENCIDA",IF(M118-$AG$1&lt;=30,"PRÓXIMA A VENCER",IF(Q118&gt;0,"CON AVANCE","EN TERMINO"))))</f>
        <v>CUMPLIDA</v>
      </c>
      <c r="W118" s="65" t="str">
        <f>IF(A118&lt;&gt;"",IF(AC118=1,"VENCIDO",IF(AC118=2,"PRÓXIMO A VENCER",IF(AC118=3,"EN TERMINO",IF(AC118=4,"CON AVANCE",IF(AC118=5,"CUMPLIDO",))))),"")</f>
        <v>CUMPLIDO</v>
      </c>
      <c r="X118" s="107" t="s">
        <v>1732</v>
      </c>
      <c r="Y118" s="127" t="str">
        <f t="shared" si="25"/>
        <v>H11AC19</v>
      </c>
      <c r="Z118" s="84">
        <f>IF(A118&lt;&gt;"",1,Z117+1)</f>
        <v>1</v>
      </c>
      <c r="AA118" s="84" t="str">
        <f t="shared" si="26"/>
        <v>H11AC19 - 1</v>
      </c>
      <c r="AB118" s="128">
        <f t="shared" si="27"/>
        <v>5</v>
      </c>
      <c r="AC118" s="128">
        <f t="shared" si="24"/>
        <v>5</v>
      </c>
      <c r="AD118" s="128" t="str">
        <f>IF(A118&lt;&gt;"",MID(F118,1,FIND(" ",F118,1)-1),AD117)</f>
        <v>H11AC19.</v>
      </c>
      <c r="AE118" s="128" t="str">
        <f t="shared" si="28"/>
        <v>H11AC19</v>
      </c>
      <c r="AF118" s="85"/>
      <c r="AG118" s="86"/>
      <c r="AH118" s="87"/>
    </row>
    <row r="119" spans="1:34" s="88" customFormat="1" ht="357" customHeight="1" x14ac:dyDescent="0.2">
      <c r="A119" s="95">
        <f>IF(ISBLANK(D119),"",COUNTA($D$2:D119))</f>
        <v>115</v>
      </c>
      <c r="B119" s="96">
        <f t="shared" si="23"/>
        <v>118</v>
      </c>
      <c r="C119" s="122"/>
      <c r="D119" s="64" t="s">
        <v>816</v>
      </c>
      <c r="E119" s="67" t="s">
        <v>1647</v>
      </c>
      <c r="F119" s="68" t="s">
        <v>1716</v>
      </c>
      <c r="G119" s="68" t="s">
        <v>1717</v>
      </c>
      <c r="H119" s="69" t="s">
        <v>1741</v>
      </c>
      <c r="I119" s="69" t="s">
        <v>1735</v>
      </c>
      <c r="J119" s="69" t="s">
        <v>1736</v>
      </c>
      <c r="K119" s="64">
        <v>1</v>
      </c>
      <c r="L119" s="118">
        <v>44185</v>
      </c>
      <c r="M119" s="119">
        <v>44346</v>
      </c>
      <c r="N119" s="71">
        <f t="shared" si="31"/>
        <v>23</v>
      </c>
      <c r="O119" s="96" t="s">
        <v>1992</v>
      </c>
      <c r="P119" s="64">
        <v>1</v>
      </c>
      <c r="Q119" s="74">
        <f>IF(P119/K119&gt;1,100,+P119/K119*100)</f>
        <v>100</v>
      </c>
      <c r="R119" s="63">
        <f>+N119*Q119/100</f>
        <v>23</v>
      </c>
      <c r="S119" s="63">
        <f>IF(M119&lt;=$AG$1,R119,0)</f>
        <v>23</v>
      </c>
      <c r="T119" s="63">
        <f>IF($AG$1&gt;=M119,N119,0)</f>
        <v>23</v>
      </c>
      <c r="U119" s="64"/>
      <c r="V119" s="65" t="str">
        <f>IF(Q119=100,"CUMPLIDA",IF(M119-$AG$1&lt;0,"VENCIDA",IF(M119-$AG$1&lt;=30,"PRÓXIMA A VENCER",IF(Q119&gt;0,"CON AVANCE","EN TERMINO"))))</f>
        <v>CUMPLIDA</v>
      </c>
      <c r="W119" s="65" t="str">
        <f>IF(A119&lt;&gt;"",IF(AC119=1,"VENCIDO",IF(AC119=2,"PRÓXIMO A VENCER",IF(AC119=3,"EN TERMINO",IF(AC119=4,"CON AVANCE",IF(AC119=5,"CUMPLIDO",))))),"")</f>
        <v>VENCIDO</v>
      </c>
      <c r="X119" s="107" t="s">
        <v>1732</v>
      </c>
      <c r="Y119" s="127" t="str">
        <f t="shared" si="25"/>
        <v>H12AC19</v>
      </c>
      <c r="Z119" s="84">
        <f>IF(A119&lt;&gt;"",1,Z118+1)</f>
        <v>1</v>
      </c>
      <c r="AA119" s="84" t="str">
        <f t="shared" si="26"/>
        <v>H12AC19 - 1</v>
      </c>
      <c r="AB119" s="128">
        <f t="shared" si="27"/>
        <v>5</v>
      </c>
      <c r="AC119" s="128">
        <f t="shared" si="24"/>
        <v>1</v>
      </c>
      <c r="AD119" s="128" t="str">
        <f>IF(A119&lt;&gt;"",MID(F119,1,FIND(" ",F119,1)-1),AD118)</f>
        <v>H12AC19.</v>
      </c>
      <c r="AE119" s="128" t="str">
        <f t="shared" si="28"/>
        <v>H12AC19</v>
      </c>
      <c r="AF119" s="85"/>
      <c r="AG119" s="86"/>
      <c r="AH119" s="87"/>
    </row>
    <row r="120" spans="1:34" s="88" customFormat="1" ht="357" customHeight="1" x14ac:dyDescent="0.2">
      <c r="A120" s="95">
        <f>IF(ISBLANK(D120),"",COUNTA($D$2:D120))</f>
        <v>116</v>
      </c>
      <c r="B120" s="96">
        <f t="shared" si="23"/>
        <v>119</v>
      </c>
      <c r="C120" s="122"/>
      <c r="D120" s="64" t="s">
        <v>816</v>
      </c>
      <c r="E120" s="67" t="s">
        <v>1647</v>
      </c>
      <c r="F120" s="68" t="s">
        <v>1718</v>
      </c>
      <c r="G120" s="68" t="s">
        <v>1719</v>
      </c>
      <c r="H120" s="69" t="s">
        <v>1741</v>
      </c>
      <c r="I120" s="69" t="s">
        <v>1737</v>
      </c>
      <c r="J120" s="69" t="s">
        <v>1736</v>
      </c>
      <c r="K120" s="64">
        <v>1</v>
      </c>
      <c r="L120" s="118">
        <v>44185</v>
      </c>
      <c r="M120" s="119">
        <v>44346</v>
      </c>
      <c r="N120" s="71">
        <f t="shared" si="31"/>
        <v>23</v>
      </c>
      <c r="O120" s="96" t="s">
        <v>1992</v>
      </c>
      <c r="P120" s="64">
        <v>1</v>
      </c>
      <c r="Q120" s="74">
        <f>IF(P120/K120&gt;1,100,+P120/K120*100)</f>
        <v>100</v>
      </c>
      <c r="R120" s="63">
        <f>+N120*Q120/100</f>
        <v>23</v>
      </c>
      <c r="S120" s="63">
        <f>IF(M120&lt;=$AG$1,R120,0)</f>
        <v>23</v>
      </c>
      <c r="T120" s="63">
        <f>IF($AG$1&gt;=M120,N120,0)</f>
        <v>23</v>
      </c>
      <c r="U120" s="64"/>
      <c r="V120" s="65" t="str">
        <f>IF(Q120=100,"CUMPLIDA",IF(M120-$AG$1&lt;0,"VENCIDA",IF(M120-$AG$1&lt;=30,"PRÓXIMA A VENCER",IF(Q120&gt;0,"CON AVANCE","EN TERMINO"))))</f>
        <v>CUMPLIDA</v>
      </c>
      <c r="W120" s="65" t="str">
        <f>IF(A120&lt;&gt;"",IF(AC120=1,"VENCIDO",IF(AC120=2,"PRÓXIMO A VENCER",IF(AC120=3,"EN TERMINO",IF(AC120=4,"CON AVANCE",IF(AC120=5,"CUMPLIDO",))))),"")</f>
        <v>CUMPLIDO</v>
      </c>
      <c r="X120" s="107" t="s">
        <v>1732</v>
      </c>
      <c r="Y120" s="127" t="str">
        <f t="shared" si="25"/>
        <v>H13AC19</v>
      </c>
      <c r="Z120" s="84">
        <f>IF(A120&lt;&gt;"",1,Z119+1)</f>
        <v>1</v>
      </c>
      <c r="AA120" s="84" t="str">
        <f t="shared" si="26"/>
        <v>H13AC19 - 1</v>
      </c>
      <c r="AB120" s="128">
        <f t="shared" si="27"/>
        <v>5</v>
      </c>
      <c r="AC120" s="128">
        <f t="shared" si="24"/>
        <v>5</v>
      </c>
      <c r="AD120" s="128" t="str">
        <f>IF(A120&lt;&gt;"",MID(F120,1,FIND(" ",F120,1)-1),AD119)</f>
        <v>H13AC19.</v>
      </c>
      <c r="AE120" s="128" t="str">
        <f t="shared" si="28"/>
        <v>H13AC19</v>
      </c>
      <c r="AF120" s="85"/>
      <c r="AG120" s="86"/>
      <c r="AH120" s="87"/>
    </row>
    <row r="121" spans="1:34" s="88" customFormat="1" ht="357" customHeight="1" x14ac:dyDescent="0.2">
      <c r="A121" s="95">
        <f>IF(ISBLANK(D121),"",COUNTA($D$2:D121))</f>
        <v>117</v>
      </c>
      <c r="B121" s="96">
        <f t="shared" si="23"/>
        <v>120</v>
      </c>
      <c r="C121" s="122"/>
      <c r="D121" s="64" t="s">
        <v>816</v>
      </c>
      <c r="E121" s="67" t="s">
        <v>1647</v>
      </c>
      <c r="F121" s="68" t="s">
        <v>1720</v>
      </c>
      <c r="G121" s="68" t="s">
        <v>1721</v>
      </c>
      <c r="H121" s="69" t="s">
        <v>1741</v>
      </c>
      <c r="I121" s="69" t="s">
        <v>1735</v>
      </c>
      <c r="J121" s="69" t="s">
        <v>1736</v>
      </c>
      <c r="K121" s="64">
        <v>1</v>
      </c>
      <c r="L121" s="118">
        <v>44185</v>
      </c>
      <c r="M121" s="119">
        <v>44346</v>
      </c>
      <c r="N121" s="71">
        <f t="shared" si="31"/>
        <v>23</v>
      </c>
      <c r="O121" s="96" t="s">
        <v>1992</v>
      </c>
      <c r="P121" s="64">
        <v>1</v>
      </c>
      <c r="Q121" s="74">
        <f>IF(P121/K121&gt;1,100,+P121/K121*100)</f>
        <v>100</v>
      </c>
      <c r="R121" s="63">
        <f>+N121*Q121/100</f>
        <v>23</v>
      </c>
      <c r="S121" s="63">
        <f>IF(M121&lt;=$AG$1,R121,0)</f>
        <v>23</v>
      </c>
      <c r="T121" s="63">
        <f>IF($AG$1&gt;=M121,N121,0)</f>
        <v>23</v>
      </c>
      <c r="U121" s="64"/>
      <c r="V121" s="65" t="str">
        <f>IF(Q121=100,"CUMPLIDA",IF(M121-$AG$1&lt;0,"VENCIDA",IF(M121-$AG$1&lt;=30,"PRÓXIMA A VENCER",IF(Q121&gt;0,"CON AVANCE","EN TERMINO"))))</f>
        <v>CUMPLIDA</v>
      </c>
      <c r="W121" s="65" t="str">
        <f>IF(A121&lt;&gt;"",IF(AC121=1,"VENCIDO",IF(AC121=2,"PRÓXIMO A VENCER",IF(AC121=3,"EN TERMINO",IF(AC121=4,"CON AVANCE",IF(AC121=5,"CUMPLIDO",))))),"")</f>
        <v>CUMPLIDO</v>
      </c>
      <c r="X121" s="107" t="s">
        <v>1732</v>
      </c>
      <c r="Y121" s="127" t="str">
        <f t="shared" si="25"/>
        <v>H14AC19</v>
      </c>
      <c r="Z121" s="84">
        <f>IF(A121&lt;&gt;"",1,Z120+1)</f>
        <v>1</v>
      </c>
      <c r="AA121" s="84" t="str">
        <f t="shared" si="26"/>
        <v>H14AC19 - 1</v>
      </c>
      <c r="AB121" s="128">
        <f t="shared" si="27"/>
        <v>5</v>
      </c>
      <c r="AC121" s="128">
        <f t="shared" si="24"/>
        <v>5</v>
      </c>
      <c r="AD121" s="128" t="str">
        <f>IF(A121&lt;&gt;"",MID(F121,1,FIND(" ",F121,1)-1),AD120)</f>
        <v>H14AC19.</v>
      </c>
      <c r="AE121" s="128" t="str">
        <f t="shared" si="28"/>
        <v>H14AC19</v>
      </c>
      <c r="AF121" s="85"/>
      <c r="AG121" s="86"/>
      <c r="AH121" s="87"/>
    </row>
    <row r="122" spans="1:34" s="88" customFormat="1" ht="357" customHeight="1" x14ac:dyDescent="0.2">
      <c r="A122" s="95">
        <f>IF(ISBLANK(D122),"",COUNTA($D$2:D122))</f>
        <v>118</v>
      </c>
      <c r="B122" s="96">
        <f t="shared" si="23"/>
        <v>121</v>
      </c>
      <c r="C122" s="122"/>
      <c r="D122" s="64" t="s">
        <v>1722</v>
      </c>
      <c r="E122" s="67" t="s">
        <v>1729</v>
      </c>
      <c r="F122" s="68" t="s">
        <v>1723</v>
      </c>
      <c r="G122" s="68" t="s">
        <v>1724</v>
      </c>
      <c r="H122" s="69" t="s">
        <v>1486</v>
      </c>
      <c r="I122" s="69" t="s">
        <v>1498</v>
      </c>
      <c r="J122" s="64" t="s">
        <v>1488</v>
      </c>
      <c r="K122" s="64">
        <v>1</v>
      </c>
      <c r="L122" s="118">
        <v>44185</v>
      </c>
      <c r="M122" s="118">
        <v>44285</v>
      </c>
      <c r="N122" s="71">
        <f t="shared" si="31"/>
        <v>14.285714285714286</v>
      </c>
      <c r="O122" s="64" t="s">
        <v>1993</v>
      </c>
      <c r="P122" s="64">
        <v>1</v>
      </c>
      <c r="Q122" s="74">
        <f>IF(P122/K122&gt;1,100,+P122/K122*100)</f>
        <v>100</v>
      </c>
      <c r="R122" s="63">
        <f>+N122*Q122/100</f>
        <v>14.285714285714286</v>
      </c>
      <c r="S122" s="63">
        <f>IF(M122&lt;=$AG$1,R122,0)</f>
        <v>14.285714285714286</v>
      </c>
      <c r="T122" s="63">
        <f>IF($AG$1&gt;=M122,N122,0)</f>
        <v>14.285714285714286</v>
      </c>
      <c r="U122" s="64"/>
      <c r="V122" s="65" t="str">
        <f>IF(Q122=100,"CUMPLIDA",IF(M122-$AG$1&lt;0,"VENCIDA",IF(M122-$AG$1&lt;=30,"PRÓXIMA A VENCER",IF(Q122&gt;0,"CON AVANCE","EN TERMINO"))))</f>
        <v>CUMPLIDA</v>
      </c>
      <c r="W122" s="65" t="str">
        <f>IF(A122&lt;&gt;"",IF(AC122=1,"VENCIDO",IF(AC122=2,"PRÓXIMO A VENCER",IF(AC122=3,"EN TERMINO",IF(AC122=4,"CON AVANCE",IF(AC122=5,"CUMPLIDO",))))),"")</f>
        <v>CUMPLIDO</v>
      </c>
      <c r="X122" s="107" t="s">
        <v>1732</v>
      </c>
      <c r="Y122" s="127" t="str">
        <f t="shared" si="25"/>
        <v>H15AC19</v>
      </c>
      <c r="Z122" s="84">
        <f>IF(A122&lt;&gt;"",1,Z121+1)</f>
        <v>1</v>
      </c>
      <c r="AA122" s="84" t="str">
        <f t="shared" si="26"/>
        <v>H15AC19 - 1</v>
      </c>
      <c r="AB122" s="128">
        <f t="shared" si="27"/>
        <v>5</v>
      </c>
      <c r="AC122" s="128">
        <f t="shared" si="24"/>
        <v>5</v>
      </c>
      <c r="AD122" s="128" t="str">
        <f>IF(A122&lt;&gt;"",MID(F122,1,FIND(" ",F122,1)-1),AD121)</f>
        <v>H15AC19.</v>
      </c>
      <c r="AE122" s="128" t="str">
        <f t="shared" si="28"/>
        <v>H15AC19</v>
      </c>
      <c r="AF122" s="85"/>
      <c r="AG122" s="86"/>
      <c r="AH122" s="87"/>
    </row>
    <row r="123" spans="1:34" s="88" customFormat="1" ht="357" customHeight="1" x14ac:dyDescent="0.2">
      <c r="A123" s="95">
        <f>IF(ISBLANK(D123),"",COUNTA($D$2:D123))</f>
        <v>119</v>
      </c>
      <c r="B123" s="96">
        <f t="shared" si="23"/>
        <v>122</v>
      </c>
      <c r="C123" s="122"/>
      <c r="D123" s="64" t="s">
        <v>816</v>
      </c>
      <c r="E123" s="67" t="s">
        <v>1524</v>
      </c>
      <c r="F123" s="68" t="s">
        <v>1725</v>
      </c>
      <c r="G123" s="68" t="s">
        <v>1726</v>
      </c>
      <c r="H123" s="69" t="s">
        <v>1486</v>
      </c>
      <c r="I123" s="69" t="s">
        <v>1498</v>
      </c>
      <c r="J123" s="64" t="s">
        <v>1488</v>
      </c>
      <c r="K123" s="64">
        <v>1</v>
      </c>
      <c r="L123" s="118">
        <v>44185</v>
      </c>
      <c r="M123" s="118">
        <v>44285</v>
      </c>
      <c r="N123" s="71">
        <f t="shared" si="31"/>
        <v>14.285714285714286</v>
      </c>
      <c r="O123" s="64" t="s">
        <v>1993</v>
      </c>
      <c r="P123" s="64">
        <v>1</v>
      </c>
      <c r="Q123" s="74">
        <f>IF(P123/K123&gt;1,100,+P123/K123*100)</f>
        <v>100</v>
      </c>
      <c r="R123" s="63">
        <f>+N123*Q123/100</f>
        <v>14.285714285714286</v>
      </c>
      <c r="S123" s="63">
        <f>IF(M123&lt;=$AG$1,R123,0)</f>
        <v>14.285714285714286</v>
      </c>
      <c r="T123" s="63">
        <f>IF($AG$1&gt;=M123,N123,0)</f>
        <v>14.285714285714286</v>
      </c>
      <c r="U123" s="64"/>
      <c r="V123" s="65" t="str">
        <f>IF(Q123=100,"CUMPLIDA",IF(M123-$AG$1&lt;0,"VENCIDA",IF(M123-$AG$1&lt;=30,"PRÓXIMA A VENCER",IF(Q123&gt;0,"CON AVANCE","EN TERMINO"))))</f>
        <v>CUMPLIDA</v>
      </c>
      <c r="W123" s="65" t="str">
        <f>IF(A123&lt;&gt;"",IF(AC123=1,"VENCIDO",IF(AC123=2,"PRÓXIMO A VENCER",IF(AC123=3,"EN TERMINO",IF(AC123=4,"CON AVANCE",IF(AC123=5,"CUMPLIDO",))))),"")</f>
        <v>CUMPLIDO</v>
      </c>
      <c r="X123" s="107" t="s">
        <v>1732</v>
      </c>
      <c r="Y123" s="127" t="str">
        <f t="shared" si="25"/>
        <v>H16AC19</v>
      </c>
      <c r="Z123" s="84">
        <f>IF(A123&lt;&gt;"",1,Z122+1)</f>
        <v>1</v>
      </c>
      <c r="AA123" s="84" t="str">
        <f t="shared" si="26"/>
        <v>H16AC19 - 1</v>
      </c>
      <c r="AB123" s="128">
        <f t="shared" si="27"/>
        <v>5</v>
      </c>
      <c r="AC123" s="128">
        <f t="shared" si="24"/>
        <v>5</v>
      </c>
      <c r="AD123" s="128" t="str">
        <f>IF(A123&lt;&gt;"",MID(F123,1,FIND(" ",F123,1)-1),AD122)</f>
        <v>H16AC19.</v>
      </c>
      <c r="AE123" s="128" t="str">
        <f t="shared" si="28"/>
        <v>H16AC19</v>
      </c>
      <c r="AF123" s="85"/>
      <c r="AG123" s="86"/>
      <c r="AH123" s="87"/>
    </row>
    <row r="124" spans="1:34" s="88" customFormat="1" ht="357" customHeight="1" x14ac:dyDescent="0.2">
      <c r="A124" s="95">
        <f>IF(ISBLANK(D124),"",COUNTA($D$2:D124))</f>
        <v>120</v>
      </c>
      <c r="B124" s="96">
        <f t="shared" si="23"/>
        <v>123</v>
      </c>
      <c r="C124" s="122"/>
      <c r="D124" s="64" t="s">
        <v>815</v>
      </c>
      <c r="E124" s="67" t="s">
        <v>1647</v>
      </c>
      <c r="F124" s="68" t="s">
        <v>1727</v>
      </c>
      <c r="G124" s="68" t="s">
        <v>1728</v>
      </c>
      <c r="H124" s="69" t="s">
        <v>1742</v>
      </c>
      <c r="I124" s="69" t="s">
        <v>1737</v>
      </c>
      <c r="J124" s="69" t="s">
        <v>1736</v>
      </c>
      <c r="K124" s="64">
        <v>1</v>
      </c>
      <c r="L124" s="118">
        <v>44185</v>
      </c>
      <c r="M124" s="119">
        <v>44346</v>
      </c>
      <c r="N124" s="71">
        <f t="shared" si="31"/>
        <v>23</v>
      </c>
      <c r="O124" s="96" t="s">
        <v>1992</v>
      </c>
      <c r="P124" s="64">
        <v>1</v>
      </c>
      <c r="Q124" s="74">
        <f>IF(P124/K124&gt;1,100,+P124/K124*100)</f>
        <v>100</v>
      </c>
      <c r="R124" s="63">
        <f>+N124*Q124/100</f>
        <v>23</v>
      </c>
      <c r="S124" s="63">
        <f>IF(M124&lt;=$AG$1,R124,0)</f>
        <v>23</v>
      </c>
      <c r="T124" s="63">
        <f>IF($AG$1&gt;=M124,N124,0)</f>
        <v>23</v>
      </c>
      <c r="U124" s="64"/>
      <c r="V124" s="65" t="str">
        <f>IF(Q124=100,"CUMPLIDA",IF(M124-$AG$1&lt;0,"VENCIDA",IF(M124-$AG$1&lt;=30,"PRÓXIMA A VENCER",IF(Q124&gt;0,"CON AVANCE","EN TERMINO"))))</f>
        <v>CUMPLIDA</v>
      </c>
      <c r="W124" s="65" t="str">
        <f>IF(A124&lt;&gt;"",IF(AC124=1,"VENCIDO",IF(AC124=2,"PRÓXIMO A VENCER",IF(AC124=3,"EN TERMINO",IF(AC124=4,"CON AVANCE",IF(AC124=5,"CUMPLIDO",))))),"")</f>
        <v>CUMPLIDO</v>
      </c>
      <c r="X124" s="107" t="s">
        <v>1732</v>
      </c>
      <c r="Y124" s="127" t="str">
        <f t="shared" si="25"/>
        <v>H17AC19</v>
      </c>
      <c r="Z124" s="84">
        <f>IF(A124&lt;&gt;"",1,Z123+1)</f>
        <v>1</v>
      </c>
      <c r="AA124" s="84" t="str">
        <f t="shared" si="26"/>
        <v>H17AC19 - 1</v>
      </c>
      <c r="AB124" s="128">
        <f t="shared" si="27"/>
        <v>5</v>
      </c>
      <c r="AC124" s="128">
        <f t="shared" si="24"/>
        <v>5</v>
      </c>
      <c r="AD124" s="128" t="str">
        <f>IF(A124&lt;&gt;"",MID(F124,1,FIND(" ",F124,1)-1),AD123)</f>
        <v>H17AC19.</v>
      </c>
      <c r="AE124" s="128" t="str">
        <f t="shared" si="28"/>
        <v>H17AC19</v>
      </c>
      <c r="AF124" s="85"/>
      <c r="AG124" s="86"/>
      <c r="AH124" s="87"/>
    </row>
    <row r="125" spans="1:34" s="88" customFormat="1" ht="409.5" customHeight="1" x14ac:dyDescent="0.2">
      <c r="A125" s="95">
        <f>IF(ISBLANK(D125),"",COUNTA($D$2:D125))</f>
        <v>121</v>
      </c>
      <c r="B125" s="96">
        <f t="shared" si="23"/>
        <v>124</v>
      </c>
      <c r="C125" s="122"/>
      <c r="D125" s="96" t="s">
        <v>1655</v>
      </c>
      <c r="E125" s="96" t="s">
        <v>1647</v>
      </c>
      <c r="F125" s="101" t="s">
        <v>1802</v>
      </c>
      <c r="G125" s="101" t="s">
        <v>1666</v>
      </c>
      <c r="H125" s="101" t="s">
        <v>1964</v>
      </c>
      <c r="I125" s="101" t="s">
        <v>1965</v>
      </c>
      <c r="J125" s="101" t="s">
        <v>1966</v>
      </c>
      <c r="K125" s="95">
        <v>1</v>
      </c>
      <c r="L125" s="106">
        <v>44084</v>
      </c>
      <c r="M125" s="106">
        <v>44196</v>
      </c>
      <c r="N125" s="71">
        <f t="shared" ref="N125:N135" si="32">(+M125-L125)/7</f>
        <v>16</v>
      </c>
      <c r="O125" s="96" t="s">
        <v>2002</v>
      </c>
      <c r="P125" s="64">
        <v>1</v>
      </c>
      <c r="Q125" s="74">
        <f>IF(P125/K125&gt;1,100,+P125/K125*100)</f>
        <v>100</v>
      </c>
      <c r="R125" s="63">
        <f>+N125*Q125/100</f>
        <v>16</v>
      </c>
      <c r="S125" s="63">
        <f>IF(M125&lt;=$AG$1,R125,0)</f>
        <v>16</v>
      </c>
      <c r="T125" s="63">
        <f>IF($AG$1&gt;=M125,N125,0)</f>
        <v>16</v>
      </c>
      <c r="U125" s="64"/>
      <c r="V125" s="65" t="str">
        <f>IF(Q125=100,"CUMPLIDA",IF(M125-$AG$1&lt;0,"VENCIDA",IF(M125-$AG$1&lt;=30,"PRÓXIMA A VENCER",IF(Q125&gt;0,"CON AVANCE","EN TERMINO"))))</f>
        <v>CUMPLIDA</v>
      </c>
      <c r="W125" s="65" t="str">
        <f>IF(A125&lt;&gt;"",IF(AC125=1,"VENCIDO",IF(AC125=2,"PRÓXIMO A VENCER",IF(AC125=3,"EN TERMINO",IF(AC125=4,"CON AVANCE",IF(AC125=5,"CUMPLIDO",))))),"")</f>
        <v>CUMPLIDO</v>
      </c>
      <c r="X125" s="107" t="s">
        <v>1801</v>
      </c>
      <c r="Y125" s="127" t="str">
        <f t="shared" si="25"/>
        <v>H1AT75-OCAD</v>
      </c>
      <c r="Z125" s="84">
        <f>IF(A125&lt;&gt;"",1,Z124+1)</f>
        <v>1</v>
      </c>
      <c r="AA125" s="84" t="str">
        <f t="shared" si="26"/>
        <v>H1AT75-OCAD - 1</v>
      </c>
      <c r="AB125" s="128">
        <f t="shared" si="27"/>
        <v>5</v>
      </c>
      <c r="AC125" s="128">
        <f t="shared" si="24"/>
        <v>5</v>
      </c>
      <c r="AD125" s="128" t="str">
        <f>IF(A125&lt;&gt;"",MID(F125,1,FIND(" ",F125,1)-1),AD124)</f>
        <v>H1AT75-OCAD</v>
      </c>
      <c r="AE125" s="128" t="str">
        <f t="shared" si="28"/>
        <v>H1AT75-OCAD</v>
      </c>
      <c r="AF125" s="85"/>
      <c r="AG125" s="86"/>
      <c r="AH125" s="87"/>
    </row>
    <row r="126" spans="1:34" s="88" customFormat="1" ht="405" customHeight="1" x14ac:dyDescent="0.2">
      <c r="A126" s="95" t="str">
        <f>IF(ISBLANK(D126),"",COUNTA($D$2:D126))</f>
        <v/>
      </c>
      <c r="B126" s="96">
        <f t="shared" si="23"/>
        <v>125</v>
      </c>
      <c r="C126" s="122"/>
      <c r="D126" s="96"/>
      <c r="E126" s="96" t="s">
        <v>1647</v>
      </c>
      <c r="F126" s="101" t="s">
        <v>1803</v>
      </c>
      <c r="G126" s="101" t="s">
        <v>1667</v>
      </c>
      <c r="H126" s="101" t="s">
        <v>1658</v>
      </c>
      <c r="I126" s="101" t="s">
        <v>1656</v>
      </c>
      <c r="J126" s="95" t="s">
        <v>1294</v>
      </c>
      <c r="K126" s="95">
        <v>16</v>
      </c>
      <c r="L126" s="106">
        <v>44104</v>
      </c>
      <c r="M126" s="106">
        <v>44561</v>
      </c>
      <c r="N126" s="71">
        <f t="shared" si="32"/>
        <v>65.285714285714292</v>
      </c>
      <c r="O126" s="64" t="s">
        <v>1999</v>
      </c>
      <c r="P126" s="64">
        <v>0</v>
      </c>
      <c r="Q126" s="74">
        <f>IF(P126/K126&gt;1,100,+P126/K126*100)</f>
        <v>0</v>
      </c>
      <c r="R126" s="63">
        <f>+N126*Q126/100</f>
        <v>0</v>
      </c>
      <c r="S126" s="63">
        <f>IF(M126&lt;=$AG$1,R126,0)</f>
        <v>0</v>
      </c>
      <c r="T126" s="63">
        <f>IF($AG$1&gt;=M126,N126,0)</f>
        <v>65.285714285714292</v>
      </c>
      <c r="U126" s="64"/>
      <c r="V126" s="65" t="str">
        <f>IF(Q126=100,"CUMPLIDA",IF(M126-$AG$1&lt;0,"VENCIDA",IF(M126-$AG$1&lt;=30,"PRÓXIMA A VENCER",IF(Q126&gt;0,"CON AVANCE","EN TERMINO"))))</f>
        <v>VENCIDA</v>
      </c>
      <c r="W126" s="65" t="str">
        <f>IF(A126&lt;&gt;"",IF(AC126=1,"VENCIDO",IF(AC126=2,"PRÓXIMO A VENCER",IF(AC126=3,"EN TERMINO",IF(AC126=4,"CON AVANCE",IF(AC126=5,"CUMPLIDO",))))),"")</f>
        <v/>
      </c>
      <c r="X126" s="107" t="s">
        <v>1801</v>
      </c>
      <c r="Y126" s="127" t="str">
        <f t="shared" si="25"/>
        <v>H1AT75-OCAD</v>
      </c>
      <c r="Z126" s="84">
        <f>IF(A126&lt;&gt;"",1,Z125+1)</f>
        <v>2</v>
      </c>
      <c r="AA126" s="84" t="str">
        <f t="shared" si="26"/>
        <v>H1AT75-OCAD - 2</v>
      </c>
      <c r="AB126" s="128">
        <f t="shared" si="27"/>
        <v>1</v>
      </c>
      <c r="AC126" s="128">
        <f t="shared" si="24"/>
        <v>1</v>
      </c>
      <c r="AD126" s="128" t="str">
        <f>IF(A126&lt;&gt;"",MID(F126,1,FIND(" ",F126,1)-1),AD125)</f>
        <v>H1AT75-OCAD</v>
      </c>
      <c r="AE126" s="128" t="str">
        <f t="shared" si="28"/>
        <v>H1AT75-OCAD</v>
      </c>
      <c r="AF126" s="85"/>
      <c r="AG126" s="86"/>
      <c r="AH126" s="87"/>
    </row>
    <row r="127" spans="1:34" s="88" customFormat="1" ht="382.5" customHeight="1" x14ac:dyDescent="0.2">
      <c r="A127" s="95" t="str">
        <f>IF(ISBLANK(D127),"",COUNTA($D$2:D127))</f>
        <v/>
      </c>
      <c r="B127" s="96">
        <f t="shared" si="23"/>
        <v>126</v>
      </c>
      <c r="C127" s="122"/>
      <c r="D127" s="96"/>
      <c r="E127" s="96" t="s">
        <v>1647</v>
      </c>
      <c r="F127" s="101" t="s">
        <v>1804</v>
      </c>
      <c r="G127" s="101" t="s">
        <v>1668</v>
      </c>
      <c r="H127" s="101" t="s">
        <v>1669</v>
      </c>
      <c r="I127" s="101" t="s">
        <v>1670</v>
      </c>
      <c r="J127" s="101" t="s">
        <v>1657</v>
      </c>
      <c r="K127" s="95">
        <v>1</v>
      </c>
      <c r="L127" s="106">
        <v>44084</v>
      </c>
      <c r="M127" s="106">
        <v>44196</v>
      </c>
      <c r="N127" s="71">
        <f t="shared" si="32"/>
        <v>16</v>
      </c>
      <c r="O127" s="64" t="s">
        <v>1999</v>
      </c>
      <c r="P127" s="64">
        <v>0</v>
      </c>
      <c r="Q127" s="74">
        <f>IF(P127/K127&gt;1,100,+P127/K127*100)</f>
        <v>0</v>
      </c>
      <c r="R127" s="63">
        <f>+N127*Q127/100</f>
        <v>0</v>
      </c>
      <c r="S127" s="63">
        <f>IF(M127&lt;=$AG$1,R127,0)</f>
        <v>0</v>
      </c>
      <c r="T127" s="63">
        <f>IF($AG$1&gt;=M127,N127,0)</f>
        <v>16</v>
      </c>
      <c r="U127" s="64"/>
      <c r="V127" s="65" t="str">
        <f>IF(Q127=100,"CUMPLIDA",IF(M127-$AG$1&lt;0,"VENCIDA",IF(M127-$AG$1&lt;=30,"PRÓXIMA A VENCER",IF(Q127&gt;0,"CON AVANCE","EN TERMINO"))))</f>
        <v>VENCIDA</v>
      </c>
      <c r="W127" s="65" t="str">
        <f>IF(A127&lt;&gt;"",IF(AC127=1,"VENCIDO",IF(AC127=2,"PRÓXIMO A VENCER",IF(AC127=3,"EN TERMINO",IF(AC127=4,"CON AVANCE",IF(AC127=5,"CUMPLIDO",))))),"")</f>
        <v/>
      </c>
      <c r="X127" s="107" t="s">
        <v>1801</v>
      </c>
      <c r="Y127" s="127" t="str">
        <f t="shared" si="25"/>
        <v>H1AT75-OCAD</v>
      </c>
      <c r="Z127" s="84">
        <f>IF(A127&lt;&gt;"",1,Z126+1)</f>
        <v>3</v>
      </c>
      <c r="AA127" s="84" t="str">
        <f t="shared" si="26"/>
        <v>H1AT75-OCAD - 3</v>
      </c>
      <c r="AB127" s="128">
        <f t="shared" si="27"/>
        <v>1</v>
      </c>
      <c r="AC127" s="128">
        <f t="shared" si="24"/>
        <v>1</v>
      </c>
      <c r="AD127" s="128" t="str">
        <f>IF(A127&lt;&gt;"",MID(F127,1,FIND(" ",F127,1)-1),AD126)</f>
        <v>H1AT75-OCAD</v>
      </c>
      <c r="AE127" s="128" t="str">
        <f t="shared" si="28"/>
        <v>H1AT75-OCAD</v>
      </c>
      <c r="AF127" s="85"/>
      <c r="AG127" s="86"/>
      <c r="AH127" s="87"/>
    </row>
    <row r="128" spans="1:34" s="88" customFormat="1" ht="385.5" customHeight="1" x14ac:dyDescent="0.2">
      <c r="A128" s="95" t="str">
        <f>IF(ISBLANK(D128),"",COUNTA($D$2:D128))</f>
        <v/>
      </c>
      <c r="B128" s="96">
        <f t="shared" si="23"/>
        <v>127</v>
      </c>
      <c r="C128" s="122"/>
      <c r="D128" s="96"/>
      <c r="E128" s="96" t="s">
        <v>1647</v>
      </c>
      <c r="F128" s="101" t="s">
        <v>1805</v>
      </c>
      <c r="G128" s="101" t="s">
        <v>1671</v>
      </c>
      <c r="H128" s="101" t="s">
        <v>1672</v>
      </c>
      <c r="I128" s="101" t="s">
        <v>1659</v>
      </c>
      <c r="J128" s="101" t="s">
        <v>1660</v>
      </c>
      <c r="K128" s="95">
        <v>1</v>
      </c>
      <c r="L128" s="106">
        <v>44084</v>
      </c>
      <c r="M128" s="106">
        <v>44196</v>
      </c>
      <c r="N128" s="71">
        <f t="shared" si="32"/>
        <v>16</v>
      </c>
      <c r="O128" s="64" t="s">
        <v>1999</v>
      </c>
      <c r="P128" s="64">
        <v>0</v>
      </c>
      <c r="Q128" s="74">
        <f>IF(P128/K128&gt;1,100,+P128/K128*100)</f>
        <v>0</v>
      </c>
      <c r="R128" s="63">
        <f>+N128*Q128/100</f>
        <v>0</v>
      </c>
      <c r="S128" s="63">
        <f>IF(M128&lt;=$AG$1,R128,0)</f>
        <v>0</v>
      </c>
      <c r="T128" s="63">
        <f>IF($AG$1&gt;=M128,N128,0)</f>
        <v>16</v>
      </c>
      <c r="U128" s="64"/>
      <c r="V128" s="65" t="str">
        <f>IF(Q128=100,"CUMPLIDA",IF(M128-$AG$1&lt;0,"VENCIDA",IF(M128-$AG$1&lt;=30,"PRÓXIMA A VENCER",IF(Q128&gt;0,"CON AVANCE","EN TERMINO"))))</f>
        <v>VENCIDA</v>
      </c>
      <c r="W128" s="65" t="str">
        <f>IF(A128&lt;&gt;"",IF(AC128=1,"VENCIDO",IF(AC128=2,"PRÓXIMO A VENCER",IF(AC128=3,"EN TERMINO",IF(AC128=4,"CON AVANCE",IF(AC128=5,"CUMPLIDO",))))),"")</f>
        <v/>
      </c>
      <c r="X128" s="107" t="s">
        <v>1801</v>
      </c>
      <c r="Y128" s="127" t="str">
        <f t="shared" si="25"/>
        <v>H1AT75-OCAD</v>
      </c>
      <c r="Z128" s="84">
        <f>IF(A128&lt;&gt;"",1,Z127+1)</f>
        <v>4</v>
      </c>
      <c r="AA128" s="84" t="str">
        <f t="shared" si="26"/>
        <v>H1AT75-OCAD - 4</v>
      </c>
      <c r="AB128" s="128">
        <f t="shared" si="27"/>
        <v>1</v>
      </c>
      <c r="AC128" s="128">
        <f t="shared" si="24"/>
        <v>1</v>
      </c>
      <c r="AD128" s="128" t="str">
        <f>IF(A128&lt;&gt;"",MID(F128,1,FIND(" ",F128,1)-1),AD127)</f>
        <v>H1AT75-OCAD</v>
      </c>
      <c r="AE128" s="128" t="str">
        <f t="shared" si="28"/>
        <v>H1AT75-OCAD</v>
      </c>
      <c r="AF128" s="85"/>
      <c r="AG128" s="86"/>
      <c r="AH128" s="87"/>
    </row>
    <row r="129" spans="1:34" s="88" customFormat="1" ht="409.5" customHeight="1" x14ac:dyDescent="0.2">
      <c r="A129" s="95" t="str">
        <f>IF(ISBLANK(D129),"",COUNTA($D$2:D129))</f>
        <v/>
      </c>
      <c r="B129" s="96">
        <f t="shared" si="23"/>
        <v>128</v>
      </c>
      <c r="C129" s="122"/>
      <c r="D129" s="96"/>
      <c r="E129" s="96" t="s">
        <v>1647</v>
      </c>
      <c r="F129" s="101" t="s">
        <v>1806</v>
      </c>
      <c r="G129" s="101" t="s">
        <v>1671</v>
      </c>
      <c r="H129" s="101" t="s">
        <v>1673</v>
      </c>
      <c r="I129" s="101" t="s">
        <v>1674</v>
      </c>
      <c r="J129" s="101" t="s">
        <v>1661</v>
      </c>
      <c r="K129" s="95">
        <v>1</v>
      </c>
      <c r="L129" s="106">
        <v>44084</v>
      </c>
      <c r="M129" s="106">
        <v>44196</v>
      </c>
      <c r="N129" s="71">
        <f t="shared" si="32"/>
        <v>16</v>
      </c>
      <c r="O129" s="64" t="s">
        <v>1999</v>
      </c>
      <c r="P129" s="64">
        <v>0</v>
      </c>
      <c r="Q129" s="74">
        <f>IF(P129/K129&gt;1,100,+P129/K129*100)</f>
        <v>0</v>
      </c>
      <c r="R129" s="63">
        <f>+N129*Q129/100</f>
        <v>0</v>
      </c>
      <c r="S129" s="63">
        <f>IF(M129&lt;=$AG$1,R129,0)</f>
        <v>0</v>
      </c>
      <c r="T129" s="63">
        <f>IF($AG$1&gt;=M129,N129,0)</f>
        <v>16</v>
      </c>
      <c r="U129" s="64"/>
      <c r="V129" s="65" t="str">
        <f>IF(Q129=100,"CUMPLIDA",IF(M129-$AG$1&lt;0,"VENCIDA",IF(M129-$AG$1&lt;=30,"PRÓXIMA A VENCER",IF(Q129&gt;0,"CON AVANCE","EN TERMINO"))))</f>
        <v>VENCIDA</v>
      </c>
      <c r="W129" s="65" t="str">
        <f>IF(A129&lt;&gt;"",IF(AC129=1,"VENCIDO",IF(AC129=2,"PRÓXIMO A VENCER",IF(AC129=3,"EN TERMINO",IF(AC129=4,"CON AVANCE",IF(AC129=5,"CUMPLIDO",))))),"")</f>
        <v/>
      </c>
      <c r="X129" s="107" t="s">
        <v>1801</v>
      </c>
      <c r="Y129" s="127" t="str">
        <f t="shared" si="25"/>
        <v>H1AT75-OCAD</v>
      </c>
      <c r="Z129" s="84">
        <f>IF(A129&lt;&gt;"",1,Z128+1)</f>
        <v>5</v>
      </c>
      <c r="AA129" s="84" t="str">
        <f t="shared" si="26"/>
        <v>H1AT75-OCAD - 5</v>
      </c>
      <c r="AB129" s="128">
        <f t="shared" si="27"/>
        <v>1</v>
      </c>
      <c r="AC129" s="128">
        <f t="shared" si="24"/>
        <v>1</v>
      </c>
      <c r="AD129" s="128" t="str">
        <f>IF(A129&lt;&gt;"",MID(F129,1,FIND(" ",F129,1)-1),AD128)</f>
        <v>H1AT75-OCAD</v>
      </c>
      <c r="AE129" s="128" t="str">
        <f t="shared" si="28"/>
        <v>H1AT75-OCAD</v>
      </c>
      <c r="AF129" s="85"/>
      <c r="AG129" s="86"/>
      <c r="AH129" s="87"/>
    </row>
    <row r="130" spans="1:34" s="88" customFormat="1" ht="342" customHeight="1" x14ac:dyDescent="0.2">
      <c r="A130" s="95">
        <f>IF(ISBLANK(D130),"",COUNTA($D$2:D130))</f>
        <v>122</v>
      </c>
      <c r="B130" s="96">
        <f t="shared" si="23"/>
        <v>129</v>
      </c>
      <c r="C130" s="122"/>
      <c r="D130" s="96" t="s">
        <v>1655</v>
      </c>
      <c r="E130" s="96" t="s">
        <v>1647</v>
      </c>
      <c r="F130" s="101" t="s">
        <v>1807</v>
      </c>
      <c r="G130" s="101" t="s">
        <v>1675</v>
      </c>
      <c r="H130" s="101" t="s">
        <v>1964</v>
      </c>
      <c r="I130" s="101" t="s">
        <v>1965</v>
      </c>
      <c r="J130" s="95" t="s">
        <v>1966</v>
      </c>
      <c r="K130" s="95">
        <v>1</v>
      </c>
      <c r="L130" s="106">
        <v>44084</v>
      </c>
      <c r="M130" s="106">
        <v>44196</v>
      </c>
      <c r="N130" s="71">
        <f t="shared" si="32"/>
        <v>16</v>
      </c>
      <c r="O130" s="96" t="s">
        <v>2002</v>
      </c>
      <c r="P130" s="64">
        <v>1</v>
      </c>
      <c r="Q130" s="74">
        <f>IF(P130/K130&gt;1,100,+P130/K130*100)</f>
        <v>100</v>
      </c>
      <c r="R130" s="63">
        <f>+N130*Q130/100</f>
        <v>16</v>
      </c>
      <c r="S130" s="63">
        <f>IF(M130&lt;=$AG$1,R130,0)</f>
        <v>16</v>
      </c>
      <c r="T130" s="63">
        <f>IF($AG$1&gt;=M130,N130,0)</f>
        <v>16</v>
      </c>
      <c r="U130" s="64"/>
      <c r="V130" s="65" t="str">
        <f>IF(Q130=100,"CUMPLIDA",IF(M130-$AG$1&lt;0,"VENCIDA",IF(M130-$AG$1&lt;=30,"PRÓXIMA A VENCER",IF(Q130&gt;0,"CON AVANCE","EN TERMINO"))))</f>
        <v>CUMPLIDA</v>
      </c>
      <c r="W130" s="65" t="str">
        <f>IF(A130&lt;&gt;"",IF(AC130=1,"VENCIDO",IF(AC130=2,"PRÓXIMO A VENCER",IF(AC130=3,"EN TERMINO",IF(AC130=4,"CON AVANCE",IF(AC130=5,"CUMPLIDO",))))),"")</f>
        <v>CUMPLIDO</v>
      </c>
      <c r="X130" s="107" t="s">
        <v>1801</v>
      </c>
      <c r="Y130" s="127" t="str">
        <f t="shared" si="25"/>
        <v>H2AT75-OCAD</v>
      </c>
      <c r="Z130" s="84">
        <f>IF(A130&lt;&gt;"",1,Z129+1)</f>
        <v>1</v>
      </c>
      <c r="AA130" s="84" t="str">
        <f t="shared" si="26"/>
        <v>H2AT75-OCAD - 1</v>
      </c>
      <c r="AB130" s="128">
        <f t="shared" si="27"/>
        <v>5</v>
      </c>
      <c r="AC130" s="128">
        <f t="shared" si="24"/>
        <v>5</v>
      </c>
      <c r="AD130" s="128" t="str">
        <f>IF(A130&lt;&gt;"",MID(F130,1,FIND(" ",F130,1)-1),AD129)</f>
        <v>H2AT75-OCAD</v>
      </c>
      <c r="AE130" s="128" t="str">
        <f t="shared" si="28"/>
        <v>H2AT75-OCAD</v>
      </c>
      <c r="AF130" s="85"/>
      <c r="AG130" s="86"/>
      <c r="AH130" s="87"/>
    </row>
    <row r="131" spans="1:34" s="88" customFormat="1" ht="354.75" customHeight="1" x14ac:dyDescent="0.2">
      <c r="A131" s="95" t="str">
        <f>IF(ISBLANK(D131),"",COUNTA($D$2:D131))</f>
        <v/>
      </c>
      <c r="B131" s="96">
        <f t="shared" si="23"/>
        <v>130</v>
      </c>
      <c r="C131" s="122"/>
      <c r="D131" s="96"/>
      <c r="E131" s="96" t="s">
        <v>1647</v>
      </c>
      <c r="F131" s="101" t="s">
        <v>1808</v>
      </c>
      <c r="G131" s="101" t="s">
        <v>1683</v>
      </c>
      <c r="H131" s="101" t="s">
        <v>1658</v>
      </c>
      <c r="I131" s="101" t="s">
        <v>1656</v>
      </c>
      <c r="J131" s="95" t="s">
        <v>1294</v>
      </c>
      <c r="K131" s="95">
        <v>16</v>
      </c>
      <c r="L131" s="106">
        <v>44104</v>
      </c>
      <c r="M131" s="106">
        <v>44561</v>
      </c>
      <c r="N131" s="71">
        <f t="shared" si="32"/>
        <v>65.285714285714292</v>
      </c>
      <c r="O131" s="64" t="s">
        <v>1999</v>
      </c>
      <c r="P131" s="64">
        <v>0</v>
      </c>
      <c r="Q131" s="74">
        <f>IF(P131/K131&gt;1,100,+P131/K131*100)</f>
        <v>0</v>
      </c>
      <c r="R131" s="63">
        <f>+N131*Q131/100</f>
        <v>0</v>
      </c>
      <c r="S131" s="63">
        <f>IF(M131&lt;=$AG$1,R131,0)</f>
        <v>0</v>
      </c>
      <c r="T131" s="63">
        <f>IF($AG$1&gt;=M131,N131,0)</f>
        <v>65.285714285714292</v>
      </c>
      <c r="U131" s="64"/>
      <c r="V131" s="65" t="str">
        <f>IF(Q131=100,"CUMPLIDA",IF(M131-$AG$1&lt;0,"VENCIDA",IF(M131-$AG$1&lt;=30,"PRÓXIMA A VENCER",IF(Q131&gt;0,"CON AVANCE","EN TERMINO"))))</f>
        <v>VENCIDA</v>
      </c>
      <c r="W131" s="65" t="str">
        <f>IF(A131&lt;&gt;"",IF(AC131=1,"VENCIDO",IF(AC131=2,"PRÓXIMO A VENCER",IF(AC131=3,"EN TERMINO",IF(AC131=4,"CON AVANCE",IF(AC131=5,"CUMPLIDO",))))),"")</f>
        <v/>
      </c>
      <c r="X131" s="107" t="s">
        <v>1801</v>
      </c>
      <c r="Y131" s="127" t="str">
        <f t="shared" si="25"/>
        <v>H2AT75-OCAD</v>
      </c>
      <c r="Z131" s="84">
        <f>IF(A131&lt;&gt;"",1,Z130+1)</f>
        <v>2</v>
      </c>
      <c r="AA131" s="84" t="str">
        <f t="shared" si="26"/>
        <v>H2AT75-OCAD - 2</v>
      </c>
      <c r="AB131" s="128">
        <f t="shared" si="27"/>
        <v>1</v>
      </c>
      <c r="AC131" s="128">
        <f t="shared" si="24"/>
        <v>1</v>
      </c>
      <c r="AD131" s="128" t="str">
        <f>IF(A131&lt;&gt;"",MID(F131,1,FIND(" ",F131,1)-1),AD130)</f>
        <v>H2AT75-OCAD</v>
      </c>
      <c r="AE131" s="128" t="str">
        <f t="shared" si="28"/>
        <v>H2AT75-OCAD</v>
      </c>
      <c r="AF131" s="85"/>
      <c r="AG131" s="86"/>
      <c r="AH131" s="87"/>
    </row>
    <row r="132" spans="1:34" s="88" customFormat="1" ht="358.5" customHeight="1" x14ac:dyDescent="0.2">
      <c r="A132" s="95" t="str">
        <f>IF(ISBLANK(D132),"",COUNTA($D$2:D132))</f>
        <v/>
      </c>
      <c r="B132" s="96">
        <f t="shared" si="23"/>
        <v>131</v>
      </c>
      <c r="C132" s="122"/>
      <c r="D132" s="96"/>
      <c r="E132" s="96" t="s">
        <v>1647</v>
      </c>
      <c r="F132" s="101" t="s">
        <v>1809</v>
      </c>
      <c r="G132" s="101" t="s">
        <v>1676</v>
      </c>
      <c r="H132" s="101" t="s">
        <v>1669</v>
      </c>
      <c r="I132" s="101" t="s">
        <v>1670</v>
      </c>
      <c r="J132" s="95" t="s">
        <v>1657</v>
      </c>
      <c r="K132" s="95">
        <v>1</v>
      </c>
      <c r="L132" s="106">
        <v>44084</v>
      </c>
      <c r="M132" s="106">
        <v>44196</v>
      </c>
      <c r="N132" s="71">
        <f t="shared" si="32"/>
        <v>16</v>
      </c>
      <c r="O132" s="64" t="s">
        <v>1999</v>
      </c>
      <c r="P132" s="64">
        <v>0</v>
      </c>
      <c r="Q132" s="74">
        <f>IF(P132/K132&gt;1,100,+P132/K132*100)</f>
        <v>0</v>
      </c>
      <c r="R132" s="63">
        <f>+N132*Q132/100</f>
        <v>0</v>
      </c>
      <c r="S132" s="63">
        <f>IF(M132&lt;=$AG$1,R132,0)</f>
        <v>0</v>
      </c>
      <c r="T132" s="63">
        <f>IF($AG$1&gt;=M132,N132,0)</f>
        <v>16</v>
      </c>
      <c r="U132" s="64"/>
      <c r="V132" s="65" t="str">
        <f>IF(Q132=100,"CUMPLIDA",IF(M132-$AG$1&lt;0,"VENCIDA",IF(M132-$AG$1&lt;=30,"PRÓXIMA A VENCER",IF(Q132&gt;0,"CON AVANCE","EN TERMINO"))))</f>
        <v>VENCIDA</v>
      </c>
      <c r="W132" s="65" t="str">
        <f>IF(A132&lt;&gt;"",IF(AC132=1,"VENCIDO",IF(AC132=2,"PRÓXIMO A VENCER",IF(AC132=3,"EN TERMINO",IF(AC132=4,"CON AVANCE",IF(AC132=5,"CUMPLIDO",))))),"")</f>
        <v/>
      </c>
      <c r="X132" s="107" t="s">
        <v>1801</v>
      </c>
      <c r="Y132" s="127" t="str">
        <f t="shared" si="25"/>
        <v>H2AT75-OCAD</v>
      </c>
      <c r="Z132" s="84">
        <f>IF(A132&lt;&gt;"",1,Z131+1)</f>
        <v>3</v>
      </c>
      <c r="AA132" s="84" t="str">
        <f t="shared" si="26"/>
        <v>H2AT75-OCAD - 3</v>
      </c>
      <c r="AB132" s="128">
        <f t="shared" si="27"/>
        <v>1</v>
      </c>
      <c r="AC132" s="128">
        <f t="shared" si="24"/>
        <v>1</v>
      </c>
      <c r="AD132" s="128" t="str">
        <f>IF(A132&lt;&gt;"",MID(F132,1,FIND(" ",F132,1)-1),AD131)</f>
        <v>H2AT75-OCAD</v>
      </c>
      <c r="AE132" s="128" t="str">
        <f t="shared" si="28"/>
        <v>H2AT75-OCAD</v>
      </c>
      <c r="AF132" s="85"/>
      <c r="AG132" s="86"/>
      <c r="AH132" s="87"/>
    </row>
    <row r="133" spans="1:34" s="88" customFormat="1" ht="174.75" customHeight="1" x14ac:dyDescent="0.2">
      <c r="A133" s="95">
        <f>IF(ISBLANK(D133),"",COUNTA($D$2:D133))</f>
        <v>123</v>
      </c>
      <c r="B133" s="96">
        <f t="shared" si="23"/>
        <v>132</v>
      </c>
      <c r="C133" s="122"/>
      <c r="D133" s="96" t="s">
        <v>1655</v>
      </c>
      <c r="E133" s="96" t="s">
        <v>1684</v>
      </c>
      <c r="F133" s="101" t="s">
        <v>1810</v>
      </c>
      <c r="G133" s="101" t="s">
        <v>1662</v>
      </c>
      <c r="H133" s="101" t="s">
        <v>1663</v>
      </c>
      <c r="I133" s="101" t="s">
        <v>1664</v>
      </c>
      <c r="J133" s="101" t="s">
        <v>1677</v>
      </c>
      <c r="K133" s="95">
        <v>1</v>
      </c>
      <c r="L133" s="106">
        <v>44084</v>
      </c>
      <c r="M133" s="106">
        <v>44196</v>
      </c>
      <c r="N133" s="71">
        <f t="shared" si="32"/>
        <v>16</v>
      </c>
      <c r="O133" s="64" t="s">
        <v>1999</v>
      </c>
      <c r="P133" s="64">
        <v>0</v>
      </c>
      <c r="Q133" s="74">
        <f>IF(P133/K133&gt;1,100,+P133/K133*100)</f>
        <v>0</v>
      </c>
      <c r="R133" s="63">
        <f>+N133*Q133/100</f>
        <v>0</v>
      </c>
      <c r="S133" s="63">
        <f>IF(M133&lt;=$AG$1,R133,0)</f>
        <v>0</v>
      </c>
      <c r="T133" s="63">
        <f>IF($AG$1&gt;=M133,N133,0)</f>
        <v>16</v>
      </c>
      <c r="U133" s="64"/>
      <c r="V133" s="65" t="str">
        <f>IF(Q133=100,"CUMPLIDA",IF(M133-$AG$1&lt;0,"VENCIDA",IF(M133-$AG$1&lt;=30,"PRÓXIMA A VENCER",IF(Q133&gt;0,"CON AVANCE","EN TERMINO"))))</f>
        <v>VENCIDA</v>
      </c>
      <c r="W133" s="65" t="str">
        <f>IF(A133&lt;&gt;"",IF(AC133=1,"VENCIDO",IF(AC133=2,"PRÓXIMO A VENCER",IF(AC133=3,"EN TERMINO",IF(AC133=4,"CON AVANCE",IF(AC133=5,"CUMPLIDO",))))),"")</f>
        <v>VENCIDO</v>
      </c>
      <c r="X133" s="107" t="s">
        <v>1801</v>
      </c>
      <c r="Y133" s="127" t="str">
        <f t="shared" si="25"/>
        <v>H3AT75-OCAD</v>
      </c>
      <c r="Z133" s="84">
        <f>IF(A133&lt;&gt;"",1,Z132+1)</f>
        <v>1</v>
      </c>
      <c r="AA133" s="84" t="str">
        <f t="shared" si="26"/>
        <v>H3AT75-OCAD - 1</v>
      </c>
      <c r="AB133" s="128">
        <f t="shared" si="27"/>
        <v>1</v>
      </c>
      <c r="AC133" s="128">
        <f t="shared" si="24"/>
        <v>1</v>
      </c>
      <c r="AD133" s="128" t="str">
        <f>IF(A133&lt;&gt;"",MID(F133,1,FIND(" ",F133,1)-1),AD132)</f>
        <v>H3AT75-OCAD</v>
      </c>
      <c r="AE133" s="128" t="str">
        <f t="shared" si="28"/>
        <v>H3AT75-OCAD</v>
      </c>
      <c r="AF133" s="85"/>
      <c r="AG133" s="86"/>
      <c r="AH133" s="87"/>
    </row>
    <row r="134" spans="1:34" s="88" customFormat="1" ht="229.5" customHeight="1" x14ac:dyDescent="0.2">
      <c r="A134" s="95">
        <f>IF(ISBLANK(D134),"",COUNTA($D$2:D134))</f>
        <v>124</v>
      </c>
      <c r="B134" s="96">
        <f t="shared" ref="B134:B197" si="33">ROW()-1</f>
        <v>133</v>
      </c>
      <c r="C134" s="122"/>
      <c r="D134" s="96" t="s">
        <v>1655</v>
      </c>
      <c r="E134" s="96" t="s">
        <v>1647</v>
      </c>
      <c r="F134" s="101" t="s">
        <v>2279</v>
      </c>
      <c r="G134" s="101" t="s">
        <v>1678</v>
      </c>
      <c r="H134" s="101" t="s">
        <v>1679</v>
      </c>
      <c r="I134" s="101" t="s">
        <v>1680</v>
      </c>
      <c r="J134" s="95" t="s">
        <v>1665</v>
      </c>
      <c r="K134" s="105">
        <v>1</v>
      </c>
      <c r="L134" s="106">
        <v>44084</v>
      </c>
      <c r="M134" s="106">
        <v>44196</v>
      </c>
      <c r="N134" s="71">
        <f t="shared" si="32"/>
        <v>16</v>
      </c>
      <c r="O134" s="64" t="s">
        <v>1999</v>
      </c>
      <c r="P134" s="64">
        <v>0</v>
      </c>
      <c r="Q134" s="74">
        <f>IF(P134/K134&gt;1,100,+P134/K134*100)</f>
        <v>0</v>
      </c>
      <c r="R134" s="63">
        <f>+N134*Q134/100</f>
        <v>0</v>
      </c>
      <c r="S134" s="63">
        <f>IF(M134&lt;=$AG$1,R134,0)</f>
        <v>0</v>
      </c>
      <c r="T134" s="63">
        <f>IF($AG$1&gt;=M134,N134,0)</f>
        <v>16</v>
      </c>
      <c r="U134" s="64"/>
      <c r="V134" s="65" t="str">
        <f>IF(Q134=100,"CUMPLIDA",IF(M134-$AG$1&lt;0,"VENCIDA",IF(M134-$AG$1&lt;=30,"PRÓXIMA A VENCER",IF(Q134&gt;0,"CON AVANCE","EN TERMINO"))))</f>
        <v>VENCIDA</v>
      </c>
      <c r="W134" s="65" t="str">
        <f>IF(A134&lt;&gt;"",IF(AC134=1,"VENCIDO",IF(AC134=2,"PRÓXIMO A VENCER",IF(AC134=3,"EN TERMINO",IF(AC134=4,"CON AVANCE",IF(AC134=5,"CUMPLIDO",))))),"")</f>
        <v>VENCIDO</v>
      </c>
      <c r="X134" s="107" t="s">
        <v>1801</v>
      </c>
      <c r="Y134" s="127" t="str">
        <f t="shared" si="25"/>
        <v>H20AT75-OCAD</v>
      </c>
      <c r="Z134" s="84">
        <f>IF(A134&lt;&gt;"",1,Z133+1)</f>
        <v>1</v>
      </c>
      <c r="AA134" s="84" t="str">
        <f t="shared" si="26"/>
        <v>H20AT75-OCAD - 1</v>
      </c>
      <c r="AB134" s="128">
        <f t="shared" si="27"/>
        <v>1</v>
      </c>
      <c r="AC134" s="128">
        <f t="shared" si="24"/>
        <v>1</v>
      </c>
      <c r="AD134" s="128" t="str">
        <f>IF(A134&lt;&gt;"",MID(F134,1,FIND(" ",F134,1)-1),AD133)</f>
        <v>H20AT75-OCAD</v>
      </c>
      <c r="AE134" s="128" t="str">
        <f t="shared" si="28"/>
        <v>H20AT75-OCAD</v>
      </c>
      <c r="AF134" s="85"/>
      <c r="AG134" s="86"/>
      <c r="AH134" s="87"/>
    </row>
    <row r="135" spans="1:34" s="88" customFormat="1" ht="241.5" customHeight="1" x14ac:dyDescent="0.2">
      <c r="A135" s="95">
        <f>IF(ISBLANK(D135),"",COUNTA($D$2:D135))</f>
        <v>125</v>
      </c>
      <c r="B135" s="96">
        <f t="shared" si="33"/>
        <v>134</v>
      </c>
      <c r="C135" s="122"/>
      <c r="D135" s="96" t="s">
        <v>1655</v>
      </c>
      <c r="E135" s="96" t="s">
        <v>1647</v>
      </c>
      <c r="F135" s="101" t="s">
        <v>2278</v>
      </c>
      <c r="G135" s="101" t="s">
        <v>1678</v>
      </c>
      <c r="H135" s="101" t="s">
        <v>1681</v>
      </c>
      <c r="I135" s="101" t="s">
        <v>1682</v>
      </c>
      <c r="J135" s="95" t="s">
        <v>1665</v>
      </c>
      <c r="K135" s="95">
        <v>1</v>
      </c>
      <c r="L135" s="106">
        <v>44084</v>
      </c>
      <c r="M135" s="106">
        <v>44196</v>
      </c>
      <c r="N135" s="71">
        <f t="shared" si="32"/>
        <v>16</v>
      </c>
      <c r="O135" s="64" t="s">
        <v>1999</v>
      </c>
      <c r="P135" s="64">
        <v>0</v>
      </c>
      <c r="Q135" s="74">
        <f>IF(P135/K135&gt;1,100,+P135/K135*100)</f>
        <v>0</v>
      </c>
      <c r="R135" s="63">
        <f>+N135*Q135/100</f>
        <v>0</v>
      </c>
      <c r="S135" s="63">
        <f>IF(M135&lt;=$AG$1,R135,0)</f>
        <v>0</v>
      </c>
      <c r="T135" s="63">
        <f>IF($AG$1&gt;=M135,N135,0)</f>
        <v>16</v>
      </c>
      <c r="U135" s="64"/>
      <c r="V135" s="65" t="str">
        <f>IF(Q135=100,"CUMPLIDA",IF(M135-$AG$1&lt;0,"VENCIDA",IF(M135-$AG$1&lt;=30,"PRÓXIMA A VENCER",IF(Q135&gt;0,"CON AVANCE","EN TERMINO"))))</f>
        <v>VENCIDA</v>
      </c>
      <c r="W135" s="65" t="str">
        <f>IF(A135&lt;&gt;"",IF(AC135=1,"VENCIDO",IF(AC135=2,"PRÓXIMO A VENCER",IF(AC135=3,"EN TERMINO",IF(AC135=4,"CON AVANCE",IF(AC135=5,"CUMPLIDO",))))),"")</f>
        <v>VENCIDO</v>
      </c>
      <c r="X135" s="107" t="s">
        <v>1801</v>
      </c>
      <c r="Y135" s="127" t="str">
        <f t="shared" si="25"/>
        <v>H22AT75-OCAD</v>
      </c>
      <c r="Z135" s="84">
        <f>IF(A135&lt;&gt;"",1,Z134+1)</f>
        <v>1</v>
      </c>
      <c r="AA135" s="84" t="str">
        <f t="shared" si="26"/>
        <v>H22AT75-OCAD - 1</v>
      </c>
      <c r="AB135" s="128">
        <f t="shared" si="27"/>
        <v>1</v>
      </c>
      <c r="AC135" s="128">
        <f t="shared" si="24"/>
        <v>1</v>
      </c>
      <c r="AD135" s="128" t="str">
        <f>IF(A135&lt;&gt;"",MID(F135,1,FIND(" ",F135,1)-1),AD134)</f>
        <v>H22AT75-OCAD</v>
      </c>
      <c r="AE135" s="128" t="str">
        <f t="shared" si="28"/>
        <v>H22AT75-OCAD</v>
      </c>
      <c r="AF135" s="85"/>
      <c r="AG135" s="86"/>
      <c r="AH135" s="87"/>
    </row>
    <row r="136" spans="1:34" s="88" customFormat="1" ht="220.5" customHeight="1" x14ac:dyDescent="0.2">
      <c r="A136" s="95">
        <f>IF(ISBLANK(D136),"",COUNTA($D$2:D136))</f>
        <v>126</v>
      </c>
      <c r="B136" s="96">
        <f t="shared" si="33"/>
        <v>135</v>
      </c>
      <c r="C136" s="96"/>
      <c r="D136" s="64" t="s">
        <v>816</v>
      </c>
      <c r="E136" s="96" t="s">
        <v>1647</v>
      </c>
      <c r="F136" s="68" t="s">
        <v>1641</v>
      </c>
      <c r="G136" s="68" t="s">
        <v>1642</v>
      </c>
      <c r="H136" s="69" t="s">
        <v>1643</v>
      </c>
      <c r="I136" s="69" t="s">
        <v>1643</v>
      </c>
      <c r="J136" s="69" t="s">
        <v>1639</v>
      </c>
      <c r="K136" s="64">
        <v>1</v>
      </c>
      <c r="L136" s="118">
        <v>44055</v>
      </c>
      <c r="M136" s="118">
        <v>44104</v>
      </c>
      <c r="N136" s="71">
        <f t="shared" ref="N136:N148" si="34">(+M136-L136)/7</f>
        <v>7</v>
      </c>
      <c r="O136" s="64" t="s">
        <v>1999</v>
      </c>
      <c r="P136" s="64">
        <v>0</v>
      </c>
      <c r="Q136" s="74">
        <f>IF(P136/K136&gt;1,100,+P136/K136*100)</f>
        <v>0</v>
      </c>
      <c r="R136" s="63">
        <f>+N136*Q136/100</f>
        <v>0</v>
      </c>
      <c r="S136" s="63">
        <f>IF(M136&lt;=$AG$1,R136,0)</f>
        <v>0</v>
      </c>
      <c r="T136" s="63">
        <f>IF($AG$1&gt;=M136,N136,0)</f>
        <v>7</v>
      </c>
      <c r="U136" s="64"/>
      <c r="V136" s="65" t="str">
        <f>IF(Q136=100,"CUMPLIDA",IF(M136-$AG$1&lt;0,"VENCIDA",IF(M136-$AG$1&lt;=30,"PRÓXIMA A VENCER",IF(Q136&gt;0,"CON AVANCE","EN TERMINO"))))</f>
        <v>VENCIDA</v>
      </c>
      <c r="W136" s="65" t="str">
        <f>IF(A136&lt;&gt;"",IF(AC136=1,"VENCIDO",IF(AC136=2,"PRÓXIMO A VENCER",IF(AC136=3,"EN TERMINO",IF(AC136=4,"CON AVANCE",IF(AC136=5,"CUMPLIDO",))))),"")</f>
        <v>VENCIDO</v>
      </c>
      <c r="X136" s="84" t="s">
        <v>1646</v>
      </c>
      <c r="Y136" s="127" t="str">
        <f t="shared" si="25"/>
        <v>H11AEFC</v>
      </c>
      <c r="Z136" s="84">
        <f>IF(A136&lt;&gt;"",1,Z135+1)</f>
        <v>1</v>
      </c>
      <c r="AA136" s="84" t="str">
        <f t="shared" si="26"/>
        <v>H11AEFC - 1</v>
      </c>
      <c r="AB136" s="128">
        <f t="shared" si="27"/>
        <v>1</v>
      </c>
      <c r="AC136" s="128">
        <f t="shared" si="24"/>
        <v>1</v>
      </c>
      <c r="AD136" s="128" t="str">
        <f>IF(A136&lt;&gt;"",MID(F136,1,FIND(" ",F136,1)-1),AD135)</f>
        <v>H11AEFC.</v>
      </c>
      <c r="AE136" s="128" t="str">
        <f t="shared" si="28"/>
        <v>H11AEFC</v>
      </c>
      <c r="AF136" s="85"/>
      <c r="AG136" s="86"/>
      <c r="AH136" s="87"/>
    </row>
    <row r="137" spans="1:34" s="88" customFormat="1" ht="219.75" customHeight="1" x14ac:dyDescent="0.2">
      <c r="A137" s="95" t="str">
        <f>IF(ISBLANK(D137),"",COUNTA($D$2:D137))</f>
        <v/>
      </c>
      <c r="B137" s="96">
        <f t="shared" si="33"/>
        <v>136</v>
      </c>
      <c r="C137" s="96"/>
      <c r="D137" s="64"/>
      <c r="E137" s="96" t="s">
        <v>1647</v>
      </c>
      <c r="F137" s="68" t="s">
        <v>1644</v>
      </c>
      <c r="G137" s="68" t="s">
        <v>1642</v>
      </c>
      <c r="H137" s="69" t="s">
        <v>1645</v>
      </c>
      <c r="I137" s="69" t="s">
        <v>1645</v>
      </c>
      <c r="J137" s="69" t="s">
        <v>1640</v>
      </c>
      <c r="K137" s="64">
        <v>1</v>
      </c>
      <c r="L137" s="118">
        <v>44105</v>
      </c>
      <c r="M137" s="118">
        <v>44165</v>
      </c>
      <c r="N137" s="71">
        <f t="shared" si="34"/>
        <v>8.5714285714285712</v>
      </c>
      <c r="O137" s="64" t="s">
        <v>1999</v>
      </c>
      <c r="P137" s="64">
        <v>0</v>
      </c>
      <c r="Q137" s="74">
        <f>IF(P137/K137&gt;1,100,+P137/K137*100)</f>
        <v>0</v>
      </c>
      <c r="R137" s="63">
        <f>+N137*Q137/100</f>
        <v>0</v>
      </c>
      <c r="S137" s="63">
        <f>IF(M137&lt;=$AG$1,R137,0)</f>
        <v>0</v>
      </c>
      <c r="T137" s="63">
        <f>IF($AG$1&gt;=M137,N137,0)</f>
        <v>8.5714285714285712</v>
      </c>
      <c r="U137" s="64"/>
      <c r="V137" s="65" t="str">
        <f>IF(Q137=100,"CUMPLIDA",IF(M137-$AG$1&lt;0,"VENCIDA",IF(M137-$AG$1&lt;=30,"PRÓXIMA A VENCER",IF(Q137&gt;0,"CON AVANCE","EN TERMINO"))))</f>
        <v>VENCIDA</v>
      </c>
      <c r="W137" s="65" t="str">
        <f>IF(A137&lt;&gt;"",IF(AC137=1,"VENCIDO",IF(AC137=2,"PRÓXIMO A VENCER",IF(AC137=3,"EN TERMINO",IF(AC137=4,"CON AVANCE",IF(AC137=5,"CUMPLIDO",))))),"")</f>
        <v/>
      </c>
      <c r="X137" s="84" t="s">
        <v>1646</v>
      </c>
      <c r="Y137" s="127" t="str">
        <f t="shared" si="25"/>
        <v>H11AEFC</v>
      </c>
      <c r="Z137" s="84">
        <f>IF(A137&lt;&gt;"",1,Z136+1)</f>
        <v>2</v>
      </c>
      <c r="AA137" s="84" t="str">
        <f t="shared" si="26"/>
        <v>H11AEFC - 2</v>
      </c>
      <c r="AB137" s="128">
        <f t="shared" si="27"/>
        <v>1</v>
      </c>
      <c r="AC137" s="128">
        <f t="shared" ref="AC137:AC200" si="35">IF(Z155=Z137+1,MIN(AB137,AC155),AB137)</f>
        <v>1</v>
      </c>
      <c r="AD137" s="128" t="str">
        <f>IF(A137&lt;&gt;"",MID(F137,1,FIND(" ",F137,1)-1),AD136)</f>
        <v>H11AEFC.</v>
      </c>
      <c r="AE137" s="128" t="str">
        <f t="shared" si="28"/>
        <v>H11AEFC</v>
      </c>
      <c r="AF137" s="85"/>
      <c r="AG137" s="86"/>
      <c r="AH137" s="87"/>
    </row>
    <row r="138" spans="1:34" s="88" customFormat="1" ht="350.1" customHeight="1" x14ac:dyDescent="0.2">
      <c r="A138" s="95">
        <f>IF(ISBLANK(D138),"",COUNTA($D$2:D138))</f>
        <v>127</v>
      </c>
      <c r="B138" s="96">
        <f t="shared" si="33"/>
        <v>137</v>
      </c>
      <c r="C138" s="96"/>
      <c r="D138" s="64" t="s">
        <v>815</v>
      </c>
      <c r="E138" s="64" t="s">
        <v>1501</v>
      </c>
      <c r="F138" s="68" t="s">
        <v>1502</v>
      </c>
      <c r="G138" s="68" t="s">
        <v>1503</v>
      </c>
      <c r="H138" s="69" t="s">
        <v>1556</v>
      </c>
      <c r="I138" s="69" t="s">
        <v>1504</v>
      </c>
      <c r="J138" s="64" t="s">
        <v>1505</v>
      </c>
      <c r="K138" s="64">
        <v>6</v>
      </c>
      <c r="L138" s="118">
        <v>44056</v>
      </c>
      <c r="M138" s="118">
        <v>44226</v>
      </c>
      <c r="N138" s="71">
        <f t="shared" si="34"/>
        <v>24.285714285714285</v>
      </c>
      <c r="O138" s="64" t="s">
        <v>2021</v>
      </c>
      <c r="P138" s="64">
        <v>6</v>
      </c>
      <c r="Q138" s="74">
        <f>IF(P138/K138&gt;1,100,+P138/K138*100)</f>
        <v>100</v>
      </c>
      <c r="R138" s="63">
        <f>+N138*Q138/100</f>
        <v>24.285714285714285</v>
      </c>
      <c r="S138" s="63">
        <f>IF(M138&lt;=$AG$1,R138,0)</f>
        <v>24.285714285714285</v>
      </c>
      <c r="T138" s="63">
        <f>IF($AG$1&gt;=M138,N138,0)</f>
        <v>24.285714285714285</v>
      </c>
      <c r="U138" s="64" t="s">
        <v>1815</v>
      </c>
      <c r="V138" s="65" t="str">
        <f>IF(Q138=100,"CUMPLIDA",IF(M138-$AG$1&lt;0,"VENCIDA",IF(M138-$AG$1&lt;=30,"PRÓXIMA A VENCER",IF(Q138&gt;0,"CON AVANCE","EN TERMINO"))))</f>
        <v>CUMPLIDA</v>
      </c>
      <c r="W138" s="65" t="str">
        <f>IF(A138&lt;&gt;"",IF(AC138=1,"VENCIDO",IF(AC138=2,"PRÓXIMO A VENCER",IF(AC138=3,"EN TERMINO",IF(AC138=4,"CON AVANCE",IF(AC138=5,"CUMPLIDO",))))),"")</f>
        <v>CUMPLIDO</v>
      </c>
      <c r="X138" s="84" t="s">
        <v>1553</v>
      </c>
      <c r="Y138" s="127" t="str">
        <f t="shared" ref="Y138:Y201" si="36">AE138</f>
        <v>H2AF19</v>
      </c>
      <c r="Z138" s="84">
        <f>IF(A138&lt;&gt;"",1,Z137+1)</f>
        <v>1</v>
      </c>
      <c r="AA138" s="84" t="str">
        <f t="shared" ref="AA138:AA201" si="37">CONCATENATE(Y138," - ",Z138)</f>
        <v>H2AF19 - 1</v>
      </c>
      <c r="AB138" s="128">
        <f t="shared" ref="AB138:AB201" si="38">IF(V138="VENCIDA",1,IF(V138="PRÓXIMA A VENCER",2,IF(V138="EN TERMINO",3,IF(V138="CON AVANCE",4,IF(V138="CUMPLIDA",5,)))))</f>
        <v>5</v>
      </c>
      <c r="AC138" s="128">
        <f t="shared" si="35"/>
        <v>5</v>
      </c>
      <c r="AD138" s="128" t="str">
        <f>IF(A138&lt;&gt;"",MID(F138,1,FIND(" ",F138,1)-1),AD137)</f>
        <v>H2AF19.</v>
      </c>
      <c r="AE138" s="128" t="str">
        <f t="shared" ref="AE138:AE201" si="39">IFERROR(MID(AD138,1,FIND(".",AD138,1)-1),AD138)</f>
        <v>H2AF19</v>
      </c>
      <c r="AF138" s="85"/>
      <c r="AG138" s="86"/>
      <c r="AH138" s="87"/>
    </row>
    <row r="139" spans="1:34" s="88" customFormat="1" ht="350.1" customHeight="1" x14ac:dyDescent="0.2">
      <c r="A139" s="95">
        <f>IF(ISBLANK(D139),"",COUNTA($D$2:D139))</f>
        <v>128</v>
      </c>
      <c r="B139" s="96">
        <f t="shared" si="33"/>
        <v>138</v>
      </c>
      <c r="C139" s="96"/>
      <c r="D139" s="64" t="s">
        <v>1506</v>
      </c>
      <c r="E139" s="64" t="s">
        <v>1507</v>
      </c>
      <c r="F139" s="68" t="s">
        <v>1508</v>
      </c>
      <c r="G139" s="68" t="s">
        <v>1509</v>
      </c>
      <c r="H139" s="69" t="s">
        <v>1510</v>
      </c>
      <c r="I139" s="69" t="s">
        <v>1511</v>
      </c>
      <c r="J139" s="64" t="s">
        <v>1512</v>
      </c>
      <c r="K139" s="64">
        <v>1</v>
      </c>
      <c r="L139" s="118">
        <v>44056</v>
      </c>
      <c r="M139" s="118">
        <v>44165</v>
      </c>
      <c r="N139" s="71">
        <f t="shared" si="34"/>
        <v>15.571428571428571</v>
      </c>
      <c r="O139" s="64" t="s">
        <v>1500</v>
      </c>
      <c r="P139" s="64">
        <v>1</v>
      </c>
      <c r="Q139" s="74">
        <f>IF(P139/K139&gt;1,100,+P139/K139*100)</f>
        <v>100</v>
      </c>
      <c r="R139" s="63">
        <f>+N139*Q139/100</f>
        <v>15.571428571428571</v>
      </c>
      <c r="S139" s="63">
        <f>IF(M139&lt;=$AG$1,R139,0)</f>
        <v>15.571428571428571</v>
      </c>
      <c r="T139" s="63">
        <f>IF($AG$1&gt;=M139,N139,0)</f>
        <v>15.571428571428571</v>
      </c>
      <c r="U139" s="64" t="s">
        <v>1815</v>
      </c>
      <c r="V139" s="65" t="str">
        <f>IF(Q139=100,"CUMPLIDA",IF(M139-$AG$1&lt;0,"VENCIDA",IF(M139-$AG$1&lt;=30,"PRÓXIMA A VENCER",IF(Q139&gt;0,"CON AVANCE","EN TERMINO"))))</f>
        <v>CUMPLIDA</v>
      </c>
      <c r="W139" s="65" t="str">
        <f>IF(A139&lt;&gt;"",IF(AC139=1,"VENCIDO",IF(AC139=2,"PRÓXIMO A VENCER",IF(AC139=3,"EN TERMINO",IF(AC139=4,"CON AVANCE",IF(AC139=5,"CUMPLIDO",))))),"")</f>
        <v>CUMPLIDO</v>
      </c>
      <c r="X139" s="84" t="s">
        <v>1553</v>
      </c>
      <c r="Y139" s="127" t="str">
        <f t="shared" si="36"/>
        <v>H4AF19</v>
      </c>
      <c r="Z139" s="84">
        <f>IF(A139&lt;&gt;"",1,Z138+1)</f>
        <v>1</v>
      </c>
      <c r="AA139" s="84" t="str">
        <f t="shared" si="37"/>
        <v>H4AF19 - 1</v>
      </c>
      <c r="AB139" s="128">
        <f t="shared" si="38"/>
        <v>5</v>
      </c>
      <c r="AC139" s="128">
        <f t="shared" si="35"/>
        <v>5</v>
      </c>
      <c r="AD139" s="128" t="str">
        <f>IF(A139&lt;&gt;"",MID(F139,1,FIND(" ",F139,1)-1),AD138)</f>
        <v>H4AF19.</v>
      </c>
      <c r="AE139" s="128" t="str">
        <f t="shared" si="39"/>
        <v>H4AF19</v>
      </c>
      <c r="AF139" s="85"/>
      <c r="AG139" s="86"/>
      <c r="AH139" s="87"/>
    </row>
    <row r="140" spans="1:34" s="88" customFormat="1" ht="350.1" customHeight="1" x14ac:dyDescent="0.2">
      <c r="A140" s="95">
        <f>IF(ISBLANK(D140),"",COUNTA($D$2:D140))</f>
        <v>129</v>
      </c>
      <c r="B140" s="96">
        <f t="shared" si="33"/>
        <v>139</v>
      </c>
      <c r="C140" s="96"/>
      <c r="D140" s="64" t="s">
        <v>816</v>
      </c>
      <c r="E140" s="64" t="s">
        <v>1507</v>
      </c>
      <c r="F140" s="68" t="s">
        <v>1514</v>
      </c>
      <c r="G140" s="68" t="s">
        <v>1515</v>
      </c>
      <c r="H140" s="69" t="s">
        <v>1516</v>
      </c>
      <c r="I140" s="69" t="s">
        <v>1504</v>
      </c>
      <c r="J140" s="64" t="s">
        <v>1505</v>
      </c>
      <c r="K140" s="64">
        <v>6</v>
      </c>
      <c r="L140" s="118">
        <v>44056</v>
      </c>
      <c r="M140" s="118">
        <v>44226</v>
      </c>
      <c r="N140" s="71">
        <f t="shared" si="34"/>
        <v>24.285714285714285</v>
      </c>
      <c r="O140" s="64" t="s">
        <v>2022</v>
      </c>
      <c r="P140" s="64">
        <v>6</v>
      </c>
      <c r="Q140" s="74">
        <f>IF(P140/K140&gt;1,100,+P140/K140*100)</f>
        <v>100</v>
      </c>
      <c r="R140" s="63">
        <f>+N140*Q140/100</f>
        <v>24.285714285714285</v>
      </c>
      <c r="S140" s="63">
        <f>IF(M140&lt;=$AG$1,R140,0)</f>
        <v>24.285714285714285</v>
      </c>
      <c r="T140" s="63">
        <f>IF($AG$1&gt;=M140,N140,0)</f>
        <v>24.285714285714285</v>
      </c>
      <c r="U140" s="64" t="s">
        <v>1815</v>
      </c>
      <c r="V140" s="65" t="str">
        <f>IF(Q140=100,"CUMPLIDA",IF(M140-$AG$1&lt;0,"VENCIDA",IF(M140-$AG$1&lt;=30,"PRÓXIMA A VENCER",IF(Q140&gt;0,"CON AVANCE","EN TERMINO"))))</f>
        <v>CUMPLIDA</v>
      </c>
      <c r="W140" s="65" t="str">
        <f>IF(A140&lt;&gt;"",IF(AC140=1,"VENCIDO",IF(AC140=2,"PRÓXIMO A VENCER",IF(AC140=3,"EN TERMINO",IF(AC140=4,"CON AVANCE",IF(AC140=5,"CUMPLIDO",))))),"")</f>
        <v>CUMPLIDO</v>
      </c>
      <c r="X140" s="84" t="s">
        <v>1553</v>
      </c>
      <c r="Y140" s="127" t="str">
        <f t="shared" si="36"/>
        <v>H9AF19</v>
      </c>
      <c r="Z140" s="84">
        <f>IF(A140&lt;&gt;"",1,Z139+1)</f>
        <v>1</v>
      </c>
      <c r="AA140" s="84" t="str">
        <f t="shared" si="37"/>
        <v>H9AF19 - 1</v>
      </c>
      <c r="AB140" s="128">
        <f t="shared" si="38"/>
        <v>5</v>
      </c>
      <c r="AC140" s="128">
        <f t="shared" si="35"/>
        <v>5</v>
      </c>
      <c r="AD140" s="128" t="str">
        <f>IF(A140&lt;&gt;"",MID(F140,1,FIND(" ",F140,1)-1),AD139)</f>
        <v>H9AF19.</v>
      </c>
      <c r="AE140" s="128" t="str">
        <f t="shared" si="39"/>
        <v>H9AF19</v>
      </c>
      <c r="AF140" s="85"/>
      <c r="AG140" s="86"/>
      <c r="AH140" s="87"/>
    </row>
    <row r="141" spans="1:34" s="88" customFormat="1" ht="350.1" customHeight="1" x14ac:dyDescent="0.2">
      <c r="A141" s="95">
        <f>IF(ISBLANK(D141),"",COUNTA($D$2:D141))</f>
        <v>130</v>
      </c>
      <c r="B141" s="96">
        <f t="shared" si="33"/>
        <v>140</v>
      </c>
      <c r="C141" s="96"/>
      <c r="D141" s="64" t="s">
        <v>816</v>
      </c>
      <c r="E141" s="64" t="s">
        <v>1517</v>
      </c>
      <c r="F141" s="68" t="s">
        <v>1518</v>
      </c>
      <c r="G141" s="68" t="s">
        <v>1519</v>
      </c>
      <c r="H141" s="69" t="s">
        <v>1486</v>
      </c>
      <c r="I141" s="69" t="s">
        <v>1498</v>
      </c>
      <c r="J141" s="64" t="s">
        <v>1488</v>
      </c>
      <c r="K141" s="64">
        <v>1</v>
      </c>
      <c r="L141" s="118">
        <v>44056</v>
      </c>
      <c r="M141" s="118">
        <v>44196</v>
      </c>
      <c r="N141" s="71">
        <f t="shared" si="34"/>
        <v>20</v>
      </c>
      <c r="O141" s="64" t="s">
        <v>2003</v>
      </c>
      <c r="P141" s="64">
        <v>1</v>
      </c>
      <c r="Q141" s="74">
        <f>IF(P141/K141&gt;1,100,+P141/K141*100)</f>
        <v>100</v>
      </c>
      <c r="R141" s="63">
        <f>+N141*Q141/100</f>
        <v>20</v>
      </c>
      <c r="S141" s="63">
        <f>IF(M141&lt;=$AG$1,R141,0)</f>
        <v>20</v>
      </c>
      <c r="T141" s="63">
        <f>IF($AG$1&gt;=M141,N141,0)</f>
        <v>20</v>
      </c>
      <c r="U141" s="64" t="s">
        <v>1815</v>
      </c>
      <c r="V141" s="65" t="str">
        <f>IF(Q141=100,"CUMPLIDA",IF(M141-$AG$1&lt;0,"VENCIDA",IF(M141-$AG$1&lt;=30,"PRÓXIMA A VENCER",IF(Q141&gt;0,"CON AVANCE","EN TERMINO"))))</f>
        <v>CUMPLIDA</v>
      </c>
      <c r="W141" s="65" t="str">
        <f>IF(A141&lt;&gt;"",IF(AC141=1,"VENCIDO",IF(AC141=2,"PRÓXIMO A VENCER",IF(AC141=3,"EN TERMINO",IF(AC141=4,"CON AVANCE",IF(AC141=5,"CUMPLIDO",))))),"")</f>
        <v>CUMPLIDO</v>
      </c>
      <c r="X141" s="84" t="s">
        <v>1553</v>
      </c>
      <c r="Y141" s="127" t="str">
        <f t="shared" si="36"/>
        <v>H15AF19</v>
      </c>
      <c r="Z141" s="84">
        <f>IF(A141&lt;&gt;"",1,Z140+1)</f>
        <v>1</v>
      </c>
      <c r="AA141" s="84" t="str">
        <f t="shared" si="37"/>
        <v>H15AF19 - 1</v>
      </c>
      <c r="AB141" s="128">
        <f t="shared" si="38"/>
        <v>5</v>
      </c>
      <c r="AC141" s="128">
        <f t="shared" si="35"/>
        <v>5</v>
      </c>
      <c r="AD141" s="128" t="str">
        <f>IF(A141&lt;&gt;"",MID(F141,1,FIND(" ",F141,1)-1),AD140)</f>
        <v>H15AF19.</v>
      </c>
      <c r="AE141" s="128" t="str">
        <f t="shared" si="39"/>
        <v>H15AF19</v>
      </c>
      <c r="AF141" s="85"/>
      <c r="AG141" s="86"/>
      <c r="AH141" s="87"/>
    </row>
    <row r="142" spans="1:34" s="88" customFormat="1" ht="350.1" customHeight="1" x14ac:dyDescent="0.2">
      <c r="A142" s="95">
        <f>IF(ISBLANK(D142),"",COUNTA($D$2:D142))</f>
        <v>131</v>
      </c>
      <c r="B142" s="96">
        <f t="shared" si="33"/>
        <v>141</v>
      </c>
      <c r="C142" s="96"/>
      <c r="D142" s="64" t="s">
        <v>815</v>
      </c>
      <c r="E142" s="64" t="s">
        <v>1489</v>
      </c>
      <c r="F142" s="68" t="s">
        <v>1520</v>
      </c>
      <c r="G142" s="68" t="s">
        <v>1521</v>
      </c>
      <c r="H142" s="69" t="s">
        <v>1486</v>
      </c>
      <c r="I142" s="69" t="s">
        <v>1498</v>
      </c>
      <c r="J142" s="64" t="s">
        <v>1488</v>
      </c>
      <c r="K142" s="64">
        <v>1</v>
      </c>
      <c r="L142" s="118">
        <v>44056</v>
      </c>
      <c r="M142" s="118">
        <v>44196</v>
      </c>
      <c r="N142" s="71">
        <f t="shared" si="34"/>
        <v>20</v>
      </c>
      <c r="O142" s="64" t="s">
        <v>2004</v>
      </c>
      <c r="P142" s="64">
        <v>1</v>
      </c>
      <c r="Q142" s="74">
        <f>IF(P142/K142&gt;1,100,+P142/K142*100)</f>
        <v>100</v>
      </c>
      <c r="R142" s="63">
        <f>+N142*Q142/100</f>
        <v>20</v>
      </c>
      <c r="S142" s="63">
        <f>IF(M142&lt;=$AG$1,R142,0)</f>
        <v>20</v>
      </c>
      <c r="T142" s="63">
        <f>IF($AG$1&gt;=M142,N142,0)</f>
        <v>20</v>
      </c>
      <c r="U142" s="64" t="s">
        <v>1815</v>
      </c>
      <c r="V142" s="65" t="str">
        <f>IF(Q142=100,"CUMPLIDA",IF(M142-$AG$1&lt;0,"VENCIDA",IF(M142-$AG$1&lt;=30,"PRÓXIMA A VENCER",IF(Q142&gt;0,"CON AVANCE","EN TERMINO"))))</f>
        <v>CUMPLIDA</v>
      </c>
      <c r="W142" s="65" t="str">
        <f>IF(A142&lt;&gt;"",IF(AC142=1,"VENCIDO",IF(AC142=2,"PRÓXIMO A VENCER",IF(AC142=3,"EN TERMINO",IF(AC142=4,"CON AVANCE",IF(AC142=5,"CUMPLIDO",))))),"")</f>
        <v>CUMPLIDO</v>
      </c>
      <c r="X142" s="84" t="s">
        <v>1553</v>
      </c>
      <c r="Y142" s="127" t="str">
        <f t="shared" si="36"/>
        <v>H17AF19</v>
      </c>
      <c r="Z142" s="84">
        <f>IF(A142&lt;&gt;"",1,Z141+1)</f>
        <v>1</v>
      </c>
      <c r="AA142" s="84" t="str">
        <f t="shared" si="37"/>
        <v>H17AF19 - 1</v>
      </c>
      <c r="AB142" s="128">
        <f t="shared" si="38"/>
        <v>5</v>
      </c>
      <c r="AC142" s="128">
        <f t="shared" si="35"/>
        <v>5</v>
      </c>
      <c r="AD142" s="128" t="str">
        <f>IF(A142&lt;&gt;"",MID(F142,1,FIND(" ",F142,1)-1),AD141)</f>
        <v>H17AF19.</v>
      </c>
      <c r="AE142" s="128" t="str">
        <f t="shared" si="39"/>
        <v>H17AF19</v>
      </c>
      <c r="AF142" s="85"/>
      <c r="AG142" s="86"/>
      <c r="AH142" s="87"/>
    </row>
    <row r="143" spans="1:34" s="88" customFormat="1" ht="350.1" customHeight="1" x14ac:dyDescent="0.2">
      <c r="A143" s="95">
        <f>IF(ISBLANK(D143),"",COUNTA($D$2:D143))</f>
        <v>132</v>
      </c>
      <c r="B143" s="96">
        <f t="shared" si="33"/>
        <v>142</v>
      </c>
      <c r="C143" s="96"/>
      <c r="D143" s="138" t="s">
        <v>1522</v>
      </c>
      <c r="E143" s="64" t="s">
        <v>1489</v>
      </c>
      <c r="F143" s="68" t="s">
        <v>1545</v>
      </c>
      <c r="G143" s="68" t="s">
        <v>1523</v>
      </c>
      <c r="H143" s="69" t="s">
        <v>1486</v>
      </c>
      <c r="I143" s="69" t="s">
        <v>1498</v>
      </c>
      <c r="J143" s="64" t="s">
        <v>1488</v>
      </c>
      <c r="K143" s="64">
        <v>1</v>
      </c>
      <c r="L143" s="118">
        <v>44056</v>
      </c>
      <c r="M143" s="118">
        <v>44196</v>
      </c>
      <c r="N143" s="71">
        <f t="shared" si="34"/>
        <v>20</v>
      </c>
      <c r="O143" s="64" t="s">
        <v>2004</v>
      </c>
      <c r="P143" s="64">
        <v>1</v>
      </c>
      <c r="Q143" s="74">
        <f>IF(P143/K143&gt;1,100,+P143/K143*100)</f>
        <v>100</v>
      </c>
      <c r="R143" s="63">
        <f>+N143*Q143/100</f>
        <v>20</v>
      </c>
      <c r="S143" s="63">
        <f>IF(M143&lt;=$AG$1,R143,0)</f>
        <v>20</v>
      </c>
      <c r="T143" s="63">
        <f>IF($AG$1&gt;=M143,N143,0)</f>
        <v>20</v>
      </c>
      <c r="U143" s="64" t="s">
        <v>1815</v>
      </c>
      <c r="V143" s="65" t="str">
        <f>IF(Q143=100,"CUMPLIDA",IF(M143-$AG$1&lt;0,"VENCIDA",IF(M143-$AG$1&lt;=30,"PRÓXIMA A VENCER",IF(Q143&gt;0,"CON AVANCE","EN TERMINO"))))</f>
        <v>CUMPLIDA</v>
      </c>
      <c r="W143" s="65" t="str">
        <f>IF(A143&lt;&gt;"",IF(AC143=1,"VENCIDO",IF(AC143=2,"PRÓXIMO A VENCER",IF(AC143=3,"EN TERMINO",IF(AC143=4,"CON AVANCE",IF(AC143=5,"CUMPLIDO",))))),"")</f>
        <v>CUMPLIDO</v>
      </c>
      <c r="X143" s="84" t="s">
        <v>1553</v>
      </c>
      <c r="Y143" s="127" t="str">
        <f t="shared" si="36"/>
        <v>H18AF19</v>
      </c>
      <c r="Z143" s="84">
        <f>IF(A143&lt;&gt;"",1,Z142+1)</f>
        <v>1</v>
      </c>
      <c r="AA143" s="84" t="str">
        <f t="shared" si="37"/>
        <v>H18AF19 - 1</v>
      </c>
      <c r="AB143" s="128">
        <f t="shared" si="38"/>
        <v>5</v>
      </c>
      <c r="AC143" s="128">
        <f t="shared" si="35"/>
        <v>5</v>
      </c>
      <c r="AD143" s="128" t="str">
        <f>IF(A143&lt;&gt;"",MID(F143,1,FIND(" ",F143,1)-1),AD142)</f>
        <v>H18AF19.</v>
      </c>
      <c r="AE143" s="128" t="str">
        <f t="shared" si="39"/>
        <v>H18AF19</v>
      </c>
      <c r="AF143" s="85"/>
      <c r="AG143" s="86"/>
      <c r="AH143" s="87"/>
    </row>
    <row r="144" spans="1:34" s="88" customFormat="1" ht="350.1" customHeight="1" x14ac:dyDescent="0.2">
      <c r="A144" s="95">
        <f>IF(ISBLANK(D144),"",COUNTA($D$2:D144))</f>
        <v>133</v>
      </c>
      <c r="B144" s="96">
        <f t="shared" si="33"/>
        <v>143</v>
      </c>
      <c r="C144" s="96"/>
      <c r="D144" s="64" t="s">
        <v>815</v>
      </c>
      <c r="E144" s="64" t="s">
        <v>1524</v>
      </c>
      <c r="F144" s="68" t="s">
        <v>1525</v>
      </c>
      <c r="G144" s="68" t="s">
        <v>1526</v>
      </c>
      <c r="H144" s="69" t="s">
        <v>1486</v>
      </c>
      <c r="I144" s="69" t="s">
        <v>1498</v>
      </c>
      <c r="J144" s="64" t="s">
        <v>1488</v>
      </c>
      <c r="K144" s="64">
        <v>1</v>
      </c>
      <c r="L144" s="118">
        <v>44056</v>
      </c>
      <c r="M144" s="118">
        <v>44196</v>
      </c>
      <c r="N144" s="71">
        <f t="shared" si="34"/>
        <v>20</v>
      </c>
      <c r="O144" s="64" t="s">
        <v>2014</v>
      </c>
      <c r="P144" s="64">
        <v>1</v>
      </c>
      <c r="Q144" s="74">
        <f>IF(P144/K144&gt;1,100,+P144/K144*100)</f>
        <v>100</v>
      </c>
      <c r="R144" s="63">
        <f>+N144*Q144/100</f>
        <v>20</v>
      </c>
      <c r="S144" s="63">
        <f>IF(M144&lt;=$AG$1,R144,0)</f>
        <v>20</v>
      </c>
      <c r="T144" s="63">
        <f>IF($AG$1&gt;=M144,N144,0)</f>
        <v>20</v>
      </c>
      <c r="U144" s="64"/>
      <c r="V144" s="65" t="str">
        <f>IF(Q144=100,"CUMPLIDA",IF(M144-$AG$1&lt;0,"VENCIDA",IF(M144-$AG$1&lt;=30,"PRÓXIMA A VENCER",IF(Q144&gt;0,"CON AVANCE","EN TERMINO"))))</f>
        <v>CUMPLIDA</v>
      </c>
      <c r="W144" s="65" t="str">
        <f>IF(A144&lt;&gt;"",IF(AC144=1,"VENCIDO",IF(AC144=2,"PRÓXIMO A VENCER",IF(AC144=3,"EN TERMINO",IF(AC144=4,"CON AVANCE",IF(AC144=5,"CUMPLIDO",))))),"")</f>
        <v>CUMPLIDO</v>
      </c>
      <c r="X144" s="84" t="s">
        <v>1553</v>
      </c>
      <c r="Y144" s="127" t="str">
        <f t="shared" si="36"/>
        <v>H19AF19</v>
      </c>
      <c r="Z144" s="84">
        <f>IF(A144&lt;&gt;"",1,Z143+1)</f>
        <v>1</v>
      </c>
      <c r="AA144" s="84" t="str">
        <f t="shared" si="37"/>
        <v>H19AF19 - 1</v>
      </c>
      <c r="AB144" s="128">
        <f t="shared" si="38"/>
        <v>5</v>
      </c>
      <c r="AC144" s="128">
        <f t="shared" si="35"/>
        <v>5</v>
      </c>
      <c r="AD144" s="128" t="str">
        <f>IF(A144&lt;&gt;"",MID(F144,1,FIND(" ",F144,1)-1),AD143)</f>
        <v>H19AF19.</v>
      </c>
      <c r="AE144" s="128" t="str">
        <f t="shared" si="39"/>
        <v>H19AF19</v>
      </c>
      <c r="AF144" s="85"/>
      <c r="AG144" s="86"/>
      <c r="AH144" s="87"/>
    </row>
    <row r="145" spans="1:34" s="88" customFormat="1" ht="350.1" customHeight="1" x14ac:dyDescent="0.2">
      <c r="A145" s="95">
        <f>IF(ISBLANK(D145),"",COUNTA($D$2:D145))</f>
        <v>134</v>
      </c>
      <c r="B145" s="96">
        <f t="shared" si="33"/>
        <v>144</v>
      </c>
      <c r="C145" s="96"/>
      <c r="D145" s="64" t="s">
        <v>1527</v>
      </c>
      <c r="E145" s="64" t="s">
        <v>1524</v>
      </c>
      <c r="F145" s="68" t="s">
        <v>1528</v>
      </c>
      <c r="G145" s="68" t="s">
        <v>1529</v>
      </c>
      <c r="H145" s="69" t="s">
        <v>1530</v>
      </c>
      <c r="I145" s="69" t="s">
        <v>1531</v>
      </c>
      <c r="J145" s="64" t="s">
        <v>1532</v>
      </c>
      <c r="K145" s="64">
        <v>5</v>
      </c>
      <c r="L145" s="118">
        <v>44056</v>
      </c>
      <c r="M145" s="118">
        <v>44196</v>
      </c>
      <c r="N145" s="71">
        <f t="shared" si="34"/>
        <v>20</v>
      </c>
      <c r="O145" s="64" t="s">
        <v>2019</v>
      </c>
      <c r="P145" s="64">
        <v>5</v>
      </c>
      <c r="Q145" s="74">
        <f>IF(P145/K145&gt;1,100,+P145/K145*100)</f>
        <v>100</v>
      </c>
      <c r="R145" s="63">
        <f>+N145*Q145/100</f>
        <v>20</v>
      </c>
      <c r="S145" s="63">
        <f>IF(M145&lt;=$AG$1,R145,0)</f>
        <v>20</v>
      </c>
      <c r="T145" s="63">
        <f>IF($AG$1&gt;=M145,N145,0)</f>
        <v>20</v>
      </c>
      <c r="U145" s="64"/>
      <c r="V145" s="65" t="str">
        <f>IF(Q145=100,"CUMPLIDA",IF(M145-$AG$1&lt;0,"VENCIDA",IF(M145-$AG$1&lt;=30,"PRÓXIMA A VENCER",IF(Q145&gt;0,"CON AVANCE","EN TERMINO"))))</f>
        <v>CUMPLIDA</v>
      </c>
      <c r="W145" s="65" t="str">
        <f>IF(A145&lt;&gt;"",IF(AC145=1,"VENCIDO",IF(AC145=2,"PRÓXIMO A VENCER",IF(AC145=3,"EN TERMINO",IF(AC145=4,"CON AVANCE",IF(AC145=5,"CUMPLIDO",))))),"")</f>
        <v>CUMPLIDO</v>
      </c>
      <c r="X145" s="84" t="s">
        <v>1553</v>
      </c>
      <c r="Y145" s="127" t="str">
        <f t="shared" si="36"/>
        <v>H20AF19</v>
      </c>
      <c r="Z145" s="84">
        <f>IF(A145&lt;&gt;"",1,Z144+1)</f>
        <v>1</v>
      </c>
      <c r="AA145" s="84" t="str">
        <f t="shared" si="37"/>
        <v>H20AF19 - 1</v>
      </c>
      <c r="AB145" s="128">
        <f t="shared" si="38"/>
        <v>5</v>
      </c>
      <c r="AC145" s="128">
        <f t="shared" si="35"/>
        <v>5</v>
      </c>
      <c r="AD145" s="128" t="str">
        <f>IF(A145&lt;&gt;"",MID(F145,1,FIND(" ",F145,1)-1),AD144)</f>
        <v>H20AF19.</v>
      </c>
      <c r="AE145" s="128" t="str">
        <f t="shared" si="39"/>
        <v>H20AF19</v>
      </c>
      <c r="AF145" s="85"/>
      <c r="AG145" s="86"/>
      <c r="AH145" s="87"/>
    </row>
    <row r="146" spans="1:34" s="88" customFormat="1" ht="371.25" customHeight="1" x14ac:dyDescent="0.2">
      <c r="A146" s="95">
        <f>IF(ISBLANK(D146),"",COUNTA($D$2:D146))</f>
        <v>135</v>
      </c>
      <c r="B146" s="96">
        <f t="shared" si="33"/>
        <v>145</v>
      </c>
      <c r="C146" s="96"/>
      <c r="D146" s="64" t="s">
        <v>1533</v>
      </c>
      <c r="E146" s="64" t="s">
        <v>1534</v>
      </c>
      <c r="F146" s="68" t="s">
        <v>1581</v>
      </c>
      <c r="G146" s="68" t="s">
        <v>1535</v>
      </c>
      <c r="H146" s="69" t="s">
        <v>1536</v>
      </c>
      <c r="I146" s="69" t="s">
        <v>1537</v>
      </c>
      <c r="J146" s="64" t="s">
        <v>1538</v>
      </c>
      <c r="K146" s="64">
        <v>1</v>
      </c>
      <c r="L146" s="118">
        <v>44056</v>
      </c>
      <c r="M146" s="118">
        <v>44165</v>
      </c>
      <c r="N146" s="71">
        <f t="shared" si="34"/>
        <v>15.571428571428571</v>
      </c>
      <c r="O146" s="64" t="s">
        <v>2005</v>
      </c>
      <c r="P146" s="64">
        <v>0.3</v>
      </c>
      <c r="Q146" s="74">
        <f>IF(P146/K146&gt;1,100,+P146/K146*100)</f>
        <v>30</v>
      </c>
      <c r="R146" s="63">
        <f>+N146*Q146/100</f>
        <v>4.6714285714285708</v>
      </c>
      <c r="S146" s="63">
        <f>IF(M146&lt;=$AG$1,R146,0)</f>
        <v>4.6714285714285708</v>
      </c>
      <c r="T146" s="63">
        <f>IF($AG$1&gt;=M146,N146,0)</f>
        <v>15.571428571428571</v>
      </c>
      <c r="U146" s="64"/>
      <c r="V146" s="65" t="str">
        <f>IF(Q146=100,"CUMPLIDA",IF(M146-$AG$1&lt;0,"VENCIDA",IF(M146-$AG$1&lt;=30,"PRÓXIMA A VENCER",IF(Q146&gt;0,"CON AVANCE","EN TERMINO"))))</f>
        <v>VENCIDA</v>
      </c>
      <c r="W146" s="65" t="str">
        <f>IF(A146&lt;&gt;"",IF(AC146=1,"VENCIDO",IF(AC146=2,"PRÓXIMO A VENCER",IF(AC146=3,"EN TERMINO",IF(AC146=4,"CON AVANCE",IF(AC146=5,"CUMPLIDO",))))),"")</f>
        <v>VENCIDO</v>
      </c>
      <c r="X146" s="84" t="s">
        <v>1553</v>
      </c>
      <c r="Y146" s="127" t="str">
        <f t="shared" si="36"/>
        <v>H21AF19</v>
      </c>
      <c r="Z146" s="84">
        <f>IF(A146&lt;&gt;"",1,Z145+1)</f>
        <v>1</v>
      </c>
      <c r="AA146" s="84" t="str">
        <f t="shared" si="37"/>
        <v>H21AF19 - 1</v>
      </c>
      <c r="AB146" s="128">
        <f t="shared" si="38"/>
        <v>1</v>
      </c>
      <c r="AC146" s="128">
        <f t="shared" si="35"/>
        <v>1</v>
      </c>
      <c r="AD146" s="128" t="str">
        <f>IF(A146&lt;&gt;"",MID(F146,1,FIND(" ",F146,1)-1),AD145)</f>
        <v>H21AF19.</v>
      </c>
      <c r="AE146" s="128" t="str">
        <f t="shared" si="39"/>
        <v>H21AF19</v>
      </c>
      <c r="AF146" s="85"/>
      <c r="AG146" s="86"/>
      <c r="AH146" s="87"/>
    </row>
    <row r="147" spans="1:34" s="88" customFormat="1" ht="387" customHeight="1" x14ac:dyDescent="0.2">
      <c r="A147" s="95" t="str">
        <f>IF(ISBLANK(D147),"",COUNTA($D$2:D147))</f>
        <v/>
      </c>
      <c r="B147" s="96">
        <f t="shared" si="33"/>
        <v>146</v>
      </c>
      <c r="C147" s="96"/>
      <c r="D147" s="64"/>
      <c r="E147" s="64" t="s">
        <v>1534</v>
      </c>
      <c r="F147" s="68" t="s">
        <v>1582</v>
      </c>
      <c r="G147" s="68" t="s">
        <v>1535</v>
      </c>
      <c r="H147" s="69" t="s">
        <v>1539</v>
      </c>
      <c r="I147" s="69" t="s">
        <v>1540</v>
      </c>
      <c r="J147" s="69" t="s">
        <v>1541</v>
      </c>
      <c r="K147" s="64">
        <v>1</v>
      </c>
      <c r="L147" s="118">
        <v>44056</v>
      </c>
      <c r="M147" s="118">
        <v>44196</v>
      </c>
      <c r="N147" s="71">
        <f t="shared" si="34"/>
        <v>20</v>
      </c>
      <c r="O147" s="64" t="s">
        <v>2006</v>
      </c>
      <c r="P147" s="64">
        <v>0</v>
      </c>
      <c r="Q147" s="74">
        <f>IF(P147/K147&gt;1,100,+P147/K147*100)</f>
        <v>0</v>
      </c>
      <c r="R147" s="63">
        <f>+N147*Q147/100</f>
        <v>0</v>
      </c>
      <c r="S147" s="63">
        <f>IF(M147&lt;=$AG$1,R147,0)</f>
        <v>0</v>
      </c>
      <c r="T147" s="63">
        <f>IF($AG$1&gt;=M147,N147,0)</f>
        <v>20</v>
      </c>
      <c r="U147" s="64"/>
      <c r="V147" s="65" t="str">
        <f>IF(Q147=100,"CUMPLIDA",IF(M147-$AG$1&lt;0,"VENCIDA",IF(M147-$AG$1&lt;=30,"PRÓXIMA A VENCER",IF(Q147&gt;0,"CON AVANCE","EN TERMINO"))))</f>
        <v>VENCIDA</v>
      </c>
      <c r="W147" s="65" t="str">
        <f>IF(A147&lt;&gt;"",IF(AC147=1,"VENCIDO",IF(AC147=2,"PRÓXIMO A VENCER",IF(AC147=3,"EN TERMINO",IF(AC147=4,"CON AVANCE",IF(AC147=5,"CUMPLIDO",))))),"")</f>
        <v/>
      </c>
      <c r="X147" s="84" t="s">
        <v>1553</v>
      </c>
      <c r="Y147" s="127" t="str">
        <f t="shared" si="36"/>
        <v>H21AF19</v>
      </c>
      <c r="Z147" s="84">
        <f>IF(A147&lt;&gt;"",1,Z146+1)</f>
        <v>2</v>
      </c>
      <c r="AA147" s="84" t="str">
        <f t="shared" si="37"/>
        <v>H21AF19 - 2</v>
      </c>
      <c r="AB147" s="128">
        <f t="shared" si="38"/>
        <v>1</v>
      </c>
      <c r="AC147" s="128">
        <f t="shared" si="35"/>
        <v>1</v>
      </c>
      <c r="AD147" s="128" t="str">
        <f>IF(A147&lt;&gt;"",MID(F147,1,FIND(" ",F147,1)-1),AD146)</f>
        <v>H21AF19.</v>
      </c>
      <c r="AE147" s="128" t="str">
        <f t="shared" si="39"/>
        <v>H21AF19</v>
      </c>
      <c r="AF147" s="85"/>
      <c r="AG147" s="86"/>
      <c r="AH147" s="87"/>
    </row>
    <row r="148" spans="1:34" s="88" customFormat="1" ht="375.75" customHeight="1" x14ac:dyDescent="0.2">
      <c r="A148" s="95" t="str">
        <f>IF(ISBLANK(D148),"",COUNTA($D$2:D148))</f>
        <v/>
      </c>
      <c r="B148" s="96">
        <f t="shared" si="33"/>
        <v>147</v>
      </c>
      <c r="C148" s="96"/>
      <c r="D148" s="64"/>
      <c r="E148" s="64" t="s">
        <v>1534</v>
      </c>
      <c r="F148" s="68" t="s">
        <v>1583</v>
      </c>
      <c r="G148" s="68" t="s">
        <v>1535</v>
      </c>
      <c r="H148" s="69" t="s">
        <v>1542</v>
      </c>
      <c r="I148" s="69" t="s">
        <v>1543</v>
      </c>
      <c r="J148" s="69" t="s">
        <v>1544</v>
      </c>
      <c r="K148" s="64">
        <v>1</v>
      </c>
      <c r="L148" s="118">
        <v>44056</v>
      </c>
      <c r="M148" s="118">
        <v>44196</v>
      </c>
      <c r="N148" s="71">
        <f t="shared" si="34"/>
        <v>20</v>
      </c>
      <c r="O148" s="64" t="s">
        <v>2007</v>
      </c>
      <c r="P148" s="64">
        <v>0</v>
      </c>
      <c r="Q148" s="74">
        <f>IF(P148/K148&gt;1,100,+P148/K148*100)</f>
        <v>0</v>
      </c>
      <c r="R148" s="63">
        <f>+N148*Q148/100</f>
        <v>0</v>
      </c>
      <c r="S148" s="63">
        <f>IF(M148&lt;=$AG$1,R148,0)</f>
        <v>0</v>
      </c>
      <c r="T148" s="63">
        <f>IF($AG$1&gt;=M148,N148,0)</f>
        <v>20</v>
      </c>
      <c r="U148" s="64"/>
      <c r="V148" s="65" t="str">
        <f>IF(Q148=100,"CUMPLIDA",IF(M148-$AG$1&lt;0,"VENCIDA",IF(M148-$AG$1&lt;=30,"PRÓXIMA A VENCER",IF(Q148&gt;0,"CON AVANCE","EN TERMINO"))))</f>
        <v>VENCIDA</v>
      </c>
      <c r="W148" s="65" t="str">
        <f>IF(A148&lt;&gt;"",IF(AC148=1,"VENCIDO",IF(AC148=2,"PRÓXIMO A VENCER",IF(AC148=3,"EN TERMINO",IF(AC148=4,"CON AVANCE",IF(AC148=5,"CUMPLIDO",))))),"")</f>
        <v/>
      </c>
      <c r="X148" s="84" t="s">
        <v>1553</v>
      </c>
      <c r="Y148" s="127" t="str">
        <f t="shared" si="36"/>
        <v>H21AF19</v>
      </c>
      <c r="Z148" s="84">
        <f>IF(A148&lt;&gt;"",1,Z147+1)</f>
        <v>3</v>
      </c>
      <c r="AA148" s="84" t="str">
        <f t="shared" si="37"/>
        <v>H21AF19 - 3</v>
      </c>
      <c r="AB148" s="128">
        <f t="shared" si="38"/>
        <v>1</v>
      </c>
      <c r="AC148" s="128">
        <f t="shared" si="35"/>
        <v>1</v>
      </c>
      <c r="AD148" s="128" t="str">
        <f>IF(A148&lt;&gt;"",MID(F148,1,FIND(" ",F148,1)-1),AD147)</f>
        <v>H21AF19.</v>
      </c>
      <c r="AE148" s="128" t="str">
        <f t="shared" si="39"/>
        <v>H21AF19</v>
      </c>
      <c r="AF148" s="85"/>
      <c r="AG148" s="86"/>
      <c r="AH148" s="87"/>
    </row>
    <row r="149" spans="1:34" s="88" customFormat="1" ht="350.1" customHeight="1" x14ac:dyDescent="0.2">
      <c r="A149" s="95">
        <f>IF(ISBLANK(D149),"",COUNTA($D$2:D149))</f>
        <v>136</v>
      </c>
      <c r="B149" s="96">
        <f t="shared" si="33"/>
        <v>148</v>
      </c>
      <c r="C149" s="96"/>
      <c r="D149" s="64" t="s">
        <v>815</v>
      </c>
      <c r="E149" s="64" t="s">
        <v>1477</v>
      </c>
      <c r="F149" s="68" t="s">
        <v>1845</v>
      </c>
      <c r="G149" s="68" t="s">
        <v>1547</v>
      </c>
      <c r="H149" s="69" t="s">
        <v>1548</v>
      </c>
      <c r="I149" s="69" t="s">
        <v>1478</v>
      </c>
      <c r="J149" s="64" t="s">
        <v>1479</v>
      </c>
      <c r="K149" s="64">
        <v>1</v>
      </c>
      <c r="L149" s="118">
        <v>44032</v>
      </c>
      <c r="M149" s="118">
        <v>44165</v>
      </c>
      <c r="N149" s="71">
        <f t="shared" ref="N149:N153" si="40">(+M149-L149)/7</f>
        <v>19</v>
      </c>
      <c r="O149" s="64" t="s">
        <v>1996</v>
      </c>
      <c r="P149" s="64">
        <v>0.3</v>
      </c>
      <c r="Q149" s="74">
        <f>IF(P149/K149&gt;1,100,+P149/K149*100)</f>
        <v>30</v>
      </c>
      <c r="R149" s="63">
        <f>+N149*Q149/100</f>
        <v>5.7</v>
      </c>
      <c r="S149" s="63">
        <f>IF(M149&lt;=$AG$1,R149,0)</f>
        <v>5.7</v>
      </c>
      <c r="T149" s="63">
        <f>IF($AG$1&gt;=M149,N149,0)</f>
        <v>19</v>
      </c>
      <c r="U149" s="64"/>
      <c r="V149" s="65" t="str">
        <f>IF(Q149=100,"CUMPLIDA",IF(M149-$AG$1&lt;0,"VENCIDA",IF(M149-$AG$1&lt;=30,"PRÓXIMA A VENCER",IF(Q149&gt;0,"CON AVANCE","EN TERMINO"))))</f>
        <v>VENCIDA</v>
      </c>
      <c r="W149" s="65" t="str">
        <f>IF(A149&lt;&gt;"",IF(AC149=1,"VENCIDO",IF(AC149=2,"PRÓXIMO A VENCER",IF(AC149=3,"EN TERMINO",IF(AC149=4,"CON AVANCE",IF(AC149=5,"CUMPLIDO",))))),"")</f>
        <v>VENCIDO</v>
      </c>
      <c r="X149" s="135" t="s">
        <v>1546</v>
      </c>
      <c r="Y149" s="127" t="str">
        <f t="shared" si="36"/>
        <v>H1ACPP</v>
      </c>
      <c r="Z149" s="84">
        <f>IF(A149&lt;&gt;"",1,Z148+1)</f>
        <v>1</v>
      </c>
      <c r="AA149" s="84" t="str">
        <f t="shared" si="37"/>
        <v>H1ACPP - 1</v>
      </c>
      <c r="AB149" s="128">
        <f t="shared" si="38"/>
        <v>1</v>
      </c>
      <c r="AC149" s="128">
        <f t="shared" si="35"/>
        <v>1</v>
      </c>
      <c r="AD149" s="128" t="str">
        <f>IF(A149&lt;&gt;"",MID(F149,1,FIND(" ",F149,1)-1),AD148)</f>
        <v>H1ACPP.</v>
      </c>
      <c r="AE149" s="128" t="str">
        <f t="shared" si="39"/>
        <v>H1ACPP</v>
      </c>
      <c r="AF149" s="85"/>
      <c r="AG149" s="86"/>
      <c r="AH149" s="87"/>
    </row>
    <row r="150" spans="1:34" s="88" customFormat="1" ht="350.1" customHeight="1" x14ac:dyDescent="0.2">
      <c r="A150" s="95">
        <f>IF(ISBLANK(D150),"",COUNTA($D$2:D150))</f>
        <v>137</v>
      </c>
      <c r="B150" s="96">
        <f t="shared" si="33"/>
        <v>149</v>
      </c>
      <c r="C150" s="96"/>
      <c r="D150" s="64" t="s">
        <v>816</v>
      </c>
      <c r="E150" s="64" t="s">
        <v>1119</v>
      </c>
      <c r="F150" s="68" t="s">
        <v>1480</v>
      </c>
      <c r="G150" s="68" t="s">
        <v>1481</v>
      </c>
      <c r="H150" s="69" t="s">
        <v>1482</v>
      </c>
      <c r="I150" s="69" t="s">
        <v>1973</v>
      </c>
      <c r="J150" s="64" t="s">
        <v>9</v>
      </c>
      <c r="K150" s="64">
        <v>1</v>
      </c>
      <c r="L150" s="118">
        <v>44032</v>
      </c>
      <c r="M150" s="118">
        <v>44196</v>
      </c>
      <c r="N150" s="71">
        <f t="shared" si="40"/>
        <v>23.428571428571427</v>
      </c>
      <c r="O150" s="64" t="s">
        <v>1992</v>
      </c>
      <c r="P150" s="64">
        <v>0</v>
      </c>
      <c r="Q150" s="74">
        <f>IF(P150/K150&gt;1,100,+P150/K150*100)</f>
        <v>0</v>
      </c>
      <c r="R150" s="63">
        <f>+N150*Q150/100</f>
        <v>0</v>
      </c>
      <c r="S150" s="63">
        <f>IF(M150&lt;=$AG$1,R150,0)</f>
        <v>0</v>
      </c>
      <c r="T150" s="63">
        <f>IF($AG$1&gt;=M150,N150,0)</f>
        <v>23.428571428571427</v>
      </c>
      <c r="U150" s="64"/>
      <c r="V150" s="65" t="str">
        <f>IF(Q150=100,"CUMPLIDA",IF(M150-$AG$1&lt;0,"VENCIDA",IF(M150-$AG$1&lt;=30,"PRÓXIMA A VENCER",IF(Q150&gt;0,"CON AVANCE","EN TERMINO"))))</f>
        <v>VENCIDA</v>
      </c>
      <c r="W150" s="65" t="str">
        <f>IF(A150&lt;&gt;"",IF(AC150=1,"VENCIDO",IF(AC150=2,"PRÓXIMO A VENCER",IF(AC150=3,"EN TERMINO",IF(AC150=4,"CON AVANCE",IF(AC150=5,"CUMPLIDO",))))),"")</f>
        <v>VENCIDO</v>
      </c>
      <c r="X150" s="135" t="s">
        <v>1546</v>
      </c>
      <c r="Y150" s="127" t="str">
        <f t="shared" si="36"/>
        <v>H2ACPP</v>
      </c>
      <c r="Z150" s="84">
        <f>IF(A150&lt;&gt;"",1,Z149+1)</f>
        <v>1</v>
      </c>
      <c r="AA150" s="84" t="str">
        <f t="shared" si="37"/>
        <v>H2ACPP - 1</v>
      </c>
      <c r="AB150" s="128">
        <f t="shared" si="38"/>
        <v>1</v>
      </c>
      <c r="AC150" s="128">
        <f t="shared" si="35"/>
        <v>1</v>
      </c>
      <c r="AD150" s="128" t="str">
        <f>IF(A150&lt;&gt;"",MID(F150,1,FIND(" ",F150,1)-1),AD149)</f>
        <v>H2ACPP.</v>
      </c>
      <c r="AE150" s="128" t="str">
        <f t="shared" si="39"/>
        <v>H2ACPP</v>
      </c>
      <c r="AF150" s="85"/>
      <c r="AG150" s="86"/>
      <c r="AH150" s="87"/>
    </row>
    <row r="151" spans="1:34" s="88" customFormat="1" ht="350.1" customHeight="1" x14ac:dyDescent="0.2">
      <c r="A151" s="95">
        <f>IF(ISBLANK(D151),"",COUNTA($D$2:D151))</f>
        <v>138</v>
      </c>
      <c r="B151" s="96">
        <f t="shared" si="33"/>
        <v>150</v>
      </c>
      <c r="C151" s="96"/>
      <c r="D151" s="64" t="s">
        <v>1483</v>
      </c>
      <c r="E151" s="64" t="s">
        <v>1121</v>
      </c>
      <c r="F151" s="68" t="s">
        <v>1484</v>
      </c>
      <c r="G151" s="68" t="s">
        <v>1485</v>
      </c>
      <c r="H151" s="69" t="s">
        <v>1486</v>
      </c>
      <c r="I151" s="69" t="s">
        <v>1487</v>
      </c>
      <c r="J151" s="64" t="s">
        <v>1488</v>
      </c>
      <c r="K151" s="64">
        <v>1</v>
      </c>
      <c r="L151" s="118">
        <v>44032</v>
      </c>
      <c r="M151" s="118">
        <v>44196</v>
      </c>
      <c r="N151" s="71">
        <f t="shared" si="40"/>
        <v>23.428571428571427</v>
      </c>
      <c r="O151" s="64" t="s">
        <v>1993</v>
      </c>
      <c r="P151" s="64">
        <v>1</v>
      </c>
      <c r="Q151" s="74">
        <f>IF(P151/K151&gt;1,100,+P151/K151*100)</f>
        <v>100</v>
      </c>
      <c r="R151" s="63">
        <f>+N151*Q151/100</f>
        <v>23.428571428571427</v>
      </c>
      <c r="S151" s="63">
        <f>IF(M151&lt;=$AG$1,R151,0)</f>
        <v>23.428571428571427</v>
      </c>
      <c r="T151" s="63">
        <f>IF($AG$1&gt;=M151,N151,0)</f>
        <v>23.428571428571427</v>
      </c>
      <c r="U151" s="64"/>
      <c r="V151" s="65" t="str">
        <f>IF(Q151=100,"CUMPLIDA",IF(M151-$AG$1&lt;0,"VENCIDA",IF(M151-$AG$1&lt;=30,"PRÓXIMA A VENCER",IF(Q151&gt;0,"CON AVANCE","EN TERMINO"))))</f>
        <v>CUMPLIDA</v>
      </c>
      <c r="W151" s="65" t="str">
        <f>IF(A151&lt;&gt;"",IF(AC151=1,"VENCIDO",IF(AC151=2,"PRÓXIMO A VENCER",IF(AC151=3,"EN TERMINO",IF(AC151=4,"CON AVANCE",IF(AC151=5,"CUMPLIDO",))))),"")</f>
        <v>CUMPLIDO</v>
      </c>
      <c r="X151" s="135" t="s">
        <v>1546</v>
      </c>
      <c r="Y151" s="127" t="str">
        <f t="shared" si="36"/>
        <v>H3ACPP</v>
      </c>
      <c r="Z151" s="84">
        <f>IF(A151&lt;&gt;"",1,Z150+1)</f>
        <v>1</v>
      </c>
      <c r="AA151" s="84" t="str">
        <f t="shared" si="37"/>
        <v>H3ACPP - 1</v>
      </c>
      <c r="AB151" s="128">
        <f t="shared" si="38"/>
        <v>5</v>
      </c>
      <c r="AC151" s="128">
        <f t="shared" si="35"/>
        <v>5</v>
      </c>
      <c r="AD151" s="128" t="str">
        <f>IF(A151&lt;&gt;"",MID(F151,1,FIND(" ",F151,1)-1),AD150)</f>
        <v>H3ACPP.</v>
      </c>
      <c r="AE151" s="128" t="str">
        <f t="shared" si="39"/>
        <v>H3ACPP</v>
      </c>
      <c r="AF151" s="85"/>
      <c r="AG151" s="86"/>
      <c r="AH151" s="87"/>
    </row>
    <row r="152" spans="1:34" s="88" customFormat="1" ht="350.1" customHeight="1" x14ac:dyDescent="0.2">
      <c r="A152" s="95">
        <f>IF(ISBLANK(D152),"",COUNTA($D$2:D152))</f>
        <v>139</v>
      </c>
      <c r="B152" s="96">
        <f t="shared" si="33"/>
        <v>151</v>
      </c>
      <c r="C152" s="96"/>
      <c r="D152" s="64" t="s">
        <v>939</v>
      </c>
      <c r="E152" s="64" t="s">
        <v>1489</v>
      </c>
      <c r="F152" s="68" t="s">
        <v>1490</v>
      </c>
      <c r="G152" s="68" t="s">
        <v>1491</v>
      </c>
      <c r="H152" s="69" t="s">
        <v>1492</v>
      </c>
      <c r="I152" s="69" t="s">
        <v>1493</v>
      </c>
      <c r="J152" s="64" t="s">
        <v>1494</v>
      </c>
      <c r="K152" s="64">
        <v>1</v>
      </c>
      <c r="L152" s="118">
        <v>44032</v>
      </c>
      <c r="M152" s="118">
        <v>44135</v>
      </c>
      <c r="N152" s="71">
        <f t="shared" si="40"/>
        <v>14.714285714285714</v>
      </c>
      <c r="O152" s="64" t="s">
        <v>1495</v>
      </c>
      <c r="P152" s="64">
        <v>1</v>
      </c>
      <c r="Q152" s="74">
        <f>IF(P152/K152&gt;1,100,+P152/K152*100)</f>
        <v>100</v>
      </c>
      <c r="R152" s="63">
        <f>+N152*Q152/100</f>
        <v>14.714285714285714</v>
      </c>
      <c r="S152" s="63">
        <f>IF(M152&lt;=$AG$1,R152,0)</f>
        <v>14.714285714285714</v>
      </c>
      <c r="T152" s="63">
        <f>IF($AG$1&gt;=M152,N152,0)</f>
        <v>14.714285714285714</v>
      </c>
      <c r="U152" s="64" t="s">
        <v>1815</v>
      </c>
      <c r="V152" s="65" t="str">
        <f>IF(Q152=100,"CUMPLIDA",IF(M152-$AG$1&lt;0,"VENCIDA",IF(M152-$AG$1&lt;=30,"PRÓXIMA A VENCER",IF(Q152&gt;0,"CON AVANCE","EN TERMINO"))))</f>
        <v>CUMPLIDA</v>
      </c>
      <c r="W152" s="65" t="str">
        <f>IF(A152&lt;&gt;"",IF(AC152=1,"VENCIDO",IF(AC152=2,"PRÓXIMO A VENCER",IF(AC152=3,"EN TERMINO",IF(AC152=4,"CON AVANCE",IF(AC152=5,"CUMPLIDO",))))),"")</f>
        <v>CUMPLIDO</v>
      </c>
      <c r="X152" s="135" t="s">
        <v>1546</v>
      </c>
      <c r="Y152" s="127" t="str">
        <f t="shared" si="36"/>
        <v>H4ACPP</v>
      </c>
      <c r="Z152" s="84">
        <f>IF(A152&lt;&gt;"",1,Z151+1)</f>
        <v>1</v>
      </c>
      <c r="AA152" s="84" t="str">
        <f t="shared" si="37"/>
        <v>H4ACPP - 1</v>
      </c>
      <c r="AB152" s="128">
        <f t="shared" si="38"/>
        <v>5</v>
      </c>
      <c r="AC152" s="128">
        <f t="shared" si="35"/>
        <v>5</v>
      </c>
      <c r="AD152" s="128" t="str">
        <f>IF(A152&lt;&gt;"",MID(F152,1,FIND(" ",F152,1)-1),AD151)</f>
        <v>H4ACPP.</v>
      </c>
      <c r="AE152" s="128" t="str">
        <f t="shared" si="39"/>
        <v>H4ACPP</v>
      </c>
      <c r="AF152" s="85"/>
      <c r="AG152" s="86"/>
      <c r="AH152" s="87"/>
    </row>
    <row r="153" spans="1:34" s="88" customFormat="1" ht="350.1" customHeight="1" x14ac:dyDescent="0.2">
      <c r="A153" s="95">
        <f>IF(ISBLANK(D153),"",COUNTA($D$2:D153))</f>
        <v>140</v>
      </c>
      <c r="B153" s="96">
        <f t="shared" si="33"/>
        <v>152</v>
      </c>
      <c r="C153" s="96"/>
      <c r="D153" s="64" t="s">
        <v>815</v>
      </c>
      <c r="E153" s="64" t="s">
        <v>1489</v>
      </c>
      <c r="F153" s="68" t="s">
        <v>1496</v>
      </c>
      <c r="G153" s="68" t="s">
        <v>1497</v>
      </c>
      <c r="H153" s="69" t="s">
        <v>1486</v>
      </c>
      <c r="I153" s="69" t="s">
        <v>1498</v>
      </c>
      <c r="J153" s="64" t="s">
        <v>1488</v>
      </c>
      <c r="K153" s="64">
        <v>1</v>
      </c>
      <c r="L153" s="118">
        <v>44032</v>
      </c>
      <c r="M153" s="118">
        <v>44196</v>
      </c>
      <c r="N153" s="71">
        <f t="shared" si="40"/>
        <v>23.428571428571427</v>
      </c>
      <c r="O153" s="64" t="s">
        <v>1993</v>
      </c>
      <c r="P153" s="64">
        <v>1</v>
      </c>
      <c r="Q153" s="74">
        <f>IF(P153/K153&gt;1,100,+P153/K153*100)</f>
        <v>100</v>
      </c>
      <c r="R153" s="63">
        <f>+N153*Q153/100</f>
        <v>23.428571428571427</v>
      </c>
      <c r="S153" s="63">
        <f>IF(M153&lt;=$AG$1,R153,0)</f>
        <v>23.428571428571427</v>
      </c>
      <c r="T153" s="63">
        <f>IF($AG$1&gt;=M153,N153,0)</f>
        <v>23.428571428571427</v>
      </c>
      <c r="U153" s="64" t="s">
        <v>1815</v>
      </c>
      <c r="V153" s="65" t="str">
        <f>IF(Q153=100,"CUMPLIDA",IF(M153-$AG$1&lt;0,"VENCIDA",IF(M153-$AG$1&lt;=30,"PRÓXIMA A VENCER",IF(Q153&gt;0,"CON AVANCE","EN TERMINO"))))</f>
        <v>CUMPLIDA</v>
      </c>
      <c r="W153" s="65" t="str">
        <f>IF(A153&lt;&gt;"",IF(AC153=1,"VENCIDO",IF(AC153=2,"PRÓXIMO A VENCER",IF(AC153=3,"EN TERMINO",IF(AC153=4,"CON AVANCE",IF(AC153=5,"CUMPLIDO",))))),"")</f>
        <v>CUMPLIDO</v>
      </c>
      <c r="X153" s="135" t="s">
        <v>1546</v>
      </c>
      <c r="Y153" s="127" t="str">
        <f t="shared" si="36"/>
        <v>H5ACPP</v>
      </c>
      <c r="Z153" s="84">
        <f>IF(A153&lt;&gt;"",1,Z152+1)</f>
        <v>1</v>
      </c>
      <c r="AA153" s="84" t="str">
        <f t="shared" si="37"/>
        <v>H5ACPP - 1</v>
      </c>
      <c r="AB153" s="128">
        <f t="shared" si="38"/>
        <v>5</v>
      </c>
      <c r="AC153" s="128">
        <f t="shared" si="35"/>
        <v>5</v>
      </c>
      <c r="AD153" s="128" t="str">
        <f>IF(A153&lt;&gt;"",MID(F153,1,FIND(" ",F153,1)-1),AD152)</f>
        <v>H5ACPP.</v>
      </c>
      <c r="AE153" s="128" t="str">
        <f t="shared" si="39"/>
        <v>H5ACPP</v>
      </c>
      <c r="AF153" s="85"/>
      <c r="AG153" s="86"/>
      <c r="AH153" s="87"/>
    </row>
    <row r="154" spans="1:34" s="88" customFormat="1" ht="350.1" customHeight="1" x14ac:dyDescent="0.2">
      <c r="A154" s="95">
        <f>IF(ISBLANK(D154),"",COUNTA($D$2:D154))</f>
        <v>141</v>
      </c>
      <c r="B154" s="96">
        <f t="shared" si="33"/>
        <v>153</v>
      </c>
      <c r="C154" s="96"/>
      <c r="D154" s="96" t="s">
        <v>1328</v>
      </c>
      <c r="E154" s="96" t="s">
        <v>1330</v>
      </c>
      <c r="F154" s="101" t="s">
        <v>1347</v>
      </c>
      <c r="G154" s="101" t="s">
        <v>1331</v>
      </c>
      <c r="H154" s="101" t="s">
        <v>1349</v>
      </c>
      <c r="I154" s="101" t="s">
        <v>1332</v>
      </c>
      <c r="J154" s="95" t="s">
        <v>1333</v>
      </c>
      <c r="K154" s="95">
        <v>6</v>
      </c>
      <c r="L154" s="118">
        <v>43710</v>
      </c>
      <c r="M154" s="118">
        <v>43891</v>
      </c>
      <c r="N154" s="71">
        <f t="shared" ref="N154:N159" si="41">(+M154-L154)/7</f>
        <v>25.857142857142858</v>
      </c>
      <c r="O154" s="64" t="s">
        <v>2036</v>
      </c>
      <c r="P154" s="95">
        <v>6</v>
      </c>
      <c r="Q154" s="74">
        <f>IF(P154/K154&gt;1,100,+P154/K154*100)</f>
        <v>100</v>
      </c>
      <c r="R154" s="63">
        <f>+N154*Q154/100</f>
        <v>25.857142857142858</v>
      </c>
      <c r="S154" s="63">
        <f>IF(M154&lt;=$AG$1,R154,0)</f>
        <v>25.857142857142858</v>
      </c>
      <c r="T154" s="63">
        <f>IF($AG$1&gt;=M154,N154,0)</f>
        <v>25.857142857142858</v>
      </c>
      <c r="U154" s="64"/>
      <c r="V154" s="65" t="str">
        <f>IF(Q154=100,"CUMPLIDA",IF(M154-$AG$1&lt;0,"VENCIDA",IF(M154-$AG$1&lt;=30,"PRÓXIMA A VENCER",IF(Q154&gt;0,"CON AVANCE","EN TERMINO"))))</f>
        <v>CUMPLIDA</v>
      </c>
      <c r="W154" s="65" t="str">
        <f>IF(A154&lt;&gt;"",IF(AC154=1,"VENCIDO",IF(AC154=2,"PRÓXIMO A VENCER",IF(AC154=3,"EN TERMINO",IF(AC154=4,"CON AVANCE",IF(AC154=5,"CUMPLIDO",))))),"")</f>
        <v>CUMPLIDO</v>
      </c>
      <c r="X154" s="84" t="s">
        <v>1348</v>
      </c>
      <c r="Y154" s="127" t="str">
        <f t="shared" si="36"/>
        <v>H2ACTL</v>
      </c>
      <c r="Z154" s="84">
        <f>IF(A154&lt;&gt;"",1,Z153+1)</f>
        <v>1</v>
      </c>
      <c r="AA154" s="84" t="str">
        <f t="shared" si="37"/>
        <v>H2ACTL - 1</v>
      </c>
      <c r="AB154" s="128">
        <f t="shared" si="38"/>
        <v>5</v>
      </c>
      <c r="AC154" s="128">
        <f t="shared" si="35"/>
        <v>5</v>
      </c>
      <c r="AD154" s="128" t="str">
        <f>IF(A154&lt;&gt;"",MID(F154,1,FIND(" ",F154,1)-1),AD153)</f>
        <v>H2ACTL.</v>
      </c>
      <c r="AE154" s="128" t="str">
        <f t="shared" si="39"/>
        <v>H2ACTL</v>
      </c>
      <c r="AF154" s="85"/>
      <c r="AG154" s="86"/>
      <c r="AH154" s="87"/>
    </row>
    <row r="155" spans="1:34" s="88" customFormat="1" ht="350.1" customHeight="1" x14ac:dyDescent="0.2">
      <c r="A155" s="95">
        <f>IF(ISBLANK(D155),"",COUNTA($D$2:D155))</f>
        <v>142</v>
      </c>
      <c r="B155" s="96">
        <f t="shared" si="33"/>
        <v>154</v>
      </c>
      <c r="C155" s="96"/>
      <c r="D155" s="96" t="s">
        <v>1329</v>
      </c>
      <c r="E155" s="96" t="s">
        <v>1330</v>
      </c>
      <c r="F155" s="101" t="s">
        <v>1447</v>
      </c>
      <c r="G155" s="101" t="s">
        <v>1334</v>
      </c>
      <c r="H155" s="69" t="s">
        <v>1350</v>
      </c>
      <c r="I155" s="69" t="s">
        <v>1351</v>
      </c>
      <c r="J155" s="69" t="s">
        <v>1352</v>
      </c>
      <c r="K155" s="95">
        <v>1</v>
      </c>
      <c r="L155" s="118">
        <v>43690</v>
      </c>
      <c r="M155" s="118">
        <v>44012</v>
      </c>
      <c r="N155" s="71">
        <f t="shared" si="41"/>
        <v>46</v>
      </c>
      <c r="O155" s="64" t="s">
        <v>2036</v>
      </c>
      <c r="P155" s="95">
        <v>1</v>
      </c>
      <c r="Q155" s="74">
        <f>IF(P155/K155&gt;1,100,+P155/K155*100)</f>
        <v>100</v>
      </c>
      <c r="R155" s="63">
        <f>+N155*Q155/100</f>
        <v>46</v>
      </c>
      <c r="S155" s="63">
        <f>IF(M155&lt;=$AG$1,R155,0)</f>
        <v>46</v>
      </c>
      <c r="T155" s="63">
        <f>IF($AG$1&gt;=M155,N155,0)</f>
        <v>46</v>
      </c>
      <c r="U155" s="64"/>
      <c r="V155" s="65" t="str">
        <f>IF(Q155=100,"CUMPLIDA",IF(M155-$AG$1&lt;0,"VENCIDA",IF(M155-$AG$1&lt;=30,"PRÓXIMA A VENCER",IF(Q155&gt;0,"CON AVANCE","EN TERMINO"))))</f>
        <v>CUMPLIDA</v>
      </c>
      <c r="W155" s="65" t="str">
        <f>IF(A155&lt;&gt;"",IF(AC155=1,"VENCIDO",IF(AC155=2,"PRÓXIMO A VENCER",IF(AC155=3,"EN TERMINO",IF(AC155=4,"CON AVANCE",IF(AC155=5,"CUMPLIDO",))))),"")</f>
        <v>CUMPLIDO</v>
      </c>
      <c r="X155" s="84" t="s">
        <v>1348</v>
      </c>
      <c r="Y155" s="127" t="str">
        <f t="shared" si="36"/>
        <v>H4ACTL</v>
      </c>
      <c r="Z155" s="84">
        <f>IF(A155&lt;&gt;"",1,Z154+1)</f>
        <v>1</v>
      </c>
      <c r="AA155" s="84" t="str">
        <f t="shared" si="37"/>
        <v>H4ACTL - 1</v>
      </c>
      <c r="AB155" s="128">
        <f t="shared" si="38"/>
        <v>5</v>
      </c>
      <c r="AC155" s="128">
        <f t="shared" si="35"/>
        <v>5</v>
      </c>
      <c r="AD155" s="128" t="str">
        <f>IF(A155&lt;&gt;"",MID(F155,1,FIND(" ",F155,1)-1),AD154)</f>
        <v>H4ACTL.</v>
      </c>
      <c r="AE155" s="128" t="str">
        <f t="shared" si="39"/>
        <v>H4ACTL</v>
      </c>
      <c r="AF155" s="85"/>
      <c r="AG155" s="86"/>
      <c r="AH155" s="87"/>
    </row>
    <row r="156" spans="1:34" s="88" customFormat="1" ht="350.1" customHeight="1" x14ac:dyDescent="0.2">
      <c r="A156" s="95">
        <f>IF(ISBLANK(D156),"",COUNTA($D$2:D156))</f>
        <v>143</v>
      </c>
      <c r="B156" s="96">
        <f t="shared" si="33"/>
        <v>155</v>
      </c>
      <c r="C156" s="96">
        <v>1</v>
      </c>
      <c r="D156" s="96" t="s">
        <v>1255</v>
      </c>
      <c r="E156" s="96" t="s">
        <v>1330</v>
      </c>
      <c r="F156" s="101" t="s">
        <v>1346</v>
      </c>
      <c r="G156" s="101" t="s">
        <v>1335</v>
      </c>
      <c r="H156" s="101" t="s">
        <v>1336</v>
      </c>
      <c r="I156" s="101" t="s">
        <v>1337</v>
      </c>
      <c r="J156" s="95" t="s">
        <v>1194</v>
      </c>
      <c r="K156" s="95">
        <v>1</v>
      </c>
      <c r="L156" s="118">
        <v>43710</v>
      </c>
      <c r="M156" s="119">
        <v>43982</v>
      </c>
      <c r="N156" s="71">
        <f t="shared" si="41"/>
        <v>38.857142857142854</v>
      </c>
      <c r="O156" s="64" t="s">
        <v>2036</v>
      </c>
      <c r="P156" s="64">
        <v>1</v>
      </c>
      <c r="Q156" s="74">
        <f>IF(P156/K156&gt;1,100,+P156/K156*100)</f>
        <v>100</v>
      </c>
      <c r="R156" s="63">
        <f>+N156*Q156/100</f>
        <v>38.857142857142854</v>
      </c>
      <c r="S156" s="63">
        <f>IF(M156&lt;=$AG$1,R156,0)</f>
        <v>38.857142857142854</v>
      </c>
      <c r="T156" s="63">
        <f>IF($AG$1&gt;=M156,N156,0)</f>
        <v>38.857142857142854</v>
      </c>
      <c r="U156" s="64"/>
      <c r="V156" s="65" t="str">
        <f>IF(Q156=100,"CUMPLIDA",IF(M156-$AG$1&lt;0,"VENCIDA",IF(M156-$AG$1&lt;=30,"PRÓXIMA A VENCER",IF(Q156&gt;0,"CON AVANCE","EN TERMINO"))))</f>
        <v>CUMPLIDA</v>
      </c>
      <c r="W156" s="65" t="str">
        <f>IF(A156&lt;&gt;"",IF(AC156=1,"VENCIDO",IF(AC156=2,"PRÓXIMO A VENCER",IF(AC156=3,"EN TERMINO",IF(AC156=4,"CON AVANCE",IF(AC156=5,"CUMPLIDO",))))),"")</f>
        <v>CUMPLIDO</v>
      </c>
      <c r="X156" s="84" t="s">
        <v>1348</v>
      </c>
      <c r="Y156" s="127" t="str">
        <f t="shared" si="36"/>
        <v>H5ACTL</v>
      </c>
      <c r="Z156" s="84">
        <f>IF(A156&lt;&gt;"",1,Z155+1)</f>
        <v>1</v>
      </c>
      <c r="AA156" s="84" t="str">
        <f t="shared" si="37"/>
        <v>H5ACTL - 1</v>
      </c>
      <c r="AB156" s="128">
        <f t="shared" si="38"/>
        <v>5</v>
      </c>
      <c r="AC156" s="128">
        <f t="shared" si="35"/>
        <v>5</v>
      </c>
      <c r="AD156" s="128" t="str">
        <f>IF(A156&lt;&gt;"",MID(F156,1,FIND(" ",F156,1)-1),AD155)</f>
        <v>H5ACTL.</v>
      </c>
      <c r="AE156" s="128" t="str">
        <f t="shared" si="39"/>
        <v>H5ACTL</v>
      </c>
      <c r="AF156" s="85"/>
      <c r="AG156" s="86"/>
      <c r="AH156" s="87"/>
    </row>
    <row r="157" spans="1:34" s="88" customFormat="1" ht="350.1" customHeight="1" x14ac:dyDescent="0.2">
      <c r="A157" s="95" t="str">
        <f>IF(ISBLANK(D157),"",COUNTA($D$2:D157))</f>
        <v/>
      </c>
      <c r="B157" s="96">
        <f t="shared" si="33"/>
        <v>156</v>
      </c>
      <c r="C157" s="96">
        <v>2</v>
      </c>
      <c r="D157" s="96"/>
      <c r="E157" s="96" t="s">
        <v>1330</v>
      </c>
      <c r="F157" s="101" t="s">
        <v>1345</v>
      </c>
      <c r="G157" s="101" t="s">
        <v>1335</v>
      </c>
      <c r="H157" s="101" t="s">
        <v>1353</v>
      </c>
      <c r="I157" s="101" t="s">
        <v>1338</v>
      </c>
      <c r="J157" s="95" t="s">
        <v>1339</v>
      </c>
      <c r="K157" s="95">
        <v>1</v>
      </c>
      <c r="L157" s="118">
        <v>43983</v>
      </c>
      <c r="M157" s="119">
        <v>44012</v>
      </c>
      <c r="N157" s="71">
        <f t="shared" si="41"/>
        <v>4.1428571428571432</v>
      </c>
      <c r="O157" s="64" t="s">
        <v>2036</v>
      </c>
      <c r="P157" s="64">
        <v>1</v>
      </c>
      <c r="Q157" s="74">
        <f>IF(P157/K157&gt;1,100,+P157/K157*100)</f>
        <v>100</v>
      </c>
      <c r="R157" s="63">
        <f>+N157*Q157/100</f>
        <v>4.1428571428571432</v>
      </c>
      <c r="S157" s="63">
        <f>IF(M157&lt;=$AG$1,R157,0)</f>
        <v>4.1428571428571432</v>
      </c>
      <c r="T157" s="63">
        <f>IF($AG$1&gt;=M157,N157,0)</f>
        <v>4.1428571428571432</v>
      </c>
      <c r="U157" s="64"/>
      <c r="V157" s="65" t="str">
        <f>IF(Q157=100,"CUMPLIDA",IF(M157-$AG$1&lt;0,"VENCIDA",IF(M157-$AG$1&lt;=30,"PRÓXIMA A VENCER",IF(Q157&gt;0,"CON AVANCE","EN TERMINO"))))</f>
        <v>CUMPLIDA</v>
      </c>
      <c r="W157" s="65" t="str">
        <f>IF(A157&lt;&gt;"",IF(AC157=1,"VENCIDO",IF(AC157=2,"PRÓXIMO A VENCER",IF(AC157=3,"EN TERMINO",IF(AC157=4,"CON AVANCE",IF(AC157=5,"CUMPLIDO",))))),"")</f>
        <v/>
      </c>
      <c r="X157" s="84" t="s">
        <v>1348</v>
      </c>
      <c r="Y157" s="127" t="str">
        <f t="shared" si="36"/>
        <v>H5ACTL</v>
      </c>
      <c r="Z157" s="84">
        <f>IF(A157&lt;&gt;"",1,Z156+1)</f>
        <v>2</v>
      </c>
      <c r="AA157" s="84" t="str">
        <f t="shared" si="37"/>
        <v>H5ACTL - 2</v>
      </c>
      <c r="AB157" s="128">
        <f t="shared" si="38"/>
        <v>5</v>
      </c>
      <c r="AC157" s="128">
        <f t="shared" si="35"/>
        <v>5</v>
      </c>
      <c r="AD157" s="128" t="str">
        <f>IF(A157&lt;&gt;"",MID(F157,1,FIND(" ",F157,1)-1),AD156)</f>
        <v>H5ACTL.</v>
      </c>
      <c r="AE157" s="128" t="str">
        <f t="shared" si="39"/>
        <v>H5ACTL</v>
      </c>
      <c r="AF157" s="85"/>
      <c r="AG157" s="86"/>
      <c r="AH157" s="87"/>
    </row>
    <row r="158" spans="1:34" s="88" customFormat="1" ht="350.1" customHeight="1" x14ac:dyDescent="0.2">
      <c r="A158" s="95">
        <f>IF(ISBLANK(D158),"",COUNTA($D$2:D158))</f>
        <v>144</v>
      </c>
      <c r="B158" s="96">
        <f t="shared" si="33"/>
        <v>157</v>
      </c>
      <c r="C158" s="96">
        <v>5</v>
      </c>
      <c r="D158" s="96" t="s">
        <v>1255</v>
      </c>
      <c r="E158" s="96" t="s">
        <v>1330</v>
      </c>
      <c r="F158" s="101" t="s">
        <v>1343</v>
      </c>
      <c r="G158" s="101" t="s">
        <v>1340</v>
      </c>
      <c r="H158" s="101" t="s">
        <v>1341</v>
      </c>
      <c r="I158" s="101" t="s">
        <v>1342</v>
      </c>
      <c r="J158" s="95" t="s">
        <v>1354</v>
      </c>
      <c r="K158" s="95">
        <v>1</v>
      </c>
      <c r="L158" s="118">
        <v>43710</v>
      </c>
      <c r="M158" s="119">
        <v>44012</v>
      </c>
      <c r="N158" s="71">
        <f t="shared" si="41"/>
        <v>43.142857142857146</v>
      </c>
      <c r="O158" s="64" t="s">
        <v>2036</v>
      </c>
      <c r="P158" s="64">
        <v>1</v>
      </c>
      <c r="Q158" s="74">
        <f>IF(P158/K158&gt;1,100,+P158/K158*100)</f>
        <v>100</v>
      </c>
      <c r="R158" s="63">
        <f>+N158*Q158/100</f>
        <v>43.142857142857146</v>
      </c>
      <c r="S158" s="63">
        <f>IF(M158&lt;=$AG$1,R158,0)</f>
        <v>43.142857142857146</v>
      </c>
      <c r="T158" s="63">
        <f>IF($AG$1&gt;=M158,N158,0)</f>
        <v>43.142857142857146</v>
      </c>
      <c r="U158" s="64"/>
      <c r="V158" s="65" t="str">
        <f>IF(Q158=100,"CUMPLIDA",IF(M158-$AG$1&lt;0,"VENCIDA",IF(M158-$AG$1&lt;=30,"PRÓXIMA A VENCER",IF(Q158&gt;0,"CON AVANCE","EN TERMINO"))))</f>
        <v>CUMPLIDA</v>
      </c>
      <c r="W158" s="65" t="str">
        <f>IF(A158&lt;&gt;"",IF(AC158=1,"VENCIDO",IF(AC158=2,"PRÓXIMO A VENCER",IF(AC158=3,"EN TERMINO",IF(AC158=4,"CON AVANCE",IF(AC158=5,"CUMPLIDO",))))),"")</f>
        <v>CUMPLIDO</v>
      </c>
      <c r="X158" s="84" t="s">
        <v>1348</v>
      </c>
      <c r="Y158" s="127" t="str">
        <f t="shared" si="36"/>
        <v>H15ACTL</v>
      </c>
      <c r="Z158" s="84">
        <f>IF(A158&lt;&gt;"",1,Z157+1)</f>
        <v>1</v>
      </c>
      <c r="AA158" s="84" t="str">
        <f t="shared" si="37"/>
        <v>H15ACTL - 1</v>
      </c>
      <c r="AB158" s="128">
        <f t="shared" si="38"/>
        <v>5</v>
      </c>
      <c r="AC158" s="128">
        <f t="shared" si="35"/>
        <v>5</v>
      </c>
      <c r="AD158" s="128" t="str">
        <f>IF(A158&lt;&gt;"",MID(F158,1,FIND(" ",F158,1)-1),AD157)</f>
        <v>H15ACTL.</v>
      </c>
      <c r="AE158" s="128" t="str">
        <f t="shared" si="39"/>
        <v>H15ACTL</v>
      </c>
      <c r="AF158" s="85"/>
      <c r="AG158" s="86"/>
      <c r="AH158" s="87"/>
    </row>
    <row r="159" spans="1:34" s="88" customFormat="1" ht="350.1" customHeight="1" x14ac:dyDescent="0.2">
      <c r="A159" s="95" t="str">
        <f>IF(ISBLANK(D159),"",COUNTA($D$2:D159))</f>
        <v/>
      </c>
      <c r="B159" s="96">
        <f t="shared" si="33"/>
        <v>158</v>
      </c>
      <c r="C159" s="96">
        <v>6</v>
      </c>
      <c r="D159" s="96"/>
      <c r="E159" s="96" t="s">
        <v>1330</v>
      </c>
      <c r="F159" s="101" t="s">
        <v>1344</v>
      </c>
      <c r="G159" s="101" t="s">
        <v>1340</v>
      </c>
      <c r="H159" s="101" t="s">
        <v>1341</v>
      </c>
      <c r="I159" s="101" t="s">
        <v>1355</v>
      </c>
      <c r="J159" s="95" t="s">
        <v>1339</v>
      </c>
      <c r="K159" s="95">
        <v>1</v>
      </c>
      <c r="L159" s="118">
        <v>44013</v>
      </c>
      <c r="M159" s="119">
        <v>44043</v>
      </c>
      <c r="N159" s="71">
        <f t="shared" si="41"/>
        <v>4.2857142857142856</v>
      </c>
      <c r="O159" s="64" t="s">
        <v>2036</v>
      </c>
      <c r="P159" s="64">
        <v>1</v>
      </c>
      <c r="Q159" s="74">
        <f>IF(P159/K159&gt;1,100,+P159/K159*100)</f>
        <v>100</v>
      </c>
      <c r="R159" s="63">
        <f>+N159*Q159/100</f>
        <v>4.2857142857142856</v>
      </c>
      <c r="S159" s="63">
        <f>IF(M159&lt;=$AG$1,R159,0)</f>
        <v>4.2857142857142856</v>
      </c>
      <c r="T159" s="63">
        <f>IF($AG$1&gt;=M159,N159,0)</f>
        <v>4.2857142857142856</v>
      </c>
      <c r="U159" s="64"/>
      <c r="V159" s="65" t="str">
        <f>IF(Q159=100,"CUMPLIDA",IF(M159-$AG$1&lt;0,"VENCIDA",IF(M159-$AG$1&lt;=30,"PRÓXIMA A VENCER",IF(Q159&gt;0,"CON AVANCE","EN TERMINO"))))</f>
        <v>CUMPLIDA</v>
      </c>
      <c r="W159" s="65" t="str">
        <f>IF(A159&lt;&gt;"",IF(AC159=1,"VENCIDO",IF(AC159=2,"PRÓXIMO A VENCER",IF(AC159=3,"EN TERMINO",IF(AC159=4,"CON AVANCE",IF(AC159=5,"CUMPLIDO",))))),"")</f>
        <v/>
      </c>
      <c r="X159" s="84" t="s">
        <v>1348</v>
      </c>
      <c r="Y159" s="127" t="str">
        <f t="shared" si="36"/>
        <v>H15ACTL</v>
      </c>
      <c r="Z159" s="84">
        <f>IF(A159&lt;&gt;"",1,Z158+1)</f>
        <v>2</v>
      </c>
      <c r="AA159" s="84" t="str">
        <f t="shared" si="37"/>
        <v>H15ACTL - 2</v>
      </c>
      <c r="AB159" s="128">
        <f t="shared" si="38"/>
        <v>5</v>
      </c>
      <c r="AC159" s="128">
        <f t="shared" si="35"/>
        <v>5</v>
      </c>
      <c r="AD159" s="128" t="str">
        <f>IF(A159&lt;&gt;"",MID(F159,1,FIND(" ",F159,1)-1),AD158)</f>
        <v>H15ACTL.</v>
      </c>
      <c r="AE159" s="128" t="str">
        <f t="shared" si="39"/>
        <v>H15ACTL</v>
      </c>
      <c r="AF159" s="85"/>
      <c r="AG159" s="86"/>
      <c r="AH159" s="87"/>
    </row>
    <row r="160" spans="1:34" s="88" customFormat="1" ht="350.1" customHeight="1" x14ac:dyDescent="0.2">
      <c r="A160" s="95">
        <f>IF(ISBLANK(D160),"",COUNTA($D$2:D160))</f>
        <v>145</v>
      </c>
      <c r="B160" s="96">
        <f t="shared" si="33"/>
        <v>159</v>
      </c>
      <c r="C160" s="64">
        <v>16</v>
      </c>
      <c r="D160" s="64" t="s">
        <v>816</v>
      </c>
      <c r="E160" s="64">
        <v>1801001</v>
      </c>
      <c r="F160" s="68" t="s">
        <v>1591</v>
      </c>
      <c r="G160" s="68" t="s">
        <v>1223</v>
      </c>
      <c r="H160" s="69" t="s">
        <v>1217</v>
      </c>
      <c r="I160" s="69" t="s">
        <v>1222</v>
      </c>
      <c r="J160" s="64" t="s">
        <v>1218</v>
      </c>
      <c r="K160" s="64">
        <v>1</v>
      </c>
      <c r="L160" s="118">
        <v>43690</v>
      </c>
      <c r="M160" s="119">
        <v>43921</v>
      </c>
      <c r="N160" s="71">
        <f t="shared" ref="N160:N178" si="42">(+M160-L160)/7</f>
        <v>33</v>
      </c>
      <c r="O160" s="64" t="s">
        <v>2016</v>
      </c>
      <c r="P160" s="67">
        <v>1</v>
      </c>
      <c r="Q160" s="74">
        <f>IF(P160/K160&gt;1,100,+P160/K160*100)</f>
        <v>100</v>
      </c>
      <c r="R160" s="63">
        <f>+N160*Q160/100</f>
        <v>33</v>
      </c>
      <c r="S160" s="63">
        <f>IF(M160&lt;=$AG$1,R160,0)</f>
        <v>33</v>
      </c>
      <c r="T160" s="63">
        <f>IF($AG$1&gt;=M160,N160,0)</f>
        <v>33</v>
      </c>
      <c r="U160" s="64" t="s">
        <v>1815</v>
      </c>
      <c r="V160" s="65" t="str">
        <f>IF(Q160=100,"CUMPLIDA",IF(M160-$AG$1&lt;0,"VENCIDA",IF(M160-$AG$1&lt;=30,"PRÓXIMA A VENCER",IF(Q160&gt;0,"CON AVANCE","EN TERMINO"))))</f>
        <v>CUMPLIDA</v>
      </c>
      <c r="W160" s="65" t="str">
        <f>IF(A160&lt;&gt;"",IF(AC160=1,"VENCIDO",IF(AC160=2,"PRÓXIMO A VENCER",IF(AC160=3,"EN TERMINO",IF(AC160=4,"CON AVANCE",IF(AC160=5,"CUMPLIDO",))))),"")</f>
        <v>CUMPLIDO</v>
      </c>
      <c r="X160" s="84" t="s">
        <v>1216</v>
      </c>
      <c r="Y160" s="127" t="str">
        <f t="shared" si="36"/>
        <v>H10AF18</v>
      </c>
      <c r="Z160" s="84">
        <f>IF(A160&lt;&gt;"",1,Z159+1)</f>
        <v>1</v>
      </c>
      <c r="AA160" s="84" t="str">
        <f t="shared" si="37"/>
        <v>H10AF18 - 1</v>
      </c>
      <c r="AB160" s="128">
        <f t="shared" si="38"/>
        <v>5</v>
      </c>
      <c r="AC160" s="128">
        <f t="shared" si="35"/>
        <v>5</v>
      </c>
      <c r="AD160" s="128" t="str">
        <f>IF(A160&lt;&gt;"",MID(F160,1,FIND(" ",F160,1)-1),AD159)</f>
        <v>H10AF18.</v>
      </c>
      <c r="AE160" s="128" t="str">
        <f t="shared" si="39"/>
        <v>H10AF18</v>
      </c>
      <c r="AF160" s="85"/>
      <c r="AG160" s="86"/>
      <c r="AH160" s="87"/>
    </row>
    <row r="161" spans="1:34" s="88" customFormat="1" ht="350.1" customHeight="1" x14ac:dyDescent="0.2">
      <c r="A161" s="95" t="str">
        <f>IF(ISBLANK(D161),"",COUNTA($D$2:D161))</f>
        <v/>
      </c>
      <c r="B161" s="96">
        <f t="shared" si="33"/>
        <v>160</v>
      </c>
      <c r="C161" s="64">
        <v>17</v>
      </c>
      <c r="D161" s="64"/>
      <c r="E161" s="64">
        <v>1801001</v>
      </c>
      <c r="F161" s="68" t="s">
        <v>1592</v>
      </c>
      <c r="G161" s="68" t="s">
        <v>1223</v>
      </c>
      <c r="H161" s="69" t="s">
        <v>1217</v>
      </c>
      <c r="I161" s="69" t="s">
        <v>1220</v>
      </c>
      <c r="J161" s="69" t="s">
        <v>1221</v>
      </c>
      <c r="K161" s="64">
        <v>1</v>
      </c>
      <c r="L161" s="118">
        <v>43690</v>
      </c>
      <c r="M161" s="119">
        <v>43830</v>
      </c>
      <c r="N161" s="71">
        <f t="shared" si="42"/>
        <v>20</v>
      </c>
      <c r="O161" s="64" t="s">
        <v>2016</v>
      </c>
      <c r="P161" s="64">
        <v>1</v>
      </c>
      <c r="Q161" s="74">
        <f>IF(P161/K161&gt;1,100,+P161/K161*100)</f>
        <v>100</v>
      </c>
      <c r="R161" s="63">
        <f>+N161*Q161/100</f>
        <v>20</v>
      </c>
      <c r="S161" s="63">
        <f>IF(M161&lt;=$AG$1,R161,0)</f>
        <v>20</v>
      </c>
      <c r="T161" s="63">
        <f>IF($AG$1&gt;=M161,N161,0)</f>
        <v>20</v>
      </c>
      <c r="U161" s="64" t="s">
        <v>1815</v>
      </c>
      <c r="V161" s="65" t="str">
        <f>IF(Q161=100,"CUMPLIDA",IF(M161-$AG$1&lt;0,"VENCIDA",IF(M161-$AG$1&lt;=30,"PRÓXIMA A VENCER",IF(Q161&gt;0,"CON AVANCE","EN TERMINO"))))</f>
        <v>CUMPLIDA</v>
      </c>
      <c r="W161" s="65" t="str">
        <f>IF(A161&lt;&gt;"",IF(AC161=1,"VENCIDO",IF(AC161=2,"PRÓXIMO A VENCER",IF(AC161=3,"EN TERMINO",IF(AC161=4,"CON AVANCE",IF(AC161=5,"CUMPLIDO",))))),"")</f>
        <v/>
      </c>
      <c r="X161" s="84" t="s">
        <v>1216</v>
      </c>
      <c r="Y161" s="127" t="str">
        <f t="shared" si="36"/>
        <v>H10AF18</v>
      </c>
      <c r="Z161" s="84">
        <f>IF(A161&lt;&gt;"",1,Z160+1)</f>
        <v>2</v>
      </c>
      <c r="AA161" s="84" t="str">
        <f t="shared" si="37"/>
        <v>H10AF18 - 2</v>
      </c>
      <c r="AB161" s="128">
        <f t="shared" si="38"/>
        <v>5</v>
      </c>
      <c r="AC161" s="128">
        <f t="shared" si="35"/>
        <v>5</v>
      </c>
      <c r="AD161" s="128" t="str">
        <f>IF(A161&lt;&gt;"",MID(F161,1,FIND(" ",F161,1)-1),AD160)</f>
        <v>H10AF18.</v>
      </c>
      <c r="AE161" s="128" t="str">
        <f t="shared" si="39"/>
        <v>H10AF18</v>
      </c>
      <c r="AF161" s="85"/>
      <c r="AG161" s="86"/>
      <c r="AH161" s="87"/>
    </row>
    <row r="162" spans="1:34" s="88" customFormat="1" ht="350.1" customHeight="1" x14ac:dyDescent="0.2">
      <c r="A162" s="95" t="str">
        <f>IF(ISBLANK(D162),"",COUNTA($D$2:D162))</f>
        <v/>
      </c>
      <c r="B162" s="96">
        <f t="shared" si="33"/>
        <v>161</v>
      </c>
      <c r="C162" s="64">
        <v>18</v>
      </c>
      <c r="D162" s="64"/>
      <c r="E162" s="64">
        <v>1801001</v>
      </c>
      <c r="F162" s="68" t="s">
        <v>1593</v>
      </c>
      <c r="G162" s="68" t="s">
        <v>1223</v>
      </c>
      <c r="H162" s="69" t="s">
        <v>1217</v>
      </c>
      <c r="I162" s="69" t="s">
        <v>1685</v>
      </c>
      <c r="J162" s="69" t="s">
        <v>1818</v>
      </c>
      <c r="K162" s="64">
        <v>2</v>
      </c>
      <c r="L162" s="118">
        <v>43690</v>
      </c>
      <c r="M162" s="119">
        <v>43830</v>
      </c>
      <c r="N162" s="71">
        <f t="shared" si="42"/>
        <v>20</v>
      </c>
      <c r="O162" s="64" t="s">
        <v>2008</v>
      </c>
      <c r="P162" s="64">
        <v>2</v>
      </c>
      <c r="Q162" s="74">
        <f>IF(P162/K162&gt;1,100,+P162/K162*100)</f>
        <v>100</v>
      </c>
      <c r="R162" s="63">
        <f>+N162*Q162/100</f>
        <v>20</v>
      </c>
      <c r="S162" s="63">
        <f>IF(M162&lt;=$AG$1,R162,0)</f>
        <v>20</v>
      </c>
      <c r="T162" s="63">
        <f>IF($AG$1&gt;=M162,N162,0)</f>
        <v>20</v>
      </c>
      <c r="U162" s="64" t="s">
        <v>1815</v>
      </c>
      <c r="V162" s="65" t="str">
        <f>IF(Q162=100,"CUMPLIDA",IF(M162-$AG$1&lt;0,"VENCIDA",IF(M162-$AG$1&lt;=30,"PRÓXIMA A VENCER",IF(Q162&gt;0,"CON AVANCE","EN TERMINO"))))</f>
        <v>CUMPLIDA</v>
      </c>
      <c r="W162" s="65" t="str">
        <f>IF(A162&lt;&gt;"",IF(AC162=1,"VENCIDO",IF(AC162=2,"PRÓXIMO A VENCER",IF(AC162=3,"EN TERMINO",IF(AC162=4,"CON AVANCE",IF(AC162=5,"CUMPLIDO",))))),"")</f>
        <v/>
      </c>
      <c r="X162" s="84" t="s">
        <v>1216</v>
      </c>
      <c r="Y162" s="127" t="str">
        <f t="shared" si="36"/>
        <v>H10AF18</v>
      </c>
      <c r="Z162" s="84">
        <f>IF(A162&lt;&gt;"",1,Z161+1)</f>
        <v>3</v>
      </c>
      <c r="AA162" s="84" t="str">
        <f t="shared" si="37"/>
        <v>H10AF18 - 3</v>
      </c>
      <c r="AB162" s="128">
        <f t="shared" si="38"/>
        <v>5</v>
      </c>
      <c r="AC162" s="128">
        <f t="shared" si="35"/>
        <v>5</v>
      </c>
      <c r="AD162" s="128" t="str">
        <f>IF(A162&lt;&gt;"",MID(F162,1,FIND(" ",F162,1)-1),AD161)</f>
        <v>H10AF18.</v>
      </c>
      <c r="AE162" s="128" t="str">
        <f t="shared" si="39"/>
        <v>H10AF18</v>
      </c>
      <c r="AF162" s="85"/>
      <c r="AG162" s="86"/>
      <c r="AH162" s="87"/>
    </row>
    <row r="163" spans="1:34" s="88" customFormat="1" ht="350.1" customHeight="1" x14ac:dyDescent="0.2">
      <c r="A163" s="95">
        <f>IF(ISBLANK(D163),"",COUNTA($D$2:D163))</f>
        <v>146</v>
      </c>
      <c r="B163" s="96">
        <f t="shared" si="33"/>
        <v>162</v>
      </c>
      <c r="C163" s="64">
        <v>22</v>
      </c>
      <c r="D163" s="64" t="s">
        <v>816</v>
      </c>
      <c r="E163" s="64">
        <v>1801001</v>
      </c>
      <c r="F163" s="68" t="s">
        <v>1594</v>
      </c>
      <c r="G163" s="68" t="s">
        <v>1225</v>
      </c>
      <c r="H163" s="69" t="s">
        <v>1217</v>
      </c>
      <c r="I163" s="69" t="s">
        <v>1445</v>
      </c>
      <c r="J163" s="64" t="s">
        <v>1218</v>
      </c>
      <c r="K163" s="64">
        <v>1</v>
      </c>
      <c r="L163" s="118">
        <v>43690</v>
      </c>
      <c r="M163" s="119">
        <v>43921</v>
      </c>
      <c r="N163" s="71">
        <f t="shared" si="42"/>
        <v>33</v>
      </c>
      <c r="O163" s="64" t="s">
        <v>2023</v>
      </c>
      <c r="P163" s="67">
        <v>1</v>
      </c>
      <c r="Q163" s="74">
        <f>IF(P163/K163&gt;1,100,+P163/K163*100)</f>
        <v>100</v>
      </c>
      <c r="R163" s="63">
        <f>+N163*Q163/100</f>
        <v>33</v>
      </c>
      <c r="S163" s="63">
        <f>IF(M163&lt;=$AG$1,R163,0)</f>
        <v>33</v>
      </c>
      <c r="T163" s="63">
        <f>IF($AG$1&gt;=M163,N163,0)</f>
        <v>33</v>
      </c>
      <c r="U163" s="64" t="s">
        <v>1815</v>
      </c>
      <c r="V163" s="65" t="str">
        <f>IF(Q163=100,"CUMPLIDA",IF(M163-$AG$1&lt;0,"VENCIDA",IF(M163-$AG$1&lt;=30,"PRÓXIMA A VENCER",IF(Q163&gt;0,"CON AVANCE","EN TERMINO"))))</f>
        <v>CUMPLIDA</v>
      </c>
      <c r="W163" s="65" t="str">
        <f>IF(A163&lt;&gt;"",IF(AC163=1,"VENCIDO",IF(AC163=2,"PRÓXIMO A VENCER",IF(AC163=3,"EN TERMINO",IF(AC163=4,"CON AVANCE",IF(AC163=5,"CUMPLIDO",))))),"")</f>
        <v>CUMPLIDO</v>
      </c>
      <c r="X163" s="84" t="s">
        <v>1216</v>
      </c>
      <c r="Y163" s="127" t="str">
        <f t="shared" si="36"/>
        <v>H12AF18</v>
      </c>
      <c r="Z163" s="84">
        <f>IF(A163&lt;&gt;"",1,Z162+1)</f>
        <v>1</v>
      </c>
      <c r="AA163" s="84" t="str">
        <f t="shared" si="37"/>
        <v>H12AF18 - 1</v>
      </c>
      <c r="AB163" s="128">
        <f t="shared" si="38"/>
        <v>5</v>
      </c>
      <c r="AC163" s="128">
        <f t="shared" si="35"/>
        <v>5</v>
      </c>
      <c r="AD163" s="128" t="str">
        <f>IF(A163&lt;&gt;"",MID(F163,1,FIND(" ",F163,1)-1),AD162)</f>
        <v>H12AF18.</v>
      </c>
      <c r="AE163" s="128" t="str">
        <f t="shared" si="39"/>
        <v>H12AF18</v>
      </c>
      <c r="AF163" s="85"/>
      <c r="AG163" s="86"/>
      <c r="AH163" s="87"/>
    </row>
    <row r="164" spans="1:34" s="88" customFormat="1" ht="350.1" customHeight="1" x14ac:dyDescent="0.2">
      <c r="A164" s="95" t="str">
        <f>IF(ISBLANK(D164),"",COUNTA($D$2:D164))</f>
        <v/>
      </c>
      <c r="B164" s="96">
        <f t="shared" si="33"/>
        <v>163</v>
      </c>
      <c r="C164" s="64">
        <v>23</v>
      </c>
      <c r="D164" s="64"/>
      <c r="E164" s="64">
        <v>1801001</v>
      </c>
      <c r="F164" s="68" t="s">
        <v>1595</v>
      </c>
      <c r="G164" s="68" t="s">
        <v>1225</v>
      </c>
      <c r="H164" s="69" t="s">
        <v>1217</v>
      </c>
      <c r="I164" s="69" t="s">
        <v>1220</v>
      </c>
      <c r="J164" s="69" t="s">
        <v>1221</v>
      </c>
      <c r="K164" s="64">
        <v>1</v>
      </c>
      <c r="L164" s="118">
        <v>43690</v>
      </c>
      <c r="M164" s="119">
        <v>43830</v>
      </c>
      <c r="N164" s="71">
        <f t="shared" si="42"/>
        <v>20</v>
      </c>
      <c r="O164" s="64" t="s">
        <v>2023</v>
      </c>
      <c r="P164" s="64">
        <v>1</v>
      </c>
      <c r="Q164" s="74">
        <f>IF(P164/K164&gt;1,100,+P164/K164*100)</f>
        <v>100</v>
      </c>
      <c r="R164" s="63">
        <f>+N164*Q164/100</f>
        <v>20</v>
      </c>
      <c r="S164" s="63">
        <f>IF(M164&lt;=$AG$1,R164,0)</f>
        <v>20</v>
      </c>
      <c r="T164" s="63">
        <f>IF($AG$1&gt;=M164,N164,0)</f>
        <v>20</v>
      </c>
      <c r="U164" s="64" t="s">
        <v>1815</v>
      </c>
      <c r="V164" s="65" t="str">
        <f>IF(Q164=100,"CUMPLIDA",IF(M164-$AG$1&lt;0,"VENCIDA",IF(M164-$AG$1&lt;=30,"PRÓXIMA A VENCER",IF(Q164&gt;0,"CON AVANCE","EN TERMINO"))))</f>
        <v>CUMPLIDA</v>
      </c>
      <c r="W164" s="65" t="str">
        <f>IF(A164&lt;&gt;"",IF(AC164=1,"VENCIDO",IF(AC164=2,"PRÓXIMO A VENCER",IF(AC164=3,"EN TERMINO",IF(AC164=4,"CON AVANCE",IF(AC164=5,"CUMPLIDO",))))),"")</f>
        <v/>
      </c>
      <c r="X164" s="84" t="s">
        <v>1216</v>
      </c>
      <c r="Y164" s="127" t="str">
        <f t="shared" si="36"/>
        <v>H12AF18</v>
      </c>
      <c r="Z164" s="84">
        <f>IF(A164&lt;&gt;"",1,Z163+1)</f>
        <v>2</v>
      </c>
      <c r="AA164" s="84" t="str">
        <f t="shared" si="37"/>
        <v>H12AF18 - 2</v>
      </c>
      <c r="AB164" s="128">
        <f t="shared" si="38"/>
        <v>5</v>
      </c>
      <c r="AC164" s="128">
        <f t="shared" si="35"/>
        <v>5</v>
      </c>
      <c r="AD164" s="128" t="str">
        <f>IF(A164&lt;&gt;"",MID(F164,1,FIND(" ",F164,1)-1),AD163)</f>
        <v>H12AF18.</v>
      </c>
      <c r="AE164" s="128" t="str">
        <f t="shared" si="39"/>
        <v>H12AF18</v>
      </c>
      <c r="AF164" s="85"/>
      <c r="AG164" s="86"/>
      <c r="AH164" s="87"/>
    </row>
    <row r="165" spans="1:34" s="88" customFormat="1" ht="350.1" customHeight="1" x14ac:dyDescent="0.2">
      <c r="A165" s="95" t="str">
        <f>IF(ISBLANK(D165),"",COUNTA($D$2:D165))</f>
        <v/>
      </c>
      <c r="B165" s="96">
        <f t="shared" si="33"/>
        <v>164</v>
      </c>
      <c r="C165" s="64">
        <v>24</v>
      </c>
      <c r="D165" s="64"/>
      <c r="E165" s="64">
        <v>1801001</v>
      </c>
      <c r="F165" s="68" t="s">
        <v>1596</v>
      </c>
      <c r="G165" s="68" t="s">
        <v>1225</v>
      </c>
      <c r="H165" s="69" t="s">
        <v>1217</v>
      </c>
      <c r="I165" s="69" t="s">
        <v>1685</v>
      </c>
      <c r="J165" s="69" t="s">
        <v>1817</v>
      </c>
      <c r="K165" s="64">
        <v>1</v>
      </c>
      <c r="L165" s="118">
        <v>43690</v>
      </c>
      <c r="M165" s="119">
        <v>43830</v>
      </c>
      <c r="N165" s="71">
        <f t="shared" si="42"/>
        <v>20</v>
      </c>
      <c r="O165" s="64" t="s">
        <v>2023</v>
      </c>
      <c r="P165" s="64">
        <v>1</v>
      </c>
      <c r="Q165" s="74">
        <f>IF(P165/K165&gt;1,100,+P165/K165*100)</f>
        <v>100</v>
      </c>
      <c r="R165" s="63">
        <f>+N165*Q165/100</f>
        <v>20</v>
      </c>
      <c r="S165" s="63">
        <f>IF(M165&lt;=$AG$1,R165,0)</f>
        <v>20</v>
      </c>
      <c r="T165" s="63">
        <f>IF($AG$1&gt;=M165,N165,0)</f>
        <v>20</v>
      </c>
      <c r="U165" s="64" t="s">
        <v>1815</v>
      </c>
      <c r="V165" s="65" t="str">
        <f>IF(Q165=100,"CUMPLIDA",IF(M165-$AG$1&lt;0,"VENCIDA",IF(M165-$AG$1&lt;=30,"PRÓXIMA A VENCER",IF(Q165&gt;0,"CON AVANCE","EN TERMINO"))))</f>
        <v>CUMPLIDA</v>
      </c>
      <c r="W165" s="65" t="str">
        <f>IF(A165&lt;&gt;"",IF(AC165=1,"VENCIDO",IF(AC165=2,"PRÓXIMO A VENCER",IF(AC165=3,"EN TERMINO",IF(AC165=4,"CON AVANCE",IF(AC165=5,"CUMPLIDO",))))),"")</f>
        <v/>
      </c>
      <c r="X165" s="84" t="s">
        <v>1216</v>
      </c>
      <c r="Y165" s="127" t="str">
        <f t="shared" si="36"/>
        <v>H12AF18</v>
      </c>
      <c r="Z165" s="84">
        <f>IF(A165&lt;&gt;"",1,Z164+1)</f>
        <v>3</v>
      </c>
      <c r="AA165" s="84" t="str">
        <f t="shared" si="37"/>
        <v>H12AF18 - 3</v>
      </c>
      <c r="AB165" s="128">
        <f t="shared" si="38"/>
        <v>5</v>
      </c>
      <c r="AC165" s="128">
        <f t="shared" si="35"/>
        <v>5</v>
      </c>
      <c r="AD165" s="128" t="str">
        <f>IF(A165&lt;&gt;"",MID(F165,1,FIND(" ",F165,1)-1),AD164)</f>
        <v>H12AF18.</v>
      </c>
      <c r="AE165" s="128" t="str">
        <f t="shared" si="39"/>
        <v>H12AF18</v>
      </c>
      <c r="AF165" s="85"/>
      <c r="AG165" s="86"/>
      <c r="AH165" s="87"/>
    </row>
    <row r="166" spans="1:34" s="88" customFormat="1" ht="350.1" customHeight="1" x14ac:dyDescent="0.2">
      <c r="A166" s="95">
        <f>IF(ISBLANK(D166),"",COUNTA($D$2:D166))</f>
        <v>147</v>
      </c>
      <c r="B166" s="96">
        <f t="shared" si="33"/>
        <v>165</v>
      </c>
      <c r="C166" s="64">
        <v>25</v>
      </c>
      <c r="D166" s="64" t="s">
        <v>816</v>
      </c>
      <c r="E166" s="64">
        <v>1801001</v>
      </c>
      <c r="F166" s="68" t="s">
        <v>1597</v>
      </c>
      <c r="G166" s="68" t="s">
        <v>1226</v>
      </c>
      <c r="H166" s="69" t="s">
        <v>1217</v>
      </c>
      <c r="I166" s="69" t="s">
        <v>1224</v>
      </c>
      <c r="J166" s="64" t="s">
        <v>1218</v>
      </c>
      <c r="K166" s="64">
        <v>1</v>
      </c>
      <c r="L166" s="118">
        <v>43690</v>
      </c>
      <c r="M166" s="119">
        <v>43921</v>
      </c>
      <c r="N166" s="71">
        <f t="shared" si="42"/>
        <v>33</v>
      </c>
      <c r="O166" s="67" t="s">
        <v>2023</v>
      </c>
      <c r="P166" s="67">
        <v>1</v>
      </c>
      <c r="Q166" s="74">
        <f>IF(P166/K166&gt;1,100,+P166/K166*100)</f>
        <v>100</v>
      </c>
      <c r="R166" s="63">
        <f>+N166*Q166/100</f>
        <v>33</v>
      </c>
      <c r="S166" s="63">
        <f>IF(M166&lt;=$AG$1,R166,0)</f>
        <v>33</v>
      </c>
      <c r="T166" s="63">
        <f>IF($AG$1&gt;=M166,N166,0)</f>
        <v>33</v>
      </c>
      <c r="U166" s="64" t="s">
        <v>1815</v>
      </c>
      <c r="V166" s="65" t="str">
        <f>IF(Q166=100,"CUMPLIDA",IF(M166-$AG$1&lt;0,"VENCIDA",IF(M166-$AG$1&lt;=30,"PRÓXIMA A VENCER",IF(Q166&gt;0,"CON AVANCE","EN TERMINO"))))</f>
        <v>CUMPLIDA</v>
      </c>
      <c r="W166" s="65" t="str">
        <f>IF(A166&lt;&gt;"",IF(AC166=1,"VENCIDO",IF(AC166=2,"PRÓXIMO A VENCER",IF(AC166=3,"EN TERMINO",IF(AC166=4,"CON AVANCE",IF(AC166=5,"CUMPLIDO",))))),"")</f>
        <v>CUMPLIDO</v>
      </c>
      <c r="X166" s="84" t="s">
        <v>1216</v>
      </c>
      <c r="Y166" s="127" t="str">
        <f t="shared" si="36"/>
        <v>H13AF18</v>
      </c>
      <c r="Z166" s="84">
        <f>IF(A166&lt;&gt;"",1,Z165+1)</f>
        <v>1</v>
      </c>
      <c r="AA166" s="84" t="str">
        <f t="shared" si="37"/>
        <v>H13AF18 - 1</v>
      </c>
      <c r="AB166" s="128">
        <f t="shared" si="38"/>
        <v>5</v>
      </c>
      <c r="AC166" s="128">
        <f t="shared" si="35"/>
        <v>5</v>
      </c>
      <c r="AD166" s="128" t="str">
        <f>IF(A166&lt;&gt;"",MID(F166,1,FIND(" ",F166,1)-1),AD165)</f>
        <v>H13AF18.</v>
      </c>
      <c r="AE166" s="128" t="str">
        <f t="shared" si="39"/>
        <v>H13AF18</v>
      </c>
      <c r="AF166" s="85"/>
      <c r="AG166" s="86"/>
      <c r="AH166" s="87"/>
    </row>
    <row r="167" spans="1:34" s="88" customFormat="1" ht="350.1" customHeight="1" x14ac:dyDescent="0.2">
      <c r="A167" s="95" t="str">
        <f>IF(ISBLANK(D167),"",COUNTA($D$2:D167))</f>
        <v/>
      </c>
      <c r="B167" s="96">
        <f t="shared" si="33"/>
        <v>166</v>
      </c>
      <c r="C167" s="64">
        <v>26</v>
      </c>
      <c r="D167" s="64"/>
      <c r="E167" s="64">
        <v>1801001</v>
      </c>
      <c r="F167" s="68" t="s">
        <v>1598</v>
      </c>
      <c r="G167" s="68" t="s">
        <v>1226</v>
      </c>
      <c r="H167" s="69" t="s">
        <v>1217</v>
      </c>
      <c r="I167" s="69" t="s">
        <v>1837</v>
      </c>
      <c r="J167" s="69" t="s">
        <v>1819</v>
      </c>
      <c r="K167" s="64">
        <v>1</v>
      </c>
      <c r="L167" s="118">
        <v>43690</v>
      </c>
      <c r="M167" s="119">
        <v>43830</v>
      </c>
      <c r="N167" s="71">
        <f t="shared" si="42"/>
        <v>20</v>
      </c>
      <c r="O167" s="67" t="s">
        <v>2023</v>
      </c>
      <c r="P167" s="64">
        <v>1</v>
      </c>
      <c r="Q167" s="74">
        <f>IF(P167/K167&gt;1,100,+P167/K167*100)</f>
        <v>100</v>
      </c>
      <c r="R167" s="63">
        <f>+N167*Q167/100</f>
        <v>20</v>
      </c>
      <c r="S167" s="63">
        <f>IF(M167&lt;=$AG$1,R167,0)</f>
        <v>20</v>
      </c>
      <c r="T167" s="63">
        <f>IF($AG$1&gt;=M167,N167,0)</f>
        <v>20</v>
      </c>
      <c r="U167" s="64" t="s">
        <v>1815</v>
      </c>
      <c r="V167" s="65" t="str">
        <f>IF(Q167=100,"CUMPLIDA",IF(M167-$AG$1&lt;0,"VENCIDA",IF(M167-$AG$1&lt;=30,"PRÓXIMA A VENCER",IF(Q167&gt;0,"CON AVANCE","EN TERMINO"))))</f>
        <v>CUMPLIDA</v>
      </c>
      <c r="W167" s="65" t="str">
        <f>IF(A167&lt;&gt;"",IF(AC167=1,"VENCIDO",IF(AC167=2,"PRÓXIMO A VENCER",IF(AC167=3,"EN TERMINO",IF(AC167=4,"CON AVANCE",IF(AC167=5,"CUMPLIDO",))))),"")</f>
        <v/>
      </c>
      <c r="X167" s="84" t="s">
        <v>1216</v>
      </c>
      <c r="Y167" s="127" t="str">
        <f t="shared" si="36"/>
        <v>H13AF18</v>
      </c>
      <c r="Z167" s="84">
        <f>IF(A167&lt;&gt;"",1,Z166+1)</f>
        <v>2</v>
      </c>
      <c r="AA167" s="84" t="str">
        <f t="shared" si="37"/>
        <v>H13AF18 - 2</v>
      </c>
      <c r="AB167" s="128">
        <f t="shared" si="38"/>
        <v>5</v>
      </c>
      <c r="AC167" s="128">
        <f t="shared" si="35"/>
        <v>5</v>
      </c>
      <c r="AD167" s="128" t="str">
        <f>IF(A167&lt;&gt;"",MID(F167,1,FIND(" ",F167,1)-1),AD166)</f>
        <v>H13AF18.</v>
      </c>
      <c r="AE167" s="128" t="str">
        <f t="shared" si="39"/>
        <v>H13AF18</v>
      </c>
      <c r="AF167" s="85"/>
      <c r="AG167" s="86"/>
      <c r="AH167" s="87"/>
    </row>
    <row r="168" spans="1:34" s="88" customFormat="1" ht="350.1" customHeight="1" x14ac:dyDescent="0.2">
      <c r="A168" s="95" t="str">
        <f>IF(ISBLANK(D168),"",COUNTA($D$2:D168))</f>
        <v/>
      </c>
      <c r="B168" s="96">
        <f t="shared" si="33"/>
        <v>167</v>
      </c>
      <c r="C168" s="64">
        <v>27</v>
      </c>
      <c r="D168" s="64"/>
      <c r="E168" s="64">
        <v>1801001</v>
      </c>
      <c r="F168" s="68" t="s">
        <v>1599</v>
      </c>
      <c r="G168" s="68" t="s">
        <v>1226</v>
      </c>
      <c r="H168" s="69" t="s">
        <v>1217</v>
      </c>
      <c r="I168" s="69" t="s">
        <v>1685</v>
      </c>
      <c r="J168" s="69" t="s">
        <v>1817</v>
      </c>
      <c r="K168" s="64">
        <v>1</v>
      </c>
      <c r="L168" s="118">
        <v>43690</v>
      </c>
      <c r="M168" s="119">
        <v>43830</v>
      </c>
      <c r="N168" s="71">
        <f t="shared" si="42"/>
        <v>20</v>
      </c>
      <c r="O168" s="67" t="s">
        <v>2023</v>
      </c>
      <c r="P168" s="64">
        <v>1</v>
      </c>
      <c r="Q168" s="74">
        <f>IF(P168/K168&gt;1,100,+P168/K168*100)</f>
        <v>100</v>
      </c>
      <c r="R168" s="63">
        <f>+N168*Q168/100</f>
        <v>20</v>
      </c>
      <c r="S168" s="63">
        <f>IF(M168&lt;=$AG$1,R168,0)</f>
        <v>20</v>
      </c>
      <c r="T168" s="63">
        <f>IF($AG$1&gt;=M168,N168,0)</f>
        <v>20</v>
      </c>
      <c r="U168" s="64" t="s">
        <v>1815</v>
      </c>
      <c r="V168" s="65" t="str">
        <f>IF(Q168=100,"CUMPLIDA",IF(M168-$AG$1&lt;0,"VENCIDA",IF(M168-$AG$1&lt;=30,"PRÓXIMA A VENCER",IF(Q168&gt;0,"CON AVANCE","EN TERMINO"))))</f>
        <v>CUMPLIDA</v>
      </c>
      <c r="W168" s="65" t="str">
        <f>IF(A168&lt;&gt;"",IF(AC168=1,"VENCIDO",IF(AC168=2,"PRÓXIMO A VENCER",IF(AC168=3,"EN TERMINO",IF(AC168=4,"CON AVANCE",IF(AC168=5,"CUMPLIDO",))))),"")</f>
        <v/>
      </c>
      <c r="X168" s="84" t="s">
        <v>1216</v>
      </c>
      <c r="Y168" s="127" t="str">
        <f t="shared" si="36"/>
        <v>H13AF18</v>
      </c>
      <c r="Z168" s="84">
        <f>IF(A168&lt;&gt;"",1,Z167+1)</f>
        <v>3</v>
      </c>
      <c r="AA168" s="84" t="str">
        <f t="shared" si="37"/>
        <v>H13AF18 - 3</v>
      </c>
      <c r="AB168" s="128">
        <f t="shared" si="38"/>
        <v>5</v>
      </c>
      <c r="AC168" s="128">
        <f t="shared" si="35"/>
        <v>5</v>
      </c>
      <c r="AD168" s="128" t="str">
        <f>IF(A168&lt;&gt;"",MID(F168,1,FIND(" ",F168,1)-1),AD167)</f>
        <v>H13AF18.</v>
      </c>
      <c r="AE168" s="128" t="str">
        <f t="shared" si="39"/>
        <v>H13AF18</v>
      </c>
      <c r="AF168" s="85"/>
      <c r="AG168" s="86"/>
      <c r="AH168" s="87"/>
    </row>
    <row r="169" spans="1:34" s="88" customFormat="1" ht="350.1" customHeight="1" x14ac:dyDescent="0.2">
      <c r="A169" s="95">
        <f>IF(ISBLANK(D169),"",COUNTA($D$2:D169))</f>
        <v>148</v>
      </c>
      <c r="B169" s="96">
        <f t="shared" si="33"/>
        <v>168</v>
      </c>
      <c r="C169" s="64"/>
      <c r="D169" s="64" t="s">
        <v>815</v>
      </c>
      <c r="E169" s="64">
        <v>1801001</v>
      </c>
      <c r="F169" s="68" t="s">
        <v>1967</v>
      </c>
      <c r="G169" s="68" t="s">
        <v>1654</v>
      </c>
      <c r="H169" s="69" t="s">
        <v>1227</v>
      </c>
      <c r="I169" s="69" t="s">
        <v>1228</v>
      </c>
      <c r="J169" s="69" t="s">
        <v>1820</v>
      </c>
      <c r="K169" s="64">
        <v>2</v>
      </c>
      <c r="L169" s="118">
        <v>43690</v>
      </c>
      <c r="M169" s="119">
        <v>44055</v>
      </c>
      <c r="N169" s="71">
        <f t="shared" si="42"/>
        <v>52.142857142857146</v>
      </c>
      <c r="O169" s="64" t="s">
        <v>1995</v>
      </c>
      <c r="P169" s="64">
        <v>2</v>
      </c>
      <c r="Q169" s="74">
        <f>IF(P169/K169&gt;1,100,+P169/K169*100)</f>
        <v>100</v>
      </c>
      <c r="R169" s="63">
        <f>+N169*Q169/100</f>
        <v>52.142857142857146</v>
      </c>
      <c r="S169" s="63">
        <f>IF(M169&lt;=$AG$1,R169,0)</f>
        <v>52.142857142857146</v>
      </c>
      <c r="T169" s="63">
        <f>IF($AG$1&gt;=M169,N169,0)</f>
        <v>52.142857142857146</v>
      </c>
      <c r="U169" s="64" t="s">
        <v>1815</v>
      </c>
      <c r="V169" s="65" t="str">
        <f>IF(Q169=100,"CUMPLIDA",IF(M169-$AG$1&lt;0,"VENCIDA",IF(M169-$AG$1&lt;=30,"PRÓXIMA A VENCER",IF(Q169&gt;0,"CON AVANCE","EN TERMINO"))))</f>
        <v>CUMPLIDA</v>
      </c>
      <c r="W169" s="65" t="str">
        <f>IF(A169&lt;&gt;"",IF(AC169=1,"VENCIDO",IF(AC169=2,"PRÓXIMO A VENCER",IF(AC169=3,"EN TERMINO",IF(AC169=4,"CON AVANCE",IF(AC169=5,"CUMPLIDO",))))),"")</f>
        <v>CUMPLIDO</v>
      </c>
      <c r="X169" s="84" t="s">
        <v>1216</v>
      </c>
      <c r="Y169" s="127" t="str">
        <f t="shared" si="36"/>
        <v>H21AF18</v>
      </c>
      <c r="Z169" s="84">
        <f>IF(A169&lt;&gt;"",1,Z168+1)</f>
        <v>1</v>
      </c>
      <c r="AA169" s="84" t="str">
        <f t="shared" si="37"/>
        <v>H21AF18 - 1</v>
      </c>
      <c r="AB169" s="128">
        <f t="shared" si="38"/>
        <v>5</v>
      </c>
      <c r="AC169" s="128">
        <f t="shared" si="35"/>
        <v>5</v>
      </c>
      <c r="AD169" s="128" t="str">
        <f>IF(A169&lt;&gt;"",MID(F169,1,FIND(" ",F169,1)-1),AD168)</f>
        <v>H21AF18.</v>
      </c>
      <c r="AE169" s="128" t="str">
        <f t="shared" si="39"/>
        <v>H21AF18</v>
      </c>
      <c r="AF169" s="85"/>
      <c r="AG169" s="86"/>
      <c r="AH169" s="87"/>
    </row>
    <row r="170" spans="1:34" s="88" customFormat="1" ht="350.1" customHeight="1" x14ac:dyDescent="0.2">
      <c r="A170" s="95">
        <f>IF(ISBLANK(D170),"",COUNTA($D$2:D170))</f>
        <v>149</v>
      </c>
      <c r="B170" s="96">
        <f t="shared" si="33"/>
        <v>169</v>
      </c>
      <c r="C170" s="64">
        <v>39</v>
      </c>
      <c r="D170" s="64" t="s">
        <v>815</v>
      </c>
      <c r="E170" s="64">
        <v>1801001</v>
      </c>
      <c r="F170" s="69" t="s">
        <v>1968</v>
      </c>
      <c r="G170" s="69" t="s">
        <v>1229</v>
      </c>
      <c r="H170" s="69" t="s">
        <v>1217</v>
      </c>
      <c r="I170" s="69" t="s">
        <v>1837</v>
      </c>
      <c r="J170" s="69" t="s">
        <v>1819</v>
      </c>
      <c r="K170" s="64">
        <v>1</v>
      </c>
      <c r="L170" s="118">
        <v>43690</v>
      </c>
      <c r="M170" s="118">
        <v>43830</v>
      </c>
      <c r="N170" s="71">
        <f t="shared" si="42"/>
        <v>20</v>
      </c>
      <c r="O170" s="64" t="s">
        <v>379</v>
      </c>
      <c r="P170" s="64">
        <v>1</v>
      </c>
      <c r="Q170" s="74">
        <f>IF(P170/K170&gt;1,100,+P170/K170*100)</f>
        <v>100</v>
      </c>
      <c r="R170" s="63">
        <f>+N170*Q170/100</f>
        <v>20</v>
      </c>
      <c r="S170" s="63">
        <f>IF(M170&lt;=$AG$1,R170,0)</f>
        <v>20</v>
      </c>
      <c r="T170" s="63">
        <f>IF($AG$1&gt;=M170,N170,0)</f>
        <v>20</v>
      </c>
      <c r="U170" s="64" t="s">
        <v>1815</v>
      </c>
      <c r="V170" s="65" t="str">
        <f>IF(Q170=100,"CUMPLIDA",IF(M170-$AG$1&lt;0,"VENCIDA",IF(M170-$AG$1&lt;=30,"PRÓXIMA A VENCER",IF(Q170&gt;0,"CON AVANCE","EN TERMINO"))))</f>
        <v>CUMPLIDA</v>
      </c>
      <c r="W170" s="65" t="str">
        <f>IF(A170&lt;&gt;"",IF(AC170=1,"VENCIDO",IF(AC170=2,"PRÓXIMO A VENCER",IF(AC170=3,"EN TERMINO",IF(AC170=4,"CON AVANCE",IF(AC170=5,"CUMPLIDO",))))),"")</f>
        <v>CUMPLIDO</v>
      </c>
      <c r="X170" s="84" t="s">
        <v>1216</v>
      </c>
      <c r="Y170" s="127" t="str">
        <f t="shared" si="36"/>
        <v>H22AF18</v>
      </c>
      <c r="Z170" s="84">
        <f>IF(A170&lt;&gt;"",1,Z169+1)</f>
        <v>1</v>
      </c>
      <c r="AA170" s="84" t="str">
        <f t="shared" si="37"/>
        <v>H22AF18 - 1</v>
      </c>
      <c r="AB170" s="128">
        <f t="shared" si="38"/>
        <v>5</v>
      </c>
      <c r="AC170" s="128">
        <f t="shared" si="35"/>
        <v>5</v>
      </c>
      <c r="AD170" s="128" t="str">
        <f>IF(A170&lt;&gt;"",MID(F170,1,FIND(" ",F170,1)-1),AD169)</f>
        <v>H22AF18.</v>
      </c>
      <c r="AE170" s="128" t="str">
        <f t="shared" si="39"/>
        <v>H22AF18</v>
      </c>
      <c r="AF170" s="85"/>
      <c r="AG170" s="86"/>
      <c r="AH170" s="87"/>
    </row>
    <row r="171" spans="1:34" s="88" customFormat="1" ht="350.1" customHeight="1" x14ac:dyDescent="0.2">
      <c r="A171" s="95" t="str">
        <f>IF(ISBLANK(D171),"",COUNTA($D$2:D171))</f>
        <v/>
      </c>
      <c r="B171" s="96">
        <f t="shared" si="33"/>
        <v>170</v>
      </c>
      <c r="C171" s="64">
        <v>40</v>
      </c>
      <c r="D171" s="64"/>
      <c r="E171" s="64">
        <v>1801001</v>
      </c>
      <c r="F171" s="69" t="s">
        <v>1969</v>
      </c>
      <c r="G171" s="69" t="s">
        <v>1229</v>
      </c>
      <c r="H171" s="69" t="s">
        <v>1217</v>
      </c>
      <c r="I171" s="69" t="s">
        <v>1816</v>
      </c>
      <c r="J171" s="69" t="s">
        <v>1686</v>
      </c>
      <c r="K171" s="64">
        <v>1</v>
      </c>
      <c r="L171" s="118">
        <v>43690</v>
      </c>
      <c r="M171" s="118">
        <v>43830</v>
      </c>
      <c r="N171" s="71">
        <f t="shared" si="42"/>
        <v>20</v>
      </c>
      <c r="O171" s="64" t="s">
        <v>2025</v>
      </c>
      <c r="P171" s="64">
        <v>1</v>
      </c>
      <c r="Q171" s="74">
        <f>IF(P171/K171&gt;1,100,+P171/K171*100)</f>
        <v>100</v>
      </c>
      <c r="R171" s="63">
        <f>+N171*Q171/100</f>
        <v>20</v>
      </c>
      <c r="S171" s="63">
        <f>IF(M171&lt;=$AG$1,R171,0)</f>
        <v>20</v>
      </c>
      <c r="T171" s="63">
        <f>IF($AG$1&gt;=M171,N171,0)</f>
        <v>20</v>
      </c>
      <c r="U171" s="64" t="s">
        <v>1815</v>
      </c>
      <c r="V171" s="65" t="str">
        <f>IF(Q171=100,"CUMPLIDA",IF(M171-$AG$1&lt;0,"VENCIDA",IF(M171-$AG$1&lt;=30,"PRÓXIMA A VENCER",IF(Q171&gt;0,"CON AVANCE","EN TERMINO"))))</f>
        <v>CUMPLIDA</v>
      </c>
      <c r="W171" s="65" t="str">
        <f>IF(A171&lt;&gt;"",IF(AC171=1,"VENCIDO",IF(AC171=2,"PRÓXIMO A VENCER",IF(AC171=3,"EN TERMINO",IF(AC171=4,"CON AVANCE",IF(AC171=5,"CUMPLIDO",))))),"")</f>
        <v/>
      </c>
      <c r="X171" s="84" t="s">
        <v>1216</v>
      </c>
      <c r="Y171" s="127" t="str">
        <f t="shared" si="36"/>
        <v>H22AF18</v>
      </c>
      <c r="Z171" s="84">
        <f>IF(A171&lt;&gt;"",1,Z170+1)</f>
        <v>2</v>
      </c>
      <c r="AA171" s="84" t="str">
        <f t="shared" si="37"/>
        <v>H22AF18 - 2</v>
      </c>
      <c r="AB171" s="128">
        <f t="shared" si="38"/>
        <v>5</v>
      </c>
      <c r="AC171" s="128">
        <f t="shared" si="35"/>
        <v>5</v>
      </c>
      <c r="AD171" s="128" t="str">
        <f>IF(A171&lt;&gt;"",MID(F171,1,FIND(" ",F171,1)-1),AD170)</f>
        <v>H22AF18.</v>
      </c>
      <c r="AE171" s="128" t="str">
        <f t="shared" si="39"/>
        <v>H22AF18</v>
      </c>
      <c r="AF171" s="85"/>
      <c r="AG171" s="86"/>
      <c r="AH171" s="87"/>
    </row>
    <row r="172" spans="1:34" s="88" customFormat="1" ht="350.1" customHeight="1" x14ac:dyDescent="0.2">
      <c r="A172" s="95">
        <f>IF(ISBLANK(D172),"",COUNTA($D$2:D172))</f>
        <v>150</v>
      </c>
      <c r="B172" s="96">
        <f t="shared" si="33"/>
        <v>171</v>
      </c>
      <c r="C172" s="64">
        <v>41</v>
      </c>
      <c r="D172" s="64" t="s">
        <v>815</v>
      </c>
      <c r="E172" s="64">
        <v>1801001</v>
      </c>
      <c r="F172" s="69" t="s">
        <v>1600</v>
      </c>
      <c r="G172" s="69" t="s">
        <v>1230</v>
      </c>
      <c r="H172" s="69" t="s">
        <v>1231</v>
      </c>
      <c r="I172" s="69" t="s">
        <v>1446</v>
      </c>
      <c r="J172" s="64" t="s">
        <v>1219</v>
      </c>
      <c r="K172" s="64">
        <v>1</v>
      </c>
      <c r="L172" s="118">
        <v>43690</v>
      </c>
      <c r="M172" s="118">
        <v>43830</v>
      </c>
      <c r="N172" s="71">
        <f t="shared" si="42"/>
        <v>20</v>
      </c>
      <c r="O172" s="64" t="s">
        <v>379</v>
      </c>
      <c r="P172" s="64">
        <v>1</v>
      </c>
      <c r="Q172" s="74">
        <f>IF(P172/K172&gt;1,100,+P172/K172*100)</f>
        <v>100</v>
      </c>
      <c r="R172" s="63">
        <f>+N172*Q172/100</f>
        <v>20</v>
      </c>
      <c r="S172" s="63">
        <f>IF(M172&lt;=$AG$1,R172,0)</f>
        <v>20</v>
      </c>
      <c r="T172" s="63">
        <f>IF($AG$1&gt;=M172,N172,0)</f>
        <v>20</v>
      </c>
      <c r="U172" s="64" t="s">
        <v>1815</v>
      </c>
      <c r="V172" s="65" t="str">
        <f>IF(Q172=100,"CUMPLIDA",IF(M172-$AG$1&lt;0,"VENCIDA",IF(M172-$AG$1&lt;=30,"PRÓXIMA A VENCER",IF(Q172&gt;0,"CON AVANCE","EN TERMINO"))))</f>
        <v>CUMPLIDA</v>
      </c>
      <c r="W172" s="65" t="str">
        <f>IF(A172&lt;&gt;"",IF(AC172=1,"VENCIDO",IF(AC172=2,"PRÓXIMO A VENCER",IF(AC172=3,"EN TERMINO",IF(AC172=4,"CON AVANCE",IF(AC172=5,"CUMPLIDO",))))),"")</f>
        <v>CUMPLIDO</v>
      </c>
      <c r="X172" s="84" t="s">
        <v>1216</v>
      </c>
      <c r="Y172" s="127" t="str">
        <f t="shared" si="36"/>
        <v>H23AF18</v>
      </c>
      <c r="Z172" s="84">
        <f>IF(A172&lt;&gt;"",1,Z171+1)</f>
        <v>1</v>
      </c>
      <c r="AA172" s="84" t="str">
        <f t="shared" si="37"/>
        <v>H23AF18 - 1</v>
      </c>
      <c r="AB172" s="128">
        <f t="shared" si="38"/>
        <v>5</v>
      </c>
      <c r="AC172" s="128">
        <f t="shared" si="35"/>
        <v>5</v>
      </c>
      <c r="AD172" s="128" t="str">
        <f>IF(A172&lt;&gt;"",MID(F172,1,FIND(" ",F172,1)-1),AD171)</f>
        <v>H23AF18.</v>
      </c>
      <c r="AE172" s="128" t="str">
        <f t="shared" si="39"/>
        <v>H23AF18</v>
      </c>
      <c r="AF172" s="85"/>
      <c r="AG172" s="86"/>
      <c r="AH172" s="87"/>
    </row>
    <row r="173" spans="1:34" s="88" customFormat="1" ht="350.1" customHeight="1" x14ac:dyDescent="0.2">
      <c r="A173" s="95" t="str">
        <f>IF(ISBLANK(D173),"",COUNTA($D$2:D173))</f>
        <v/>
      </c>
      <c r="B173" s="96">
        <f t="shared" si="33"/>
        <v>172</v>
      </c>
      <c r="C173" s="64">
        <v>42</v>
      </c>
      <c r="D173" s="64"/>
      <c r="E173" s="64">
        <v>1801001</v>
      </c>
      <c r="F173" s="69" t="s">
        <v>1601</v>
      </c>
      <c r="G173" s="69" t="s">
        <v>1230</v>
      </c>
      <c r="H173" s="69" t="s">
        <v>890</v>
      </c>
      <c r="I173" s="69" t="s">
        <v>1232</v>
      </c>
      <c r="J173" s="69" t="s">
        <v>1846</v>
      </c>
      <c r="K173" s="64">
        <v>1</v>
      </c>
      <c r="L173" s="118">
        <v>43690</v>
      </c>
      <c r="M173" s="118">
        <v>43921</v>
      </c>
      <c r="N173" s="71">
        <f t="shared" si="42"/>
        <v>33</v>
      </c>
      <c r="O173" s="64" t="s">
        <v>379</v>
      </c>
      <c r="P173" s="64">
        <v>1</v>
      </c>
      <c r="Q173" s="74">
        <f>IF(P173/K173&gt;1,100,+P173/K173*100)</f>
        <v>100</v>
      </c>
      <c r="R173" s="63">
        <f>+N173*Q173/100</f>
        <v>33</v>
      </c>
      <c r="S173" s="63">
        <f>IF(M173&lt;=$AG$1,R173,0)</f>
        <v>33</v>
      </c>
      <c r="T173" s="63">
        <f>IF($AG$1&gt;=M173,N173,0)</f>
        <v>33</v>
      </c>
      <c r="U173" s="64" t="s">
        <v>1815</v>
      </c>
      <c r="V173" s="65" t="str">
        <f>IF(Q173=100,"CUMPLIDA",IF(M173-$AG$1&lt;0,"VENCIDA",IF(M173-$AG$1&lt;=30,"PRÓXIMA A VENCER",IF(Q173&gt;0,"CON AVANCE","EN TERMINO"))))</f>
        <v>CUMPLIDA</v>
      </c>
      <c r="W173" s="65" t="str">
        <f>IF(A173&lt;&gt;"",IF(AC173=1,"VENCIDO",IF(AC173=2,"PRÓXIMO A VENCER",IF(AC173=3,"EN TERMINO",IF(AC173=4,"CON AVANCE",IF(AC173=5,"CUMPLIDO",))))),"")</f>
        <v/>
      </c>
      <c r="X173" s="84" t="s">
        <v>1216</v>
      </c>
      <c r="Y173" s="127" t="str">
        <f t="shared" si="36"/>
        <v>H23AF18</v>
      </c>
      <c r="Z173" s="84">
        <f>IF(A173&lt;&gt;"",1,Z172+1)</f>
        <v>2</v>
      </c>
      <c r="AA173" s="84" t="str">
        <f t="shared" si="37"/>
        <v>H23AF18 - 2</v>
      </c>
      <c r="AB173" s="128">
        <f t="shared" si="38"/>
        <v>5</v>
      </c>
      <c r="AC173" s="128">
        <f t="shared" si="35"/>
        <v>5</v>
      </c>
      <c r="AD173" s="128" t="str">
        <f>IF(A173&lt;&gt;"",MID(F173,1,FIND(" ",F173,1)-1),AD172)</f>
        <v>H23AF18.</v>
      </c>
      <c r="AE173" s="128" t="str">
        <f t="shared" si="39"/>
        <v>H23AF18</v>
      </c>
      <c r="AF173" s="85"/>
      <c r="AG173" s="86"/>
      <c r="AH173" s="87"/>
    </row>
    <row r="174" spans="1:34" s="88" customFormat="1" ht="350.1" customHeight="1" x14ac:dyDescent="0.2">
      <c r="A174" s="95">
        <f>IF(ISBLANK(D174),"",COUNTA($D$2:D174))</f>
        <v>151</v>
      </c>
      <c r="B174" s="96">
        <f t="shared" si="33"/>
        <v>173</v>
      </c>
      <c r="C174" s="64"/>
      <c r="D174" s="64" t="s">
        <v>815</v>
      </c>
      <c r="E174" s="64">
        <v>1801001</v>
      </c>
      <c r="F174" s="69" t="s">
        <v>1602</v>
      </c>
      <c r="G174" s="69" t="s">
        <v>1233</v>
      </c>
      <c r="H174" s="69" t="s">
        <v>1234</v>
      </c>
      <c r="I174" s="69" t="s">
        <v>1456</v>
      </c>
      <c r="J174" s="64" t="s">
        <v>1235</v>
      </c>
      <c r="K174" s="64">
        <v>1</v>
      </c>
      <c r="L174" s="118">
        <v>43690</v>
      </c>
      <c r="M174" s="118">
        <v>43830</v>
      </c>
      <c r="N174" s="71">
        <f t="shared" si="42"/>
        <v>20</v>
      </c>
      <c r="O174" s="64" t="s">
        <v>379</v>
      </c>
      <c r="P174" s="64">
        <v>1</v>
      </c>
      <c r="Q174" s="74">
        <f>IF(P174/K174&gt;1,100,+P174/K174*100)</f>
        <v>100</v>
      </c>
      <c r="R174" s="63">
        <f>+N174*Q174/100</f>
        <v>20</v>
      </c>
      <c r="S174" s="63">
        <f>IF(M174&lt;=$AG$1,R174,0)</f>
        <v>20</v>
      </c>
      <c r="T174" s="63">
        <f>IF($AG$1&gt;=M174,N174,0)</f>
        <v>20</v>
      </c>
      <c r="U174" s="64" t="s">
        <v>1815</v>
      </c>
      <c r="V174" s="65" t="str">
        <f>IF(Q174=100,"CUMPLIDA",IF(M174-$AG$1&lt;0,"VENCIDA",IF(M174-$AG$1&lt;=30,"PRÓXIMA A VENCER",IF(Q174&gt;0,"CON AVANCE","EN TERMINO"))))</f>
        <v>CUMPLIDA</v>
      </c>
      <c r="W174" s="65" t="str">
        <f>IF(A174&lt;&gt;"",IF(AC174=1,"VENCIDO",IF(AC174=2,"PRÓXIMO A VENCER",IF(AC174=3,"EN TERMINO",IF(AC174=4,"CON AVANCE",IF(AC174=5,"CUMPLIDO",))))),"")</f>
        <v>CUMPLIDO</v>
      </c>
      <c r="X174" s="84" t="s">
        <v>1216</v>
      </c>
      <c r="Y174" s="127" t="str">
        <f t="shared" si="36"/>
        <v xml:space="preserve">
H24AF18</v>
      </c>
      <c r="Z174" s="84">
        <f>IF(A174&lt;&gt;"",1,Z173+1)</f>
        <v>1</v>
      </c>
      <c r="AA174" s="84" t="str">
        <f t="shared" si="37"/>
        <v xml:space="preserve">
H24AF18 - 1</v>
      </c>
      <c r="AB174" s="128">
        <f t="shared" si="38"/>
        <v>5</v>
      </c>
      <c r="AC174" s="128">
        <f t="shared" si="35"/>
        <v>5</v>
      </c>
      <c r="AD174" s="128" t="str">
        <f>IF(A174&lt;&gt;"",MID(F174,1,FIND(" ",F174,1)-1),AD173)</f>
        <v xml:space="preserve">
H24AF18.</v>
      </c>
      <c r="AE174" s="128" t="str">
        <f t="shared" si="39"/>
        <v xml:space="preserve">
H24AF18</v>
      </c>
      <c r="AF174" s="85"/>
      <c r="AG174" s="86"/>
      <c r="AH174" s="87"/>
    </row>
    <row r="175" spans="1:34" s="88" customFormat="1" ht="350.1" customHeight="1" x14ac:dyDescent="0.2">
      <c r="A175" s="95">
        <f>IF(ISBLANK(D175),"",COUNTA($D$2:D175))</f>
        <v>152</v>
      </c>
      <c r="B175" s="96">
        <f t="shared" si="33"/>
        <v>174</v>
      </c>
      <c r="C175" s="64">
        <v>47</v>
      </c>
      <c r="D175" s="64" t="s">
        <v>815</v>
      </c>
      <c r="E175" s="64">
        <v>1801001</v>
      </c>
      <c r="F175" s="68" t="s">
        <v>1603</v>
      </c>
      <c r="G175" s="68" t="s">
        <v>1238</v>
      </c>
      <c r="H175" s="69" t="s">
        <v>1457</v>
      </c>
      <c r="I175" s="68" t="s">
        <v>1239</v>
      </c>
      <c r="J175" s="67" t="s">
        <v>1237</v>
      </c>
      <c r="K175" s="67">
        <v>2</v>
      </c>
      <c r="L175" s="119">
        <v>43770</v>
      </c>
      <c r="M175" s="119">
        <v>43860</v>
      </c>
      <c r="N175" s="71">
        <f t="shared" si="42"/>
        <v>12.857142857142858</v>
      </c>
      <c r="O175" s="64" t="s">
        <v>2009</v>
      </c>
      <c r="P175" s="67">
        <v>2</v>
      </c>
      <c r="Q175" s="74">
        <f>IF(P175/K175&gt;1,100,+P175/K175*100)</f>
        <v>100</v>
      </c>
      <c r="R175" s="63">
        <f>+N175*Q175/100</f>
        <v>12.857142857142858</v>
      </c>
      <c r="S175" s="63">
        <f>IF(M175&lt;=$AG$1,R175,0)</f>
        <v>12.857142857142858</v>
      </c>
      <c r="T175" s="63">
        <f>IF($AG$1&gt;=M175,N175,0)</f>
        <v>12.857142857142858</v>
      </c>
      <c r="U175" s="64"/>
      <c r="V175" s="65" t="str">
        <f>IF(Q175=100,"CUMPLIDA",IF(M175-$AG$1&lt;0,"VENCIDA",IF(M175-$AG$1&lt;=30,"PRÓXIMA A VENCER",IF(Q175&gt;0,"CON AVANCE","EN TERMINO"))))</f>
        <v>CUMPLIDA</v>
      </c>
      <c r="W175" s="65" t="str">
        <f>IF(A175&lt;&gt;"",IF(AC175=1,"VENCIDO",IF(AC175=2,"PRÓXIMO A VENCER",IF(AC175=3,"EN TERMINO",IF(AC175=4,"CON AVANCE",IF(AC175=5,"CUMPLIDO",))))),"")</f>
        <v>CUMPLIDO</v>
      </c>
      <c r="X175" s="84" t="s">
        <v>1216</v>
      </c>
      <c r="Y175" s="127" t="str">
        <f t="shared" si="36"/>
        <v>H26AF18</v>
      </c>
      <c r="Z175" s="84">
        <f>IF(A175&lt;&gt;"",1,Z174+1)</f>
        <v>1</v>
      </c>
      <c r="AA175" s="84" t="str">
        <f t="shared" si="37"/>
        <v>H26AF18 - 1</v>
      </c>
      <c r="AB175" s="128">
        <f t="shared" si="38"/>
        <v>5</v>
      </c>
      <c r="AC175" s="128">
        <f t="shared" si="35"/>
        <v>5</v>
      </c>
      <c r="AD175" s="128" t="str">
        <f>IF(A175&lt;&gt;"",MID(F175,1,FIND(" ",F175,1)-1),AD174)</f>
        <v>H26AF18.</v>
      </c>
      <c r="AE175" s="128" t="str">
        <f t="shared" si="39"/>
        <v>H26AF18</v>
      </c>
      <c r="AF175" s="85"/>
      <c r="AG175" s="86"/>
      <c r="AH175" s="87"/>
    </row>
    <row r="176" spans="1:34" s="88" customFormat="1" ht="350.1" customHeight="1" x14ac:dyDescent="0.2">
      <c r="A176" s="95" t="str">
        <f>IF(ISBLANK(D176),"",COUNTA($D$2:D176))</f>
        <v/>
      </c>
      <c r="B176" s="96">
        <f t="shared" si="33"/>
        <v>175</v>
      </c>
      <c r="C176" s="64">
        <v>48</v>
      </c>
      <c r="D176" s="64"/>
      <c r="E176" s="64">
        <v>1801001</v>
      </c>
      <c r="F176" s="68" t="s">
        <v>1604</v>
      </c>
      <c r="G176" s="68" t="s">
        <v>1238</v>
      </c>
      <c r="H176" s="69" t="s">
        <v>1457</v>
      </c>
      <c r="I176" s="68" t="s">
        <v>1458</v>
      </c>
      <c r="J176" s="67" t="s">
        <v>1240</v>
      </c>
      <c r="K176" s="67">
        <v>1</v>
      </c>
      <c r="L176" s="119">
        <v>43860</v>
      </c>
      <c r="M176" s="119">
        <f>L176+16</f>
        <v>43876</v>
      </c>
      <c r="N176" s="71">
        <f t="shared" si="42"/>
        <v>2.2857142857142856</v>
      </c>
      <c r="O176" s="67" t="s">
        <v>2009</v>
      </c>
      <c r="P176" s="67">
        <v>1</v>
      </c>
      <c r="Q176" s="74">
        <f>IF(P176/K176&gt;1,100,+P176/K176*100)</f>
        <v>100</v>
      </c>
      <c r="R176" s="63">
        <f>+N176*Q176/100</f>
        <v>2.2857142857142856</v>
      </c>
      <c r="S176" s="63">
        <f>IF(M176&lt;=$AG$1,R176,0)</f>
        <v>2.2857142857142856</v>
      </c>
      <c r="T176" s="63">
        <f>IF($AG$1&gt;=M176,N176,0)</f>
        <v>2.2857142857142856</v>
      </c>
      <c r="U176" s="64"/>
      <c r="V176" s="65" t="str">
        <f>IF(Q176=100,"CUMPLIDA",IF(M176-$AG$1&lt;0,"VENCIDA",IF(M176-$AG$1&lt;=30,"PRÓXIMA A VENCER",IF(Q176&gt;0,"CON AVANCE","EN TERMINO"))))</f>
        <v>CUMPLIDA</v>
      </c>
      <c r="W176" s="65" t="str">
        <f>IF(A176&lt;&gt;"",IF(AC176=1,"VENCIDO",IF(AC176=2,"PRÓXIMO A VENCER",IF(AC176=3,"EN TERMINO",IF(AC176=4,"CON AVANCE",IF(AC176=5,"CUMPLIDO",))))),"")</f>
        <v/>
      </c>
      <c r="X176" s="84" t="s">
        <v>1216</v>
      </c>
      <c r="Y176" s="127" t="str">
        <f t="shared" si="36"/>
        <v>H26AF18</v>
      </c>
      <c r="Z176" s="84">
        <f>IF(A176&lt;&gt;"",1,Z175+1)</f>
        <v>2</v>
      </c>
      <c r="AA176" s="84" t="str">
        <f t="shared" si="37"/>
        <v>H26AF18 - 2</v>
      </c>
      <c r="AB176" s="128">
        <f t="shared" si="38"/>
        <v>5</v>
      </c>
      <c r="AC176" s="128">
        <f t="shared" si="35"/>
        <v>5</v>
      </c>
      <c r="AD176" s="128" t="str">
        <f>IF(A176&lt;&gt;"",MID(F176,1,FIND(" ",F176,1)-1),AD175)</f>
        <v>H26AF18.</v>
      </c>
      <c r="AE176" s="128" t="str">
        <f t="shared" si="39"/>
        <v>H26AF18</v>
      </c>
      <c r="AF176" s="85"/>
      <c r="AG176" s="86"/>
      <c r="AH176" s="87"/>
    </row>
    <row r="177" spans="1:34" s="88" customFormat="1" ht="350.1" customHeight="1" x14ac:dyDescent="0.2">
      <c r="A177" s="95" t="str">
        <f>IF(ISBLANK(D177),"",COUNTA($D$2:D177))</f>
        <v/>
      </c>
      <c r="B177" s="96">
        <f t="shared" si="33"/>
        <v>176</v>
      </c>
      <c r="C177" s="64">
        <v>49</v>
      </c>
      <c r="D177" s="64"/>
      <c r="E177" s="64">
        <v>1801001</v>
      </c>
      <c r="F177" s="68" t="s">
        <v>1605</v>
      </c>
      <c r="G177" s="68" t="s">
        <v>1238</v>
      </c>
      <c r="H177" s="69" t="s">
        <v>1457</v>
      </c>
      <c r="I177" s="68" t="s">
        <v>1459</v>
      </c>
      <c r="J177" s="67" t="s">
        <v>1236</v>
      </c>
      <c r="K177" s="67">
        <v>1</v>
      </c>
      <c r="L177" s="119">
        <f>M175</f>
        <v>43860</v>
      </c>
      <c r="M177" s="119">
        <f>L177+7</f>
        <v>43867</v>
      </c>
      <c r="N177" s="71">
        <f t="shared" si="42"/>
        <v>1</v>
      </c>
      <c r="O177" s="67" t="s">
        <v>341</v>
      </c>
      <c r="P177" s="67">
        <v>1</v>
      </c>
      <c r="Q177" s="74">
        <f>IF(P177/K177&gt;1,100,+P177/K177*100)</f>
        <v>100</v>
      </c>
      <c r="R177" s="63">
        <f>+N177*Q177/100</f>
        <v>1</v>
      </c>
      <c r="S177" s="63">
        <f>IF(M177&lt;=$AG$1,R177,0)</f>
        <v>1</v>
      </c>
      <c r="T177" s="63">
        <f>IF($AG$1&gt;=M177,N177,0)</f>
        <v>1</v>
      </c>
      <c r="U177" s="64"/>
      <c r="V177" s="65" t="str">
        <f>IF(Q177=100,"CUMPLIDA",IF(M177-$AG$1&lt;0,"VENCIDA",IF(M177-$AG$1&lt;=30,"PRÓXIMA A VENCER",IF(Q177&gt;0,"CON AVANCE","EN TERMINO"))))</f>
        <v>CUMPLIDA</v>
      </c>
      <c r="W177" s="65" t="str">
        <f>IF(A177&lt;&gt;"",IF(AC177=1,"VENCIDO",IF(AC177=2,"PRÓXIMO A VENCER",IF(AC177=3,"EN TERMINO",IF(AC177=4,"CON AVANCE",IF(AC177=5,"CUMPLIDO",))))),"")</f>
        <v/>
      </c>
      <c r="X177" s="84" t="s">
        <v>1216</v>
      </c>
      <c r="Y177" s="127" t="str">
        <f t="shared" si="36"/>
        <v>H26AF18</v>
      </c>
      <c r="Z177" s="84">
        <f>IF(A177&lt;&gt;"",1,Z176+1)</f>
        <v>3</v>
      </c>
      <c r="AA177" s="84" t="str">
        <f t="shared" si="37"/>
        <v>H26AF18 - 3</v>
      </c>
      <c r="AB177" s="128">
        <f t="shared" si="38"/>
        <v>5</v>
      </c>
      <c r="AC177" s="128">
        <f t="shared" si="35"/>
        <v>5</v>
      </c>
      <c r="AD177" s="128" t="str">
        <f>IF(A177&lt;&gt;"",MID(F177,1,FIND(" ",F177,1)-1),AD176)</f>
        <v>H26AF18.</v>
      </c>
      <c r="AE177" s="128" t="str">
        <f t="shared" si="39"/>
        <v>H26AF18</v>
      </c>
      <c r="AF177" s="85"/>
      <c r="AG177" s="86"/>
      <c r="AH177" s="87"/>
    </row>
    <row r="178" spans="1:34" s="88" customFormat="1" ht="350.1" customHeight="1" x14ac:dyDescent="0.2">
      <c r="A178" s="95" t="str">
        <f>IF(ISBLANK(D178),"",COUNTA($D$2:D178))</f>
        <v/>
      </c>
      <c r="B178" s="96">
        <f t="shared" si="33"/>
        <v>177</v>
      </c>
      <c r="C178" s="64">
        <v>50</v>
      </c>
      <c r="D178" s="64"/>
      <c r="E178" s="64">
        <v>1801001</v>
      </c>
      <c r="F178" s="68" t="s">
        <v>1606</v>
      </c>
      <c r="G178" s="68" t="s">
        <v>1238</v>
      </c>
      <c r="H178" s="69" t="s">
        <v>1457</v>
      </c>
      <c r="I178" s="68" t="s">
        <v>1460</v>
      </c>
      <c r="J178" s="67" t="s">
        <v>1241</v>
      </c>
      <c r="K178" s="67">
        <v>12</v>
      </c>
      <c r="L178" s="119">
        <f>M177</f>
        <v>43867</v>
      </c>
      <c r="M178" s="119">
        <v>44226</v>
      </c>
      <c r="N178" s="71">
        <f t="shared" si="42"/>
        <v>51.285714285714285</v>
      </c>
      <c r="O178" s="67" t="s">
        <v>2003</v>
      </c>
      <c r="P178" s="64">
        <v>12</v>
      </c>
      <c r="Q178" s="74">
        <f>IF(P178/K178&gt;1,100,+P178/K178*100)</f>
        <v>100</v>
      </c>
      <c r="R178" s="63">
        <f>+N178*Q178/100</f>
        <v>51.285714285714285</v>
      </c>
      <c r="S178" s="63">
        <f>IF(M178&lt;=$AG$1,R178,0)</f>
        <v>51.285714285714285</v>
      </c>
      <c r="T178" s="63">
        <f>IF($AG$1&gt;=M178,N178,0)</f>
        <v>51.285714285714285</v>
      </c>
      <c r="U178" s="64"/>
      <c r="V178" s="65" t="str">
        <f>IF(Q178=100,"CUMPLIDA",IF(M178-$AG$1&lt;0,"VENCIDA",IF(M178-$AG$1&lt;=30,"PRÓXIMA A VENCER",IF(Q178&gt;0,"CON AVANCE","EN TERMINO"))))</f>
        <v>CUMPLIDA</v>
      </c>
      <c r="W178" s="65" t="str">
        <f>IF(A178&lt;&gt;"",IF(AC178=1,"VENCIDO",IF(AC178=2,"PRÓXIMO A VENCER",IF(AC178=3,"EN TERMINO",IF(AC178=4,"CON AVANCE",IF(AC178=5,"CUMPLIDO",))))),"")</f>
        <v/>
      </c>
      <c r="X178" s="84" t="s">
        <v>1216</v>
      </c>
      <c r="Y178" s="127" t="str">
        <f t="shared" si="36"/>
        <v>H26AF18</v>
      </c>
      <c r="Z178" s="84">
        <f>IF(A178&lt;&gt;"",1,Z177+1)</f>
        <v>4</v>
      </c>
      <c r="AA178" s="84" t="str">
        <f t="shared" si="37"/>
        <v>H26AF18 - 4</v>
      </c>
      <c r="AB178" s="128">
        <f t="shared" si="38"/>
        <v>5</v>
      </c>
      <c r="AC178" s="128">
        <f t="shared" si="35"/>
        <v>5</v>
      </c>
      <c r="AD178" s="128" t="str">
        <f>IF(A178&lt;&gt;"",MID(F178,1,FIND(" ",F178,1)-1),AD177)</f>
        <v>H26AF18.</v>
      </c>
      <c r="AE178" s="128" t="str">
        <f t="shared" si="39"/>
        <v>H26AF18</v>
      </c>
      <c r="AF178" s="85"/>
      <c r="AG178" s="86"/>
      <c r="AH178" s="87"/>
    </row>
    <row r="179" spans="1:34" s="88" customFormat="1" ht="383.25" customHeight="1" x14ac:dyDescent="0.2">
      <c r="A179" s="95">
        <f>IF(ISBLANK(D179),"",COUNTA($D$2:D179))</f>
        <v>153</v>
      </c>
      <c r="B179" s="96">
        <f t="shared" si="33"/>
        <v>178</v>
      </c>
      <c r="C179" s="64"/>
      <c r="D179" s="64" t="s">
        <v>816</v>
      </c>
      <c r="E179" s="64" t="s">
        <v>1243</v>
      </c>
      <c r="F179" s="68" t="s">
        <v>1607</v>
      </c>
      <c r="G179" s="68" t="s">
        <v>1244</v>
      </c>
      <c r="H179" s="69" t="s">
        <v>1245</v>
      </c>
      <c r="I179" s="69" t="s">
        <v>1461</v>
      </c>
      <c r="J179" s="64" t="s">
        <v>1246</v>
      </c>
      <c r="K179" s="64">
        <v>29</v>
      </c>
      <c r="L179" s="118">
        <v>43690</v>
      </c>
      <c r="M179" s="118">
        <v>43861</v>
      </c>
      <c r="N179" s="71">
        <f t="shared" ref="N179:N222" si="43">(+M179-L179)/7</f>
        <v>24.428571428571427</v>
      </c>
      <c r="O179" s="64" t="s">
        <v>2011</v>
      </c>
      <c r="P179" s="67">
        <v>26</v>
      </c>
      <c r="Q179" s="74">
        <f>IF(P179/K179&gt;1,100,+P179/K179*100)</f>
        <v>89.65517241379311</v>
      </c>
      <c r="R179" s="63">
        <f>+N179*Q179/100</f>
        <v>21.901477832512313</v>
      </c>
      <c r="S179" s="63">
        <f>IF(M179&lt;=$AG$1,R179,0)</f>
        <v>21.901477832512313</v>
      </c>
      <c r="T179" s="63">
        <f>IF($AG$1&gt;=M179,N179,0)</f>
        <v>24.428571428571427</v>
      </c>
      <c r="U179" s="64"/>
      <c r="V179" s="65" t="str">
        <f>IF(Q179=100,"CUMPLIDA",IF(M179-$AG$1&lt;0,"VENCIDA",IF(M179-$AG$1&lt;=30,"PRÓXIMA A VENCER",IF(Q179&gt;0,"CON AVANCE","EN TERMINO"))))</f>
        <v>VENCIDA</v>
      </c>
      <c r="W179" s="65" t="str">
        <f>IF(A179&lt;&gt;"",IF(AC179=1,"VENCIDO",IF(AC179=2,"PRÓXIMO A VENCER",IF(AC179=3,"EN TERMINO",IF(AC179=4,"CON AVANCE",IF(AC179=5,"CUMPLIDO",))))),"")</f>
        <v>VENCIDO</v>
      </c>
      <c r="X179" s="84" t="s">
        <v>1216</v>
      </c>
      <c r="Y179" s="127" t="str">
        <f t="shared" si="36"/>
        <v>H30AF18</v>
      </c>
      <c r="Z179" s="84">
        <f>IF(A179&lt;&gt;"",1,Z178+1)</f>
        <v>1</v>
      </c>
      <c r="AA179" s="84" t="str">
        <f t="shared" si="37"/>
        <v>H30AF18 - 1</v>
      </c>
      <c r="AB179" s="128">
        <f t="shared" si="38"/>
        <v>1</v>
      </c>
      <c r="AC179" s="128">
        <f t="shared" si="35"/>
        <v>1</v>
      </c>
      <c r="AD179" s="128" t="str">
        <f>IF(A179&lt;&gt;"",MID(F179,1,FIND(" ",F179,1)-1),AD178)</f>
        <v>H30AF18.</v>
      </c>
      <c r="AE179" s="128" t="str">
        <f t="shared" si="39"/>
        <v>H30AF18</v>
      </c>
      <c r="AF179" s="85"/>
      <c r="AG179" s="86"/>
      <c r="AH179" s="87"/>
    </row>
    <row r="180" spans="1:34" s="88" customFormat="1" ht="350.1" customHeight="1" x14ac:dyDescent="0.2">
      <c r="A180" s="95">
        <f>IF(ISBLANK(D180),"",COUNTA($D$2:D180))</f>
        <v>154</v>
      </c>
      <c r="B180" s="96">
        <f t="shared" si="33"/>
        <v>179</v>
      </c>
      <c r="C180" s="64"/>
      <c r="D180" s="64" t="s">
        <v>1584</v>
      </c>
      <c r="E180" s="64" t="s">
        <v>1247</v>
      </c>
      <c r="F180" s="69" t="s">
        <v>1936</v>
      </c>
      <c r="G180" s="69" t="s">
        <v>1248</v>
      </c>
      <c r="H180" s="69" t="s">
        <v>1935</v>
      </c>
      <c r="I180" s="69" t="s">
        <v>1935</v>
      </c>
      <c r="J180" s="64" t="s">
        <v>1879</v>
      </c>
      <c r="K180" s="64">
        <v>1</v>
      </c>
      <c r="L180" s="118">
        <v>44407</v>
      </c>
      <c r="M180" s="118">
        <v>44561</v>
      </c>
      <c r="N180" s="71">
        <f t="shared" si="43"/>
        <v>22</v>
      </c>
      <c r="O180" s="64" t="s">
        <v>1995</v>
      </c>
      <c r="P180" s="64">
        <v>0</v>
      </c>
      <c r="Q180" s="74">
        <f>IF(P180/K180&gt;1,100,+P180/K180*100)</f>
        <v>0</v>
      </c>
      <c r="R180" s="63">
        <f>+N180*Q180/100</f>
        <v>0</v>
      </c>
      <c r="S180" s="63">
        <f>IF(M180&lt;=$AG$1,R180,0)</f>
        <v>0</v>
      </c>
      <c r="T180" s="63">
        <f>IF($AG$1&gt;=M180,N180,0)</f>
        <v>22</v>
      </c>
      <c r="U180" s="64"/>
      <c r="V180" s="65" t="str">
        <f>IF(Q180=100,"CUMPLIDA",IF(M180-$AG$1&lt;0,"VENCIDA",IF(M180-$AG$1&lt;=30,"PRÓXIMA A VENCER",IF(Q180&gt;0,"CON AVANCE","EN TERMINO"))))</f>
        <v>VENCIDA</v>
      </c>
      <c r="W180" s="65" t="str">
        <f>IF(A180&lt;&gt;"",IF(AC180=1,"VENCIDO",IF(AC180=2,"PRÓXIMO A VENCER",IF(AC180=3,"EN TERMINO",IF(AC180=4,"CON AVANCE",IF(AC180=5,"CUMPLIDO",))))),"")</f>
        <v>VENCIDO</v>
      </c>
      <c r="X180" s="84" t="s">
        <v>1216</v>
      </c>
      <c r="Y180" s="127" t="str">
        <f t="shared" si="36"/>
        <v>H31AF18</v>
      </c>
      <c r="Z180" s="84">
        <f>IF(A180&lt;&gt;"",1,Z179+1)</f>
        <v>1</v>
      </c>
      <c r="AA180" s="84" t="str">
        <f t="shared" si="37"/>
        <v>H31AF18 - 1</v>
      </c>
      <c r="AB180" s="128">
        <f t="shared" si="38"/>
        <v>1</v>
      </c>
      <c r="AC180" s="128">
        <f t="shared" si="35"/>
        <v>1</v>
      </c>
      <c r="AD180" s="128" t="str">
        <f>IF(A180&lt;&gt;"",MID(F180,1,FIND(" ",F180,1)-1),AD179)</f>
        <v>H31AF18.</v>
      </c>
      <c r="AE180" s="128" t="str">
        <f t="shared" si="39"/>
        <v>H31AF18</v>
      </c>
      <c r="AF180" s="85"/>
      <c r="AG180" s="86"/>
      <c r="AH180" s="87"/>
    </row>
    <row r="181" spans="1:34" s="88" customFormat="1" ht="350.1" customHeight="1" x14ac:dyDescent="0.2">
      <c r="A181" s="95">
        <f>IF(ISBLANK(D181),"",COUNTA($D$2:D181))</f>
        <v>155</v>
      </c>
      <c r="B181" s="96">
        <f t="shared" si="33"/>
        <v>180</v>
      </c>
      <c r="C181" s="64"/>
      <c r="D181" s="64" t="s">
        <v>815</v>
      </c>
      <c r="E181" s="64" t="s">
        <v>1247</v>
      </c>
      <c r="F181" s="68" t="s">
        <v>1970</v>
      </c>
      <c r="G181" s="68" t="s">
        <v>1249</v>
      </c>
      <c r="H181" s="68" t="s">
        <v>1250</v>
      </c>
      <c r="I181" s="68" t="s">
        <v>1251</v>
      </c>
      <c r="J181" s="68" t="s">
        <v>1252</v>
      </c>
      <c r="K181" s="139">
        <v>1</v>
      </c>
      <c r="L181" s="119">
        <v>43690</v>
      </c>
      <c r="M181" s="119">
        <v>44055</v>
      </c>
      <c r="N181" s="71">
        <f t="shared" si="43"/>
        <v>52.142857142857146</v>
      </c>
      <c r="O181" s="64" t="s">
        <v>1995</v>
      </c>
      <c r="P181" s="64">
        <v>100</v>
      </c>
      <c r="Q181" s="74">
        <f>IF(P181/K181&gt;1,100,+P181/K181*100)</f>
        <v>100</v>
      </c>
      <c r="R181" s="63">
        <f>+N181*Q181/100</f>
        <v>52.142857142857146</v>
      </c>
      <c r="S181" s="63">
        <f>IF(M181&lt;=$AG$1,R181,0)</f>
        <v>52.142857142857146</v>
      </c>
      <c r="T181" s="63">
        <f>IF($AG$1&gt;=M181,N181,0)</f>
        <v>52.142857142857146</v>
      </c>
      <c r="U181" s="64"/>
      <c r="V181" s="65" t="str">
        <f>IF(Q181=100,"CUMPLIDA",IF(M181-$AG$1&lt;0,"VENCIDA",IF(M181-$AG$1&lt;=30,"PRÓXIMA A VENCER",IF(Q181&gt;0,"CON AVANCE","EN TERMINO"))))</f>
        <v>CUMPLIDA</v>
      </c>
      <c r="W181" s="65" t="str">
        <f>IF(A181&lt;&gt;"",IF(AC181=1,"VENCIDO",IF(AC181=2,"PRÓXIMO A VENCER",IF(AC181=3,"EN TERMINO",IF(AC181=4,"CON AVANCE",IF(AC181=5,"CUMPLIDO",))))),"")</f>
        <v>CUMPLIDO</v>
      </c>
      <c r="X181" s="84" t="s">
        <v>1216</v>
      </c>
      <c r="Y181" s="127" t="str">
        <f t="shared" si="36"/>
        <v>H32AF18</v>
      </c>
      <c r="Z181" s="84">
        <f>IF(A181&lt;&gt;"",1,Z180+1)</f>
        <v>1</v>
      </c>
      <c r="AA181" s="84" t="str">
        <f t="shared" si="37"/>
        <v>H32AF18 - 1</v>
      </c>
      <c r="AB181" s="128">
        <f t="shared" si="38"/>
        <v>5</v>
      </c>
      <c r="AC181" s="128">
        <f t="shared" si="35"/>
        <v>5</v>
      </c>
      <c r="AD181" s="128" t="str">
        <f>IF(A181&lt;&gt;"",MID(F181,1,FIND(" ",F181,1)-1),AD180)</f>
        <v>H32AF18.</v>
      </c>
      <c r="AE181" s="128" t="str">
        <f t="shared" si="39"/>
        <v>H32AF18</v>
      </c>
      <c r="AF181" s="85"/>
      <c r="AG181" s="86"/>
      <c r="AH181" s="87"/>
    </row>
    <row r="182" spans="1:34" s="88" customFormat="1" ht="350.1" customHeight="1" x14ac:dyDescent="0.2">
      <c r="A182" s="95" t="str">
        <f>IF(ISBLANK(D182),"",COUNTA($D$2:D182))</f>
        <v/>
      </c>
      <c r="B182" s="96">
        <f t="shared" si="33"/>
        <v>181</v>
      </c>
      <c r="C182" s="64"/>
      <c r="D182" s="64"/>
      <c r="E182" s="64" t="s">
        <v>1247</v>
      </c>
      <c r="F182" s="68" t="s">
        <v>1971</v>
      </c>
      <c r="G182" s="68" t="s">
        <v>1249</v>
      </c>
      <c r="H182" s="93" t="s">
        <v>1253</v>
      </c>
      <c r="I182" s="93" t="s">
        <v>1462</v>
      </c>
      <c r="J182" s="67" t="s">
        <v>1254</v>
      </c>
      <c r="K182" s="67">
        <v>2</v>
      </c>
      <c r="L182" s="119">
        <v>43690</v>
      </c>
      <c r="M182" s="119">
        <v>44055</v>
      </c>
      <c r="N182" s="71">
        <f t="shared" si="43"/>
        <v>52.142857142857146</v>
      </c>
      <c r="O182" s="64" t="s">
        <v>1995</v>
      </c>
      <c r="P182" s="64">
        <v>0</v>
      </c>
      <c r="Q182" s="74">
        <f>IF(P182/K182&gt;1,100,+P182/K182*100)</f>
        <v>0</v>
      </c>
      <c r="R182" s="63">
        <f>+N182*Q182/100</f>
        <v>0</v>
      </c>
      <c r="S182" s="63">
        <f>IF(M182&lt;=$AG$1,R182,0)</f>
        <v>0</v>
      </c>
      <c r="T182" s="63">
        <f>IF($AG$1&gt;=M182,N182,0)</f>
        <v>52.142857142857146</v>
      </c>
      <c r="U182" s="64"/>
      <c r="V182" s="65" t="str">
        <f>IF(Q182=100,"CUMPLIDA",IF(M182-$AG$1&lt;0,"VENCIDA",IF(M182-$AG$1&lt;=30,"PRÓXIMA A VENCER",IF(Q182&gt;0,"CON AVANCE","EN TERMINO"))))</f>
        <v>VENCIDA</v>
      </c>
      <c r="W182" s="65" t="str">
        <f>IF(A182&lt;&gt;"",IF(AC182=1,"VENCIDO",IF(AC182=2,"PRÓXIMO A VENCER",IF(AC182=3,"EN TERMINO",IF(AC182=4,"CON AVANCE",IF(AC182=5,"CUMPLIDO",))))),"")</f>
        <v/>
      </c>
      <c r="X182" s="84" t="s">
        <v>1216</v>
      </c>
      <c r="Y182" s="127" t="str">
        <f t="shared" si="36"/>
        <v>H32AF18</v>
      </c>
      <c r="Z182" s="84">
        <f>IF(A182&lt;&gt;"",1,Z181+1)</f>
        <v>2</v>
      </c>
      <c r="AA182" s="84" t="str">
        <f t="shared" si="37"/>
        <v>H32AF18 - 2</v>
      </c>
      <c r="AB182" s="128">
        <f t="shared" si="38"/>
        <v>1</v>
      </c>
      <c r="AC182" s="128">
        <f t="shared" si="35"/>
        <v>1</v>
      </c>
      <c r="AD182" s="128" t="str">
        <f>IF(A182&lt;&gt;"",MID(F182,1,FIND(" ",F182,1)-1),AD181)</f>
        <v>H32AF18.</v>
      </c>
      <c r="AE182" s="128" t="str">
        <f t="shared" si="39"/>
        <v>H32AF18</v>
      </c>
      <c r="AF182" s="85"/>
      <c r="AG182" s="86"/>
      <c r="AH182" s="87"/>
    </row>
    <row r="183" spans="1:34" s="88" customFormat="1" ht="350.1" customHeight="1" x14ac:dyDescent="0.2">
      <c r="A183" s="95">
        <f>IF(ISBLANK(D183),"",COUNTA($D$2:D183))</f>
        <v>156</v>
      </c>
      <c r="B183" s="96">
        <f t="shared" si="33"/>
        <v>182</v>
      </c>
      <c r="C183" s="64"/>
      <c r="D183" s="64" t="s">
        <v>938</v>
      </c>
      <c r="E183" s="64" t="s">
        <v>1256</v>
      </c>
      <c r="F183" s="68" t="s">
        <v>1608</v>
      </c>
      <c r="G183" s="68" t="s">
        <v>1257</v>
      </c>
      <c r="H183" s="68" t="s">
        <v>1258</v>
      </c>
      <c r="I183" s="68" t="s">
        <v>1259</v>
      </c>
      <c r="J183" s="68" t="s">
        <v>1260</v>
      </c>
      <c r="K183" s="67">
        <v>1</v>
      </c>
      <c r="L183" s="119">
        <v>43690</v>
      </c>
      <c r="M183" s="119">
        <v>43768</v>
      </c>
      <c r="N183" s="71">
        <f t="shared" si="43"/>
        <v>11.142857142857142</v>
      </c>
      <c r="O183" s="67" t="s">
        <v>1997</v>
      </c>
      <c r="P183" s="64">
        <v>1</v>
      </c>
      <c r="Q183" s="74">
        <f>IF(P183/K183&gt;1,100,+P183/K183*100)</f>
        <v>100</v>
      </c>
      <c r="R183" s="63">
        <f>+N183*Q183/100</f>
        <v>11.142857142857142</v>
      </c>
      <c r="S183" s="63">
        <f>IF(M183&lt;=$AG$1,R183,0)</f>
        <v>11.142857142857142</v>
      </c>
      <c r="T183" s="63">
        <f>IF($AG$1&gt;=M183,N183,0)</f>
        <v>11.142857142857142</v>
      </c>
      <c r="U183" s="64"/>
      <c r="V183" s="65" t="str">
        <f>IF(Q183=100,"CUMPLIDA",IF(M183-$AG$1&lt;0,"VENCIDA",IF(M183-$AG$1&lt;=30,"PRÓXIMA A VENCER",IF(Q183&gt;0,"CON AVANCE","EN TERMINO"))))</f>
        <v>CUMPLIDA</v>
      </c>
      <c r="W183" s="65" t="str">
        <f>IF(A183&lt;&gt;"",IF(AC183=1,"VENCIDO",IF(AC183=2,"PRÓXIMO A VENCER",IF(AC183=3,"EN TERMINO",IF(AC183=4,"CON AVANCE",IF(AC183=5,"CUMPLIDO",))))),"")</f>
        <v>VENCIDO</v>
      </c>
      <c r="X183" s="84" t="s">
        <v>1216</v>
      </c>
      <c r="Y183" s="127" t="str">
        <f t="shared" si="36"/>
        <v>H33AF18</v>
      </c>
      <c r="Z183" s="84">
        <f>IF(A183&lt;&gt;"",1,Z182+1)</f>
        <v>1</v>
      </c>
      <c r="AA183" s="84" t="str">
        <f t="shared" si="37"/>
        <v>H33AF18 - 1</v>
      </c>
      <c r="AB183" s="128">
        <f t="shared" si="38"/>
        <v>5</v>
      </c>
      <c r="AC183" s="128">
        <f t="shared" si="35"/>
        <v>1</v>
      </c>
      <c r="AD183" s="128" t="str">
        <f>IF(A183&lt;&gt;"",MID(F183,1,FIND(" ",F183,1)-1),AD182)</f>
        <v>H33AF18.</v>
      </c>
      <c r="AE183" s="128" t="str">
        <f t="shared" si="39"/>
        <v>H33AF18</v>
      </c>
      <c r="AF183" s="85"/>
      <c r="AG183" s="86"/>
      <c r="AH183" s="87"/>
    </row>
    <row r="184" spans="1:34" s="88" customFormat="1" ht="350.1" customHeight="1" x14ac:dyDescent="0.2">
      <c r="A184" s="95">
        <f>IF(ISBLANK(D184),"",COUNTA($D$2:D184))</f>
        <v>157</v>
      </c>
      <c r="B184" s="96">
        <f t="shared" si="33"/>
        <v>183</v>
      </c>
      <c r="C184" s="64"/>
      <c r="D184" s="64" t="s">
        <v>816</v>
      </c>
      <c r="E184" s="64" t="s">
        <v>1256</v>
      </c>
      <c r="F184" s="68" t="s">
        <v>1609</v>
      </c>
      <c r="G184" s="68" t="s">
        <v>1261</v>
      </c>
      <c r="H184" s="68" t="s">
        <v>1262</v>
      </c>
      <c r="I184" s="68" t="s">
        <v>1263</v>
      </c>
      <c r="J184" s="67" t="s">
        <v>463</v>
      </c>
      <c r="K184" s="67">
        <v>1</v>
      </c>
      <c r="L184" s="119">
        <v>43690</v>
      </c>
      <c r="M184" s="119">
        <v>43723</v>
      </c>
      <c r="N184" s="71">
        <f t="shared" si="43"/>
        <v>4.7142857142857144</v>
      </c>
      <c r="O184" s="67" t="s">
        <v>1997</v>
      </c>
      <c r="P184" s="64">
        <v>1</v>
      </c>
      <c r="Q184" s="74">
        <f>IF(P184/K184&gt;1,100,+P184/K184*100)</f>
        <v>100</v>
      </c>
      <c r="R184" s="63">
        <f>+N184*Q184/100</f>
        <v>4.7142857142857144</v>
      </c>
      <c r="S184" s="63">
        <f>IF(M184&lt;=$AG$1,R184,0)</f>
        <v>4.7142857142857144</v>
      </c>
      <c r="T184" s="63">
        <f>IF($AG$1&gt;=M184,N184,0)</f>
        <v>4.7142857142857144</v>
      </c>
      <c r="U184" s="64"/>
      <c r="V184" s="65" t="str">
        <f>IF(Q184=100,"CUMPLIDA",IF(M184-$AG$1&lt;0,"VENCIDA",IF(M184-$AG$1&lt;=30,"PRÓXIMA A VENCER",IF(Q184&gt;0,"CON AVANCE","EN TERMINO"))))</f>
        <v>CUMPLIDA</v>
      </c>
      <c r="W184" s="65" t="str">
        <f>IF(A184&lt;&gt;"",IF(AC184=1,"VENCIDO",IF(AC184=2,"PRÓXIMO A VENCER",IF(AC184=3,"EN TERMINO",IF(AC184=4,"CON AVANCE",IF(AC184=5,"CUMPLIDO",))))),"")</f>
        <v>CUMPLIDO</v>
      </c>
      <c r="X184" s="84" t="s">
        <v>1216</v>
      </c>
      <c r="Y184" s="127" t="str">
        <f t="shared" si="36"/>
        <v>H34AF18</v>
      </c>
      <c r="Z184" s="84">
        <f>IF(A184&lt;&gt;"",1,Z183+1)</f>
        <v>1</v>
      </c>
      <c r="AA184" s="84" t="str">
        <f t="shared" si="37"/>
        <v>H34AF18 - 1</v>
      </c>
      <c r="AB184" s="128">
        <f t="shared" si="38"/>
        <v>5</v>
      </c>
      <c r="AC184" s="128">
        <f t="shared" si="35"/>
        <v>5</v>
      </c>
      <c r="AD184" s="128" t="str">
        <f>IF(A184&lt;&gt;"",MID(F184,1,FIND(" ",F184,1)-1),AD183)</f>
        <v>H34AF18.</v>
      </c>
      <c r="AE184" s="128" t="str">
        <f t="shared" si="39"/>
        <v>H34AF18</v>
      </c>
      <c r="AF184" s="85"/>
      <c r="AG184" s="86"/>
      <c r="AH184" s="87"/>
    </row>
    <row r="185" spans="1:34" s="88" customFormat="1" ht="350.1" customHeight="1" x14ac:dyDescent="0.2">
      <c r="A185" s="95">
        <f>IF(ISBLANK(D185),"",COUNTA($D$2:D185))</f>
        <v>158</v>
      </c>
      <c r="B185" s="96">
        <f t="shared" si="33"/>
        <v>184</v>
      </c>
      <c r="C185" s="64"/>
      <c r="D185" s="64" t="s">
        <v>816</v>
      </c>
      <c r="E185" s="64" t="s">
        <v>1256</v>
      </c>
      <c r="F185" s="68" t="s">
        <v>1610</v>
      </c>
      <c r="G185" s="68" t="s">
        <v>1264</v>
      </c>
      <c r="H185" s="140" t="s">
        <v>1265</v>
      </c>
      <c r="I185" s="79" t="s">
        <v>1822</v>
      </c>
      <c r="J185" s="81" t="s">
        <v>1821</v>
      </c>
      <c r="K185" s="141">
        <v>1</v>
      </c>
      <c r="L185" s="142">
        <v>43709</v>
      </c>
      <c r="M185" s="142">
        <v>43799</v>
      </c>
      <c r="N185" s="71">
        <f t="shared" si="43"/>
        <v>12.857142857142858</v>
      </c>
      <c r="O185" s="64" t="s">
        <v>1993</v>
      </c>
      <c r="P185" s="64">
        <v>0</v>
      </c>
      <c r="Q185" s="74">
        <f>IF(P185/K185&gt;1,100,+P185/K185*100)</f>
        <v>0</v>
      </c>
      <c r="R185" s="63">
        <f>+N185*Q185/100</f>
        <v>0</v>
      </c>
      <c r="S185" s="63">
        <f>IF(M185&lt;=$AG$1,R185,0)</f>
        <v>0</v>
      </c>
      <c r="T185" s="63">
        <f>IF($AG$1&gt;=M185,N185,0)</f>
        <v>12.857142857142858</v>
      </c>
      <c r="U185" s="64"/>
      <c r="V185" s="65" t="str">
        <f>IF(Q185=100,"CUMPLIDA",IF(M185-$AG$1&lt;0,"VENCIDA",IF(M185-$AG$1&lt;=30,"PRÓXIMA A VENCER",IF(Q185&gt;0,"CON AVANCE","EN TERMINO"))))</f>
        <v>VENCIDA</v>
      </c>
      <c r="W185" s="65" t="str">
        <f>IF(A185&lt;&gt;"",IF(AC185=1,"VENCIDO",IF(AC185=2,"PRÓXIMO A VENCER",IF(AC185=3,"EN TERMINO",IF(AC185=4,"CON AVANCE",IF(AC185=5,"CUMPLIDO",))))),"")</f>
        <v>VENCIDO</v>
      </c>
      <c r="X185" s="84" t="s">
        <v>1216</v>
      </c>
      <c r="Y185" s="127" t="str">
        <f t="shared" si="36"/>
        <v>H35AF18</v>
      </c>
      <c r="Z185" s="84">
        <f>IF(A185&lt;&gt;"",1,Z184+1)</f>
        <v>1</v>
      </c>
      <c r="AA185" s="84" t="str">
        <f t="shared" si="37"/>
        <v>H35AF18 - 1</v>
      </c>
      <c r="AB185" s="128">
        <f t="shared" si="38"/>
        <v>1</v>
      </c>
      <c r="AC185" s="128">
        <f t="shared" si="35"/>
        <v>1</v>
      </c>
      <c r="AD185" s="128" t="str">
        <f>IF(A185&lt;&gt;"",MID(F185,1,FIND(" ",F185,1)-1),AD184)</f>
        <v>H35AF18.</v>
      </c>
      <c r="AE185" s="128" t="str">
        <f t="shared" si="39"/>
        <v>H35AF18</v>
      </c>
      <c r="AF185" s="85"/>
      <c r="AG185" s="86"/>
      <c r="AH185" s="87"/>
    </row>
    <row r="186" spans="1:34" s="88" customFormat="1" ht="350.1" customHeight="1" x14ac:dyDescent="0.2">
      <c r="A186" s="95" t="str">
        <f>IF(ISBLANK(D186),"",COUNTA($D$2:D186))</f>
        <v/>
      </c>
      <c r="B186" s="96">
        <f t="shared" si="33"/>
        <v>185</v>
      </c>
      <c r="C186" s="64"/>
      <c r="D186" s="64"/>
      <c r="E186" s="64" t="s">
        <v>1256</v>
      </c>
      <c r="F186" s="68" t="s">
        <v>1611</v>
      </c>
      <c r="G186" s="68" t="s">
        <v>1264</v>
      </c>
      <c r="H186" s="140" t="s">
        <v>1266</v>
      </c>
      <c r="I186" s="140" t="s">
        <v>1267</v>
      </c>
      <c r="J186" s="140" t="s">
        <v>1823</v>
      </c>
      <c r="K186" s="141">
        <v>8</v>
      </c>
      <c r="L186" s="142">
        <v>43718</v>
      </c>
      <c r="M186" s="142">
        <v>44012</v>
      </c>
      <c r="N186" s="71">
        <f t="shared" si="43"/>
        <v>42</v>
      </c>
      <c r="O186" s="64" t="s">
        <v>1993</v>
      </c>
      <c r="P186" s="64">
        <v>0</v>
      </c>
      <c r="Q186" s="74">
        <f>IF(P186/K186&gt;1,100,+P186/K186*100)</f>
        <v>0</v>
      </c>
      <c r="R186" s="63">
        <f>+N186*Q186/100</f>
        <v>0</v>
      </c>
      <c r="S186" s="63">
        <f>IF(M186&lt;=$AG$1,R186,0)</f>
        <v>0</v>
      </c>
      <c r="T186" s="63">
        <f>IF($AG$1&gt;=M186,N186,0)</f>
        <v>42</v>
      </c>
      <c r="U186" s="64"/>
      <c r="V186" s="65" t="str">
        <f>IF(Q186=100,"CUMPLIDA",IF(M186-$AG$1&lt;0,"VENCIDA",IF(M186-$AG$1&lt;=30,"PRÓXIMA A VENCER",IF(Q186&gt;0,"CON AVANCE","EN TERMINO"))))</f>
        <v>VENCIDA</v>
      </c>
      <c r="W186" s="65" t="str">
        <f>IF(A186&lt;&gt;"",IF(AC186=1,"VENCIDO",IF(AC186=2,"PRÓXIMO A VENCER",IF(AC186=3,"EN TERMINO",IF(AC186=4,"CON AVANCE",IF(AC186=5,"CUMPLIDO",))))),"")</f>
        <v/>
      </c>
      <c r="X186" s="84" t="s">
        <v>1216</v>
      </c>
      <c r="Y186" s="127" t="str">
        <f t="shared" si="36"/>
        <v>H35AF18</v>
      </c>
      <c r="Z186" s="84">
        <f>IF(A186&lt;&gt;"",1,Z185+1)</f>
        <v>2</v>
      </c>
      <c r="AA186" s="84" t="str">
        <f t="shared" si="37"/>
        <v>H35AF18 - 2</v>
      </c>
      <c r="AB186" s="128">
        <f t="shared" si="38"/>
        <v>1</v>
      </c>
      <c r="AC186" s="128">
        <f t="shared" si="35"/>
        <v>1</v>
      </c>
      <c r="AD186" s="128" t="str">
        <f>IF(A186&lt;&gt;"",MID(F186,1,FIND(" ",F186,1)-1),AD185)</f>
        <v>H35AF18.</v>
      </c>
      <c r="AE186" s="128" t="str">
        <f t="shared" si="39"/>
        <v>H35AF18</v>
      </c>
      <c r="AF186" s="85"/>
      <c r="AG186" s="86"/>
      <c r="AH186" s="87"/>
    </row>
    <row r="187" spans="1:34" s="88" customFormat="1" ht="350.1" customHeight="1" x14ac:dyDescent="0.2">
      <c r="A187" s="95" t="str">
        <f>IF(ISBLANK(D187),"",COUNTA($D$2:D187))</f>
        <v/>
      </c>
      <c r="B187" s="96">
        <f t="shared" si="33"/>
        <v>186</v>
      </c>
      <c r="C187" s="64"/>
      <c r="D187" s="64"/>
      <c r="E187" s="64" t="s">
        <v>1256</v>
      </c>
      <c r="F187" s="68" t="s">
        <v>1612</v>
      </c>
      <c r="G187" s="68" t="s">
        <v>1264</v>
      </c>
      <c r="H187" s="140" t="s">
        <v>1268</v>
      </c>
      <c r="I187" s="79" t="s">
        <v>1269</v>
      </c>
      <c r="J187" s="79" t="s">
        <v>1463</v>
      </c>
      <c r="K187" s="141">
        <v>1</v>
      </c>
      <c r="L187" s="142">
        <v>43713</v>
      </c>
      <c r="M187" s="142">
        <v>43830</v>
      </c>
      <c r="N187" s="71">
        <f t="shared" si="43"/>
        <v>16.714285714285715</v>
      </c>
      <c r="O187" s="64" t="s">
        <v>1993</v>
      </c>
      <c r="P187" s="67">
        <v>1</v>
      </c>
      <c r="Q187" s="74">
        <f>IF(P187/K187&gt;1,100,+P187/K187*100)</f>
        <v>100</v>
      </c>
      <c r="R187" s="63">
        <f>+N187*Q187/100</f>
        <v>16.714285714285715</v>
      </c>
      <c r="S187" s="63">
        <f>IF(M187&lt;=$AG$1,R187,0)</f>
        <v>16.714285714285715</v>
      </c>
      <c r="T187" s="63">
        <f>IF($AG$1&gt;=M187,N187,0)</f>
        <v>16.714285714285715</v>
      </c>
      <c r="U187" s="64"/>
      <c r="V187" s="65" t="str">
        <f>IF(Q187=100,"CUMPLIDA",IF(M187-$AG$1&lt;0,"VENCIDA",IF(M187-$AG$1&lt;=30,"PRÓXIMA A VENCER",IF(Q187&gt;0,"CON AVANCE","EN TERMINO"))))</f>
        <v>CUMPLIDA</v>
      </c>
      <c r="W187" s="65" t="str">
        <f>IF(A187&lt;&gt;"",IF(AC187=1,"VENCIDO",IF(AC187=2,"PRÓXIMO A VENCER",IF(AC187=3,"EN TERMINO",IF(AC187=4,"CON AVANCE",IF(AC187=5,"CUMPLIDO",))))),"")</f>
        <v/>
      </c>
      <c r="X187" s="84" t="s">
        <v>1216</v>
      </c>
      <c r="Y187" s="127" t="str">
        <f t="shared" si="36"/>
        <v>H35AF18</v>
      </c>
      <c r="Z187" s="84">
        <f>IF(A187&lt;&gt;"",1,Z186+1)</f>
        <v>3</v>
      </c>
      <c r="AA187" s="84" t="str">
        <f t="shared" si="37"/>
        <v>H35AF18 - 3</v>
      </c>
      <c r="AB187" s="128">
        <f t="shared" si="38"/>
        <v>5</v>
      </c>
      <c r="AC187" s="128">
        <f t="shared" si="35"/>
        <v>5</v>
      </c>
      <c r="AD187" s="128" t="str">
        <f>IF(A187&lt;&gt;"",MID(F187,1,FIND(" ",F187,1)-1),AD186)</f>
        <v>H35AF18.</v>
      </c>
      <c r="AE187" s="128" t="str">
        <f t="shared" si="39"/>
        <v>H35AF18</v>
      </c>
      <c r="AF187" s="85"/>
      <c r="AG187" s="86"/>
      <c r="AH187" s="87"/>
    </row>
    <row r="188" spans="1:34" s="88" customFormat="1" ht="350.1" customHeight="1" x14ac:dyDescent="0.2">
      <c r="A188" s="95">
        <f>IF(ISBLANK(D188),"",COUNTA($D$2:D188))</f>
        <v>159</v>
      </c>
      <c r="B188" s="96">
        <f t="shared" si="33"/>
        <v>187</v>
      </c>
      <c r="C188" s="64"/>
      <c r="D188" s="64" t="s">
        <v>1585</v>
      </c>
      <c r="E188" s="64" t="s">
        <v>1256</v>
      </c>
      <c r="F188" s="68" t="s">
        <v>1613</v>
      </c>
      <c r="G188" s="68" t="s">
        <v>1270</v>
      </c>
      <c r="H188" s="68" t="s">
        <v>1258</v>
      </c>
      <c r="I188" s="68" t="s">
        <v>1259</v>
      </c>
      <c r="J188" s="68" t="s">
        <v>1260</v>
      </c>
      <c r="K188" s="67">
        <v>1</v>
      </c>
      <c r="L188" s="119">
        <v>43690</v>
      </c>
      <c r="M188" s="119">
        <v>43768</v>
      </c>
      <c r="N188" s="71">
        <f t="shared" si="43"/>
        <v>11.142857142857142</v>
      </c>
      <c r="O188" s="67" t="s">
        <v>1997</v>
      </c>
      <c r="P188" s="64">
        <v>1</v>
      </c>
      <c r="Q188" s="74">
        <f>IF(P188/K188&gt;1,100,+P188/K188*100)</f>
        <v>100</v>
      </c>
      <c r="R188" s="63">
        <f>+N188*Q188/100</f>
        <v>11.142857142857142</v>
      </c>
      <c r="S188" s="63">
        <f>IF(M188&lt;=$AG$1,R188,0)</f>
        <v>11.142857142857142</v>
      </c>
      <c r="T188" s="63">
        <f>IF($AG$1&gt;=M188,N188,0)</f>
        <v>11.142857142857142</v>
      </c>
      <c r="U188" s="64"/>
      <c r="V188" s="65" t="str">
        <f>IF(Q188=100,"CUMPLIDA",IF(M188-$AG$1&lt;0,"VENCIDA",IF(M188-$AG$1&lt;=30,"PRÓXIMA A VENCER",IF(Q188&gt;0,"CON AVANCE","EN TERMINO"))))</f>
        <v>CUMPLIDA</v>
      </c>
      <c r="W188" s="65" t="str">
        <f>IF(A188&lt;&gt;"",IF(AC188=1,"VENCIDO",IF(AC188=2,"PRÓXIMO A VENCER",IF(AC188=3,"EN TERMINO",IF(AC188=4,"CON AVANCE",IF(AC188=5,"CUMPLIDO",))))),"")</f>
        <v>CUMPLIDO</v>
      </c>
      <c r="X188" s="84" t="s">
        <v>1216</v>
      </c>
      <c r="Y188" s="127" t="str">
        <f t="shared" si="36"/>
        <v>H37AF18</v>
      </c>
      <c r="Z188" s="84">
        <f>IF(A188&lt;&gt;"",1,Z187+1)</f>
        <v>1</v>
      </c>
      <c r="AA188" s="84" t="str">
        <f t="shared" si="37"/>
        <v>H37AF18 - 1</v>
      </c>
      <c r="AB188" s="128">
        <f t="shared" si="38"/>
        <v>5</v>
      </c>
      <c r="AC188" s="128">
        <f t="shared" si="35"/>
        <v>5</v>
      </c>
      <c r="AD188" s="128" t="str">
        <f>IF(A188&lt;&gt;"",MID(F188,1,FIND(" ",F188,1)-1),AD187)</f>
        <v>H37AF18.</v>
      </c>
      <c r="AE188" s="128" t="str">
        <f t="shared" si="39"/>
        <v>H37AF18</v>
      </c>
      <c r="AF188" s="85"/>
      <c r="AG188" s="86"/>
      <c r="AH188" s="87"/>
    </row>
    <row r="189" spans="1:34" s="88" customFormat="1" ht="350.1" customHeight="1" x14ac:dyDescent="0.2">
      <c r="A189" s="95">
        <f>IF(ISBLANK(D189),"",COUNTA($D$2:D189))</f>
        <v>160</v>
      </c>
      <c r="B189" s="96">
        <f t="shared" si="33"/>
        <v>188</v>
      </c>
      <c r="C189" s="64"/>
      <c r="D189" s="64" t="s">
        <v>1586</v>
      </c>
      <c r="E189" s="64" t="s">
        <v>1256</v>
      </c>
      <c r="F189" s="68" t="s">
        <v>1614</v>
      </c>
      <c r="G189" s="68" t="s">
        <v>1271</v>
      </c>
      <c r="H189" s="68" t="s">
        <v>1258</v>
      </c>
      <c r="I189" s="68" t="s">
        <v>1259</v>
      </c>
      <c r="J189" s="68" t="s">
        <v>1260</v>
      </c>
      <c r="K189" s="67">
        <v>1</v>
      </c>
      <c r="L189" s="119">
        <v>43690</v>
      </c>
      <c r="M189" s="119">
        <v>43768</v>
      </c>
      <c r="N189" s="71">
        <f t="shared" si="43"/>
        <v>11.142857142857142</v>
      </c>
      <c r="O189" s="67" t="s">
        <v>1997</v>
      </c>
      <c r="P189" s="64">
        <v>1</v>
      </c>
      <c r="Q189" s="74">
        <f>IF(P189/K189&gt;1,100,+P189/K189*100)</f>
        <v>100</v>
      </c>
      <c r="R189" s="63">
        <f>+N189*Q189/100</f>
        <v>11.142857142857142</v>
      </c>
      <c r="S189" s="63">
        <f>IF(M189&lt;=$AG$1,R189,0)</f>
        <v>11.142857142857142</v>
      </c>
      <c r="T189" s="63">
        <f>IF($AG$1&gt;=M189,N189,0)</f>
        <v>11.142857142857142</v>
      </c>
      <c r="U189" s="64"/>
      <c r="V189" s="65" t="str">
        <f>IF(Q189=100,"CUMPLIDA",IF(M189-$AG$1&lt;0,"VENCIDA",IF(M189-$AG$1&lt;=30,"PRÓXIMA A VENCER",IF(Q189&gt;0,"CON AVANCE","EN TERMINO"))))</f>
        <v>CUMPLIDA</v>
      </c>
      <c r="W189" s="65" t="str">
        <f>IF(A189&lt;&gt;"",IF(AC189=1,"VENCIDO",IF(AC189=2,"PRÓXIMO A VENCER",IF(AC189=3,"EN TERMINO",IF(AC189=4,"CON AVANCE",IF(AC189=5,"CUMPLIDO",))))),"")</f>
        <v>CUMPLIDO</v>
      </c>
      <c r="X189" s="84" t="s">
        <v>1216</v>
      </c>
      <c r="Y189" s="127" t="str">
        <f t="shared" si="36"/>
        <v>H38AF18</v>
      </c>
      <c r="Z189" s="84">
        <f>IF(A189&lt;&gt;"",1,Z188+1)</f>
        <v>1</v>
      </c>
      <c r="AA189" s="84" t="str">
        <f t="shared" si="37"/>
        <v>H38AF18 - 1</v>
      </c>
      <c r="AB189" s="128">
        <f t="shared" si="38"/>
        <v>5</v>
      </c>
      <c r="AC189" s="128">
        <f t="shared" si="35"/>
        <v>5</v>
      </c>
      <c r="AD189" s="128" t="str">
        <f>IF(A189&lt;&gt;"",MID(F189,1,FIND(" ",F189,1)-1),AD188)</f>
        <v>H38AF18.</v>
      </c>
      <c r="AE189" s="128" t="str">
        <f t="shared" si="39"/>
        <v>H38AF18</v>
      </c>
      <c r="AF189" s="85"/>
      <c r="AG189" s="86"/>
      <c r="AH189" s="87"/>
    </row>
    <row r="190" spans="1:34" s="88" customFormat="1" ht="350.1" customHeight="1" x14ac:dyDescent="0.2">
      <c r="A190" s="95">
        <f>IF(ISBLANK(D190),"",COUNTA($D$2:D190))</f>
        <v>161</v>
      </c>
      <c r="B190" s="96">
        <f t="shared" si="33"/>
        <v>189</v>
      </c>
      <c r="C190" s="64"/>
      <c r="D190" s="64" t="s">
        <v>938</v>
      </c>
      <c r="E190" s="64" t="s">
        <v>1256</v>
      </c>
      <c r="F190" s="68" t="s">
        <v>1615</v>
      </c>
      <c r="G190" s="68" t="s">
        <v>1272</v>
      </c>
      <c r="H190" s="140" t="s">
        <v>1687</v>
      </c>
      <c r="I190" s="143" t="s">
        <v>1688</v>
      </c>
      <c r="J190" s="144" t="s">
        <v>1273</v>
      </c>
      <c r="K190" s="144">
        <v>1</v>
      </c>
      <c r="L190" s="142">
        <v>43690</v>
      </c>
      <c r="M190" s="142">
        <v>43830</v>
      </c>
      <c r="N190" s="71">
        <f t="shared" si="43"/>
        <v>20</v>
      </c>
      <c r="O190" s="67" t="s">
        <v>2002</v>
      </c>
      <c r="P190" s="64">
        <v>1</v>
      </c>
      <c r="Q190" s="74">
        <f>IF(P190/K190&gt;1,100,+P190/K190*100)</f>
        <v>100</v>
      </c>
      <c r="R190" s="63">
        <f>+N190*Q190/100</f>
        <v>20</v>
      </c>
      <c r="S190" s="63">
        <f>IF(M190&lt;=$AG$1,R190,0)</f>
        <v>20</v>
      </c>
      <c r="T190" s="63">
        <f>IF($AG$1&gt;=M190,N190,0)</f>
        <v>20</v>
      </c>
      <c r="U190" s="64"/>
      <c r="V190" s="65" t="str">
        <f>IF(Q190=100,"CUMPLIDA",IF(M190-$AG$1&lt;0,"VENCIDA",IF(M190-$AG$1&lt;=30,"PRÓXIMA A VENCER",IF(Q190&gt;0,"CON AVANCE","EN TERMINO"))))</f>
        <v>CUMPLIDA</v>
      </c>
      <c r="W190" s="65" t="str">
        <f>IF(A190&lt;&gt;"",IF(AC190=1,"VENCIDO",IF(AC190=2,"PRÓXIMO A VENCER",IF(AC190=3,"EN TERMINO",IF(AC190=4,"CON AVANCE",IF(AC190=5,"CUMPLIDO",))))),"")</f>
        <v>CUMPLIDO</v>
      </c>
      <c r="X190" s="84" t="s">
        <v>1216</v>
      </c>
      <c r="Y190" s="127" t="str">
        <f t="shared" si="36"/>
        <v>H39AF18</v>
      </c>
      <c r="Z190" s="84">
        <f>IF(A190&lt;&gt;"",1,Z189+1)</f>
        <v>1</v>
      </c>
      <c r="AA190" s="84" t="str">
        <f t="shared" si="37"/>
        <v>H39AF18 - 1</v>
      </c>
      <c r="AB190" s="128">
        <f t="shared" si="38"/>
        <v>5</v>
      </c>
      <c r="AC190" s="128">
        <f t="shared" si="35"/>
        <v>5</v>
      </c>
      <c r="AD190" s="128" t="str">
        <f>IF(A190&lt;&gt;"",MID(F190,1,FIND(" ",F190,1)-1),AD189)</f>
        <v>H39AF18.</v>
      </c>
      <c r="AE190" s="128" t="str">
        <f t="shared" si="39"/>
        <v>H39AF18</v>
      </c>
      <c r="AF190" s="85"/>
      <c r="AG190" s="86"/>
      <c r="AH190" s="87"/>
    </row>
    <row r="191" spans="1:34" s="88" customFormat="1" ht="350.1" customHeight="1" x14ac:dyDescent="0.2">
      <c r="A191" s="95" t="str">
        <f>IF(ISBLANK(D191),"",COUNTA($D$2:D191))</f>
        <v/>
      </c>
      <c r="B191" s="96">
        <f t="shared" si="33"/>
        <v>190</v>
      </c>
      <c r="C191" s="64"/>
      <c r="D191" s="64"/>
      <c r="E191" s="64" t="s">
        <v>1256</v>
      </c>
      <c r="F191" s="68" t="s">
        <v>1616</v>
      </c>
      <c r="G191" s="68" t="s">
        <v>1272</v>
      </c>
      <c r="H191" s="140" t="s">
        <v>1689</v>
      </c>
      <c r="I191" s="145" t="s">
        <v>1690</v>
      </c>
      <c r="J191" s="81" t="s">
        <v>1464</v>
      </c>
      <c r="K191" s="81">
        <v>1</v>
      </c>
      <c r="L191" s="142">
        <v>43690</v>
      </c>
      <c r="M191" s="142">
        <v>43830</v>
      </c>
      <c r="N191" s="71">
        <f t="shared" si="43"/>
        <v>20</v>
      </c>
      <c r="O191" s="64" t="s">
        <v>1993</v>
      </c>
      <c r="P191" s="64">
        <v>0.2</v>
      </c>
      <c r="Q191" s="74">
        <f>IF(P191/K191&gt;1,100,+P191/K191*100)</f>
        <v>20</v>
      </c>
      <c r="R191" s="63">
        <f>+N191*Q191/100</f>
        <v>4</v>
      </c>
      <c r="S191" s="63">
        <f>IF(M191&lt;=$AG$1,R191,0)</f>
        <v>4</v>
      </c>
      <c r="T191" s="63">
        <f>IF($AG$1&gt;=M191,N191,0)</f>
        <v>20</v>
      </c>
      <c r="U191" s="64"/>
      <c r="V191" s="65" t="str">
        <f>IF(Q191=100,"CUMPLIDA",IF(M191-$AG$1&lt;0,"VENCIDA",IF(M191-$AG$1&lt;=30,"PRÓXIMA A VENCER",IF(Q191&gt;0,"CON AVANCE","EN TERMINO"))))</f>
        <v>VENCIDA</v>
      </c>
      <c r="W191" s="65" t="str">
        <f>IF(A191&lt;&gt;"",IF(AC191=1,"VENCIDO",IF(AC191=2,"PRÓXIMO A VENCER",IF(AC191=3,"EN TERMINO",IF(AC191=4,"CON AVANCE",IF(AC191=5,"CUMPLIDO",))))),"")</f>
        <v/>
      </c>
      <c r="X191" s="84" t="s">
        <v>1216</v>
      </c>
      <c r="Y191" s="127" t="str">
        <f t="shared" si="36"/>
        <v>H39AF18</v>
      </c>
      <c r="Z191" s="84">
        <f>IF(A191&lt;&gt;"",1,Z190+1)</f>
        <v>2</v>
      </c>
      <c r="AA191" s="84" t="str">
        <f t="shared" si="37"/>
        <v>H39AF18 - 2</v>
      </c>
      <c r="AB191" s="128">
        <f t="shared" si="38"/>
        <v>1</v>
      </c>
      <c r="AC191" s="128">
        <f t="shared" si="35"/>
        <v>1</v>
      </c>
      <c r="AD191" s="128" t="str">
        <f>IF(A191&lt;&gt;"",MID(F191,1,FIND(" ",F191,1)-1),AD190)</f>
        <v>H39AF18.</v>
      </c>
      <c r="AE191" s="128" t="str">
        <f t="shared" si="39"/>
        <v>H39AF18</v>
      </c>
      <c r="AF191" s="85"/>
      <c r="AG191" s="86"/>
      <c r="AH191" s="87"/>
    </row>
    <row r="192" spans="1:34" s="88" customFormat="1" ht="350.1" customHeight="1" x14ac:dyDescent="0.2">
      <c r="A192" s="95">
        <f>IF(ISBLANK(D192),"",COUNTA($D$2:D192))</f>
        <v>162</v>
      </c>
      <c r="B192" s="96">
        <f t="shared" si="33"/>
        <v>191</v>
      </c>
      <c r="C192" s="64"/>
      <c r="D192" s="64" t="s">
        <v>1587</v>
      </c>
      <c r="E192" s="64" t="s">
        <v>1256</v>
      </c>
      <c r="F192" s="68" t="s">
        <v>1617</v>
      </c>
      <c r="G192" s="68" t="s">
        <v>1274</v>
      </c>
      <c r="H192" s="140" t="s">
        <v>1692</v>
      </c>
      <c r="I192" s="140" t="s">
        <v>1691</v>
      </c>
      <c r="J192" s="140" t="s">
        <v>1693</v>
      </c>
      <c r="K192" s="141">
        <v>1</v>
      </c>
      <c r="L192" s="142">
        <v>43709</v>
      </c>
      <c r="M192" s="142">
        <v>43830</v>
      </c>
      <c r="N192" s="71">
        <f t="shared" si="43"/>
        <v>17.285714285714285</v>
      </c>
      <c r="O192" s="64" t="s">
        <v>1993</v>
      </c>
      <c r="P192" s="64">
        <v>1</v>
      </c>
      <c r="Q192" s="74">
        <f>IF(P192/K192&gt;1,100,+P192/K192*100)</f>
        <v>100</v>
      </c>
      <c r="R192" s="63">
        <f>+N192*Q192/100</f>
        <v>17.285714285714285</v>
      </c>
      <c r="S192" s="63">
        <f>IF(M192&lt;=$AG$1,R192,0)</f>
        <v>17.285714285714285</v>
      </c>
      <c r="T192" s="63">
        <f>IF($AG$1&gt;=M192,N192,0)</f>
        <v>17.285714285714285</v>
      </c>
      <c r="U192" s="64"/>
      <c r="V192" s="65" t="str">
        <f>IF(Q192=100,"CUMPLIDA",IF(M192-$AG$1&lt;0,"VENCIDA",IF(M192-$AG$1&lt;=30,"PRÓXIMA A VENCER",IF(Q192&gt;0,"CON AVANCE","EN TERMINO"))))</f>
        <v>CUMPLIDA</v>
      </c>
      <c r="W192" s="65" t="str">
        <f>IF(A192&lt;&gt;"",IF(AC192=1,"VENCIDO",IF(AC192=2,"PRÓXIMO A VENCER",IF(AC192=3,"EN TERMINO",IF(AC192=4,"CON AVANCE",IF(AC192=5,"CUMPLIDO",))))),"")</f>
        <v>CUMPLIDO</v>
      </c>
      <c r="X192" s="84" t="s">
        <v>1216</v>
      </c>
      <c r="Y192" s="127" t="str">
        <f t="shared" si="36"/>
        <v>H40AF18</v>
      </c>
      <c r="Z192" s="84">
        <f>IF(A192&lt;&gt;"",1,Z191+1)</f>
        <v>1</v>
      </c>
      <c r="AA192" s="84" t="str">
        <f t="shared" si="37"/>
        <v>H40AF18 - 1</v>
      </c>
      <c r="AB192" s="128">
        <f t="shared" si="38"/>
        <v>5</v>
      </c>
      <c r="AC192" s="128">
        <f t="shared" si="35"/>
        <v>5</v>
      </c>
      <c r="AD192" s="128" t="str">
        <f>IF(A192&lt;&gt;"",MID(F192,1,FIND(" ",F192,1)-1),AD191)</f>
        <v>H40AF18.</v>
      </c>
      <c r="AE192" s="128" t="str">
        <f t="shared" si="39"/>
        <v>H40AF18</v>
      </c>
      <c r="AF192" s="85"/>
      <c r="AG192" s="86"/>
      <c r="AH192" s="87"/>
    </row>
    <row r="193" spans="1:34" s="88" customFormat="1" ht="350.1" customHeight="1" x14ac:dyDescent="0.2">
      <c r="A193" s="95">
        <f>IF(ISBLANK(D193),"",COUNTA($D$2:D193))</f>
        <v>163</v>
      </c>
      <c r="B193" s="96">
        <f t="shared" si="33"/>
        <v>192</v>
      </c>
      <c r="C193" s="64"/>
      <c r="D193" s="64" t="s">
        <v>816</v>
      </c>
      <c r="E193" s="64" t="s">
        <v>1256</v>
      </c>
      <c r="F193" s="68" t="s">
        <v>1618</v>
      </c>
      <c r="G193" s="68" t="s">
        <v>1275</v>
      </c>
      <c r="H193" s="68" t="s">
        <v>1276</v>
      </c>
      <c r="I193" s="68" t="s">
        <v>1277</v>
      </c>
      <c r="J193" s="68" t="s">
        <v>1824</v>
      </c>
      <c r="K193" s="67">
        <v>1</v>
      </c>
      <c r="L193" s="119">
        <v>43690</v>
      </c>
      <c r="M193" s="119">
        <v>43769</v>
      </c>
      <c r="N193" s="71">
        <f t="shared" si="43"/>
        <v>11.285714285714286</v>
      </c>
      <c r="O193" s="67" t="s">
        <v>1997</v>
      </c>
      <c r="P193" s="67">
        <v>1</v>
      </c>
      <c r="Q193" s="74">
        <f>IF(P193/K193&gt;1,100,+P193/K193*100)</f>
        <v>100</v>
      </c>
      <c r="R193" s="63">
        <f>+N193*Q193/100</f>
        <v>11.285714285714286</v>
      </c>
      <c r="S193" s="63">
        <f>IF(M193&lt;=$AG$1,R193,0)</f>
        <v>11.285714285714286</v>
      </c>
      <c r="T193" s="63">
        <f>IF($AG$1&gt;=M193,N193,0)</f>
        <v>11.285714285714286</v>
      </c>
      <c r="U193" s="64"/>
      <c r="V193" s="65" t="str">
        <f>IF(Q193=100,"CUMPLIDA",IF(M193-$AG$1&lt;0,"VENCIDA",IF(M193-$AG$1&lt;=30,"PRÓXIMA A VENCER",IF(Q193&gt;0,"CON AVANCE","EN TERMINO"))))</f>
        <v>CUMPLIDA</v>
      </c>
      <c r="W193" s="65" t="str">
        <f>IF(A193&lt;&gt;"",IF(AC193=1,"VENCIDO",IF(AC193=2,"PRÓXIMO A VENCER",IF(AC193=3,"EN TERMINO",IF(AC193=4,"CON AVANCE",IF(AC193=5,"CUMPLIDO",))))),"")</f>
        <v>CUMPLIDO</v>
      </c>
      <c r="X193" s="84" t="s">
        <v>1216</v>
      </c>
      <c r="Y193" s="127" t="str">
        <f t="shared" si="36"/>
        <v>H41AF18</v>
      </c>
      <c r="Z193" s="84">
        <f>IF(A193&lt;&gt;"",1,Z192+1)</f>
        <v>1</v>
      </c>
      <c r="AA193" s="84" t="str">
        <f t="shared" si="37"/>
        <v>H41AF18 - 1</v>
      </c>
      <c r="AB193" s="128">
        <f t="shared" si="38"/>
        <v>5</v>
      </c>
      <c r="AC193" s="128">
        <f t="shared" si="35"/>
        <v>5</v>
      </c>
      <c r="AD193" s="128" t="str">
        <f>IF(A193&lt;&gt;"",MID(F193,1,FIND(" ",F193,1)-1),AD192)</f>
        <v>H41AF18.</v>
      </c>
      <c r="AE193" s="128" t="str">
        <f t="shared" si="39"/>
        <v>H41AF18</v>
      </c>
      <c r="AF193" s="85"/>
      <c r="AG193" s="86"/>
      <c r="AH193" s="87"/>
    </row>
    <row r="194" spans="1:34" s="88" customFormat="1" ht="350.1" customHeight="1" x14ac:dyDescent="0.2">
      <c r="A194" s="95">
        <f>IF(ISBLANK(D194),"",COUNTA($D$2:D194))</f>
        <v>164</v>
      </c>
      <c r="B194" s="96">
        <f t="shared" si="33"/>
        <v>193</v>
      </c>
      <c r="C194" s="64"/>
      <c r="D194" s="64" t="s">
        <v>816</v>
      </c>
      <c r="E194" s="64" t="s">
        <v>1256</v>
      </c>
      <c r="F194" s="68" t="s">
        <v>1619</v>
      </c>
      <c r="G194" s="68" t="s">
        <v>1278</v>
      </c>
      <c r="H194" s="68" t="s">
        <v>1443</v>
      </c>
      <c r="I194" s="68" t="s">
        <v>1444</v>
      </c>
      <c r="J194" s="67" t="s">
        <v>905</v>
      </c>
      <c r="K194" s="67">
        <v>1</v>
      </c>
      <c r="L194" s="119">
        <v>43690</v>
      </c>
      <c r="M194" s="119">
        <v>43830</v>
      </c>
      <c r="N194" s="71">
        <f t="shared" si="43"/>
        <v>20</v>
      </c>
      <c r="O194" s="67" t="s">
        <v>1997</v>
      </c>
      <c r="P194" s="67">
        <v>1</v>
      </c>
      <c r="Q194" s="74">
        <f>IF(P194/K194&gt;1,100,+P194/K194*100)</f>
        <v>100</v>
      </c>
      <c r="R194" s="63">
        <f>+N194*Q194/100</f>
        <v>20</v>
      </c>
      <c r="S194" s="63">
        <f>IF(M194&lt;=$AG$1,R194,0)</f>
        <v>20</v>
      </c>
      <c r="T194" s="63">
        <f>IF($AG$1&gt;=M194,N194,0)</f>
        <v>20</v>
      </c>
      <c r="U194" s="64"/>
      <c r="V194" s="65" t="str">
        <f>IF(Q194=100,"CUMPLIDA",IF(M194-$AG$1&lt;0,"VENCIDA",IF(M194-$AG$1&lt;=30,"PRÓXIMA A VENCER",IF(Q194&gt;0,"CON AVANCE","EN TERMINO"))))</f>
        <v>CUMPLIDA</v>
      </c>
      <c r="W194" s="65" t="str">
        <f>IF(A194&lt;&gt;"",IF(AC194=1,"VENCIDO",IF(AC194=2,"PRÓXIMO A VENCER",IF(AC194=3,"EN TERMINO",IF(AC194=4,"CON AVANCE",IF(AC194=5,"CUMPLIDO",))))),"")</f>
        <v>CUMPLIDO</v>
      </c>
      <c r="X194" s="84" t="s">
        <v>1216</v>
      </c>
      <c r="Y194" s="127" t="str">
        <f t="shared" si="36"/>
        <v>H43AF18</v>
      </c>
      <c r="Z194" s="84">
        <f>IF(A194&lt;&gt;"",1,Z193+1)</f>
        <v>1</v>
      </c>
      <c r="AA194" s="84" t="str">
        <f t="shared" si="37"/>
        <v>H43AF18 - 1</v>
      </c>
      <c r="AB194" s="128">
        <f t="shared" si="38"/>
        <v>5</v>
      </c>
      <c r="AC194" s="128">
        <f t="shared" si="35"/>
        <v>5</v>
      </c>
      <c r="AD194" s="128" t="str">
        <f>IF(A194&lt;&gt;"",MID(F194,1,FIND(" ",F194,1)-1),AD193)</f>
        <v>H43AF18.</v>
      </c>
      <c r="AE194" s="128" t="str">
        <f t="shared" si="39"/>
        <v>H43AF18</v>
      </c>
      <c r="AF194" s="85"/>
      <c r="AG194" s="86"/>
      <c r="AH194" s="87"/>
    </row>
    <row r="195" spans="1:34" s="88" customFormat="1" ht="350.1" customHeight="1" x14ac:dyDescent="0.2">
      <c r="A195" s="95">
        <f>IF(ISBLANK(D195),"",COUNTA($D$2:D195))</f>
        <v>165</v>
      </c>
      <c r="B195" s="96">
        <f t="shared" si="33"/>
        <v>194</v>
      </c>
      <c r="C195" s="64"/>
      <c r="D195" s="64" t="s">
        <v>816</v>
      </c>
      <c r="E195" s="64" t="s">
        <v>1256</v>
      </c>
      <c r="F195" s="68" t="s">
        <v>1620</v>
      </c>
      <c r="G195" s="68" t="s">
        <v>1279</v>
      </c>
      <c r="H195" s="140" t="s">
        <v>1467</v>
      </c>
      <c r="I195" s="79" t="s">
        <v>1465</v>
      </c>
      <c r="J195" s="81" t="s">
        <v>1466</v>
      </c>
      <c r="K195" s="144">
        <v>1</v>
      </c>
      <c r="L195" s="142">
        <v>43718</v>
      </c>
      <c r="M195" s="142">
        <v>44012</v>
      </c>
      <c r="N195" s="71">
        <f t="shared" si="43"/>
        <v>42</v>
      </c>
      <c r="O195" s="64" t="s">
        <v>1993</v>
      </c>
      <c r="P195" s="64">
        <v>0</v>
      </c>
      <c r="Q195" s="74">
        <f>IF(P195/K195&gt;1,100,+P195/K195*100)</f>
        <v>0</v>
      </c>
      <c r="R195" s="63">
        <f>+N195*Q195/100</f>
        <v>0</v>
      </c>
      <c r="S195" s="63">
        <f>IF(M195&lt;=$AG$1,R195,0)</f>
        <v>0</v>
      </c>
      <c r="T195" s="63">
        <f>IF($AG$1&gt;=M195,N195,0)</f>
        <v>42</v>
      </c>
      <c r="U195" s="64"/>
      <c r="V195" s="65" t="str">
        <f>IF(Q195=100,"CUMPLIDA",IF(M195-$AG$1&lt;0,"VENCIDA",IF(M195-$AG$1&lt;=30,"PRÓXIMA A VENCER",IF(Q195&gt;0,"CON AVANCE","EN TERMINO"))))</f>
        <v>VENCIDA</v>
      </c>
      <c r="W195" s="65" t="str">
        <f>IF(A195&lt;&gt;"",IF(AC195=1,"VENCIDO",IF(AC195=2,"PRÓXIMO A VENCER",IF(AC195=3,"EN TERMINO",IF(AC195=4,"CON AVANCE",IF(AC195=5,"CUMPLIDO",))))),"")</f>
        <v>VENCIDO</v>
      </c>
      <c r="X195" s="84" t="s">
        <v>1216</v>
      </c>
      <c r="Y195" s="127" t="str">
        <f t="shared" si="36"/>
        <v>H45AF18</v>
      </c>
      <c r="Z195" s="84">
        <f>IF(A195&lt;&gt;"",1,Z194+1)</f>
        <v>1</v>
      </c>
      <c r="AA195" s="84" t="str">
        <f t="shared" si="37"/>
        <v>H45AF18 - 1</v>
      </c>
      <c r="AB195" s="128">
        <f t="shared" si="38"/>
        <v>1</v>
      </c>
      <c r="AC195" s="128">
        <f t="shared" si="35"/>
        <v>1</v>
      </c>
      <c r="AD195" s="128" t="str">
        <f>IF(A195&lt;&gt;"",MID(F195,1,FIND(" ",F195,1)-1),AD194)</f>
        <v>H45AF18.</v>
      </c>
      <c r="AE195" s="128" t="str">
        <f t="shared" si="39"/>
        <v>H45AF18</v>
      </c>
      <c r="AF195" s="85"/>
      <c r="AG195" s="86"/>
      <c r="AH195" s="87"/>
    </row>
    <row r="196" spans="1:34" s="88" customFormat="1" ht="350.1" customHeight="1" x14ac:dyDescent="0.2">
      <c r="A196" s="95" t="str">
        <f>IF(ISBLANK(D196),"",COUNTA($D$2:D196))</f>
        <v/>
      </c>
      <c r="B196" s="96">
        <f t="shared" si="33"/>
        <v>195</v>
      </c>
      <c r="C196" s="64"/>
      <c r="D196" s="64"/>
      <c r="E196" s="64" t="s">
        <v>1256</v>
      </c>
      <c r="F196" s="68" t="s">
        <v>1621</v>
      </c>
      <c r="G196" s="68" t="s">
        <v>1279</v>
      </c>
      <c r="H196" s="140" t="s">
        <v>1316</v>
      </c>
      <c r="I196" s="79" t="s">
        <v>1468</v>
      </c>
      <c r="J196" s="79" t="s">
        <v>1469</v>
      </c>
      <c r="K196" s="144">
        <v>1</v>
      </c>
      <c r="L196" s="142">
        <v>43690</v>
      </c>
      <c r="M196" s="142">
        <v>43830</v>
      </c>
      <c r="N196" s="71">
        <f t="shared" si="43"/>
        <v>20</v>
      </c>
      <c r="O196" s="64" t="s">
        <v>1993</v>
      </c>
      <c r="P196" s="64">
        <v>0</v>
      </c>
      <c r="Q196" s="74">
        <f>IF(P196/K196&gt;1,100,+P196/K196*100)</f>
        <v>0</v>
      </c>
      <c r="R196" s="63">
        <f>+N196*Q196/100</f>
        <v>0</v>
      </c>
      <c r="S196" s="63">
        <f>IF(M196&lt;=$AG$1,R196,0)</f>
        <v>0</v>
      </c>
      <c r="T196" s="63">
        <f>IF($AG$1&gt;=M196,N196,0)</f>
        <v>20</v>
      </c>
      <c r="U196" s="64"/>
      <c r="V196" s="65" t="str">
        <f>IF(Q196=100,"CUMPLIDA",IF(M196-$AG$1&lt;0,"VENCIDA",IF(M196-$AG$1&lt;=30,"PRÓXIMA A VENCER",IF(Q196&gt;0,"CON AVANCE","EN TERMINO"))))</f>
        <v>VENCIDA</v>
      </c>
      <c r="W196" s="65" t="str">
        <f>IF(A196&lt;&gt;"",IF(AC196=1,"VENCIDO",IF(AC196=2,"PRÓXIMO A VENCER",IF(AC196=3,"EN TERMINO",IF(AC196=4,"CON AVANCE",IF(AC196=5,"CUMPLIDO",))))),"")</f>
        <v/>
      </c>
      <c r="X196" s="84" t="s">
        <v>1216</v>
      </c>
      <c r="Y196" s="127" t="str">
        <f t="shared" si="36"/>
        <v>H45AF18</v>
      </c>
      <c r="Z196" s="84">
        <f>IF(A196&lt;&gt;"",1,Z195+1)</f>
        <v>2</v>
      </c>
      <c r="AA196" s="84" t="str">
        <f t="shared" si="37"/>
        <v>H45AF18 - 2</v>
      </c>
      <c r="AB196" s="128">
        <f t="shared" si="38"/>
        <v>1</v>
      </c>
      <c r="AC196" s="128">
        <f t="shared" si="35"/>
        <v>1</v>
      </c>
      <c r="AD196" s="128" t="str">
        <f>IF(A196&lt;&gt;"",MID(F196,1,FIND(" ",F196,1)-1),AD195)</f>
        <v>H45AF18.</v>
      </c>
      <c r="AE196" s="128" t="str">
        <f t="shared" si="39"/>
        <v>H45AF18</v>
      </c>
      <c r="AF196" s="85"/>
      <c r="AG196" s="86"/>
      <c r="AH196" s="87"/>
    </row>
    <row r="197" spans="1:34" s="88" customFormat="1" ht="350.1" customHeight="1" x14ac:dyDescent="0.2">
      <c r="A197" s="95" t="str">
        <f>IF(ISBLANK(D197),"",COUNTA($D$2:D197))</f>
        <v/>
      </c>
      <c r="B197" s="96">
        <f t="shared" si="33"/>
        <v>196</v>
      </c>
      <c r="C197" s="64"/>
      <c r="D197" s="64"/>
      <c r="E197" s="64" t="s">
        <v>1256</v>
      </c>
      <c r="F197" s="68" t="s">
        <v>1622</v>
      </c>
      <c r="G197" s="68" t="s">
        <v>1279</v>
      </c>
      <c r="H197" s="140" t="s">
        <v>1470</v>
      </c>
      <c r="I197" s="140" t="s">
        <v>1471</v>
      </c>
      <c r="J197" s="144" t="s">
        <v>1280</v>
      </c>
      <c r="K197" s="146" t="s">
        <v>1281</v>
      </c>
      <c r="L197" s="142">
        <v>43690</v>
      </c>
      <c r="M197" s="142">
        <v>43830</v>
      </c>
      <c r="N197" s="71">
        <f t="shared" si="43"/>
        <v>20</v>
      </c>
      <c r="O197" s="64" t="s">
        <v>1993</v>
      </c>
      <c r="P197" s="64">
        <v>0</v>
      </c>
      <c r="Q197" s="74">
        <f>IF(P197/K197&gt;1,100,+P197/K197*100)</f>
        <v>0</v>
      </c>
      <c r="R197" s="63">
        <f>+N197*Q197/100</f>
        <v>0</v>
      </c>
      <c r="S197" s="63">
        <f>IF(M197&lt;=$AG$1,R197,0)</f>
        <v>0</v>
      </c>
      <c r="T197" s="63">
        <f>IF($AG$1&gt;=M197,N197,0)</f>
        <v>20</v>
      </c>
      <c r="U197" s="64"/>
      <c r="V197" s="65" t="str">
        <f>IF(Q197=100,"CUMPLIDA",IF(M197-$AG$1&lt;0,"VENCIDA",IF(M197-$AG$1&lt;=30,"PRÓXIMA A VENCER",IF(Q197&gt;0,"CON AVANCE","EN TERMINO"))))</f>
        <v>VENCIDA</v>
      </c>
      <c r="W197" s="65" t="str">
        <f>IF(A197&lt;&gt;"",IF(AC197=1,"VENCIDO",IF(AC197=2,"PRÓXIMO A VENCER",IF(AC197=3,"EN TERMINO",IF(AC197=4,"CON AVANCE",IF(AC197=5,"CUMPLIDO",))))),"")</f>
        <v/>
      </c>
      <c r="X197" s="84" t="s">
        <v>1216</v>
      </c>
      <c r="Y197" s="127" t="str">
        <f t="shared" si="36"/>
        <v>H45AF18</v>
      </c>
      <c r="Z197" s="84">
        <f>IF(A197&lt;&gt;"",1,Z196+1)</f>
        <v>3</v>
      </c>
      <c r="AA197" s="84" t="str">
        <f t="shared" si="37"/>
        <v>H45AF18 - 3</v>
      </c>
      <c r="AB197" s="128">
        <f t="shared" si="38"/>
        <v>1</v>
      </c>
      <c r="AC197" s="128">
        <f t="shared" si="35"/>
        <v>1</v>
      </c>
      <c r="AD197" s="128" t="str">
        <f>IF(A197&lt;&gt;"",MID(F197,1,FIND(" ",F197,1)-1),AD196)</f>
        <v>H45AF18.</v>
      </c>
      <c r="AE197" s="128" t="str">
        <f t="shared" si="39"/>
        <v>H45AF18</v>
      </c>
      <c r="AF197" s="85"/>
      <c r="AG197" s="86"/>
      <c r="AH197" s="87"/>
    </row>
    <row r="198" spans="1:34" s="88" customFormat="1" ht="350.1" customHeight="1" x14ac:dyDescent="0.2">
      <c r="A198" s="95">
        <f>IF(ISBLANK(D198),"",COUNTA($D$2:D198))</f>
        <v>166</v>
      </c>
      <c r="B198" s="96">
        <f t="shared" ref="B198:B261" si="44">ROW()-1</f>
        <v>197</v>
      </c>
      <c r="C198" s="64"/>
      <c r="D198" s="64" t="s">
        <v>816</v>
      </c>
      <c r="E198" s="64" t="s">
        <v>1256</v>
      </c>
      <c r="F198" s="68" t="s">
        <v>1623</v>
      </c>
      <c r="G198" s="68" t="s">
        <v>1648</v>
      </c>
      <c r="H198" s="140" t="s">
        <v>1651</v>
      </c>
      <c r="I198" s="140" t="s">
        <v>1649</v>
      </c>
      <c r="J198" s="140" t="s">
        <v>1650</v>
      </c>
      <c r="K198" s="141">
        <v>8</v>
      </c>
      <c r="L198" s="142">
        <v>43718</v>
      </c>
      <c r="M198" s="142">
        <v>44012</v>
      </c>
      <c r="N198" s="71">
        <f t="shared" si="43"/>
        <v>42</v>
      </c>
      <c r="O198" s="64" t="s">
        <v>1993</v>
      </c>
      <c r="P198" s="64">
        <v>0</v>
      </c>
      <c r="Q198" s="74">
        <f>IF(P198/K198&gt;1,100,+P198/K198*100)</f>
        <v>0</v>
      </c>
      <c r="R198" s="63">
        <f>+N198*Q198/100</f>
        <v>0</v>
      </c>
      <c r="S198" s="63">
        <f>IF(M198&lt;=$AG$1,R198,0)</f>
        <v>0</v>
      </c>
      <c r="T198" s="63">
        <f>IF($AG$1&gt;=M198,N198,0)</f>
        <v>42</v>
      </c>
      <c r="U198" s="64"/>
      <c r="V198" s="65" t="str">
        <f>IF(Q198=100,"CUMPLIDA",IF(M198-$AG$1&lt;0,"VENCIDA",IF(M198-$AG$1&lt;=30,"PRÓXIMA A VENCER",IF(Q198&gt;0,"CON AVANCE","EN TERMINO"))))</f>
        <v>VENCIDA</v>
      </c>
      <c r="W198" s="65" t="str">
        <f>IF(A198&lt;&gt;"",IF(AC198=1,"VENCIDO",IF(AC198=2,"PRÓXIMO A VENCER",IF(AC198=3,"EN TERMINO",IF(AC198=4,"CON AVANCE",IF(AC198=5,"CUMPLIDO",))))),"")</f>
        <v>VENCIDO</v>
      </c>
      <c r="X198" s="84" t="s">
        <v>1216</v>
      </c>
      <c r="Y198" s="127" t="str">
        <f t="shared" si="36"/>
        <v>H46AF18</v>
      </c>
      <c r="Z198" s="84">
        <f>IF(A198&lt;&gt;"",1,Z197+1)</f>
        <v>1</v>
      </c>
      <c r="AA198" s="84" t="str">
        <f t="shared" si="37"/>
        <v>H46AF18 - 1</v>
      </c>
      <c r="AB198" s="128">
        <f t="shared" si="38"/>
        <v>1</v>
      </c>
      <c r="AC198" s="128">
        <f t="shared" si="35"/>
        <v>1</v>
      </c>
      <c r="AD198" s="128" t="str">
        <f>IF(A198&lt;&gt;"",MID(F198,1,FIND(" ",F198,1)-1),AD197)</f>
        <v>H46AF18.</v>
      </c>
      <c r="AE198" s="128" t="str">
        <f t="shared" si="39"/>
        <v>H46AF18</v>
      </c>
      <c r="AF198" s="85"/>
      <c r="AG198" s="86"/>
      <c r="AH198" s="87"/>
    </row>
    <row r="199" spans="1:34" s="88" customFormat="1" ht="350.1" customHeight="1" x14ac:dyDescent="0.2">
      <c r="A199" s="95">
        <f>IF(ISBLANK(D199),"",COUNTA($D$2:D199))</f>
        <v>167</v>
      </c>
      <c r="B199" s="96">
        <f t="shared" si="44"/>
        <v>198</v>
      </c>
      <c r="C199" s="64"/>
      <c r="D199" s="64" t="s">
        <v>816</v>
      </c>
      <c r="E199" s="64" t="s">
        <v>1256</v>
      </c>
      <c r="F199" s="68" t="s">
        <v>1624</v>
      </c>
      <c r="G199" s="68" t="s">
        <v>1282</v>
      </c>
      <c r="H199" s="68" t="s">
        <v>1283</v>
      </c>
      <c r="I199" s="68" t="s">
        <v>1284</v>
      </c>
      <c r="J199" s="67" t="s">
        <v>10</v>
      </c>
      <c r="K199" s="67">
        <v>1</v>
      </c>
      <c r="L199" s="119">
        <v>43690</v>
      </c>
      <c r="M199" s="119">
        <v>43830</v>
      </c>
      <c r="N199" s="71">
        <f t="shared" si="43"/>
        <v>20</v>
      </c>
      <c r="O199" s="67" t="s">
        <v>1997</v>
      </c>
      <c r="P199" s="64">
        <v>1</v>
      </c>
      <c r="Q199" s="74">
        <f>IF(P199/K199&gt;1,100,+P199/K199*100)</f>
        <v>100</v>
      </c>
      <c r="R199" s="63">
        <f>+N199*Q199/100</f>
        <v>20</v>
      </c>
      <c r="S199" s="63">
        <f>IF(M199&lt;=$AG$1,R199,0)</f>
        <v>20</v>
      </c>
      <c r="T199" s="63">
        <f>IF($AG$1&gt;=M199,N199,0)</f>
        <v>20</v>
      </c>
      <c r="U199" s="64"/>
      <c r="V199" s="65" t="str">
        <f>IF(Q199=100,"CUMPLIDA",IF(M199-$AG$1&lt;0,"VENCIDA",IF(M199-$AG$1&lt;=30,"PRÓXIMA A VENCER",IF(Q199&gt;0,"CON AVANCE","EN TERMINO"))))</f>
        <v>CUMPLIDA</v>
      </c>
      <c r="W199" s="65" t="str">
        <f>IF(A199&lt;&gt;"",IF(AC199=1,"VENCIDO",IF(AC199=2,"PRÓXIMO A VENCER",IF(AC199=3,"EN TERMINO",IF(AC199=4,"CON AVANCE",IF(AC199=5,"CUMPLIDO",))))),"")</f>
        <v>CUMPLIDO</v>
      </c>
      <c r="X199" s="84" t="s">
        <v>1216</v>
      </c>
      <c r="Y199" s="127" t="str">
        <f t="shared" si="36"/>
        <v>H47AF18</v>
      </c>
      <c r="Z199" s="84">
        <f>IF(A199&lt;&gt;"",1,Z198+1)</f>
        <v>1</v>
      </c>
      <c r="AA199" s="84" t="str">
        <f t="shared" si="37"/>
        <v>H47AF18 - 1</v>
      </c>
      <c r="AB199" s="128">
        <f t="shared" si="38"/>
        <v>5</v>
      </c>
      <c r="AC199" s="128">
        <f t="shared" si="35"/>
        <v>5</v>
      </c>
      <c r="AD199" s="128" t="str">
        <f>IF(A199&lt;&gt;"",MID(F199,1,FIND(" ",F199,1)-1),AD198)</f>
        <v>H47AF18.</v>
      </c>
      <c r="AE199" s="128" t="str">
        <f t="shared" si="39"/>
        <v>H47AF18</v>
      </c>
      <c r="AF199" s="85"/>
      <c r="AG199" s="86"/>
      <c r="AH199" s="87"/>
    </row>
    <row r="200" spans="1:34" s="88" customFormat="1" ht="350.1" customHeight="1" x14ac:dyDescent="0.2">
      <c r="A200" s="95">
        <f>IF(ISBLANK(D200),"",COUNTA($D$2:D200))</f>
        <v>168</v>
      </c>
      <c r="B200" s="96">
        <f t="shared" si="44"/>
        <v>199</v>
      </c>
      <c r="C200" s="64"/>
      <c r="D200" s="64" t="s">
        <v>815</v>
      </c>
      <c r="E200" s="64" t="s">
        <v>1256</v>
      </c>
      <c r="F200" s="68" t="s">
        <v>1625</v>
      </c>
      <c r="G200" s="68" t="s">
        <v>1285</v>
      </c>
      <c r="H200" s="140" t="s">
        <v>1473</v>
      </c>
      <c r="I200" s="140" t="s">
        <v>1825</v>
      </c>
      <c r="J200" s="144" t="s">
        <v>1472</v>
      </c>
      <c r="K200" s="146" t="s">
        <v>1281</v>
      </c>
      <c r="L200" s="142">
        <v>43690</v>
      </c>
      <c r="M200" s="142">
        <v>43830</v>
      </c>
      <c r="N200" s="71">
        <f t="shared" si="43"/>
        <v>20</v>
      </c>
      <c r="O200" s="64" t="s">
        <v>1993</v>
      </c>
      <c r="P200" s="64">
        <v>0</v>
      </c>
      <c r="Q200" s="74">
        <f>IF(P200/K200&gt;1,100,+P200/K200*100)</f>
        <v>0</v>
      </c>
      <c r="R200" s="63">
        <f>+N200*Q200/100</f>
        <v>0</v>
      </c>
      <c r="S200" s="63">
        <f>IF(M200&lt;=$AG$1,R200,0)</f>
        <v>0</v>
      </c>
      <c r="T200" s="63">
        <f>IF($AG$1&gt;=M200,N200,0)</f>
        <v>20</v>
      </c>
      <c r="U200" s="64"/>
      <c r="V200" s="65" t="str">
        <f>IF(Q200=100,"CUMPLIDA",IF(M200-$AG$1&lt;0,"VENCIDA",IF(M200-$AG$1&lt;=30,"PRÓXIMA A VENCER",IF(Q200&gt;0,"CON AVANCE","EN TERMINO"))))</f>
        <v>VENCIDA</v>
      </c>
      <c r="W200" s="65" t="str">
        <f>IF(A200&lt;&gt;"",IF(AC200=1,"VENCIDO",IF(AC200=2,"PRÓXIMO A VENCER",IF(AC200=3,"EN TERMINO",IF(AC200=4,"CON AVANCE",IF(AC200=5,"CUMPLIDO",))))),"")</f>
        <v>VENCIDO</v>
      </c>
      <c r="X200" s="84" t="s">
        <v>1216</v>
      </c>
      <c r="Y200" s="127" t="str">
        <f t="shared" si="36"/>
        <v>H48AF18</v>
      </c>
      <c r="Z200" s="84">
        <f>IF(A200&lt;&gt;"",1,Z199+1)</f>
        <v>1</v>
      </c>
      <c r="AA200" s="84" t="str">
        <f t="shared" si="37"/>
        <v>H48AF18 - 1</v>
      </c>
      <c r="AB200" s="128">
        <f t="shared" si="38"/>
        <v>1</v>
      </c>
      <c r="AC200" s="128">
        <f t="shared" si="35"/>
        <v>1</v>
      </c>
      <c r="AD200" s="128" t="str">
        <f>IF(A200&lt;&gt;"",MID(F200,1,FIND(" ",F200,1)-1),AD199)</f>
        <v>H48AF18.</v>
      </c>
      <c r="AE200" s="128" t="str">
        <f t="shared" si="39"/>
        <v>H48AF18</v>
      </c>
      <c r="AF200" s="85"/>
      <c r="AG200" s="86"/>
      <c r="AH200" s="87"/>
    </row>
    <row r="201" spans="1:34" s="88" customFormat="1" ht="350.1" customHeight="1" x14ac:dyDescent="0.2">
      <c r="A201" s="95" t="str">
        <f>IF(ISBLANK(D201),"",COUNTA($D$2:D201))</f>
        <v/>
      </c>
      <c r="B201" s="96">
        <f t="shared" si="44"/>
        <v>200</v>
      </c>
      <c r="C201" s="64"/>
      <c r="D201" s="64"/>
      <c r="E201" s="64" t="s">
        <v>1256</v>
      </c>
      <c r="F201" s="68" t="s">
        <v>1626</v>
      </c>
      <c r="G201" s="68" t="s">
        <v>1285</v>
      </c>
      <c r="H201" s="140" t="s">
        <v>1286</v>
      </c>
      <c r="I201" s="140" t="s">
        <v>1287</v>
      </c>
      <c r="J201" s="144" t="s">
        <v>10</v>
      </c>
      <c r="K201" s="146" t="s">
        <v>1281</v>
      </c>
      <c r="L201" s="142">
        <v>43690</v>
      </c>
      <c r="M201" s="142">
        <v>43830</v>
      </c>
      <c r="N201" s="71">
        <f t="shared" si="43"/>
        <v>20</v>
      </c>
      <c r="O201" s="64" t="s">
        <v>1993</v>
      </c>
      <c r="P201" s="64">
        <v>0</v>
      </c>
      <c r="Q201" s="74">
        <f>IF(P201/K201&gt;1,100,+P201/K201*100)</f>
        <v>0</v>
      </c>
      <c r="R201" s="63">
        <f>+N201*Q201/100</f>
        <v>0</v>
      </c>
      <c r="S201" s="63">
        <f>IF(M201&lt;=$AG$1,R201,0)</f>
        <v>0</v>
      </c>
      <c r="T201" s="63">
        <f>IF($AG$1&gt;=M201,N201,0)</f>
        <v>20</v>
      </c>
      <c r="U201" s="64"/>
      <c r="V201" s="65" t="str">
        <f>IF(Q201=100,"CUMPLIDA",IF(M201-$AG$1&lt;0,"VENCIDA",IF(M201-$AG$1&lt;=30,"PRÓXIMA A VENCER",IF(Q201&gt;0,"CON AVANCE","EN TERMINO"))))</f>
        <v>VENCIDA</v>
      </c>
      <c r="W201" s="65" t="str">
        <f>IF(A201&lt;&gt;"",IF(AC201=1,"VENCIDO",IF(AC201=2,"PRÓXIMO A VENCER",IF(AC201=3,"EN TERMINO",IF(AC201=4,"CON AVANCE",IF(AC201=5,"CUMPLIDO",))))),"")</f>
        <v/>
      </c>
      <c r="X201" s="84" t="s">
        <v>1216</v>
      </c>
      <c r="Y201" s="127" t="str">
        <f t="shared" si="36"/>
        <v>H48AF18</v>
      </c>
      <c r="Z201" s="84">
        <f>IF(A201&lt;&gt;"",1,Z200+1)</f>
        <v>2</v>
      </c>
      <c r="AA201" s="84" t="str">
        <f t="shared" si="37"/>
        <v>H48AF18 - 2</v>
      </c>
      <c r="AB201" s="128">
        <f t="shared" si="38"/>
        <v>1</v>
      </c>
      <c r="AC201" s="128">
        <f t="shared" ref="AC201:AC264" si="45">IF(Z219=Z201+1,MIN(AB201,AC219),AB201)</f>
        <v>1</v>
      </c>
      <c r="AD201" s="128" t="str">
        <f>IF(A201&lt;&gt;"",MID(F201,1,FIND(" ",F201,1)-1),AD200)</f>
        <v>H48AF18.</v>
      </c>
      <c r="AE201" s="128" t="str">
        <f t="shared" si="39"/>
        <v>H48AF18</v>
      </c>
      <c r="AF201" s="85"/>
      <c r="AG201" s="86"/>
      <c r="AH201" s="87"/>
    </row>
    <row r="202" spans="1:34" s="88" customFormat="1" ht="350.1" customHeight="1" x14ac:dyDescent="0.2">
      <c r="A202" s="95">
        <f>IF(ISBLANK(D202),"",COUNTA($D$2:D202))</f>
        <v>169</v>
      </c>
      <c r="B202" s="96">
        <f t="shared" si="44"/>
        <v>201</v>
      </c>
      <c r="C202" s="64"/>
      <c r="D202" s="64" t="s">
        <v>815</v>
      </c>
      <c r="E202" s="64" t="s">
        <v>1256</v>
      </c>
      <c r="F202" s="68" t="s">
        <v>1627</v>
      </c>
      <c r="G202" s="68" t="s">
        <v>1288</v>
      </c>
      <c r="H202" s="68" t="s">
        <v>1289</v>
      </c>
      <c r="I202" s="68" t="s">
        <v>1474</v>
      </c>
      <c r="J202" s="67" t="s">
        <v>9</v>
      </c>
      <c r="K202" s="67">
        <v>1</v>
      </c>
      <c r="L202" s="119">
        <v>43690</v>
      </c>
      <c r="M202" s="119">
        <v>43708</v>
      </c>
      <c r="N202" s="71">
        <f t="shared" si="43"/>
        <v>2.5714285714285716</v>
      </c>
      <c r="O202" s="67" t="s">
        <v>2033</v>
      </c>
      <c r="P202" s="67">
        <v>1</v>
      </c>
      <c r="Q202" s="74">
        <f>IF(P202/K202&gt;1,100,+P202/K202*100)</f>
        <v>100</v>
      </c>
      <c r="R202" s="63">
        <f>+N202*Q202/100</f>
        <v>2.5714285714285716</v>
      </c>
      <c r="S202" s="63">
        <f>IF(M202&lt;=$AG$1,R202,0)</f>
        <v>2.5714285714285716</v>
      </c>
      <c r="T202" s="63">
        <f>IF($AG$1&gt;=M202,N202,0)</f>
        <v>2.5714285714285716</v>
      </c>
      <c r="U202" s="64"/>
      <c r="V202" s="65" t="str">
        <f>IF(Q202=100,"CUMPLIDA",IF(M202-$AG$1&lt;0,"VENCIDA",IF(M202-$AG$1&lt;=30,"PRÓXIMA A VENCER",IF(Q202&gt;0,"CON AVANCE","EN TERMINO"))))</f>
        <v>CUMPLIDA</v>
      </c>
      <c r="W202" s="65" t="str">
        <f>IF(A202&lt;&gt;"",IF(AC202=1,"VENCIDO",IF(AC202=2,"PRÓXIMO A VENCER",IF(AC202=3,"EN TERMINO",IF(AC202=4,"CON AVANCE",IF(AC202=5,"CUMPLIDO",))))),"")</f>
        <v>CUMPLIDO</v>
      </c>
      <c r="X202" s="84" t="s">
        <v>1216</v>
      </c>
      <c r="Y202" s="127" t="str">
        <f t="shared" ref="Y202:Y265" si="46">AE202</f>
        <v>H49AF18</v>
      </c>
      <c r="Z202" s="84">
        <f>IF(A202&lt;&gt;"",1,Z201+1)</f>
        <v>1</v>
      </c>
      <c r="AA202" s="84" t="str">
        <f t="shared" ref="AA202:AA265" si="47">CONCATENATE(Y202," - ",Z202)</f>
        <v>H49AF18 - 1</v>
      </c>
      <c r="AB202" s="128">
        <f t="shared" ref="AB202:AB265" si="48">IF(V202="VENCIDA",1,IF(V202="PRÓXIMA A VENCER",2,IF(V202="EN TERMINO",3,IF(V202="CON AVANCE",4,IF(V202="CUMPLIDA",5,)))))</f>
        <v>5</v>
      </c>
      <c r="AC202" s="128">
        <f t="shared" si="45"/>
        <v>5</v>
      </c>
      <c r="AD202" s="128" t="str">
        <f>IF(A202&lt;&gt;"",MID(F202,1,FIND(" ",F202,1)-1),AD201)</f>
        <v>H49AF18.</v>
      </c>
      <c r="AE202" s="128" t="str">
        <f t="shared" ref="AE202:AE265" si="49">IFERROR(MID(AD202,1,FIND(".",AD202,1)-1),AD202)</f>
        <v>H49AF18</v>
      </c>
      <c r="AF202" s="85"/>
      <c r="AG202" s="86"/>
      <c r="AH202" s="87"/>
    </row>
    <row r="203" spans="1:34" s="88" customFormat="1" ht="350.1" customHeight="1" x14ac:dyDescent="0.2">
      <c r="A203" s="95">
        <f>IF(ISBLANK(D203),"",COUNTA($D$2:D203))</f>
        <v>170</v>
      </c>
      <c r="B203" s="96">
        <f t="shared" si="44"/>
        <v>202</v>
      </c>
      <c r="C203" s="64"/>
      <c r="D203" s="64" t="s">
        <v>937</v>
      </c>
      <c r="E203" s="64" t="s">
        <v>1256</v>
      </c>
      <c r="F203" s="68" t="s">
        <v>1628</v>
      </c>
      <c r="G203" s="68" t="s">
        <v>1290</v>
      </c>
      <c r="H203" s="68" t="s">
        <v>1476</v>
      </c>
      <c r="I203" s="68" t="s">
        <v>1291</v>
      </c>
      <c r="J203" s="68" t="s">
        <v>1475</v>
      </c>
      <c r="K203" s="67">
        <v>2</v>
      </c>
      <c r="L203" s="119">
        <v>43690</v>
      </c>
      <c r="M203" s="119">
        <v>44055</v>
      </c>
      <c r="N203" s="71">
        <f t="shared" si="43"/>
        <v>52.142857142857146</v>
      </c>
      <c r="O203" s="67" t="s">
        <v>2033</v>
      </c>
      <c r="P203" s="64">
        <v>0</v>
      </c>
      <c r="Q203" s="74">
        <f>IF(P203/K203&gt;1,100,+P203/K203*100)</f>
        <v>0</v>
      </c>
      <c r="R203" s="63">
        <f>+N203*Q203/100</f>
        <v>0</v>
      </c>
      <c r="S203" s="63">
        <f>IF(M203&lt;=$AG$1,R203,0)</f>
        <v>0</v>
      </c>
      <c r="T203" s="63">
        <f>IF($AG$1&gt;=M203,N203,0)</f>
        <v>52.142857142857146</v>
      </c>
      <c r="U203" s="64"/>
      <c r="V203" s="65" t="str">
        <f>IF(Q203=100,"CUMPLIDA",IF(M203-$AG$1&lt;0,"VENCIDA",IF(M203-$AG$1&lt;=30,"PRÓXIMA A VENCER",IF(Q203&gt;0,"CON AVANCE","EN TERMINO"))))</f>
        <v>VENCIDA</v>
      </c>
      <c r="W203" s="65" t="str">
        <f>IF(A203&lt;&gt;"",IF(AC203=1,"VENCIDO",IF(AC203=2,"PRÓXIMO A VENCER",IF(AC203=3,"EN TERMINO",IF(AC203=4,"CON AVANCE",IF(AC203=5,"CUMPLIDO",))))),"")</f>
        <v>VENCIDO</v>
      </c>
      <c r="X203" s="84" t="s">
        <v>1216</v>
      </c>
      <c r="Y203" s="127" t="str">
        <f t="shared" si="46"/>
        <v>H50AF18</v>
      </c>
      <c r="Z203" s="84">
        <f>IF(A203&lt;&gt;"",1,Z202+1)</f>
        <v>1</v>
      </c>
      <c r="AA203" s="84" t="str">
        <f t="shared" si="47"/>
        <v>H50AF18 - 1</v>
      </c>
      <c r="AB203" s="128">
        <f t="shared" si="48"/>
        <v>1</v>
      </c>
      <c r="AC203" s="128">
        <f t="shared" si="45"/>
        <v>1</v>
      </c>
      <c r="AD203" s="128" t="str">
        <f>IF(A203&lt;&gt;"",MID(F203,1,FIND(" ",F203,1)-1),AD202)</f>
        <v>H50AF18.</v>
      </c>
      <c r="AE203" s="128" t="str">
        <f t="shared" si="49"/>
        <v>H50AF18</v>
      </c>
      <c r="AF203" s="85"/>
      <c r="AG203" s="86"/>
      <c r="AH203" s="87"/>
    </row>
    <row r="204" spans="1:34" s="88" customFormat="1" ht="350.1" customHeight="1" x14ac:dyDescent="0.2">
      <c r="A204" s="95" t="str">
        <f>IF(ISBLANK(D204),"",COUNTA($D$2:D204))</f>
        <v/>
      </c>
      <c r="B204" s="96">
        <f t="shared" si="44"/>
        <v>203</v>
      </c>
      <c r="C204" s="64"/>
      <c r="D204" s="64"/>
      <c r="E204" s="64" t="s">
        <v>1256</v>
      </c>
      <c r="F204" s="68" t="s">
        <v>1629</v>
      </c>
      <c r="G204" s="68" t="s">
        <v>1290</v>
      </c>
      <c r="H204" s="68" t="s">
        <v>1292</v>
      </c>
      <c r="I204" s="68" t="s">
        <v>1293</v>
      </c>
      <c r="J204" s="67" t="s">
        <v>1294</v>
      </c>
      <c r="K204" s="67">
        <v>40</v>
      </c>
      <c r="L204" s="119">
        <v>43690</v>
      </c>
      <c r="M204" s="119">
        <v>44012</v>
      </c>
      <c r="N204" s="71">
        <f t="shared" si="43"/>
        <v>46</v>
      </c>
      <c r="O204" s="67" t="s">
        <v>2033</v>
      </c>
      <c r="P204" s="67">
        <v>40</v>
      </c>
      <c r="Q204" s="147">
        <f>IF(P204/K204&gt;1,100,+P204/K204*100)</f>
        <v>100</v>
      </c>
      <c r="R204" s="63">
        <f>+N204*Q204/100</f>
        <v>46</v>
      </c>
      <c r="S204" s="63">
        <f>IF(M204&lt;=$AG$1,R204,0)</f>
        <v>46</v>
      </c>
      <c r="T204" s="63">
        <f>IF($AG$1&gt;=M204,N204,0)</f>
        <v>46</v>
      </c>
      <c r="U204" s="64"/>
      <c r="V204" s="65" t="str">
        <f>IF(Q204=100,"CUMPLIDA",IF(M204-$AG$1&lt;0,"VENCIDA",IF(M204-$AG$1&lt;=30,"PRÓXIMA A VENCER",IF(Q204&gt;0,"CON AVANCE","EN TERMINO"))))</f>
        <v>CUMPLIDA</v>
      </c>
      <c r="W204" s="65" t="str">
        <f>IF(A204&lt;&gt;"",IF(AC204=1,"VENCIDO",IF(AC204=2,"PRÓXIMO A VENCER",IF(AC204=3,"EN TERMINO",IF(AC204=4,"CON AVANCE",IF(AC204=5,"CUMPLIDO",))))),"")</f>
        <v/>
      </c>
      <c r="X204" s="84" t="s">
        <v>1216</v>
      </c>
      <c r="Y204" s="127" t="str">
        <f t="shared" si="46"/>
        <v>H50AF18</v>
      </c>
      <c r="Z204" s="84">
        <f>IF(A204&lt;&gt;"",1,Z203+1)</f>
        <v>2</v>
      </c>
      <c r="AA204" s="84" t="str">
        <f t="shared" si="47"/>
        <v>H50AF18 - 2</v>
      </c>
      <c r="AB204" s="128">
        <f t="shared" si="48"/>
        <v>5</v>
      </c>
      <c r="AC204" s="128">
        <f t="shared" si="45"/>
        <v>5</v>
      </c>
      <c r="AD204" s="128" t="str">
        <f>IF(A204&lt;&gt;"",MID(F204,1,FIND(" ",F204,1)-1),AD203)</f>
        <v>H50AF18.</v>
      </c>
      <c r="AE204" s="128" t="str">
        <f t="shared" si="49"/>
        <v>H50AF18</v>
      </c>
      <c r="AF204" s="85"/>
      <c r="AG204" s="86"/>
      <c r="AH204" s="87"/>
    </row>
    <row r="205" spans="1:34" s="88" customFormat="1" ht="350.1" customHeight="1" x14ac:dyDescent="0.2">
      <c r="A205" s="95">
        <f>IF(ISBLANK(D205),"",COUNTA($D$2:D205))</f>
        <v>171</v>
      </c>
      <c r="B205" s="96">
        <f t="shared" si="44"/>
        <v>204</v>
      </c>
      <c r="C205" s="64"/>
      <c r="D205" s="64" t="s">
        <v>1242</v>
      </c>
      <c r="E205" s="64" t="s">
        <v>1256</v>
      </c>
      <c r="F205" s="68" t="s">
        <v>1630</v>
      </c>
      <c r="G205" s="68" t="s">
        <v>1295</v>
      </c>
      <c r="H205" s="68" t="s">
        <v>1476</v>
      </c>
      <c r="I205" s="68" t="s">
        <v>1291</v>
      </c>
      <c r="J205" s="68" t="s">
        <v>1475</v>
      </c>
      <c r="K205" s="67">
        <v>2</v>
      </c>
      <c r="L205" s="119">
        <v>43690</v>
      </c>
      <c r="M205" s="119">
        <v>44055</v>
      </c>
      <c r="N205" s="71">
        <f t="shared" si="43"/>
        <v>52.142857142857146</v>
      </c>
      <c r="O205" s="67" t="s">
        <v>2033</v>
      </c>
      <c r="P205" s="64">
        <v>0</v>
      </c>
      <c r="Q205" s="74">
        <f>IF(P205/K205&gt;1,100,+P205/K205*100)</f>
        <v>0</v>
      </c>
      <c r="R205" s="63">
        <f>+N205*Q205/100</f>
        <v>0</v>
      </c>
      <c r="S205" s="63">
        <f>IF(M205&lt;=$AG$1,R205,0)</f>
        <v>0</v>
      </c>
      <c r="T205" s="63">
        <f>IF($AG$1&gt;=M205,N205,0)</f>
        <v>52.142857142857146</v>
      </c>
      <c r="U205" s="64"/>
      <c r="V205" s="65" t="str">
        <f>IF(Q205=100,"CUMPLIDA",IF(M205-$AG$1&lt;0,"VENCIDA",IF(M205-$AG$1&lt;=30,"PRÓXIMA A VENCER",IF(Q205&gt;0,"CON AVANCE","EN TERMINO"))))</f>
        <v>VENCIDA</v>
      </c>
      <c r="W205" s="65" t="str">
        <f>IF(A205&lt;&gt;"",IF(AC205=1,"VENCIDO",IF(AC205=2,"PRÓXIMO A VENCER",IF(AC205=3,"EN TERMINO",IF(AC205=4,"CON AVANCE",IF(AC205=5,"CUMPLIDO",))))),"")</f>
        <v>VENCIDO</v>
      </c>
      <c r="X205" s="84" t="s">
        <v>1216</v>
      </c>
      <c r="Y205" s="127" t="str">
        <f t="shared" si="46"/>
        <v>H51AF18</v>
      </c>
      <c r="Z205" s="84">
        <f>IF(A205&lt;&gt;"",1,Z204+1)</f>
        <v>1</v>
      </c>
      <c r="AA205" s="84" t="str">
        <f t="shared" si="47"/>
        <v>H51AF18 - 1</v>
      </c>
      <c r="AB205" s="128">
        <f t="shared" si="48"/>
        <v>1</v>
      </c>
      <c r="AC205" s="128">
        <f t="shared" si="45"/>
        <v>1</v>
      </c>
      <c r="AD205" s="128" t="str">
        <f>IF(A205&lt;&gt;"",MID(F205,1,FIND(" ",F205,1)-1),AD204)</f>
        <v>H51AF18.</v>
      </c>
      <c r="AE205" s="128" t="str">
        <f t="shared" si="49"/>
        <v>H51AF18</v>
      </c>
      <c r="AF205" s="85"/>
      <c r="AG205" s="86"/>
      <c r="AH205" s="87"/>
    </row>
    <row r="206" spans="1:34" s="88" customFormat="1" ht="350.1" customHeight="1" x14ac:dyDescent="0.2">
      <c r="A206" s="95">
        <f>IF(ISBLANK(D206),"",COUNTA($D$2:D206))</f>
        <v>172</v>
      </c>
      <c r="B206" s="96">
        <f t="shared" si="44"/>
        <v>205</v>
      </c>
      <c r="C206" s="64"/>
      <c r="D206" s="64" t="s">
        <v>816</v>
      </c>
      <c r="E206" s="64" t="s">
        <v>1256</v>
      </c>
      <c r="F206" s="68" t="s">
        <v>1631</v>
      </c>
      <c r="G206" s="68" t="s">
        <v>1296</v>
      </c>
      <c r="H206" s="68" t="s">
        <v>1297</v>
      </c>
      <c r="I206" s="68" t="s">
        <v>1298</v>
      </c>
      <c r="J206" s="68" t="s">
        <v>1299</v>
      </c>
      <c r="K206" s="67">
        <v>1</v>
      </c>
      <c r="L206" s="119">
        <v>43690</v>
      </c>
      <c r="M206" s="119">
        <v>44012</v>
      </c>
      <c r="N206" s="71">
        <f t="shared" si="43"/>
        <v>46</v>
      </c>
      <c r="O206" s="67" t="s">
        <v>2033</v>
      </c>
      <c r="P206" s="64">
        <v>1</v>
      </c>
      <c r="Q206" s="74">
        <f>IF(P206/K206&gt;1,100,+P206/K206*100)</f>
        <v>100</v>
      </c>
      <c r="R206" s="63">
        <f>+N206*Q206/100</f>
        <v>46</v>
      </c>
      <c r="S206" s="63">
        <f>IF(M206&lt;=$AG$1,R206,0)</f>
        <v>46</v>
      </c>
      <c r="T206" s="63">
        <f>IF($AG$1&gt;=M206,N206,0)</f>
        <v>46</v>
      </c>
      <c r="U206" s="64"/>
      <c r="V206" s="65" t="str">
        <f>IF(Q206=100,"CUMPLIDA",IF(M206-$AG$1&lt;0,"VENCIDA",IF(M206-$AG$1&lt;=30,"PRÓXIMA A VENCER",IF(Q206&gt;0,"CON AVANCE","EN TERMINO"))))</f>
        <v>CUMPLIDA</v>
      </c>
      <c r="W206" s="65" t="str">
        <f>IF(A206&lt;&gt;"",IF(AC206=1,"VENCIDO",IF(AC206=2,"PRÓXIMO A VENCER",IF(AC206=3,"EN TERMINO",IF(AC206=4,"CON AVANCE",IF(AC206=5,"CUMPLIDO",))))),"")</f>
        <v>CUMPLIDO</v>
      </c>
      <c r="X206" s="84" t="s">
        <v>1216</v>
      </c>
      <c r="Y206" s="127" t="str">
        <f t="shared" si="46"/>
        <v>H52AF18</v>
      </c>
      <c r="Z206" s="84">
        <f>IF(A206&lt;&gt;"",1,Z205+1)</f>
        <v>1</v>
      </c>
      <c r="AA206" s="84" t="str">
        <f t="shared" si="47"/>
        <v>H52AF18 - 1</v>
      </c>
      <c r="AB206" s="128">
        <f t="shared" si="48"/>
        <v>5</v>
      </c>
      <c r="AC206" s="128">
        <f t="shared" si="45"/>
        <v>5</v>
      </c>
      <c r="AD206" s="128" t="str">
        <f>IF(A206&lt;&gt;"",MID(F206,1,FIND(" ",F206,1)-1),AD205)</f>
        <v>H52AF18.</v>
      </c>
      <c r="AE206" s="128" t="str">
        <f t="shared" si="49"/>
        <v>H52AF18</v>
      </c>
      <c r="AF206" s="85"/>
      <c r="AG206" s="86"/>
      <c r="AH206" s="87"/>
    </row>
    <row r="207" spans="1:34" s="88" customFormat="1" ht="350.1" customHeight="1" x14ac:dyDescent="0.2">
      <c r="A207" s="95">
        <f>IF(ISBLANK(D207),"",COUNTA($D$2:D207))</f>
        <v>173</v>
      </c>
      <c r="B207" s="96">
        <f t="shared" si="44"/>
        <v>206</v>
      </c>
      <c r="C207" s="64"/>
      <c r="D207" s="64" t="s">
        <v>815</v>
      </c>
      <c r="E207" s="64" t="s">
        <v>1256</v>
      </c>
      <c r="F207" s="69" t="s">
        <v>1632</v>
      </c>
      <c r="G207" s="69" t="s">
        <v>1300</v>
      </c>
      <c r="H207" s="148" t="s">
        <v>1301</v>
      </c>
      <c r="I207" s="69" t="s">
        <v>1826</v>
      </c>
      <c r="J207" s="69" t="s">
        <v>1827</v>
      </c>
      <c r="K207" s="64">
        <v>1</v>
      </c>
      <c r="L207" s="118">
        <v>43690</v>
      </c>
      <c r="M207" s="118">
        <v>43830</v>
      </c>
      <c r="N207" s="71">
        <f t="shared" si="43"/>
        <v>20</v>
      </c>
      <c r="O207" s="64" t="s">
        <v>1998</v>
      </c>
      <c r="P207" s="64">
        <v>0</v>
      </c>
      <c r="Q207" s="74">
        <f>IF(P207/K207&gt;1,100,+P207/K207*100)</f>
        <v>0</v>
      </c>
      <c r="R207" s="63">
        <f>+N207*Q207/100</f>
        <v>0</v>
      </c>
      <c r="S207" s="63">
        <f>IF(M207&lt;=$AG$1,R207,0)</f>
        <v>0</v>
      </c>
      <c r="T207" s="63">
        <f>IF($AG$1&gt;=M207,N207,0)</f>
        <v>20</v>
      </c>
      <c r="U207" s="64"/>
      <c r="V207" s="65" t="str">
        <f>IF(Q207=100,"CUMPLIDA",IF(M207-$AG$1&lt;0,"VENCIDA",IF(M207-$AG$1&lt;=30,"PRÓXIMA A VENCER",IF(Q207&gt;0,"CON AVANCE","EN TERMINO"))))</f>
        <v>VENCIDA</v>
      </c>
      <c r="W207" s="65" t="str">
        <f>IF(A207&lt;&gt;"",IF(AC207=1,"VENCIDO",IF(AC207=2,"PRÓXIMO A VENCER",IF(AC207=3,"EN TERMINO",IF(AC207=4,"CON AVANCE",IF(AC207=5,"CUMPLIDO",))))),"")</f>
        <v>VENCIDO</v>
      </c>
      <c r="X207" s="84" t="s">
        <v>1216</v>
      </c>
      <c r="Y207" s="127" t="str">
        <f t="shared" si="46"/>
        <v>H53AF18</v>
      </c>
      <c r="Z207" s="84">
        <f>IF(A207&lt;&gt;"",1,Z206+1)</f>
        <v>1</v>
      </c>
      <c r="AA207" s="84" t="str">
        <f t="shared" si="47"/>
        <v>H53AF18 - 1</v>
      </c>
      <c r="AB207" s="128">
        <f t="shared" si="48"/>
        <v>1</v>
      </c>
      <c r="AC207" s="128">
        <f t="shared" si="45"/>
        <v>1</v>
      </c>
      <c r="AD207" s="128" t="str">
        <f>IF(A207&lt;&gt;"",MID(F207,1,FIND(" ",F207,1)-1),AD206)</f>
        <v>H53AF18.</v>
      </c>
      <c r="AE207" s="128" t="str">
        <f t="shared" si="49"/>
        <v>H53AF18</v>
      </c>
      <c r="AF207" s="85"/>
      <c r="AG207" s="86"/>
      <c r="AH207" s="87"/>
    </row>
    <row r="208" spans="1:34" s="88" customFormat="1" ht="350.1" customHeight="1" x14ac:dyDescent="0.2">
      <c r="A208" s="95">
        <f>IF(ISBLANK(D208),"",COUNTA($D$2:D208))</f>
        <v>174</v>
      </c>
      <c r="B208" s="96">
        <f t="shared" si="44"/>
        <v>207</v>
      </c>
      <c r="C208" s="64"/>
      <c r="D208" s="64" t="s">
        <v>815</v>
      </c>
      <c r="E208" s="64" t="s">
        <v>1256</v>
      </c>
      <c r="F208" s="69" t="s">
        <v>1633</v>
      </c>
      <c r="G208" s="69" t="s">
        <v>1302</v>
      </c>
      <c r="H208" s="140" t="s">
        <v>2285</v>
      </c>
      <c r="I208" s="140" t="s">
        <v>1828</v>
      </c>
      <c r="J208" s="140" t="s">
        <v>1829</v>
      </c>
      <c r="K208" s="144">
        <v>1</v>
      </c>
      <c r="L208" s="142">
        <v>43690</v>
      </c>
      <c r="M208" s="142">
        <v>43830</v>
      </c>
      <c r="N208" s="71">
        <f t="shared" si="43"/>
        <v>20</v>
      </c>
      <c r="O208" s="64" t="s">
        <v>1993</v>
      </c>
      <c r="P208" s="67">
        <v>0.7</v>
      </c>
      <c r="Q208" s="74">
        <f>IF(P208/K208&gt;1,100,+P208/K208*100)</f>
        <v>70</v>
      </c>
      <c r="R208" s="63">
        <f>+N208*Q208/100</f>
        <v>14</v>
      </c>
      <c r="S208" s="63">
        <f>IF(M208&lt;=$AG$1,R208,0)</f>
        <v>14</v>
      </c>
      <c r="T208" s="63">
        <f>IF($AG$1&gt;=M208,N208,0)</f>
        <v>20</v>
      </c>
      <c r="U208" s="64" t="s">
        <v>1815</v>
      </c>
      <c r="V208" s="65" t="str">
        <f>IF(Q208=100,"CUMPLIDA",IF(M208-$AG$1&lt;0,"VENCIDA",IF(M208-$AG$1&lt;=30,"PRÓXIMA A VENCER",IF(Q208&gt;0,"CON AVANCE","EN TERMINO"))))</f>
        <v>VENCIDA</v>
      </c>
      <c r="W208" s="65" t="str">
        <f>IF(A208&lt;&gt;"",IF(AC208=1,"VENCIDO",IF(AC208=2,"PRÓXIMO A VENCER",IF(AC208=3,"EN TERMINO",IF(AC208=4,"CON AVANCE",IF(AC208=5,"CUMPLIDO",))))),"")</f>
        <v>VENCIDO</v>
      </c>
      <c r="X208" s="84" t="s">
        <v>1216</v>
      </c>
      <c r="Y208" s="127" t="str">
        <f t="shared" si="46"/>
        <v xml:space="preserve">
H54AF18</v>
      </c>
      <c r="Z208" s="84">
        <f>IF(A208&lt;&gt;"",1,Z207+1)</f>
        <v>1</v>
      </c>
      <c r="AA208" s="84" t="str">
        <f t="shared" si="47"/>
        <v xml:space="preserve">
H54AF18 - 1</v>
      </c>
      <c r="AB208" s="128">
        <f t="shared" si="48"/>
        <v>1</v>
      </c>
      <c r="AC208" s="128">
        <f t="shared" si="45"/>
        <v>1</v>
      </c>
      <c r="AD208" s="128" t="str">
        <f>IF(A208&lt;&gt;"",MID(F208,1,FIND(" ",F208,1)-1),AD207)</f>
        <v xml:space="preserve">
H54AF18.</v>
      </c>
      <c r="AE208" s="128" t="str">
        <f t="shared" si="49"/>
        <v xml:space="preserve">
H54AF18</v>
      </c>
      <c r="AF208" s="85"/>
      <c r="AG208" s="86"/>
      <c r="AH208" s="87"/>
    </row>
    <row r="209" spans="1:34" s="88" customFormat="1" ht="350.1" customHeight="1" x14ac:dyDescent="0.2">
      <c r="A209" s="95">
        <f>IF(ISBLANK(D209),"",COUNTA($D$2:D209))</f>
        <v>175</v>
      </c>
      <c r="B209" s="96">
        <f t="shared" si="44"/>
        <v>208</v>
      </c>
      <c r="C209" s="64"/>
      <c r="D209" s="64" t="s">
        <v>1588</v>
      </c>
      <c r="E209" s="64" t="s">
        <v>1256</v>
      </c>
      <c r="F209" s="69" t="s">
        <v>1634</v>
      </c>
      <c r="G209" s="69" t="s">
        <v>1303</v>
      </c>
      <c r="H209" s="140" t="s">
        <v>2284</v>
      </c>
      <c r="I209" s="140" t="s">
        <v>1317</v>
      </c>
      <c r="J209" s="140" t="s">
        <v>1830</v>
      </c>
      <c r="K209" s="141">
        <v>1</v>
      </c>
      <c r="L209" s="142">
        <v>43690</v>
      </c>
      <c r="M209" s="142">
        <v>43830</v>
      </c>
      <c r="N209" s="71">
        <f t="shared" si="43"/>
        <v>20</v>
      </c>
      <c r="O209" s="64" t="s">
        <v>1993</v>
      </c>
      <c r="P209" s="64">
        <v>0.3</v>
      </c>
      <c r="Q209" s="74">
        <f>IF(P209/K209&gt;1,100,+P209/K209*100)</f>
        <v>30</v>
      </c>
      <c r="R209" s="63">
        <f>+N209*Q209/100</f>
        <v>6</v>
      </c>
      <c r="S209" s="63">
        <f>IF(M209&lt;=$AG$1,R209,0)</f>
        <v>6</v>
      </c>
      <c r="T209" s="63">
        <f>IF($AG$1&gt;=M209,N209,0)</f>
        <v>20</v>
      </c>
      <c r="U209" s="64" t="s">
        <v>1815</v>
      </c>
      <c r="V209" s="65" t="str">
        <f>IF(Q209=100,"CUMPLIDA",IF(M209-$AG$1&lt;0,"VENCIDA",IF(M209-$AG$1&lt;=30,"PRÓXIMA A VENCER",IF(Q209&gt;0,"CON AVANCE","EN TERMINO"))))</f>
        <v>VENCIDA</v>
      </c>
      <c r="W209" s="65" t="str">
        <f>IF(A209&lt;&gt;"",IF(AC209=1,"VENCIDO",IF(AC209=2,"PRÓXIMO A VENCER",IF(AC209=3,"EN TERMINO",IF(AC209=4,"CON AVANCE",IF(AC209=5,"CUMPLIDO",))))),"")</f>
        <v>VENCIDO</v>
      </c>
      <c r="X209" s="84" t="s">
        <v>1216</v>
      </c>
      <c r="Y209" s="127" t="str">
        <f t="shared" si="46"/>
        <v>H55AF18</v>
      </c>
      <c r="Z209" s="84">
        <f>IF(A209&lt;&gt;"",1,Z208+1)</f>
        <v>1</v>
      </c>
      <c r="AA209" s="84" t="str">
        <f t="shared" si="47"/>
        <v>H55AF18 - 1</v>
      </c>
      <c r="AB209" s="128">
        <f t="shared" si="48"/>
        <v>1</v>
      </c>
      <c r="AC209" s="128">
        <f t="shared" si="45"/>
        <v>1</v>
      </c>
      <c r="AD209" s="128" t="str">
        <f>IF(A209&lt;&gt;"",MID(F209,1,FIND(" ",F209,1)-1),AD208)</f>
        <v>H55AF18.</v>
      </c>
      <c r="AE209" s="128" t="str">
        <f t="shared" si="49"/>
        <v>H55AF18</v>
      </c>
      <c r="AF209" s="85"/>
      <c r="AG209" s="86"/>
      <c r="AH209" s="87"/>
    </row>
    <row r="210" spans="1:34" s="88" customFormat="1" ht="350.1" customHeight="1" x14ac:dyDescent="0.2">
      <c r="A210" s="95">
        <f>IF(ISBLANK(D210),"",COUNTA($D$2:D210))</f>
        <v>176</v>
      </c>
      <c r="B210" s="96">
        <f t="shared" si="44"/>
        <v>209</v>
      </c>
      <c r="C210" s="64"/>
      <c r="D210" s="64" t="s">
        <v>1589</v>
      </c>
      <c r="E210" s="64" t="s">
        <v>1256</v>
      </c>
      <c r="F210" s="68" t="s">
        <v>1635</v>
      </c>
      <c r="G210" s="68" t="s">
        <v>1304</v>
      </c>
      <c r="H210" s="68" t="s">
        <v>1305</v>
      </c>
      <c r="I210" s="68" t="s">
        <v>1306</v>
      </c>
      <c r="J210" s="67" t="s">
        <v>550</v>
      </c>
      <c r="K210" s="67">
        <v>4</v>
      </c>
      <c r="L210" s="119">
        <v>43690</v>
      </c>
      <c r="M210" s="119">
        <v>44055</v>
      </c>
      <c r="N210" s="71">
        <f t="shared" si="43"/>
        <v>52.142857142857146</v>
      </c>
      <c r="O210" s="67" t="s">
        <v>1997</v>
      </c>
      <c r="P210" s="64">
        <v>4</v>
      </c>
      <c r="Q210" s="74">
        <f>IF(P210/K210&gt;1,100,+P210/K210*100)</f>
        <v>100</v>
      </c>
      <c r="R210" s="63">
        <f>+N210*Q210/100</f>
        <v>52.142857142857146</v>
      </c>
      <c r="S210" s="63">
        <f>IF(M210&lt;=$AG$1,R210,0)</f>
        <v>52.142857142857146</v>
      </c>
      <c r="T210" s="63">
        <f>IF($AG$1&gt;=M210,N210,0)</f>
        <v>52.142857142857146</v>
      </c>
      <c r="U210" s="64"/>
      <c r="V210" s="65" t="str">
        <f>IF(Q210=100,"CUMPLIDA",IF(M210-$AG$1&lt;0,"VENCIDA",IF(M210-$AG$1&lt;=30,"PRÓXIMA A VENCER",IF(Q210&gt;0,"CON AVANCE","EN TERMINO"))))</f>
        <v>CUMPLIDA</v>
      </c>
      <c r="W210" s="65" t="str">
        <f>IF(A210&lt;&gt;"",IF(AC210=1,"VENCIDO",IF(AC210=2,"PRÓXIMO A VENCER",IF(AC210=3,"EN TERMINO",IF(AC210=4,"CON AVANCE",IF(AC210=5,"CUMPLIDO",))))),"")</f>
        <v>CUMPLIDO</v>
      </c>
      <c r="X210" s="84" t="s">
        <v>1216</v>
      </c>
      <c r="Y210" s="127" t="str">
        <f t="shared" si="46"/>
        <v>H56AF18</v>
      </c>
      <c r="Z210" s="84">
        <f>IF(A210&lt;&gt;"",1,Z209+1)</f>
        <v>1</v>
      </c>
      <c r="AA210" s="84" t="str">
        <f t="shared" si="47"/>
        <v>H56AF18 - 1</v>
      </c>
      <c r="AB210" s="128">
        <f t="shared" si="48"/>
        <v>5</v>
      </c>
      <c r="AC210" s="128">
        <f t="shared" si="45"/>
        <v>5</v>
      </c>
      <c r="AD210" s="128" t="str">
        <f>IF(A210&lt;&gt;"",MID(F210,1,FIND(" ",F210,1)-1),AD209)</f>
        <v>H56AF18.</v>
      </c>
      <c r="AE210" s="128" t="str">
        <f t="shared" si="49"/>
        <v>H56AF18</v>
      </c>
      <c r="AF210" s="85"/>
      <c r="AG210" s="86"/>
      <c r="AH210" s="87"/>
    </row>
    <row r="211" spans="1:34" s="88" customFormat="1" ht="350.1" customHeight="1" x14ac:dyDescent="0.2">
      <c r="A211" s="95">
        <f>IF(ISBLANK(D211),"",COUNTA($D$2:D211))</f>
        <v>177</v>
      </c>
      <c r="B211" s="96">
        <f t="shared" si="44"/>
        <v>210</v>
      </c>
      <c r="C211" s="64"/>
      <c r="D211" s="64" t="s">
        <v>816</v>
      </c>
      <c r="E211" s="64" t="s">
        <v>1256</v>
      </c>
      <c r="F211" s="68" t="s">
        <v>1636</v>
      </c>
      <c r="G211" s="68" t="s">
        <v>1307</v>
      </c>
      <c r="H211" s="68" t="s">
        <v>1308</v>
      </c>
      <c r="I211" s="68" t="s">
        <v>1309</v>
      </c>
      <c r="J211" s="68" t="s">
        <v>1310</v>
      </c>
      <c r="K211" s="67">
        <v>1</v>
      </c>
      <c r="L211" s="119">
        <v>43690</v>
      </c>
      <c r="M211" s="119">
        <v>43753</v>
      </c>
      <c r="N211" s="71">
        <f t="shared" si="43"/>
        <v>9</v>
      </c>
      <c r="O211" s="67" t="s">
        <v>512</v>
      </c>
      <c r="P211" s="67">
        <v>0.5</v>
      </c>
      <c r="Q211" s="74">
        <f>IF(P211/K211&gt;1,100,+P211/K211*100)</f>
        <v>50</v>
      </c>
      <c r="R211" s="63">
        <f>+N211*Q211/100</f>
        <v>4.5</v>
      </c>
      <c r="S211" s="63">
        <f>IF(M211&lt;=$AG$1,R211,0)</f>
        <v>4.5</v>
      </c>
      <c r="T211" s="63">
        <f>IF($AG$1&gt;=M211,N211,0)</f>
        <v>9</v>
      </c>
      <c r="U211" s="64"/>
      <c r="V211" s="65" t="str">
        <f>IF(Q211=100,"CUMPLIDA",IF(M211-$AG$1&lt;0,"VENCIDA",IF(M211-$AG$1&lt;=30,"PRÓXIMA A VENCER",IF(Q211&gt;0,"CON AVANCE","EN TERMINO"))))</f>
        <v>VENCIDA</v>
      </c>
      <c r="W211" s="65" t="str">
        <f>IF(A211&lt;&gt;"",IF(AC211=1,"VENCIDO",IF(AC211=2,"PRÓXIMO A VENCER",IF(AC211=3,"EN TERMINO",IF(AC211=4,"CON AVANCE",IF(AC211=5,"CUMPLIDO",))))),"")</f>
        <v>VENCIDO</v>
      </c>
      <c r="X211" s="84" t="s">
        <v>1216</v>
      </c>
      <c r="Y211" s="127" t="str">
        <f t="shared" si="46"/>
        <v>H57AF18</v>
      </c>
      <c r="Z211" s="84">
        <f>IF(A211&lt;&gt;"",1,Z210+1)</f>
        <v>1</v>
      </c>
      <c r="AA211" s="84" t="str">
        <f t="shared" si="47"/>
        <v>H57AF18 - 1</v>
      </c>
      <c r="AB211" s="128">
        <f t="shared" si="48"/>
        <v>1</v>
      </c>
      <c r="AC211" s="128">
        <f t="shared" si="45"/>
        <v>1</v>
      </c>
      <c r="AD211" s="128" t="str">
        <f>IF(A211&lt;&gt;"",MID(F211,1,FIND(" ",F211,1)-1),AD210)</f>
        <v>H57AF18.</v>
      </c>
      <c r="AE211" s="128" t="str">
        <f t="shared" si="49"/>
        <v>H57AF18</v>
      </c>
      <c r="AF211" s="85"/>
      <c r="AG211" s="86"/>
      <c r="AH211" s="87"/>
    </row>
    <row r="212" spans="1:34" s="88" customFormat="1" ht="350.1" customHeight="1" x14ac:dyDescent="0.2">
      <c r="A212" s="95">
        <f>IF(ISBLANK(D212),"",COUNTA($D$2:D212))</f>
        <v>178</v>
      </c>
      <c r="B212" s="96">
        <f t="shared" si="44"/>
        <v>211</v>
      </c>
      <c r="C212" s="64">
        <v>61</v>
      </c>
      <c r="D212" s="64" t="s">
        <v>1590</v>
      </c>
      <c r="E212" s="64" t="s">
        <v>1256</v>
      </c>
      <c r="F212" s="69" t="s">
        <v>1637</v>
      </c>
      <c r="G212" s="69" t="s">
        <v>1311</v>
      </c>
      <c r="H212" s="69" t="s">
        <v>1312</v>
      </c>
      <c r="I212" s="69" t="s">
        <v>1318</v>
      </c>
      <c r="J212" s="69" t="s">
        <v>1313</v>
      </c>
      <c r="K212" s="64">
        <v>1</v>
      </c>
      <c r="L212" s="118">
        <v>43679</v>
      </c>
      <c r="M212" s="118">
        <v>43799</v>
      </c>
      <c r="N212" s="71">
        <f t="shared" si="43"/>
        <v>17.142857142857142</v>
      </c>
      <c r="O212" s="64" t="s">
        <v>2020</v>
      </c>
      <c r="P212" s="67">
        <v>1</v>
      </c>
      <c r="Q212" s="74">
        <f>IF(P212/K212&gt;1,100,+P212/K212*100)</f>
        <v>100</v>
      </c>
      <c r="R212" s="63">
        <f>+N212*Q212/100</f>
        <v>17.142857142857142</v>
      </c>
      <c r="S212" s="63">
        <f>IF(M212&lt;=$AG$1,R212,0)</f>
        <v>17.142857142857142</v>
      </c>
      <c r="T212" s="63">
        <f>IF($AG$1&gt;=M212,N212,0)</f>
        <v>17.142857142857142</v>
      </c>
      <c r="U212" s="64"/>
      <c r="V212" s="65" t="str">
        <f>IF(Q212=100,"CUMPLIDA",IF(M212-$AG$1&lt;0,"VENCIDA",IF(M212-$AG$1&lt;=30,"PRÓXIMA A VENCER",IF(Q212&gt;0,"CON AVANCE","EN TERMINO"))))</f>
        <v>CUMPLIDA</v>
      </c>
      <c r="W212" s="65" t="str">
        <f>IF(A212&lt;&gt;"",IF(AC212=1,"VENCIDO",IF(AC212=2,"PRÓXIMO A VENCER",IF(AC212=3,"EN TERMINO",IF(AC212=4,"CON AVANCE",IF(AC212=5,"CUMPLIDO",))))),"")</f>
        <v>CUMPLIDO</v>
      </c>
      <c r="X212" s="84" t="s">
        <v>1216</v>
      </c>
      <c r="Y212" s="127" t="str">
        <f t="shared" si="46"/>
        <v>H58AF18</v>
      </c>
      <c r="Z212" s="84">
        <f>IF(A212&lt;&gt;"",1,Z211+1)</f>
        <v>1</v>
      </c>
      <c r="AA212" s="84" t="str">
        <f t="shared" si="47"/>
        <v>H58AF18 - 1</v>
      </c>
      <c r="AB212" s="128">
        <f t="shared" si="48"/>
        <v>5</v>
      </c>
      <c r="AC212" s="128">
        <f t="shared" si="45"/>
        <v>5</v>
      </c>
      <c r="AD212" s="128" t="str">
        <f>IF(A212&lt;&gt;"",MID(F212,1,FIND(" ",F212,1)-1),AD211)</f>
        <v>H58AF18.</v>
      </c>
      <c r="AE212" s="128" t="str">
        <f t="shared" si="49"/>
        <v>H58AF18</v>
      </c>
      <c r="AF212" s="85"/>
      <c r="AG212" s="86"/>
      <c r="AH212" s="87"/>
    </row>
    <row r="213" spans="1:34" s="88" customFormat="1" ht="350.1" customHeight="1" x14ac:dyDescent="0.2">
      <c r="A213" s="95" t="str">
        <f>IF(ISBLANK(D213),"",COUNTA($D$2:D213))</f>
        <v/>
      </c>
      <c r="B213" s="96">
        <f t="shared" si="44"/>
        <v>212</v>
      </c>
      <c r="C213" s="64">
        <v>62</v>
      </c>
      <c r="D213" s="64"/>
      <c r="E213" s="64" t="s">
        <v>1256</v>
      </c>
      <c r="F213" s="69" t="s">
        <v>1638</v>
      </c>
      <c r="G213" s="69" t="s">
        <v>1311</v>
      </c>
      <c r="H213" s="69" t="s">
        <v>1312</v>
      </c>
      <c r="I213" s="69" t="s">
        <v>1314</v>
      </c>
      <c r="J213" s="69" t="s">
        <v>1315</v>
      </c>
      <c r="K213" s="64">
        <v>2</v>
      </c>
      <c r="L213" s="118">
        <v>43800</v>
      </c>
      <c r="M213" s="118">
        <v>43830</v>
      </c>
      <c r="N213" s="71">
        <f t="shared" si="43"/>
        <v>4.2857142857142856</v>
      </c>
      <c r="O213" s="64" t="s">
        <v>2020</v>
      </c>
      <c r="P213" s="64">
        <v>2</v>
      </c>
      <c r="Q213" s="74">
        <f>IF(P213/K213&gt;1,100,+P213/K213*100)</f>
        <v>100</v>
      </c>
      <c r="R213" s="63">
        <f>+N213*Q213/100</f>
        <v>4.2857142857142856</v>
      </c>
      <c r="S213" s="63">
        <f>IF(M213&lt;=$AG$1,R213,0)</f>
        <v>4.2857142857142856</v>
      </c>
      <c r="T213" s="63">
        <f>IF($AG$1&gt;=M213,N213,0)</f>
        <v>4.2857142857142856</v>
      </c>
      <c r="U213" s="64"/>
      <c r="V213" s="65" t="str">
        <f>IF(Q213=100,"CUMPLIDA",IF(M213-$AG$1&lt;0,"VENCIDA",IF(M213-$AG$1&lt;=30,"PRÓXIMA A VENCER",IF(Q213&gt;0,"CON AVANCE","EN TERMINO"))))</f>
        <v>CUMPLIDA</v>
      </c>
      <c r="W213" s="65" t="str">
        <f>IF(A213&lt;&gt;"",IF(AC213=1,"VENCIDO",IF(AC213=2,"PRÓXIMO A VENCER",IF(AC213=3,"EN TERMINO",IF(AC213=4,"CON AVANCE",IF(AC213=5,"CUMPLIDO",))))),"")</f>
        <v/>
      </c>
      <c r="X213" s="84" t="s">
        <v>1216</v>
      </c>
      <c r="Y213" s="127" t="str">
        <f t="shared" si="46"/>
        <v>H58AF18</v>
      </c>
      <c r="Z213" s="84">
        <f>IF(A213&lt;&gt;"",1,Z212+1)</f>
        <v>2</v>
      </c>
      <c r="AA213" s="84" t="str">
        <f t="shared" si="47"/>
        <v>H58AF18 - 2</v>
      </c>
      <c r="AB213" s="128">
        <f t="shared" si="48"/>
        <v>5</v>
      </c>
      <c r="AC213" s="128">
        <f t="shared" si="45"/>
        <v>5</v>
      </c>
      <c r="AD213" s="128" t="str">
        <f>IF(A213&lt;&gt;"",MID(F213,1,FIND(" ",F213,1)-1),AD212)</f>
        <v>H58AF18.</v>
      </c>
      <c r="AE213" s="128" t="str">
        <f t="shared" si="49"/>
        <v>H58AF18</v>
      </c>
      <c r="AF213" s="85"/>
      <c r="AG213" s="86"/>
      <c r="AH213" s="87"/>
    </row>
    <row r="214" spans="1:34" s="88" customFormat="1" ht="350.1" customHeight="1" x14ac:dyDescent="0.2">
      <c r="A214" s="95">
        <f>IF(ISBLANK(D214),"",COUNTA($D$2:D214))</f>
        <v>179</v>
      </c>
      <c r="B214" s="96">
        <f t="shared" si="44"/>
        <v>213</v>
      </c>
      <c r="C214" s="64"/>
      <c r="D214" s="64" t="s">
        <v>1178</v>
      </c>
      <c r="E214" s="64" t="s">
        <v>1122</v>
      </c>
      <c r="F214" s="68" t="s">
        <v>1203</v>
      </c>
      <c r="G214" s="68" t="s">
        <v>1181</v>
      </c>
      <c r="H214" s="69" t="s">
        <v>1182</v>
      </c>
      <c r="I214" s="69" t="s">
        <v>1183</v>
      </c>
      <c r="J214" s="64" t="s">
        <v>1077</v>
      </c>
      <c r="K214" s="64">
        <v>1</v>
      </c>
      <c r="L214" s="118">
        <v>43480</v>
      </c>
      <c r="M214" s="118">
        <v>43524</v>
      </c>
      <c r="N214" s="71">
        <f t="shared" si="43"/>
        <v>6.2857142857142856</v>
      </c>
      <c r="O214" s="64" t="s">
        <v>512</v>
      </c>
      <c r="P214" s="64">
        <v>0.4</v>
      </c>
      <c r="Q214" s="74">
        <f>IF(P214/K214&gt;1,100,+P214/K214*100)</f>
        <v>40</v>
      </c>
      <c r="R214" s="63">
        <f>+N214*Q214/100</f>
        <v>2.5142857142857142</v>
      </c>
      <c r="S214" s="63">
        <f>IF(M214&lt;=$AG$1,R214,0)</f>
        <v>2.5142857142857142</v>
      </c>
      <c r="T214" s="63">
        <f>IF($AG$1&gt;=M214,N214,0)</f>
        <v>6.2857142857142856</v>
      </c>
      <c r="U214" s="64"/>
      <c r="V214" s="65" t="str">
        <f>IF(Q214=100,"CUMPLIDA",IF(M214-$AG$1&lt;0,"VENCIDA",IF(M214-$AG$1&lt;=30,"PRÓXIMA A VENCER",IF(Q214&gt;0,"CON AVANCE","EN TERMINO"))))</f>
        <v>VENCIDA</v>
      </c>
      <c r="W214" s="65" t="str">
        <f>IF(A214&lt;&gt;"",IF(AC214=1,"VENCIDO",IF(AC214=2,"PRÓXIMO A VENCER",IF(AC214=3,"EN TERMINO",IF(AC214=4,"CON AVANCE",IF(AC214=5,"CUMPLIDO",))))),"")</f>
        <v>VENCIDO</v>
      </c>
      <c r="X214" s="84" t="s">
        <v>1202</v>
      </c>
      <c r="Y214" s="127" t="str">
        <f t="shared" si="46"/>
        <v>H1APCSMF18</v>
      </c>
      <c r="Z214" s="84">
        <f>IF(A214&lt;&gt;"",1,Z213+1)</f>
        <v>1</v>
      </c>
      <c r="AA214" s="84" t="str">
        <f t="shared" si="47"/>
        <v>H1APCSMF18 - 1</v>
      </c>
      <c r="AB214" s="128">
        <f t="shared" si="48"/>
        <v>1</v>
      </c>
      <c r="AC214" s="128">
        <f t="shared" si="45"/>
        <v>1</v>
      </c>
      <c r="AD214" s="128" t="str">
        <f>IF(A214&lt;&gt;"",MID(F214,1,FIND(" ",F214,1)-1),AD213)</f>
        <v>H1APCSMF18.</v>
      </c>
      <c r="AE214" s="128" t="str">
        <f t="shared" si="49"/>
        <v>H1APCSMF18</v>
      </c>
      <c r="AF214" s="85"/>
      <c r="AG214" s="86"/>
      <c r="AH214" s="87"/>
    </row>
    <row r="215" spans="1:34" s="88" customFormat="1" ht="350.1" customHeight="1" x14ac:dyDescent="0.2">
      <c r="A215" s="95">
        <f>IF(ISBLANK(D215),"",COUNTA($D$2:D215))</f>
        <v>180</v>
      </c>
      <c r="B215" s="96">
        <f t="shared" si="44"/>
        <v>214</v>
      </c>
      <c r="C215" s="64"/>
      <c r="D215" s="64" t="s">
        <v>1179</v>
      </c>
      <c r="E215" s="64" t="s">
        <v>1122</v>
      </c>
      <c r="F215" s="68" t="s">
        <v>1204</v>
      </c>
      <c r="G215" s="68" t="s">
        <v>1184</v>
      </c>
      <c r="H215" s="69" t="s">
        <v>1185</v>
      </c>
      <c r="I215" s="69" t="s">
        <v>1072</v>
      </c>
      <c r="J215" s="64" t="s">
        <v>1077</v>
      </c>
      <c r="K215" s="64">
        <v>1</v>
      </c>
      <c r="L215" s="118">
        <v>43480</v>
      </c>
      <c r="M215" s="118">
        <v>43524</v>
      </c>
      <c r="N215" s="71">
        <f t="shared" si="43"/>
        <v>6.2857142857142856</v>
      </c>
      <c r="O215" s="64" t="s">
        <v>512</v>
      </c>
      <c r="P215" s="64">
        <v>0.4</v>
      </c>
      <c r="Q215" s="74">
        <f>IF(P215/K215&gt;1,100,+P215/K215*100)</f>
        <v>40</v>
      </c>
      <c r="R215" s="63">
        <f>+N215*Q215/100</f>
        <v>2.5142857142857142</v>
      </c>
      <c r="S215" s="63">
        <f>IF(M215&lt;=$AG$1,R215,0)</f>
        <v>2.5142857142857142</v>
      </c>
      <c r="T215" s="63">
        <f>IF($AG$1&gt;=M215,N215,0)</f>
        <v>6.2857142857142856</v>
      </c>
      <c r="U215" s="64"/>
      <c r="V215" s="65" t="str">
        <f>IF(Q215=100,"CUMPLIDA",IF(M215-$AG$1&lt;0,"VENCIDA",IF(M215-$AG$1&lt;=30,"PRÓXIMA A VENCER",IF(Q215&gt;0,"CON AVANCE","EN TERMINO"))))</f>
        <v>VENCIDA</v>
      </c>
      <c r="W215" s="65" t="str">
        <f>IF(A215&lt;&gt;"",IF(AC215=1,"VENCIDO",IF(AC215=2,"PRÓXIMO A VENCER",IF(AC215=3,"EN TERMINO",IF(AC215=4,"CON AVANCE",IF(AC215=5,"CUMPLIDO",))))),"")</f>
        <v>VENCIDO</v>
      </c>
      <c r="X215" s="84" t="s">
        <v>1202</v>
      </c>
      <c r="Y215" s="127" t="str">
        <f t="shared" si="46"/>
        <v>H2APCSMF18</v>
      </c>
      <c r="Z215" s="84">
        <f>IF(A215&lt;&gt;"",1,Z214+1)</f>
        <v>1</v>
      </c>
      <c r="AA215" s="84" t="str">
        <f t="shared" si="47"/>
        <v>H2APCSMF18 - 1</v>
      </c>
      <c r="AB215" s="128">
        <f t="shared" si="48"/>
        <v>1</v>
      </c>
      <c r="AC215" s="128">
        <f t="shared" si="45"/>
        <v>1</v>
      </c>
      <c r="AD215" s="128" t="str">
        <f>IF(A215&lt;&gt;"",MID(F215,1,FIND(" ",F215,1)-1),AD214)</f>
        <v>H2APCSMF18.</v>
      </c>
      <c r="AE215" s="128" t="str">
        <f t="shared" si="49"/>
        <v>H2APCSMF18</v>
      </c>
      <c r="AF215" s="85"/>
      <c r="AG215" s="86"/>
      <c r="AH215" s="87"/>
    </row>
    <row r="216" spans="1:34" s="88" customFormat="1" ht="350.1" customHeight="1" x14ac:dyDescent="0.2">
      <c r="A216" s="95">
        <f>IF(ISBLANK(D216),"",COUNTA($D$2:D216))</f>
        <v>181</v>
      </c>
      <c r="B216" s="96">
        <f t="shared" si="44"/>
        <v>215</v>
      </c>
      <c r="C216" s="64"/>
      <c r="D216" s="64" t="s">
        <v>1180</v>
      </c>
      <c r="E216" s="64" t="s">
        <v>1198</v>
      </c>
      <c r="F216" s="68" t="s">
        <v>1205</v>
      </c>
      <c r="G216" s="68" t="s">
        <v>1186</v>
      </c>
      <c r="H216" s="69" t="s">
        <v>1187</v>
      </c>
      <c r="I216" s="69" t="s">
        <v>1188</v>
      </c>
      <c r="J216" s="64" t="s">
        <v>1189</v>
      </c>
      <c r="K216" s="64">
        <v>1</v>
      </c>
      <c r="L216" s="118">
        <v>43480</v>
      </c>
      <c r="M216" s="118">
        <v>43646</v>
      </c>
      <c r="N216" s="71">
        <f t="shared" si="43"/>
        <v>23.714285714285715</v>
      </c>
      <c r="O216" s="64" t="s">
        <v>1190</v>
      </c>
      <c r="P216" s="64">
        <v>1</v>
      </c>
      <c r="Q216" s="74">
        <f>IF(P216/K216&gt;1,100,+P216/K216*100)</f>
        <v>100</v>
      </c>
      <c r="R216" s="63">
        <f>+N216*Q216/100</f>
        <v>23.714285714285715</v>
      </c>
      <c r="S216" s="63">
        <f>IF(M216&lt;=$AG$1,R216,0)</f>
        <v>23.714285714285715</v>
      </c>
      <c r="T216" s="63">
        <f>IF($AG$1&gt;=M216,N216,0)</f>
        <v>23.714285714285715</v>
      </c>
      <c r="U216" s="64"/>
      <c r="V216" s="65" t="str">
        <f>IF(Q216=100,"CUMPLIDA",IF(M216-$AG$1&lt;0,"VENCIDA",IF(M216-$AG$1&lt;=30,"PRÓXIMA A VENCER",IF(Q216&gt;0,"CON AVANCE","EN TERMINO"))))</f>
        <v>CUMPLIDA</v>
      </c>
      <c r="W216" s="65" t="str">
        <f>IF(A216&lt;&gt;"",IF(AC216=1,"VENCIDO",IF(AC216=2,"PRÓXIMO A VENCER",IF(AC216=3,"EN TERMINO",IF(AC216=4,"CON AVANCE",IF(AC216=5,"CUMPLIDO",))))),"")</f>
        <v>CUMPLIDO</v>
      </c>
      <c r="X216" s="84" t="s">
        <v>1202</v>
      </c>
      <c r="Y216" s="127" t="str">
        <f t="shared" si="46"/>
        <v>H4APCSMF18</v>
      </c>
      <c r="Z216" s="84">
        <f>IF(A216&lt;&gt;"",1,Z215+1)</f>
        <v>1</v>
      </c>
      <c r="AA216" s="84" t="str">
        <f t="shared" si="47"/>
        <v>H4APCSMF18 - 1</v>
      </c>
      <c r="AB216" s="128">
        <f t="shared" si="48"/>
        <v>5</v>
      </c>
      <c r="AC216" s="128">
        <f t="shared" si="45"/>
        <v>5</v>
      </c>
      <c r="AD216" s="128" t="str">
        <f>IF(A216&lt;&gt;"",MID(F216,1,FIND(" ",F216,1)-1),AD215)</f>
        <v>H4APCSMF18.</v>
      </c>
      <c r="AE216" s="128" t="str">
        <f t="shared" si="49"/>
        <v>H4APCSMF18</v>
      </c>
      <c r="AF216" s="85"/>
      <c r="AG216" s="86"/>
      <c r="AH216" s="87"/>
    </row>
    <row r="217" spans="1:34" s="88" customFormat="1" ht="350.1" customHeight="1" x14ac:dyDescent="0.2">
      <c r="A217" s="95">
        <f>IF(ISBLANK(D217),"",COUNTA($D$2:D217))</f>
        <v>182</v>
      </c>
      <c r="B217" s="96">
        <f t="shared" si="44"/>
        <v>216</v>
      </c>
      <c r="C217" s="64"/>
      <c r="D217" s="64" t="s">
        <v>816</v>
      </c>
      <c r="E217" s="64" t="s">
        <v>1199</v>
      </c>
      <c r="F217" s="68" t="s">
        <v>1206</v>
      </c>
      <c r="G217" s="68" t="s">
        <v>1191</v>
      </c>
      <c r="H217" s="69" t="s">
        <v>1192</v>
      </c>
      <c r="I217" s="69" t="s">
        <v>1193</v>
      </c>
      <c r="J217" s="64" t="s">
        <v>1194</v>
      </c>
      <c r="K217" s="64">
        <v>1</v>
      </c>
      <c r="L217" s="118">
        <v>43480</v>
      </c>
      <c r="M217" s="118">
        <v>43524</v>
      </c>
      <c r="N217" s="71">
        <f t="shared" si="43"/>
        <v>6.2857142857142856</v>
      </c>
      <c r="O217" s="64" t="s">
        <v>512</v>
      </c>
      <c r="P217" s="64">
        <v>0.9</v>
      </c>
      <c r="Q217" s="74">
        <f>IF(P217/K217&gt;1,100,+P217/K217*100)</f>
        <v>90</v>
      </c>
      <c r="R217" s="63">
        <f>+N217*Q217/100</f>
        <v>5.6571428571428566</v>
      </c>
      <c r="S217" s="63">
        <f>IF(M217&lt;=$AG$1,R217,0)</f>
        <v>5.6571428571428566</v>
      </c>
      <c r="T217" s="63">
        <f>IF($AG$1&gt;=M217,N217,0)</f>
        <v>6.2857142857142856</v>
      </c>
      <c r="U217" s="64"/>
      <c r="V217" s="65" t="str">
        <f>IF(Q217=100,"CUMPLIDA",IF(M217-$AG$1&lt;0,"VENCIDA",IF(M217-$AG$1&lt;=30,"PRÓXIMA A VENCER",IF(Q217&gt;0,"CON AVANCE","EN TERMINO"))))</f>
        <v>VENCIDA</v>
      </c>
      <c r="W217" s="65" t="str">
        <f>IF(A217&lt;&gt;"",IF(AC217=1,"VENCIDO",IF(AC217=2,"PRÓXIMO A VENCER",IF(AC217=3,"EN TERMINO",IF(AC217=4,"CON AVANCE",IF(AC217=5,"CUMPLIDO",))))),"")</f>
        <v>VENCIDO</v>
      </c>
      <c r="X217" s="84" t="s">
        <v>1202</v>
      </c>
      <c r="Y217" s="127" t="str">
        <f t="shared" si="46"/>
        <v>H5APCSMF18</v>
      </c>
      <c r="Z217" s="84">
        <f>IF(A217&lt;&gt;"",1,Z216+1)</f>
        <v>1</v>
      </c>
      <c r="AA217" s="84" t="str">
        <f t="shared" si="47"/>
        <v>H5APCSMF18 - 1</v>
      </c>
      <c r="AB217" s="128">
        <f t="shared" si="48"/>
        <v>1</v>
      </c>
      <c r="AC217" s="128">
        <f t="shared" si="45"/>
        <v>1</v>
      </c>
      <c r="AD217" s="128" t="str">
        <f>IF(A217&lt;&gt;"",MID(F217,1,FIND(" ",F217,1)-1),AD216)</f>
        <v>H5APCSMF18.</v>
      </c>
      <c r="AE217" s="128" t="str">
        <f t="shared" si="49"/>
        <v>H5APCSMF18</v>
      </c>
      <c r="AF217" s="85"/>
      <c r="AG217" s="86"/>
      <c r="AH217" s="87"/>
    </row>
    <row r="218" spans="1:34" s="88" customFormat="1" ht="350.1" customHeight="1" x14ac:dyDescent="0.2">
      <c r="A218" s="95">
        <f>IF(ISBLANK(D218),"",COUNTA($D$2:D218))</f>
        <v>183</v>
      </c>
      <c r="B218" s="96">
        <f t="shared" si="44"/>
        <v>217</v>
      </c>
      <c r="C218" s="64"/>
      <c r="D218" s="64" t="s">
        <v>1178</v>
      </c>
      <c r="E218" s="64" t="s">
        <v>1122</v>
      </c>
      <c r="F218" s="68" t="s">
        <v>1207</v>
      </c>
      <c r="G218" s="68" t="s">
        <v>1195</v>
      </c>
      <c r="H218" s="69" t="s">
        <v>1196</v>
      </c>
      <c r="I218" s="69" t="s">
        <v>1197</v>
      </c>
      <c r="J218" s="64" t="s">
        <v>1077</v>
      </c>
      <c r="K218" s="64">
        <v>1</v>
      </c>
      <c r="L218" s="118">
        <v>43480</v>
      </c>
      <c r="M218" s="118">
        <v>43524</v>
      </c>
      <c r="N218" s="71">
        <f t="shared" si="43"/>
        <v>6.2857142857142856</v>
      </c>
      <c r="O218" s="64" t="s">
        <v>512</v>
      </c>
      <c r="P218" s="64">
        <v>0.4</v>
      </c>
      <c r="Q218" s="74">
        <f>IF(P218/K218&gt;1,100,+P218/K218*100)</f>
        <v>40</v>
      </c>
      <c r="R218" s="63">
        <f>+N218*Q218/100</f>
        <v>2.5142857142857142</v>
      </c>
      <c r="S218" s="63">
        <f>IF(M218&lt;=$AG$1,R218,0)</f>
        <v>2.5142857142857142</v>
      </c>
      <c r="T218" s="63">
        <f>IF($AG$1&gt;=M218,N218,0)</f>
        <v>6.2857142857142856</v>
      </c>
      <c r="U218" s="64"/>
      <c r="V218" s="65" t="str">
        <f>IF(Q218=100,"CUMPLIDA",IF(M218-$AG$1&lt;0,"VENCIDA",IF(M218-$AG$1&lt;=30,"PRÓXIMA A VENCER",IF(Q218&gt;0,"CON AVANCE","EN TERMINO"))))</f>
        <v>VENCIDA</v>
      </c>
      <c r="W218" s="65" t="str">
        <f>IF(A218&lt;&gt;"",IF(AC218=1,"VENCIDO",IF(AC218=2,"PRÓXIMO A VENCER",IF(AC218=3,"EN TERMINO",IF(AC218=4,"CON AVANCE",IF(AC218=5,"CUMPLIDO",))))),"")</f>
        <v>VENCIDO</v>
      </c>
      <c r="X218" s="84" t="s">
        <v>1202</v>
      </c>
      <c r="Y218" s="127" t="str">
        <f t="shared" si="46"/>
        <v>H6APCSMF18</v>
      </c>
      <c r="Z218" s="84">
        <f>IF(A218&lt;&gt;"",1,Z217+1)</f>
        <v>1</v>
      </c>
      <c r="AA218" s="84" t="str">
        <f t="shared" si="47"/>
        <v>H6APCSMF18 - 1</v>
      </c>
      <c r="AB218" s="128">
        <f t="shared" si="48"/>
        <v>1</v>
      </c>
      <c r="AC218" s="128">
        <f t="shared" si="45"/>
        <v>1</v>
      </c>
      <c r="AD218" s="128" t="str">
        <f>IF(A218&lt;&gt;"",MID(F218,1,FIND(" ",F218,1)-1),AD217)</f>
        <v>H6APCSMF18.</v>
      </c>
      <c r="AE218" s="128" t="str">
        <f t="shared" si="49"/>
        <v>H6APCSMF18</v>
      </c>
      <c r="AF218" s="85"/>
      <c r="AG218" s="86"/>
      <c r="AH218" s="87"/>
    </row>
    <row r="219" spans="1:34" s="88" customFormat="1" ht="350.1" customHeight="1" x14ac:dyDescent="0.2">
      <c r="A219" s="95">
        <f>IF(ISBLANK(D219),"",COUNTA($D$2:D219))</f>
        <v>184</v>
      </c>
      <c r="B219" s="96">
        <f t="shared" si="44"/>
        <v>218</v>
      </c>
      <c r="C219" s="64"/>
      <c r="D219" s="64" t="s">
        <v>938</v>
      </c>
      <c r="E219" s="64" t="s">
        <v>1119</v>
      </c>
      <c r="F219" s="68" t="s">
        <v>1021</v>
      </c>
      <c r="G219" s="68" t="s">
        <v>1022</v>
      </c>
      <c r="H219" s="69" t="s">
        <v>1083</v>
      </c>
      <c r="I219" s="69" t="s">
        <v>1071</v>
      </c>
      <c r="J219" s="64" t="s">
        <v>1084</v>
      </c>
      <c r="K219" s="64">
        <v>1</v>
      </c>
      <c r="L219" s="118">
        <v>43467</v>
      </c>
      <c r="M219" s="118">
        <v>43524</v>
      </c>
      <c r="N219" s="71">
        <f t="shared" si="43"/>
        <v>8.1428571428571423</v>
      </c>
      <c r="O219" s="64" t="s">
        <v>1999</v>
      </c>
      <c r="P219" s="64">
        <v>0</v>
      </c>
      <c r="Q219" s="74">
        <f>IF(P219/K219&gt;1,100,+P219/K219*100)</f>
        <v>0</v>
      </c>
      <c r="R219" s="63">
        <f>+N219*Q219/100</f>
        <v>0</v>
      </c>
      <c r="S219" s="63">
        <f>IF(M219&lt;=$AG$1,R219,0)</f>
        <v>0</v>
      </c>
      <c r="T219" s="63">
        <f>IF($AG$1&gt;=M219,N219,0)</f>
        <v>8.1428571428571423</v>
      </c>
      <c r="U219" s="64"/>
      <c r="V219" s="65" t="str">
        <f>IF(Q219=100,"CUMPLIDA",IF(M219-$AG$1&lt;0,"VENCIDA",IF(M219-$AG$1&lt;=30,"PRÓXIMA A VENCER",IF(Q219&gt;0,"CON AVANCE","EN TERMINO"))))</f>
        <v>VENCIDA</v>
      </c>
      <c r="W219" s="65" t="str">
        <f>IF(A219&lt;&gt;"",IF(AC219=1,"VENCIDO",IF(AC219=2,"PRÓXIMO A VENCER",IF(AC219=3,"EN TERMINO",IF(AC219=4,"CON AVANCE",IF(AC219=5,"CUMPLIDO",))))),"")</f>
        <v>VENCIDO</v>
      </c>
      <c r="X219" s="66" t="s">
        <v>1082</v>
      </c>
      <c r="Y219" s="127" t="str">
        <f t="shared" si="46"/>
        <v>H1ACSRT17</v>
      </c>
      <c r="Z219" s="84">
        <f>IF(A219&lt;&gt;"",1,Z218+1)</f>
        <v>1</v>
      </c>
      <c r="AA219" s="84" t="str">
        <f t="shared" si="47"/>
        <v>H1ACSRT17 - 1</v>
      </c>
      <c r="AB219" s="128">
        <f t="shared" si="48"/>
        <v>1</v>
      </c>
      <c r="AC219" s="128">
        <f t="shared" si="45"/>
        <v>1</v>
      </c>
      <c r="AD219" s="128" t="str">
        <f>IF(A219&lt;&gt;"",MID(F219,1,FIND(" ",F219,1)-1),AD218)</f>
        <v>H1ACSRT17.</v>
      </c>
      <c r="AE219" s="128" t="str">
        <f t="shared" si="49"/>
        <v>H1ACSRT17</v>
      </c>
      <c r="AF219" s="85"/>
      <c r="AG219" s="86"/>
      <c r="AH219" s="87"/>
    </row>
    <row r="220" spans="1:34" s="88" customFormat="1" ht="350.1" customHeight="1" x14ac:dyDescent="0.2">
      <c r="A220" s="95">
        <f>IF(ISBLANK(D220),"",COUNTA($D$2:D220))</f>
        <v>185</v>
      </c>
      <c r="B220" s="96">
        <f t="shared" si="44"/>
        <v>219</v>
      </c>
      <c r="C220" s="64"/>
      <c r="D220" s="64" t="s">
        <v>815</v>
      </c>
      <c r="E220" s="64" t="s">
        <v>1121</v>
      </c>
      <c r="F220" s="68" t="s">
        <v>1174</v>
      </c>
      <c r="G220" s="68" t="s">
        <v>1120</v>
      </c>
      <c r="H220" s="69" t="s">
        <v>1085</v>
      </c>
      <c r="I220" s="69" t="s">
        <v>1086</v>
      </c>
      <c r="J220" s="64" t="s">
        <v>1087</v>
      </c>
      <c r="K220" s="64">
        <v>1</v>
      </c>
      <c r="L220" s="118">
        <v>43467</v>
      </c>
      <c r="M220" s="118">
        <v>43524</v>
      </c>
      <c r="N220" s="71">
        <f t="shared" si="43"/>
        <v>8.1428571428571423</v>
      </c>
      <c r="O220" s="64" t="s">
        <v>1999</v>
      </c>
      <c r="P220" s="64">
        <v>0</v>
      </c>
      <c r="Q220" s="74">
        <f>IF(P220/K220&gt;1,100,+P220/K220*100)</f>
        <v>0</v>
      </c>
      <c r="R220" s="63">
        <f>+N220*Q220/100</f>
        <v>0</v>
      </c>
      <c r="S220" s="63">
        <f>IF(M220&lt;=$AG$1,R220,0)</f>
        <v>0</v>
      </c>
      <c r="T220" s="63">
        <f>IF($AG$1&gt;=M220,N220,0)</f>
        <v>8.1428571428571423</v>
      </c>
      <c r="U220" s="64"/>
      <c r="V220" s="65" t="str">
        <f>IF(Q220=100,"CUMPLIDA",IF(M220-$AG$1&lt;0,"VENCIDA",IF(M220-$AG$1&lt;=30,"PRÓXIMA A VENCER",IF(Q220&gt;0,"CON AVANCE","EN TERMINO"))))</f>
        <v>VENCIDA</v>
      </c>
      <c r="W220" s="65" t="str">
        <f>IF(A220&lt;&gt;"",IF(AC220=1,"VENCIDO",IF(AC220=2,"PRÓXIMO A VENCER",IF(AC220=3,"EN TERMINO",IF(AC220=4,"CON AVANCE",IF(AC220=5,"CUMPLIDO",))))),"")</f>
        <v>VENCIDO</v>
      </c>
      <c r="X220" s="66" t="s">
        <v>1082</v>
      </c>
      <c r="Y220" s="127" t="str">
        <f t="shared" si="46"/>
        <v>H2ACSRT17</v>
      </c>
      <c r="Z220" s="84">
        <f>IF(A220&lt;&gt;"",1,Z219+1)</f>
        <v>1</v>
      </c>
      <c r="AA220" s="84" t="str">
        <f t="shared" si="47"/>
        <v>H2ACSRT17 - 1</v>
      </c>
      <c r="AB220" s="128">
        <f t="shared" si="48"/>
        <v>1</v>
      </c>
      <c r="AC220" s="128">
        <f t="shared" si="45"/>
        <v>1</v>
      </c>
      <c r="AD220" s="128" t="str">
        <f>IF(A220&lt;&gt;"",MID(F220,1,FIND(" ",F220,1)-1),AD219)</f>
        <v>H2ACSRT17.</v>
      </c>
      <c r="AE220" s="128" t="str">
        <f t="shared" si="49"/>
        <v>H2ACSRT17</v>
      </c>
      <c r="AF220" s="85"/>
      <c r="AG220" s="86"/>
      <c r="AH220" s="87"/>
    </row>
    <row r="221" spans="1:34" s="88" customFormat="1" ht="350.1" customHeight="1" x14ac:dyDescent="0.2">
      <c r="A221" s="95">
        <f>IF(ISBLANK(D221),"",COUNTA($D$2:D221))</f>
        <v>186</v>
      </c>
      <c r="B221" s="96">
        <f t="shared" si="44"/>
        <v>220</v>
      </c>
      <c r="C221" s="64"/>
      <c r="D221" s="64" t="s">
        <v>815</v>
      </c>
      <c r="E221" s="64" t="s">
        <v>1122</v>
      </c>
      <c r="F221" s="68" t="s">
        <v>1023</v>
      </c>
      <c r="G221" s="68" t="s">
        <v>1024</v>
      </c>
      <c r="H221" s="69" t="s">
        <v>1085</v>
      </c>
      <c r="I221" s="69" t="s">
        <v>1088</v>
      </c>
      <c r="J221" s="64" t="s">
        <v>1087</v>
      </c>
      <c r="K221" s="64">
        <v>1</v>
      </c>
      <c r="L221" s="118">
        <v>43467</v>
      </c>
      <c r="M221" s="118">
        <v>43524</v>
      </c>
      <c r="N221" s="71">
        <f t="shared" si="43"/>
        <v>8.1428571428571423</v>
      </c>
      <c r="O221" s="64" t="s">
        <v>1999</v>
      </c>
      <c r="P221" s="64">
        <v>0</v>
      </c>
      <c r="Q221" s="74">
        <f>IF(P221/K221&gt;1,100,+P221/K221*100)</f>
        <v>0</v>
      </c>
      <c r="R221" s="63">
        <f>+N221*Q221/100</f>
        <v>0</v>
      </c>
      <c r="S221" s="63">
        <f>IF(M221&lt;=$AG$1,R221,0)</f>
        <v>0</v>
      </c>
      <c r="T221" s="63">
        <f>IF($AG$1&gt;=M221,N221,0)</f>
        <v>8.1428571428571423</v>
      </c>
      <c r="U221" s="64"/>
      <c r="V221" s="65" t="str">
        <f>IF(Q221=100,"CUMPLIDA",IF(M221-$AG$1&lt;0,"VENCIDA",IF(M221-$AG$1&lt;=30,"PRÓXIMA A VENCER",IF(Q221&gt;0,"CON AVANCE","EN TERMINO"))))</f>
        <v>VENCIDA</v>
      </c>
      <c r="W221" s="65" t="str">
        <f>IF(A221&lt;&gt;"",IF(AC221=1,"VENCIDO",IF(AC221=2,"PRÓXIMO A VENCER",IF(AC221=3,"EN TERMINO",IF(AC221=4,"CON AVANCE",IF(AC221=5,"CUMPLIDO",))))),"")</f>
        <v>VENCIDO</v>
      </c>
      <c r="X221" s="66" t="s">
        <v>1082</v>
      </c>
      <c r="Y221" s="127" t="str">
        <f t="shared" si="46"/>
        <v>H3ACSRT17</v>
      </c>
      <c r="Z221" s="84">
        <f>IF(A221&lt;&gt;"",1,Z220+1)</f>
        <v>1</v>
      </c>
      <c r="AA221" s="84" t="str">
        <f t="shared" si="47"/>
        <v>H3ACSRT17 - 1</v>
      </c>
      <c r="AB221" s="128">
        <f t="shared" si="48"/>
        <v>1</v>
      </c>
      <c r="AC221" s="128">
        <f t="shared" si="45"/>
        <v>1</v>
      </c>
      <c r="AD221" s="128" t="str">
        <f>IF(A221&lt;&gt;"",MID(F221,1,FIND(" ",F221,1)-1),AD220)</f>
        <v>H3ACSRT17.</v>
      </c>
      <c r="AE221" s="128" t="str">
        <f t="shared" si="49"/>
        <v>H3ACSRT17</v>
      </c>
      <c r="AF221" s="85"/>
      <c r="AG221" s="86"/>
      <c r="AH221" s="87"/>
    </row>
    <row r="222" spans="1:34" s="88" customFormat="1" ht="350.1" customHeight="1" x14ac:dyDescent="0.2">
      <c r="A222" s="95">
        <f>IF(ISBLANK(D222),"",COUNTA($D$2:D222))</f>
        <v>187</v>
      </c>
      <c r="B222" s="96">
        <f t="shared" si="44"/>
        <v>221</v>
      </c>
      <c r="C222" s="64"/>
      <c r="D222" s="64" t="s">
        <v>815</v>
      </c>
      <c r="E222" s="64" t="s">
        <v>1123</v>
      </c>
      <c r="F222" s="68" t="s">
        <v>1025</v>
      </c>
      <c r="G222" s="68" t="s">
        <v>1102</v>
      </c>
      <c r="H222" s="69" t="s">
        <v>1089</v>
      </c>
      <c r="I222" s="69" t="s">
        <v>1090</v>
      </c>
      <c r="J222" s="64" t="s">
        <v>1084</v>
      </c>
      <c r="K222" s="64">
        <v>1</v>
      </c>
      <c r="L222" s="118">
        <v>43467</v>
      </c>
      <c r="M222" s="118">
        <v>43524</v>
      </c>
      <c r="N222" s="71">
        <f t="shared" si="43"/>
        <v>8.1428571428571423</v>
      </c>
      <c r="O222" s="64" t="s">
        <v>1999</v>
      </c>
      <c r="P222" s="64">
        <v>0</v>
      </c>
      <c r="Q222" s="74">
        <f>IF(P222/K222&gt;1,100,+P222/K222*100)</f>
        <v>0</v>
      </c>
      <c r="R222" s="63">
        <f>+N222*Q222/100</f>
        <v>0</v>
      </c>
      <c r="S222" s="63">
        <f>IF(M222&lt;=$AG$1,R222,0)</f>
        <v>0</v>
      </c>
      <c r="T222" s="63">
        <f>IF($AG$1&gt;=M222,N222,0)</f>
        <v>8.1428571428571423</v>
      </c>
      <c r="U222" s="64"/>
      <c r="V222" s="65" t="str">
        <f>IF(Q222=100,"CUMPLIDA",IF(M222-$AG$1&lt;0,"VENCIDA",IF(M222-$AG$1&lt;=30,"PRÓXIMA A VENCER",IF(Q222&gt;0,"CON AVANCE","EN TERMINO"))))</f>
        <v>VENCIDA</v>
      </c>
      <c r="W222" s="65" t="str">
        <f>IF(A222&lt;&gt;"",IF(AC222=1,"VENCIDO",IF(AC222=2,"PRÓXIMO A VENCER",IF(AC222=3,"EN TERMINO",IF(AC222=4,"CON AVANCE",IF(AC222=5,"CUMPLIDO",))))),"")</f>
        <v>VENCIDO</v>
      </c>
      <c r="X222" s="66" t="s">
        <v>1082</v>
      </c>
      <c r="Y222" s="127" t="str">
        <f t="shared" si="46"/>
        <v>H4ACSRT17</v>
      </c>
      <c r="Z222" s="84">
        <f>IF(A222&lt;&gt;"",1,Z221+1)</f>
        <v>1</v>
      </c>
      <c r="AA222" s="84" t="str">
        <f t="shared" si="47"/>
        <v>H4ACSRT17 - 1</v>
      </c>
      <c r="AB222" s="128">
        <f t="shared" si="48"/>
        <v>1</v>
      </c>
      <c r="AC222" s="128">
        <f t="shared" si="45"/>
        <v>1</v>
      </c>
      <c r="AD222" s="128" t="str">
        <f>IF(A222&lt;&gt;"",MID(F222,1,FIND(" ",F222,1)-1),AD221)</f>
        <v>H4ACSRT17.</v>
      </c>
      <c r="AE222" s="128" t="str">
        <f t="shared" si="49"/>
        <v>H4ACSRT17</v>
      </c>
      <c r="AF222" s="85"/>
      <c r="AG222" s="86"/>
      <c r="AH222" s="87"/>
    </row>
    <row r="223" spans="1:34" s="88" customFormat="1" ht="350.1" customHeight="1" x14ac:dyDescent="0.2">
      <c r="A223" s="95">
        <f>IF(ISBLANK(D223),"",COUNTA($D$2:D223))</f>
        <v>188</v>
      </c>
      <c r="B223" s="96">
        <f t="shared" si="44"/>
        <v>222</v>
      </c>
      <c r="C223" s="64"/>
      <c r="D223" s="64" t="s">
        <v>816</v>
      </c>
      <c r="E223" s="64" t="s">
        <v>1125</v>
      </c>
      <c r="F223" s="68" t="s">
        <v>1124</v>
      </c>
      <c r="G223" s="68" t="s">
        <v>1026</v>
      </c>
      <c r="H223" s="69" t="s">
        <v>1106</v>
      </c>
      <c r="I223" s="69" t="s">
        <v>1112</v>
      </c>
      <c r="J223" s="64" t="s">
        <v>1113</v>
      </c>
      <c r="K223" s="64">
        <v>1</v>
      </c>
      <c r="L223" s="118">
        <v>43467</v>
      </c>
      <c r="M223" s="118">
        <v>43524</v>
      </c>
      <c r="N223" s="71">
        <f t="shared" ref="N223:N246" si="50">(+M223-L223)/7</f>
        <v>8.1428571428571423</v>
      </c>
      <c r="O223" s="64" t="s">
        <v>1999</v>
      </c>
      <c r="P223" s="64">
        <v>0</v>
      </c>
      <c r="Q223" s="74">
        <f>IF(P223/K223&gt;1,100,+P223/K223*100)</f>
        <v>0</v>
      </c>
      <c r="R223" s="63">
        <f>+N223*Q223/100</f>
        <v>0</v>
      </c>
      <c r="S223" s="63">
        <f>IF(M223&lt;=$AG$1,R223,0)</f>
        <v>0</v>
      </c>
      <c r="T223" s="63">
        <f>IF($AG$1&gt;=M223,N223,0)</f>
        <v>8.1428571428571423</v>
      </c>
      <c r="U223" s="64"/>
      <c r="V223" s="65" t="str">
        <f>IF(Q223=100,"CUMPLIDA",IF(M223-$AG$1&lt;0,"VENCIDA",IF(M223-$AG$1&lt;=30,"PRÓXIMA A VENCER",IF(Q223&gt;0,"CON AVANCE","EN TERMINO"))))</f>
        <v>VENCIDA</v>
      </c>
      <c r="W223" s="65" t="str">
        <f>IF(A223&lt;&gt;"",IF(AC223=1,"VENCIDO",IF(AC223=2,"PRÓXIMO A VENCER",IF(AC223=3,"EN TERMINO",IF(AC223=4,"CON AVANCE",IF(AC223=5,"CUMPLIDO",))))),"")</f>
        <v>VENCIDO</v>
      </c>
      <c r="X223" s="66" t="s">
        <v>1082</v>
      </c>
      <c r="Y223" s="127" t="str">
        <f t="shared" si="46"/>
        <v>H5ACSRT17</v>
      </c>
      <c r="Z223" s="84">
        <f>IF(A223&lt;&gt;"",1,Z222+1)</f>
        <v>1</v>
      </c>
      <c r="AA223" s="84" t="str">
        <f t="shared" si="47"/>
        <v>H5ACSRT17 - 1</v>
      </c>
      <c r="AB223" s="128">
        <f t="shared" si="48"/>
        <v>1</v>
      </c>
      <c r="AC223" s="128">
        <f t="shared" si="45"/>
        <v>1</v>
      </c>
      <c r="AD223" s="128" t="str">
        <f>IF(A223&lt;&gt;"",MID(F223,1,FIND(" ",F223,1)-1),AD222)</f>
        <v>H5ACSRT17.</v>
      </c>
      <c r="AE223" s="128" t="str">
        <f t="shared" si="49"/>
        <v>H5ACSRT17</v>
      </c>
      <c r="AF223" s="85"/>
      <c r="AG223" s="86"/>
      <c r="AH223" s="87"/>
    </row>
    <row r="224" spans="1:34" s="88" customFormat="1" ht="350.1" customHeight="1" x14ac:dyDescent="0.2">
      <c r="A224" s="95">
        <f>IF(ISBLANK(D224),"",COUNTA($D$2:D224))</f>
        <v>189</v>
      </c>
      <c r="B224" s="96">
        <f t="shared" si="44"/>
        <v>223</v>
      </c>
      <c r="C224" s="64"/>
      <c r="D224" s="64" t="s">
        <v>815</v>
      </c>
      <c r="E224" s="64" t="s">
        <v>1127</v>
      </c>
      <c r="F224" s="68" t="s">
        <v>1126</v>
      </c>
      <c r="G224" s="68" t="s">
        <v>1027</v>
      </c>
      <c r="H224" s="69" t="s">
        <v>1083</v>
      </c>
      <c r="I224" s="69" t="s">
        <v>1091</v>
      </c>
      <c r="J224" s="64" t="s">
        <v>1084</v>
      </c>
      <c r="K224" s="64">
        <v>1</v>
      </c>
      <c r="L224" s="118">
        <v>43467</v>
      </c>
      <c r="M224" s="118">
        <v>43524</v>
      </c>
      <c r="N224" s="71">
        <f t="shared" si="50"/>
        <v>8.1428571428571423</v>
      </c>
      <c r="O224" s="64" t="s">
        <v>1999</v>
      </c>
      <c r="P224" s="64">
        <v>0</v>
      </c>
      <c r="Q224" s="74">
        <f>IF(P224/K224&gt;1,100,+P224/K224*100)</f>
        <v>0</v>
      </c>
      <c r="R224" s="63">
        <f>+N224*Q224/100</f>
        <v>0</v>
      </c>
      <c r="S224" s="63">
        <f>IF(M224&lt;=$AG$1,R224,0)</f>
        <v>0</v>
      </c>
      <c r="T224" s="63">
        <f>IF($AG$1&gt;=M224,N224,0)</f>
        <v>8.1428571428571423</v>
      </c>
      <c r="U224" s="64"/>
      <c r="V224" s="65" t="str">
        <f>IF(Q224=100,"CUMPLIDA",IF(M224-$AG$1&lt;0,"VENCIDA",IF(M224-$AG$1&lt;=30,"PRÓXIMA A VENCER",IF(Q224&gt;0,"CON AVANCE","EN TERMINO"))))</f>
        <v>VENCIDA</v>
      </c>
      <c r="W224" s="65" t="str">
        <f>IF(A224&lt;&gt;"",IF(AC224=1,"VENCIDO",IF(AC224=2,"PRÓXIMO A VENCER",IF(AC224=3,"EN TERMINO",IF(AC224=4,"CON AVANCE",IF(AC224=5,"CUMPLIDO",))))),"")</f>
        <v>VENCIDO</v>
      </c>
      <c r="X224" s="66" t="s">
        <v>1082</v>
      </c>
      <c r="Y224" s="127" t="str">
        <f t="shared" si="46"/>
        <v>H6ACSRT17</v>
      </c>
      <c r="Z224" s="84">
        <f>IF(A224&lt;&gt;"",1,Z223+1)</f>
        <v>1</v>
      </c>
      <c r="AA224" s="84" t="str">
        <f t="shared" si="47"/>
        <v>H6ACSRT17 - 1</v>
      </c>
      <c r="AB224" s="128">
        <f t="shared" si="48"/>
        <v>1</v>
      </c>
      <c r="AC224" s="128">
        <f t="shared" si="45"/>
        <v>1</v>
      </c>
      <c r="AD224" s="128" t="str">
        <f>IF(A224&lt;&gt;"",MID(F224,1,FIND(" ",F224,1)-1),AD223)</f>
        <v>H6ACSRT17.</v>
      </c>
      <c r="AE224" s="128" t="str">
        <f t="shared" si="49"/>
        <v>H6ACSRT17</v>
      </c>
      <c r="AF224" s="85"/>
      <c r="AG224" s="86"/>
      <c r="AH224" s="87"/>
    </row>
    <row r="225" spans="1:34" s="88" customFormat="1" ht="350.1" customHeight="1" x14ac:dyDescent="0.2">
      <c r="A225" s="95">
        <f>IF(ISBLANK(D225),"",COUNTA($D$2:D225))</f>
        <v>190</v>
      </c>
      <c r="B225" s="96">
        <f t="shared" si="44"/>
        <v>224</v>
      </c>
      <c r="C225" s="64"/>
      <c r="D225" s="64" t="s">
        <v>815</v>
      </c>
      <c r="E225" s="64" t="s">
        <v>1130</v>
      </c>
      <c r="F225" s="68" t="s">
        <v>1129</v>
      </c>
      <c r="G225" s="68" t="s">
        <v>1028</v>
      </c>
      <c r="H225" s="69" t="s">
        <v>1085</v>
      </c>
      <c r="I225" s="69" t="s">
        <v>1088</v>
      </c>
      <c r="J225" s="64" t="s">
        <v>1087</v>
      </c>
      <c r="K225" s="64">
        <v>1</v>
      </c>
      <c r="L225" s="118">
        <v>43467</v>
      </c>
      <c r="M225" s="118">
        <v>43524</v>
      </c>
      <c r="N225" s="71">
        <f t="shared" si="50"/>
        <v>8.1428571428571423</v>
      </c>
      <c r="O225" s="64" t="s">
        <v>1999</v>
      </c>
      <c r="P225" s="64">
        <v>0</v>
      </c>
      <c r="Q225" s="74">
        <f>IF(P225/K225&gt;1,100,+P225/K225*100)</f>
        <v>0</v>
      </c>
      <c r="R225" s="63">
        <f>+N225*Q225/100</f>
        <v>0</v>
      </c>
      <c r="S225" s="63">
        <f>IF(M225&lt;=$AG$1,R225,0)</f>
        <v>0</v>
      </c>
      <c r="T225" s="63">
        <f>IF($AG$1&gt;=M225,N225,0)</f>
        <v>8.1428571428571423</v>
      </c>
      <c r="U225" s="64"/>
      <c r="V225" s="65" t="str">
        <f>IF(Q225=100,"CUMPLIDA",IF(M225-$AG$1&lt;0,"VENCIDA",IF(M225-$AG$1&lt;=30,"PRÓXIMA A VENCER",IF(Q225&gt;0,"CON AVANCE","EN TERMINO"))))</f>
        <v>VENCIDA</v>
      </c>
      <c r="W225" s="65" t="str">
        <f>IF(A225&lt;&gt;"",IF(AC225=1,"VENCIDO",IF(AC225=2,"PRÓXIMO A VENCER",IF(AC225=3,"EN TERMINO",IF(AC225=4,"CON AVANCE",IF(AC225=5,"CUMPLIDO",))))),"")</f>
        <v>VENCIDO</v>
      </c>
      <c r="X225" s="66" t="s">
        <v>1082</v>
      </c>
      <c r="Y225" s="127" t="str">
        <f t="shared" si="46"/>
        <v>H8ACSRT17</v>
      </c>
      <c r="Z225" s="84">
        <f>IF(A225&lt;&gt;"",1,Z224+1)</f>
        <v>1</v>
      </c>
      <c r="AA225" s="84" t="str">
        <f t="shared" si="47"/>
        <v>H8ACSRT17 - 1</v>
      </c>
      <c r="AB225" s="128">
        <f t="shared" si="48"/>
        <v>1</v>
      </c>
      <c r="AC225" s="128">
        <f t="shared" si="45"/>
        <v>1</v>
      </c>
      <c r="AD225" s="128" t="str">
        <f>IF(A225&lt;&gt;"",MID(F225,1,FIND(" ",F225,1)-1),AD224)</f>
        <v>H8ACSRT17.</v>
      </c>
      <c r="AE225" s="128" t="str">
        <f t="shared" si="49"/>
        <v>H8ACSRT17</v>
      </c>
      <c r="AF225" s="85"/>
      <c r="AG225" s="86"/>
      <c r="AH225" s="87"/>
    </row>
    <row r="226" spans="1:34" s="88" customFormat="1" ht="350.1" customHeight="1" x14ac:dyDescent="0.2">
      <c r="A226" s="95">
        <f>IF(ISBLANK(D226),"",COUNTA($D$2:D226))</f>
        <v>191</v>
      </c>
      <c r="B226" s="96">
        <f t="shared" si="44"/>
        <v>225</v>
      </c>
      <c r="C226" s="64"/>
      <c r="D226" s="64" t="s">
        <v>815</v>
      </c>
      <c r="E226" s="64" t="s">
        <v>1131</v>
      </c>
      <c r="F226" s="68" t="s">
        <v>1128</v>
      </c>
      <c r="G226" s="68" t="s">
        <v>1029</v>
      </c>
      <c r="H226" s="69" t="s">
        <v>1068</v>
      </c>
      <c r="I226" s="69" t="s">
        <v>1072</v>
      </c>
      <c r="J226" s="64" t="s">
        <v>1084</v>
      </c>
      <c r="K226" s="64">
        <v>1</v>
      </c>
      <c r="L226" s="118">
        <v>43467</v>
      </c>
      <c r="M226" s="118">
        <v>43524</v>
      </c>
      <c r="N226" s="71">
        <f t="shared" si="50"/>
        <v>8.1428571428571423</v>
      </c>
      <c r="O226" s="64" t="s">
        <v>1999</v>
      </c>
      <c r="P226" s="64">
        <v>0</v>
      </c>
      <c r="Q226" s="74">
        <f>IF(P226/K226&gt;1,100,+P226/K226*100)</f>
        <v>0</v>
      </c>
      <c r="R226" s="63">
        <f>+N226*Q226/100</f>
        <v>0</v>
      </c>
      <c r="S226" s="63">
        <f>IF(M226&lt;=$AG$1,R226,0)</f>
        <v>0</v>
      </c>
      <c r="T226" s="63">
        <f>IF($AG$1&gt;=M226,N226,0)</f>
        <v>8.1428571428571423</v>
      </c>
      <c r="U226" s="64"/>
      <c r="V226" s="65" t="str">
        <f>IF(Q226=100,"CUMPLIDA",IF(M226-$AG$1&lt;0,"VENCIDA",IF(M226-$AG$1&lt;=30,"PRÓXIMA A VENCER",IF(Q226&gt;0,"CON AVANCE","EN TERMINO"))))</f>
        <v>VENCIDA</v>
      </c>
      <c r="W226" s="65" t="str">
        <f>IF(A226&lt;&gt;"",IF(AC226=1,"VENCIDO",IF(AC226=2,"PRÓXIMO A VENCER",IF(AC226=3,"EN TERMINO",IF(AC226=4,"CON AVANCE",IF(AC226=5,"CUMPLIDO",))))),"")</f>
        <v>VENCIDO</v>
      </c>
      <c r="X226" s="66" t="s">
        <v>1082</v>
      </c>
      <c r="Y226" s="127" t="str">
        <f t="shared" si="46"/>
        <v>H9ACSRT17</v>
      </c>
      <c r="Z226" s="84">
        <f>IF(A226&lt;&gt;"",1,Z225+1)</f>
        <v>1</v>
      </c>
      <c r="AA226" s="84" t="str">
        <f t="shared" si="47"/>
        <v>H9ACSRT17 - 1</v>
      </c>
      <c r="AB226" s="128">
        <f t="shared" si="48"/>
        <v>1</v>
      </c>
      <c r="AC226" s="128">
        <f t="shared" si="45"/>
        <v>1</v>
      </c>
      <c r="AD226" s="128" t="str">
        <f>IF(A226&lt;&gt;"",MID(F226,1,FIND(" ",F226,1)-1),AD225)</f>
        <v>H9ACSRT17.</v>
      </c>
      <c r="AE226" s="128" t="str">
        <f t="shared" si="49"/>
        <v>H9ACSRT17</v>
      </c>
      <c r="AF226" s="85"/>
      <c r="AG226" s="86"/>
      <c r="AH226" s="87"/>
    </row>
    <row r="227" spans="1:34" s="88" customFormat="1" ht="350.1" customHeight="1" x14ac:dyDescent="0.2">
      <c r="A227" s="95">
        <f>IF(ISBLANK(D227),"",COUNTA($D$2:D227))</f>
        <v>192</v>
      </c>
      <c r="B227" s="96">
        <f t="shared" si="44"/>
        <v>226</v>
      </c>
      <c r="C227" s="64"/>
      <c r="D227" s="64" t="s">
        <v>815</v>
      </c>
      <c r="E227" s="64" t="s">
        <v>1122</v>
      </c>
      <c r="F227" s="68" t="s">
        <v>1030</v>
      </c>
      <c r="G227" s="68" t="s">
        <v>1031</v>
      </c>
      <c r="H227" s="69" t="s">
        <v>1092</v>
      </c>
      <c r="I227" s="69" t="s">
        <v>1073</v>
      </c>
      <c r="J227" s="64" t="s">
        <v>1093</v>
      </c>
      <c r="K227" s="64">
        <v>1</v>
      </c>
      <c r="L227" s="118">
        <v>43467</v>
      </c>
      <c r="M227" s="118">
        <v>43524</v>
      </c>
      <c r="N227" s="71">
        <f t="shared" si="50"/>
        <v>8.1428571428571423</v>
      </c>
      <c r="O227" s="64" t="s">
        <v>1999</v>
      </c>
      <c r="P227" s="64">
        <v>0</v>
      </c>
      <c r="Q227" s="74">
        <f>IF(P227/K227&gt;1,100,+P227/K227*100)</f>
        <v>0</v>
      </c>
      <c r="R227" s="63">
        <f>+N227*Q227/100</f>
        <v>0</v>
      </c>
      <c r="S227" s="63">
        <f>IF(M227&lt;=$AG$1,R227,0)</f>
        <v>0</v>
      </c>
      <c r="T227" s="63">
        <f>IF($AG$1&gt;=M227,N227,0)</f>
        <v>8.1428571428571423</v>
      </c>
      <c r="U227" s="64"/>
      <c r="V227" s="65" t="str">
        <f>IF(Q227=100,"CUMPLIDA",IF(M227-$AG$1&lt;0,"VENCIDA",IF(M227-$AG$1&lt;=30,"PRÓXIMA A VENCER",IF(Q227&gt;0,"CON AVANCE","EN TERMINO"))))</f>
        <v>VENCIDA</v>
      </c>
      <c r="W227" s="65" t="str">
        <f>IF(A227&lt;&gt;"",IF(AC227=1,"VENCIDO",IF(AC227=2,"PRÓXIMO A VENCER",IF(AC227=3,"EN TERMINO",IF(AC227=4,"CON AVANCE",IF(AC227=5,"CUMPLIDO",))))),"")</f>
        <v>VENCIDO</v>
      </c>
      <c r="X227" s="66" t="s">
        <v>1082</v>
      </c>
      <c r="Y227" s="127" t="str">
        <f t="shared" si="46"/>
        <v>H10ACSRT17</v>
      </c>
      <c r="Z227" s="84">
        <f>IF(A227&lt;&gt;"",1,Z226+1)</f>
        <v>1</v>
      </c>
      <c r="AA227" s="84" t="str">
        <f t="shared" si="47"/>
        <v>H10ACSRT17 - 1</v>
      </c>
      <c r="AB227" s="128">
        <f t="shared" si="48"/>
        <v>1</v>
      </c>
      <c r="AC227" s="128">
        <f t="shared" si="45"/>
        <v>1</v>
      </c>
      <c r="AD227" s="128" t="str">
        <f>IF(A227&lt;&gt;"",MID(F227,1,FIND(" ",F227,1)-1),AD226)</f>
        <v>H10ACSRT17.</v>
      </c>
      <c r="AE227" s="128" t="str">
        <f t="shared" si="49"/>
        <v>H10ACSRT17</v>
      </c>
      <c r="AF227" s="85"/>
      <c r="AG227" s="86"/>
      <c r="AH227" s="87"/>
    </row>
    <row r="228" spans="1:34" s="88" customFormat="1" ht="350.1" customHeight="1" x14ac:dyDescent="0.2">
      <c r="A228" s="95">
        <f>IF(ISBLANK(D228),"",COUNTA($D$2:D228))</f>
        <v>193</v>
      </c>
      <c r="B228" s="96">
        <f t="shared" si="44"/>
        <v>227</v>
      </c>
      <c r="C228" s="64"/>
      <c r="D228" s="64" t="s">
        <v>816</v>
      </c>
      <c r="E228" s="64" t="s">
        <v>1132</v>
      </c>
      <c r="F228" s="68" t="s">
        <v>1032</v>
      </c>
      <c r="G228" s="68" t="s">
        <v>1033</v>
      </c>
      <c r="H228" s="69" t="s">
        <v>1107</v>
      </c>
      <c r="I228" s="69" t="s">
        <v>1114</v>
      </c>
      <c r="J228" s="64" t="s">
        <v>1077</v>
      </c>
      <c r="K228" s="64">
        <v>2</v>
      </c>
      <c r="L228" s="118">
        <v>43467</v>
      </c>
      <c r="M228" s="118">
        <v>43524</v>
      </c>
      <c r="N228" s="71">
        <f t="shared" si="50"/>
        <v>8.1428571428571423</v>
      </c>
      <c r="O228" s="64" t="s">
        <v>1999</v>
      </c>
      <c r="P228" s="64">
        <v>0</v>
      </c>
      <c r="Q228" s="74">
        <f>IF(P228/K228&gt;1,100,+P228/K228*100)</f>
        <v>0</v>
      </c>
      <c r="R228" s="63">
        <f>+N228*Q228/100</f>
        <v>0</v>
      </c>
      <c r="S228" s="63">
        <f>IF(M228&lt;=$AG$1,R228,0)</f>
        <v>0</v>
      </c>
      <c r="T228" s="63">
        <f>IF($AG$1&gt;=M228,N228,0)</f>
        <v>8.1428571428571423</v>
      </c>
      <c r="U228" s="64"/>
      <c r="V228" s="65" t="str">
        <f>IF(Q228=100,"CUMPLIDA",IF(M228-$AG$1&lt;0,"VENCIDA",IF(M228-$AG$1&lt;=30,"PRÓXIMA A VENCER",IF(Q228&gt;0,"CON AVANCE","EN TERMINO"))))</f>
        <v>VENCIDA</v>
      </c>
      <c r="W228" s="65" t="str">
        <f>IF(A228&lt;&gt;"",IF(AC228=1,"VENCIDO",IF(AC228=2,"PRÓXIMO A VENCER",IF(AC228=3,"EN TERMINO",IF(AC228=4,"CON AVANCE",IF(AC228=5,"CUMPLIDO",))))),"")</f>
        <v>VENCIDO</v>
      </c>
      <c r="X228" s="66" t="s">
        <v>1082</v>
      </c>
      <c r="Y228" s="127" t="str">
        <f t="shared" si="46"/>
        <v>H11ACSRT17</v>
      </c>
      <c r="Z228" s="84">
        <f>IF(A228&lt;&gt;"",1,Z227+1)</f>
        <v>1</v>
      </c>
      <c r="AA228" s="84" t="str">
        <f t="shared" si="47"/>
        <v>H11ACSRT17 - 1</v>
      </c>
      <c r="AB228" s="128">
        <f t="shared" si="48"/>
        <v>1</v>
      </c>
      <c r="AC228" s="128">
        <f t="shared" si="45"/>
        <v>1</v>
      </c>
      <c r="AD228" s="128" t="str">
        <f>IF(A228&lt;&gt;"",MID(F228,1,FIND(" ",F228,1)-1),AD227)</f>
        <v>H11ACSRT17.</v>
      </c>
      <c r="AE228" s="128" t="str">
        <f t="shared" si="49"/>
        <v>H11ACSRT17</v>
      </c>
      <c r="AF228" s="85"/>
      <c r="AG228" s="86"/>
      <c r="AH228" s="87"/>
    </row>
    <row r="229" spans="1:34" s="88" customFormat="1" ht="350.1" customHeight="1" x14ac:dyDescent="0.2">
      <c r="A229" s="95">
        <f>IF(ISBLANK(D229),"",COUNTA($D$2:D229))</f>
        <v>194</v>
      </c>
      <c r="B229" s="96">
        <f t="shared" si="44"/>
        <v>228</v>
      </c>
      <c r="C229" s="64"/>
      <c r="D229" s="64" t="s">
        <v>815</v>
      </c>
      <c r="E229" s="64" t="s">
        <v>1133</v>
      </c>
      <c r="F229" s="68" t="s">
        <v>1034</v>
      </c>
      <c r="G229" s="68" t="s">
        <v>1035</v>
      </c>
      <c r="H229" s="69" t="s">
        <v>1108</v>
      </c>
      <c r="I229" s="69" t="s">
        <v>1114</v>
      </c>
      <c r="J229" s="64" t="s">
        <v>1077</v>
      </c>
      <c r="K229" s="64">
        <v>2</v>
      </c>
      <c r="L229" s="118">
        <v>43467</v>
      </c>
      <c r="M229" s="118">
        <v>43524</v>
      </c>
      <c r="N229" s="71">
        <f t="shared" si="50"/>
        <v>8.1428571428571423</v>
      </c>
      <c r="O229" s="64" t="s">
        <v>1999</v>
      </c>
      <c r="P229" s="64">
        <v>0</v>
      </c>
      <c r="Q229" s="74">
        <f>IF(P229/K229&gt;1,100,+P229/K229*100)</f>
        <v>0</v>
      </c>
      <c r="R229" s="63">
        <f>+N229*Q229/100</f>
        <v>0</v>
      </c>
      <c r="S229" s="63">
        <f>IF(M229&lt;=$AG$1,R229,0)</f>
        <v>0</v>
      </c>
      <c r="T229" s="63">
        <f>IF($AG$1&gt;=M229,N229,0)</f>
        <v>8.1428571428571423</v>
      </c>
      <c r="U229" s="64"/>
      <c r="V229" s="65" t="str">
        <f>IF(Q229=100,"CUMPLIDA",IF(M229-$AG$1&lt;0,"VENCIDA",IF(M229-$AG$1&lt;=30,"PRÓXIMA A VENCER",IF(Q229&gt;0,"CON AVANCE","EN TERMINO"))))</f>
        <v>VENCIDA</v>
      </c>
      <c r="W229" s="65" t="str">
        <f>IF(A229&lt;&gt;"",IF(AC229=1,"VENCIDO",IF(AC229=2,"PRÓXIMO A VENCER",IF(AC229=3,"EN TERMINO",IF(AC229=4,"CON AVANCE",IF(AC229=5,"CUMPLIDO",))))),"")</f>
        <v>VENCIDO</v>
      </c>
      <c r="X229" s="66" t="s">
        <v>1082</v>
      </c>
      <c r="Y229" s="127" t="str">
        <f t="shared" si="46"/>
        <v>H12ACSRT17</v>
      </c>
      <c r="Z229" s="84">
        <f>IF(A229&lt;&gt;"",1,Z228+1)</f>
        <v>1</v>
      </c>
      <c r="AA229" s="84" t="str">
        <f t="shared" si="47"/>
        <v>H12ACSRT17 - 1</v>
      </c>
      <c r="AB229" s="128">
        <f t="shared" si="48"/>
        <v>1</v>
      </c>
      <c r="AC229" s="128">
        <f t="shared" si="45"/>
        <v>1</v>
      </c>
      <c r="AD229" s="128" t="str">
        <f>IF(A229&lt;&gt;"",MID(F229,1,FIND(" ",F229,1)-1),AD228)</f>
        <v>H12ACSRT17.</v>
      </c>
      <c r="AE229" s="128" t="str">
        <f t="shared" si="49"/>
        <v>H12ACSRT17</v>
      </c>
      <c r="AF229" s="85"/>
      <c r="AG229" s="86"/>
      <c r="AH229" s="87"/>
    </row>
    <row r="230" spans="1:34" s="88" customFormat="1" ht="350.1" customHeight="1" x14ac:dyDescent="0.2">
      <c r="A230" s="95">
        <f>IF(ISBLANK(D230),"",COUNTA($D$2:D230))</f>
        <v>195</v>
      </c>
      <c r="B230" s="96">
        <f t="shared" si="44"/>
        <v>229</v>
      </c>
      <c r="C230" s="64"/>
      <c r="D230" s="64" t="s">
        <v>816</v>
      </c>
      <c r="E230" s="64" t="s">
        <v>1133</v>
      </c>
      <c r="F230" s="68" t="s">
        <v>1036</v>
      </c>
      <c r="G230" s="68" t="s">
        <v>1037</v>
      </c>
      <c r="H230" s="69" t="s">
        <v>1094</v>
      </c>
      <c r="I230" s="69" t="s">
        <v>1074</v>
      </c>
      <c r="J230" s="64" t="s">
        <v>1077</v>
      </c>
      <c r="K230" s="64">
        <v>1</v>
      </c>
      <c r="L230" s="118">
        <v>43467</v>
      </c>
      <c r="M230" s="118">
        <v>43524</v>
      </c>
      <c r="N230" s="71">
        <f t="shared" si="50"/>
        <v>8.1428571428571423</v>
      </c>
      <c r="O230" s="64" t="s">
        <v>1999</v>
      </c>
      <c r="P230" s="64">
        <v>0</v>
      </c>
      <c r="Q230" s="74">
        <f>IF(P230/K230&gt;1,100,+P230/K230*100)</f>
        <v>0</v>
      </c>
      <c r="R230" s="63">
        <f>+N230*Q230/100</f>
        <v>0</v>
      </c>
      <c r="S230" s="63">
        <f>IF(M230&lt;=$AG$1,R230,0)</f>
        <v>0</v>
      </c>
      <c r="T230" s="63">
        <f>IF($AG$1&gt;=M230,N230,0)</f>
        <v>8.1428571428571423</v>
      </c>
      <c r="U230" s="64"/>
      <c r="V230" s="65" t="str">
        <f>IF(Q230=100,"CUMPLIDA",IF(M230-$AG$1&lt;0,"VENCIDA",IF(M230-$AG$1&lt;=30,"PRÓXIMA A VENCER",IF(Q230&gt;0,"CON AVANCE","EN TERMINO"))))</f>
        <v>VENCIDA</v>
      </c>
      <c r="W230" s="65" t="str">
        <f>IF(A230&lt;&gt;"",IF(AC230=1,"VENCIDO",IF(AC230=2,"PRÓXIMO A VENCER",IF(AC230=3,"EN TERMINO",IF(AC230=4,"CON AVANCE",IF(AC230=5,"CUMPLIDO",))))),"")</f>
        <v>VENCIDO</v>
      </c>
      <c r="X230" s="66" t="s">
        <v>1082</v>
      </c>
      <c r="Y230" s="127" t="str">
        <f t="shared" si="46"/>
        <v>H13ACSRT17</v>
      </c>
      <c r="Z230" s="84">
        <f>IF(A230&lt;&gt;"",1,Z229+1)</f>
        <v>1</v>
      </c>
      <c r="AA230" s="84" t="str">
        <f t="shared" si="47"/>
        <v>H13ACSRT17 - 1</v>
      </c>
      <c r="AB230" s="128">
        <f t="shared" si="48"/>
        <v>1</v>
      </c>
      <c r="AC230" s="128">
        <f t="shared" si="45"/>
        <v>1</v>
      </c>
      <c r="AD230" s="128" t="str">
        <f>IF(A230&lt;&gt;"",MID(F230,1,FIND(" ",F230,1)-1),AD229)</f>
        <v>H13ACSRT17.</v>
      </c>
      <c r="AE230" s="128" t="str">
        <f t="shared" si="49"/>
        <v>H13ACSRT17</v>
      </c>
      <c r="AF230" s="85"/>
      <c r="AG230" s="86"/>
      <c r="AH230" s="87"/>
    </row>
    <row r="231" spans="1:34" s="88" customFormat="1" ht="350.1" customHeight="1" x14ac:dyDescent="0.2">
      <c r="A231" s="95">
        <f>IF(ISBLANK(D231),"",COUNTA($D$2:D231))</f>
        <v>196</v>
      </c>
      <c r="B231" s="96">
        <f t="shared" si="44"/>
        <v>230</v>
      </c>
      <c r="C231" s="64"/>
      <c r="D231" s="64" t="s">
        <v>815</v>
      </c>
      <c r="E231" s="64" t="s">
        <v>1134</v>
      </c>
      <c r="F231" s="68" t="s">
        <v>1038</v>
      </c>
      <c r="G231" s="68" t="s">
        <v>1144</v>
      </c>
      <c r="H231" s="69" t="s">
        <v>1095</v>
      </c>
      <c r="I231" s="69" t="s">
        <v>1086</v>
      </c>
      <c r="J231" s="64" t="s">
        <v>1087</v>
      </c>
      <c r="K231" s="64">
        <v>1</v>
      </c>
      <c r="L231" s="118">
        <v>43467</v>
      </c>
      <c r="M231" s="118">
        <v>43524</v>
      </c>
      <c r="N231" s="71">
        <f t="shared" si="50"/>
        <v>8.1428571428571423</v>
      </c>
      <c r="O231" s="64" t="s">
        <v>1999</v>
      </c>
      <c r="P231" s="64">
        <v>0</v>
      </c>
      <c r="Q231" s="74">
        <f>IF(P231/K231&gt;1,100,+P231/K231*100)</f>
        <v>0</v>
      </c>
      <c r="R231" s="63">
        <f>+N231*Q231/100</f>
        <v>0</v>
      </c>
      <c r="S231" s="63">
        <f>IF(M231&lt;=$AG$1,R231,0)</f>
        <v>0</v>
      </c>
      <c r="T231" s="63">
        <f>IF($AG$1&gt;=M231,N231,0)</f>
        <v>8.1428571428571423</v>
      </c>
      <c r="U231" s="64"/>
      <c r="V231" s="65" t="str">
        <f>IF(Q231=100,"CUMPLIDA",IF(M231-$AG$1&lt;0,"VENCIDA",IF(M231-$AG$1&lt;=30,"PRÓXIMA A VENCER",IF(Q231&gt;0,"CON AVANCE","EN TERMINO"))))</f>
        <v>VENCIDA</v>
      </c>
      <c r="W231" s="65" t="str">
        <f>IF(A231&lt;&gt;"",IF(AC231=1,"VENCIDO",IF(AC231=2,"PRÓXIMO A VENCER",IF(AC231=3,"EN TERMINO",IF(AC231=4,"CON AVANCE",IF(AC231=5,"CUMPLIDO",))))),"")</f>
        <v>VENCIDO</v>
      </c>
      <c r="X231" s="66" t="s">
        <v>1082</v>
      </c>
      <c r="Y231" s="127" t="str">
        <f t="shared" si="46"/>
        <v>H14ACSRT17</v>
      </c>
      <c r="Z231" s="84">
        <f>IF(A231&lt;&gt;"",1,Z230+1)</f>
        <v>1</v>
      </c>
      <c r="AA231" s="84" t="str">
        <f t="shared" si="47"/>
        <v>H14ACSRT17 - 1</v>
      </c>
      <c r="AB231" s="128">
        <f t="shared" si="48"/>
        <v>1</v>
      </c>
      <c r="AC231" s="128">
        <f t="shared" si="45"/>
        <v>1</v>
      </c>
      <c r="AD231" s="128" t="str">
        <f>IF(A231&lt;&gt;"",MID(F231,1,FIND(" ",F231,1)-1),AD230)</f>
        <v>H14ACSRT17.</v>
      </c>
      <c r="AE231" s="128" t="str">
        <f t="shared" si="49"/>
        <v>H14ACSRT17</v>
      </c>
      <c r="AF231" s="85"/>
      <c r="AG231" s="86"/>
      <c r="AH231" s="87"/>
    </row>
    <row r="232" spans="1:34" s="88" customFormat="1" ht="350.1" customHeight="1" x14ac:dyDescent="0.2">
      <c r="A232" s="95">
        <f>IF(ISBLANK(D232),"",COUNTA($D$2:D232))</f>
        <v>197</v>
      </c>
      <c r="B232" s="96">
        <f t="shared" si="44"/>
        <v>231</v>
      </c>
      <c r="C232" s="64"/>
      <c r="D232" s="64" t="s">
        <v>816</v>
      </c>
      <c r="E232" s="64" t="s">
        <v>1122</v>
      </c>
      <c r="F232" s="68" t="s">
        <v>1039</v>
      </c>
      <c r="G232" s="68" t="s">
        <v>1040</v>
      </c>
      <c r="H232" s="69" t="s">
        <v>1095</v>
      </c>
      <c r="I232" s="69" t="s">
        <v>1086</v>
      </c>
      <c r="J232" s="64" t="s">
        <v>1087</v>
      </c>
      <c r="K232" s="64">
        <v>1</v>
      </c>
      <c r="L232" s="118">
        <v>43467</v>
      </c>
      <c r="M232" s="118">
        <v>43524</v>
      </c>
      <c r="N232" s="71">
        <f t="shared" si="50"/>
        <v>8.1428571428571423</v>
      </c>
      <c r="O232" s="64" t="s">
        <v>1999</v>
      </c>
      <c r="P232" s="64">
        <v>0</v>
      </c>
      <c r="Q232" s="74">
        <f>IF(P232/K232&gt;1,100,+P232/K232*100)</f>
        <v>0</v>
      </c>
      <c r="R232" s="63">
        <f>+N232*Q232/100</f>
        <v>0</v>
      </c>
      <c r="S232" s="63">
        <f>IF(M232&lt;=$AG$1,R232,0)</f>
        <v>0</v>
      </c>
      <c r="T232" s="63">
        <f>IF($AG$1&gt;=M232,N232,0)</f>
        <v>8.1428571428571423</v>
      </c>
      <c r="U232" s="64"/>
      <c r="V232" s="65" t="str">
        <f>IF(Q232=100,"CUMPLIDA",IF(M232-$AG$1&lt;0,"VENCIDA",IF(M232-$AG$1&lt;=30,"PRÓXIMA A VENCER",IF(Q232&gt;0,"CON AVANCE","EN TERMINO"))))</f>
        <v>VENCIDA</v>
      </c>
      <c r="W232" s="65" t="str">
        <f>IF(A232&lt;&gt;"",IF(AC232=1,"VENCIDO",IF(AC232=2,"PRÓXIMO A VENCER",IF(AC232=3,"EN TERMINO",IF(AC232=4,"CON AVANCE",IF(AC232=5,"CUMPLIDO",))))),"")</f>
        <v>VENCIDO</v>
      </c>
      <c r="X232" s="66" t="s">
        <v>1082</v>
      </c>
      <c r="Y232" s="127" t="str">
        <f t="shared" si="46"/>
        <v>H15ACSRT17</v>
      </c>
      <c r="Z232" s="84">
        <f>IF(A232&lt;&gt;"",1,Z231+1)</f>
        <v>1</v>
      </c>
      <c r="AA232" s="84" t="str">
        <f t="shared" si="47"/>
        <v>H15ACSRT17 - 1</v>
      </c>
      <c r="AB232" s="128">
        <f t="shared" si="48"/>
        <v>1</v>
      </c>
      <c r="AC232" s="128">
        <f t="shared" si="45"/>
        <v>1</v>
      </c>
      <c r="AD232" s="128" t="str">
        <f>IF(A232&lt;&gt;"",MID(F232,1,FIND(" ",F232,1)-1),AD231)</f>
        <v>H15ACSRT17.</v>
      </c>
      <c r="AE232" s="128" t="str">
        <f t="shared" si="49"/>
        <v>H15ACSRT17</v>
      </c>
      <c r="AF232" s="85"/>
      <c r="AG232" s="86"/>
      <c r="AH232" s="87"/>
    </row>
    <row r="233" spans="1:34" s="88" customFormat="1" ht="350.1" customHeight="1" x14ac:dyDescent="0.2">
      <c r="A233" s="95">
        <f>IF(ISBLANK(D233),"",COUNTA($D$2:D233))</f>
        <v>198</v>
      </c>
      <c r="B233" s="96">
        <f t="shared" si="44"/>
        <v>232</v>
      </c>
      <c r="C233" s="64"/>
      <c r="D233" s="64" t="s">
        <v>816</v>
      </c>
      <c r="E233" s="64" t="s">
        <v>1135</v>
      </c>
      <c r="F233" s="69" t="s">
        <v>1041</v>
      </c>
      <c r="G233" s="69" t="s">
        <v>1042</v>
      </c>
      <c r="H233" s="69" t="s">
        <v>1096</v>
      </c>
      <c r="I233" s="69" t="s">
        <v>1097</v>
      </c>
      <c r="J233" s="64" t="s">
        <v>1087</v>
      </c>
      <c r="K233" s="64">
        <v>1</v>
      </c>
      <c r="L233" s="118">
        <v>43467</v>
      </c>
      <c r="M233" s="118">
        <v>43524</v>
      </c>
      <c r="N233" s="71">
        <f t="shared" si="50"/>
        <v>8.1428571428571423</v>
      </c>
      <c r="O233" s="64" t="s">
        <v>1999</v>
      </c>
      <c r="P233" s="64">
        <v>0</v>
      </c>
      <c r="Q233" s="74">
        <f>IF(P233/K233&gt;1,100,+P233/K233*100)</f>
        <v>0</v>
      </c>
      <c r="R233" s="63">
        <f>+N233*Q233/100</f>
        <v>0</v>
      </c>
      <c r="S233" s="63">
        <f>IF(M233&lt;=$AG$1,R233,0)</f>
        <v>0</v>
      </c>
      <c r="T233" s="63">
        <f>IF($AG$1&gt;=M233,N233,0)</f>
        <v>8.1428571428571423</v>
      </c>
      <c r="U233" s="64" t="s">
        <v>1815</v>
      </c>
      <c r="V233" s="65" t="str">
        <f>IF(Q233=100,"CUMPLIDA",IF(M233-$AG$1&lt;0,"VENCIDA",IF(M233-$AG$1&lt;=30,"PRÓXIMA A VENCER",IF(Q233&gt;0,"CON AVANCE","EN TERMINO"))))</f>
        <v>VENCIDA</v>
      </c>
      <c r="W233" s="65" t="str">
        <f>IF(A233&lt;&gt;"",IF(AC233=1,"VENCIDO",IF(AC233=2,"PRÓXIMO A VENCER",IF(AC233=3,"EN TERMINO",IF(AC233=4,"CON AVANCE",IF(AC233=5,"CUMPLIDO",))))),"")</f>
        <v>VENCIDO</v>
      </c>
      <c r="X233" s="66" t="s">
        <v>1082</v>
      </c>
      <c r="Y233" s="127" t="str">
        <f t="shared" si="46"/>
        <v>H17ACSRT17</v>
      </c>
      <c r="Z233" s="84">
        <f>IF(A233&lt;&gt;"",1,Z232+1)</f>
        <v>1</v>
      </c>
      <c r="AA233" s="84" t="str">
        <f t="shared" si="47"/>
        <v>H17ACSRT17 - 1</v>
      </c>
      <c r="AB233" s="128">
        <f t="shared" si="48"/>
        <v>1</v>
      </c>
      <c r="AC233" s="128">
        <f t="shared" si="45"/>
        <v>1</v>
      </c>
      <c r="AD233" s="128" t="str">
        <f>IF(A233&lt;&gt;"",MID(F233,1,FIND(" ",F233,1)-1),AD232)</f>
        <v>H17ACSRT17.</v>
      </c>
      <c r="AE233" s="128" t="str">
        <f t="shared" si="49"/>
        <v>H17ACSRT17</v>
      </c>
      <c r="AF233" s="85"/>
      <c r="AG233" s="86"/>
      <c r="AH233" s="87"/>
    </row>
    <row r="234" spans="1:34" s="88" customFormat="1" ht="350.1" customHeight="1" x14ac:dyDescent="0.2">
      <c r="A234" s="95">
        <f>IF(ISBLANK(D234),"",COUNTA($D$2:D234))</f>
        <v>199</v>
      </c>
      <c r="B234" s="96">
        <f t="shared" si="44"/>
        <v>233</v>
      </c>
      <c r="C234" s="64"/>
      <c r="D234" s="64" t="s">
        <v>815</v>
      </c>
      <c r="E234" s="64" t="s">
        <v>1136</v>
      </c>
      <c r="F234" s="68" t="s">
        <v>1043</v>
      </c>
      <c r="G234" s="68" t="s">
        <v>1044</v>
      </c>
      <c r="H234" s="69" t="s">
        <v>1083</v>
      </c>
      <c r="I234" s="69" t="s">
        <v>1098</v>
      </c>
      <c r="J234" s="64" t="s">
        <v>1087</v>
      </c>
      <c r="K234" s="64">
        <v>1</v>
      </c>
      <c r="L234" s="118">
        <v>43467</v>
      </c>
      <c r="M234" s="118">
        <v>43524</v>
      </c>
      <c r="N234" s="71">
        <f t="shared" si="50"/>
        <v>8.1428571428571423</v>
      </c>
      <c r="O234" s="64" t="s">
        <v>1999</v>
      </c>
      <c r="P234" s="64">
        <v>0</v>
      </c>
      <c r="Q234" s="74">
        <f>IF(P234/K234&gt;1,100,+P234/K234*100)</f>
        <v>0</v>
      </c>
      <c r="R234" s="63">
        <f>+N234*Q234/100</f>
        <v>0</v>
      </c>
      <c r="S234" s="63">
        <f>IF(M234&lt;=$AG$1,R234,0)</f>
        <v>0</v>
      </c>
      <c r="T234" s="63">
        <f>IF($AG$1&gt;=M234,N234,0)</f>
        <v>8.1428571428571423</v>
      </c>
      <c r="U234" s="64"/>
      <c r="V234" s="65" t="str">
        <f>IF(Q234=100,"CUMPLIDA",IF(M234-$AG$1&lt;0,"VENCIDA",IF(M234-$AG$1&lt;=30,"PRÓXIMA A VENCER",IF(Q234&gt;0,"CON AVANCE","EN TERMINO"))))</f>
        <v>VENCIDA</v>
      </c>
      <c r="W234" s="65" t="str">
        <f>IF(A234&lt;&gt;"",IF(AC234=1,"VENCIDO",IF(AC234=2,"PRÓXIMO A VENCER",IF(AC234=3,"EN TERMINO",IF(AC234=4,"CON AVANCE",IF(AC234=5,"CUMPLIDO",))))),"")</f>
        <v>VENCIDO</v>
      </c>
      <c r="X234" s="66" t="s">
        <v>1082</v>
      </c>
      <c r="Y234" s="127" t="str">
        <f t="shared" si="46"/>
        <v>H19ACSRT17</v>
      </c>
      <c r="Z234" s="84">
        <f>IF(A234&lt;&gt;"",1,Z233+1)</f>
        <v>1</v>
      </c>
      <c r="AA234" s="84" t="str">
        <f t="shared" si="47"/>
        <v>H19ACSRT17 - 1</v>
      </c>
      <c r="AB234" s="128">
        <f t="shared" si="48"/>
        <v>1</v>
      </c>
      <c r="AC234" s="128">
        <f t="shared" si="45"/>
        <v>1</v>
      </c>
      <c r="AD234" s="128" t="str">
        <f>IF(A234&lt;&gt;"",MID(F234,1,FIND(" ",F234,1)-1),AD233)</f>
        <v>H19ACSRT17.</v>
      </c>
      <c r="AE234" s="128" t="str">
        <f t="shared" si="49"/>
        <v>H19ACSRT17</v>
      </c>
      <c r="AF234" s="85"/>
      <c r="AG234" s="86"/>
      <c r="AH234" s="87"/>
    </row>
    <row r="235" spans="1:34" s="88" customFormat="1" ht="350.1" customHeight="1" x14ac:dyDescent="0.2">
      <c r="A235" s="95">
        <f>IF(ISBLANK(D235),"",COUNTA($D$2:D235))</f>
        <v>200</v>
      </c>
      <c r="B235" s="96">
        <f t="shared" si="44"/>
        <v>234</v>
      </c>
      <c r="C235" s="64"/>
      <c r="D235" s="64" t="s">
        <v>815</v>
      </c>
      <c r="E235" s="64" t="s">
        <v>1134</v>
      </c>
      <c r="F235" s="68" t="s">
        <v>1045</v>
      </c>
      <c r="G235" s="68" t="s">
        <v>1046</v>
      </c>
      <c r="H235" s="69" t="s">
        <v>1108</v>
      </c>
      <c r="I235" s="69" t="s">
        <v>1114</v>
      </c>
      <c r="J235" s="64" t="s">
        <v>1077</v>
      </c>
      <c r="K235" s="64">
        <v>2</v>
      </c>
      <c r="L235" s="118">
        <v>43467</v>
      </c>
      <c r="M235" s="118">
        <v>43524</v>
      </c>
      <c r="N235" s="71">
        <f t="shared" si="50"/>
        <v>8.1428571428571423</v>
      </c>
      <c r="O235" s="64" t="s">
        <v>1999</v>
      </c>
      <c r="P235" s="64">
        <v>0</v>
      </c>
      <c r="Q235" s="74">
        <f>IF(P235/K235&gt;1,100,+P235/K235*100)</f>
        <v>0</v>
      </c>
      <c r="R235" s="63">
        <f>+N235*Q235/100</f>
        <v>0</v>
      </c>
      <c r="S235" s="63">
        <f>IF(M235&lt;=$AG$1,R235,0)</f>
        <v>0</v>
      </c>
      <c r="T235" s="63">
        <f>IF($AG$1&gt;=M235,N235,0)</f>
        <v>8.1428571428571423</v>
      </c>
      <c r="U235" s="64" t="s">
        <v>1815</v>
      </c>
      <c r="V235" s="65" t="str">
        <f>IF(Q235=100,"CUMPLIDA",IF(M235-$AG$1&lt;0,"VENCIDA",IF(M235-$AG$1&lt;=30,"PRÓXIMA A VENCER",IF(Q235&gt;0,"CON AVANCE","EN TERMINO"))))</f>
        <v>VENCIDA</v>
      </c>
      <c r="W235" s="65" t="str">
        <f>IF(A235&lt;&gt;"",IF(AC235=1,"VENCIDO",IF(AC235=2,"PRÓXIMO A VENCER",IF(AC235=3,"EN TERMINO",IF(AC235=4,"CON AVANCE",IF(AC235=5,"CUMPLIDO",))))),"")</f>
        <v>VENCIDO</v>
      </c>
      <c r="X235" s="66" t="s">
        <v>1082</v>
      </c>
      <c r="Y235" s="127" t="str">
        <f t="shared" si="46"/>
        <v>H20ACSRT17</v>
      </c>
      <c r="Z235" s="84">
        <f>IF(A235&lt;&gt;"",1,Z234+1)</f>
        <v>1</v>
      </c>
      <c r="AA235" s="84" t="str">
        <f t="shared" si="47"/>
        <v>H20ACSRT17 - 1</v>
      </c>
      <c r="AB235" s="128">
        <f t="shared" si="48"/>
        <v>1</v>
      </c>
      <c r="AC235" s="128">
        <f t="shared" si="45"/>
        <v>1</v>
      </c>
      <c r="AD235" s="128" t="str">
        <f>IF(A235&lt;&gt;"",MID(F235,1,FIND(" ",F235,1)-1),AD234)</f>
        <v>H20ACSRT17.</v>
      </c>
      <c r="AE235" s="128" t="str">
        <f t="shared" si="49"/>
        <v>H20ACSRT17</v>
      </c>
      <c r="AF235" s="85"/>
      <c r="AG235" s="86"/>
      <c r="AH235" s="87"/>
    </row>
    <row r="236" spans="1:34" s="88" customFormat="1" ht="350.1" customHeight="1" x14ac:dyDescent="0.2">
      <c r="A236" s="95">
        <f>IF(ISBLANK(D236),"",COUNTA($D$2:D236))</f>
        <v>201</v>
      </c>
      <c r="B236" s="96">
        <f t="shared" si="44"/>
        <v>235</v>
      </c>
      <c r="C236" s="64"/>
      <c r="D236" s="64" t="s">
        <v>815</v>
      </c>
      <c r="E236" s="64" t="s">
        <v>1137</v>
      </c>
      <c r="F236" s="68" t="s">
        <v>1047</v>
      </c>
      <c r="G236" s="68" t="s">
        <v>1048</v>
      </c>
      <c r="H236" s="69" t="s">
        <v>1099</v>
      </c>
      <c r="I236" s="69" t="s">
        <v>1100</v>
      </c>
      <c r="J236" s="64" t="s">
        <v>1078</v>
      </c>
      <c r="K236" s="64">
        <v>12</v>
      </c>
      <c r="L236" s="118">
        <v>43467</v>
      </c>
      <c r="M236" s="118">
        <v>43827</v>
      </c>
      <c r="N236" s="71">
        <f t="shared" si="50"/>
        <v>51.428571428571431</v>
      </c>
      <c r="O236" s="64" t="s">
        <v>1999</v>
      </c>
      <c r="P236" s="64">
        <v>0</v>
      </c>
      <c r="Q236" s="74">
        <f>IF(P236/K236&gt;1,100,+P236/K236*100)</f>
        <v>0</v>
      </c>
      <c r="R236" s="63">
        <f>+N236*Q236/100</f>
        <v>0</v>
      </c>
      <c r="S236" s="63">
        <f>IF(M236&lt;=$AG$1,R236,0)</f>
        <v>0</v>
      </c>
      <c r="T236" s="63">
        <f>IF($AG$1&gt;=M236,N236,0)</f>
        <v>51.428571428571431</v>
      </c>
      <c r="U236" s="64"/>
      <c r="V236" s="65" t="str">
        <f>IF(Q236=100,"CUMPLIDA",IF(M236-$AG$1&lt;0,"VENCIDA",IF(M236-$AG$1&lt;=30,"PRÓXIMA A VENCER",IF(Q236&gt;0,"CON AVANCE","EN TERMINO"))))</f>
        <v>VENCIDA</v>
      </c>
      <c r="W236" s="65" t="str">
        <f>IF(A236&lt;&gt;"",IF(AC236=1,"VENCIDO",IF(AC236=2,"PRÓXIMO A VENCER",IF(AC236=3,"EN TERMINO",IF(AC236=4,"CON AVANCE",IF(AC236=5,"CUMPLIDO",))))),"")</f>
        <v>VENCIDO</v>
      </c>
      <c r="X236" s="66" t="s">
        <v>1082</v>
      </c>
      <c r="Y236" s="127" t="str">
        <f t="shared" si="46"/>
        <v>H21ACSRT17</v>
      </c>
      <c r="Z236" s="84">
        <f>IF(A236&lt;&gt;"",1,Z235+1)</f>
        <v>1</v>
      </c>
      <c r="AA236" s="84" t="str">
        <f t="shared" si="47"/>
        <v>H21ACSRT17 - 1</v>
      </c>
      <c r="AB236" s="128">
        <f t="shared" si="48"/>
        <v>1</v>
      </c>
      <c r="AC236" s="128">
        <f t="shared" si="45"/>
        <v>1</v>
      </c>
      <c r="AD236" s="128" t="str">
        <f>IF(A236&lt;&gt;"",MID(F236,1,FIND(" ",F236,1)-1),AD235)</f>
        <v>H21ACSRT17.</v>
      </c>
      <c r="AE236" s="128" t="str">
        <f t="shared" si="49"/>
        <v>H21ACSRT17</v>
      </c>
      <c r="AF236" s="85"/>
      <c r="AG236" s="86"/>
      <c r="AH236" s="87"/>
    </row>
    <row r="237" spans="1:34" s="88" customFormat="1" ht="350.1" customHeight="1" x14ac:dyDescent="0.2">
      <c r="A237" s="95">
        <f>IF(ISBLANK(D237),"",COUNTA($D$2:D237))</f>
        <v>202</v>
      </c>
      <c r="B237" s="96">
        <f t="shared" si="44"/>
        <v>236</v>
      </c>
      <c r="C237" s="64"/>
      <c r="D237" s="64" t="s">
        <v>815</v>
      </c>
      <c r="E237" s="64" t="s">
        <v>1138</v>
      </c>
      <c r="F237" s="68" t="s">
        <v>1049</v>
      </c>
      <c r="G237" s="68" t="s">
        <v>1050</v>
      </c>
      <c r="H237" s="69" t="s">
        <v>1070</v>
      </c>
      <c r="I237" s="69" t="s">
        <v>1103</v>
      </c>
      <c r="J237" s="64" t="s">
        <v>1078</v>
      </c>
      <c r="K237" s="64">
        <v>12</v>
      </c>
      <c r="L237" s="118">
        <v>43467</v>
      </c>
      <c r="M237" s="118">
        <v>43827</v>
      </c>
      <c r="N237" s="71">
        <f t="shared" si="50"/>
        <v>51.428571428571431</v>
      </c>
      <c r="O237" s="64" t="s">
        <v>1995</v>
      </c>
      <c r="P237" s="64">
        <v>12</v>
      </c>
      <c r="Q237" s="147">
        <f>IF(P237/K237&gt;1,100,+P237/K237*100)</f>
        <v>100</v>
      </c>
      <c r="R237" s="63">
        <f>+N237*Q237/100</f>
        <v>51.428571428571431</v>
      </c>
      <c r="S237" s="63">
        <f>IF(M237&lt;=$AG$1,R237,0)</f>
        <v>51.428571428571431</v>
      </c>
      <c r="T237" s="63">
        <f>IF($AG$1&gt;=M237,N237,0)</f>
        <v>51.428571428571431</v>
      </c>
      <c r="U237" s="64"/>
      <c r="V237" s="65" t="str">
        <f>IF(Q237=100,"CUMPLIDA",IF(M237-$AG$1&lt;0,"VENCIDA",IF(M237-$AG$1&lt;=30,"PRÓXIMA A VENCER",IF(Q237&gt;0,"CON AVANCE","EN TERMINO"))))</f>
        <v>CUMPLIDA</v>
      </c>
      <c r="W237" s="65" t="str">
        <f>IF(A237&lt;&gt;"",IF(AC237=1,"VENCIDO",IF(AC237=2,"PRÓXIMO A VENCER",IF(AC237=3,"EN TERMINO",IF(AC237=4,"CON AVANCE",IF(AC237=5,"CUMPLIDO",))))),"")</f>
        <v>CUMPLIDO</v>
      </c>
      <c r="X237" s="66" t="s">
        <v>1082</v>
      </c>
      <c r="Y237" s="127" t="str">
        <f t="shared" si="46"/>
        <v>H22ACSRT17</v>
      </c>
      <c r="Z237" s="84">
        <f>IF(A237&lt;&gt;"",1,Z236+1)</f>
        <v>1</v>
      </c>
      <c r="AA237" s="84" t="str">
        <f t="shared" si="47"/>
        <v>H22ACSRT17 - 1</v>
      </c>
      <c r="AB237" s="128">
        <f t="shared" si="48"/>
        <v>5</v>
      </c>
      <c r="AC237" s="128">
        <f t="shared" si="45"/>
        <v>5</v>
      </c>
      <c r="AD237" s="128" t="str">
        <f>IF(A237&lt;&gt;"",MID(F237,1,FIND(" ",F237,1)-1),AD236)</f>
        <v>H22ACSRT17.</v>
      </c>
      <c r="AE237" s="128" t="str">
        <f t="shared" si="49"/>
        <v>H22ACSRT17</v>
      </c>
      <c r="AF237" s="85"/>
      <c r="AG237" s="86"/>
      <c r="AH237" s="87"/>
    </row>
    <row r="238" spans="1:34" s="88" customFormat="1" ht="350.1" customHeight="1" x14ac:dyDescent="0.2">
      <c r="A238" s="95">
        <f>IF(ISBLANK(D238),"",COUNTA($D$2:D238))</f>
        <v>203</v>
      </c>
      <c r="B238" s="96">
        <f t="shared" si="44"/>
        <v>237</v>
      </c>
      <c r="C238" s="64"/>
      <c r="D238" s="64" t="s">
        <v>816</v>
      </c>
      <c r="E238" s="64" t="s">
        <v>1139</v>
      </c>
      <c r="F238" s="68" t="s">
        <v>1051</v>
      </c>
      <c r="G238" s="68" t="s">
        <v>1052</v>
      </c>
      <c r="H238" s="69" t="s">
        <v>1104</v>
      </c>
      <c r="I238" s="69" t="s">
        <v>1115</v>
      </c>
      <c r="J238" s="64" t="s">
        <v>1079</v>
      </c>
      <c r="K238" s="76">
        <v>1</v>
      </c>
      <c r="L238" s="118">
        <v>43527</v>
      </c>
      <c r="M238" s="118">
        <v>43830</v>
      </c>
      <c r="N238" s="71">
        <f t="shared" si="50"/>
        <v>43.285714285714285</v>
      </c>
      <c r="O238" s="64" t="s">
        <v>1999</v>
      </c>
      <c r="P238" s="64">
        <v>0</v>
      </c>
      <c r="Q238" s="74">
        <f>IF(P238/K238&gt;1,100,+P238/K238*100)</f>
        <v>0</v>
      </c>
      <c r="R238" s="63">
        <f>+N238*Q238/100</f>
        <v>0</v>
      </c>
      <c r="S238" s="63">
        <f>IF(M238&lt;=$AG$1,R238,0)</f>
        <v>0</v>
      </c>
      <c r="T238" s="63">
        <f>IF($AG$1&gt;=M238,N238,0)</f>
        <v>43.285714285714285</v>
      </c>
      <c r="U238" s="64"/>
      <c r="V238" s="65" t="str">
        <f>IF(Q238=100,"CUMPLIDA",IF(M238-$AG$1&lt;0,"VENCIDA",IF(M238-$AG$1&lt;=30,"PRÓXIMA A VENCER",IF(Q238&gt;0,"CON AVANCE","EN TERMINO"))))</f>
        <v>VENCIDA</v>
      </c>
      <c r="W238" s="65" t="str">
        <f>IF(A238&lt;&gt;"",IF(AC238=1,"VENCIDO",IF(AC238=2,"PRÓXIMO A VENCER",IF(AC238=3,"EN TERMINO",IF(AC238=4,"CON AVANCE",IF(AC238=5,"CUMPLIDO",))))),"")</f>
        <v>VENCIDO</v>
      </c>
      <c r="X238" s="66" t="s">
        <v>1082</v>
      </c>
      <c r="Y238" s="127" t="str">
        <f t="shared" si="46"/>
        <v>H23ACSRT17</v>
      </c>
      <c r="Z238" s="84">
        <f>IF(A238&lt;&gt;"",1,Z237+1)</f>
        <v>1</v>
      </c>
      <c r="AA238" s="84" t="str">
        <f t="shared" si="47"/>
        <v>H23ACSRT17 - 1</v>
      </c>
      <c r="AB238" s="128">
        <f t="shared" si="48"/>
        <v>1</v>
      </c>
      <c r="AC238" s="128">
        <f t="shared" si="45"/>
        <v>1</v>
      </c>
      <c r="AD238" s="128" t="str">
        <f>IF(A238&lt;&gt;"",MID(F238,1,FIND(" ",F238,1)-1),AD237)</f>
        <v>H23ACSRT17.</v>
      </c>
      <c r="AE238" s="128" t="str">
        <f t="shared" si="49"/>
        <v>H23ACSRT17</v>
      </c>
      <c r="AF238" s="85"/>
      <c r="AG238" s="86"/>
      <c r="AH238" s="87"/>
    </row>
    <row r="239" spans="1:34" s="88" customFormat="1" ht="350.1" customHeight="1" x14ac:dyDescent="0.2">
      <c r="A239" s="95">
        <f>IF(ISBLANK(D239),"",COUNTA($D$2:D239))</f>
        <v>204</v>
      </c>
      <c r="B239" s="96">
        <f t="shared" si="44"/>
        <v>238</v>
      </c>
      <c r="C239" s="64"/>
      <c r="D239" s="64" t="s">
        <v>815</v>
      </c>
      <c r="E239" s="64" t="s">
        <v>1140</v>
      </c>
      <c r="F239" s="68" t="s">
        <v>1053</v>
      </c>
      <c r="G239" s="68" t="s">
        <v>1054</v>
      </c>
      <c r="H239" s="69" t="s">
        <v>1105</v>
      </c>
      <c r="I239" s="69" t="s">
        <v>1116</v>
      </c>
      <c r="J239" s="64" t="s">
        <v>1080</v>
      </c>
      <c r="K239" s="64">
        <v>1</v>
      </c>
      <c r="L239" s="118">
        <v>43467</v>
      </c>
      <c r="M239" s="118">
        <v>43524</v>
      </c>
      <c r="N239" s="71">
        <f t="shared" si="50"/>
        <v>8.1428571428571423</v>
      </c>
      <c r="O239" s="64" t="s">
        <v>1999</v>
      </c>
      <c r="P239" s="64">
        <v>0</v>
      </c>
      <c r="Q239" s="74">
        <f>IF(P239/K239&gt;1,100,+P239/K239*100)</f>
        <v>0</v>
      </c>
      <c r="R239" s="63">
        <f>+N239*Q239/100</f>
        <v>0</v>
      </c>
      <c r="S239" s="63">
        <f>IF(M239&lt;=$AG$1,R239,0)</f>
        <v>0</v>
      </c>
      <c r="T239" s="63">
        <f>IF($AG$1&gt;=M239,N239,0)</f>
        <v>8.1428571428571423</v>
      </c>
      <c r="U239" s="64"/>
      <c r="V239" s="65" t="str">
        <f>IF(Q239=100,"CUMPLIDA",IF(M239-$AG$1&lt;0,"VENCIDA",IF(M239-$AG$1&lt;=30,"PRÓXIMA A VENCER",IF(Q239&gt;0,"CON AVANCE","EN TERMINO"))))</f>
        <v>VENCIDA</v>
      </c>
      <c r="W239" s="65" t="str">
        <f>IF(A239&lt;&gt;"",IF(AC239=1,"VENCIDO",IF(AC239=2,"PRÓXIMO A VENCER",IF(AC239=3,"EN TERMINO",IF(AC239=4,"CON AVANCE",IF(AC239=5,"CUMPLIDO",))))),"")</f>
        <v>VENCIDO</v>
      </c>
      <c r="X239" s="66" t="s">
        <v>1082</v>
      </c>
      <c r="Y239" s="127" t="str">
        <f t="shared" si="46"/>
        <v>H24ACSRT17</v>
      </c>
      <c r="Z239" s="84">
        <f>IF(A239&lt;&gt;"",1,Z238+1)</f>
        <v>1</v>
      </c>
      <c r="AA239" s="84" t="str">
        <f t="shared" si="47"/>
        <v>H24ACSRT17 - 1</v>
      </c>
      <c r="AB239" s="128">
        <f t="shared" si="48"/>
        <v>1</v>
      </c>
      <c r="AC239" s="128">
        <f t="shared" si="45"/>
        <v>1</v>
      </c>
      <c r="AD239" s="128" t="str">
        <f>IF(A239&lt;&gt;"",MID(F239,1,FIND(" ",F239,1)-1),AD238)</f>
        <v>H24ACSRT17.</v>
      </c>
      <c r="AE239" s="128" t="str">
        <f t="shared" si="49"/>
        <v>H24ACSRT17</v>
      </c>
      <c r="AF239" s="85"/>
      <c r="AG239" s="86"/>
      <c r="AH239" s="87"/>
    </row>
    <row r="240" spans="1:34" s="88" customFormat="1" ht="350.1" customHeight="1" x14ac:dyDescent="0.2">
      <c r="A240" s="95">
        <f>IF(ISBLANK(D240),"",COUNTA($D$2:D240))</f>
        <v>205</v>
      </c>
      <c r="B240" s="96">
        <f t="shared" si="44"/>
        <v>239</v>
      </c>
      <c r="C240" s="64"/>
      <c r="D240" s="64" t="s">
        <v>815</v>
      </c>
      <c r="E240" s="64" t="s">
        <v>1141</v>
      </c>
      <c r="F240" s="68" t="s">
        <v>1055</v>
      </c>
      <c r="G240" s="68" t="s">
        <v>1056</v>
      </c>
      <c r="H240" s="69" t="s">
        <v>1847</v>
      </c>
      <c r="I240" s="69" t="s">
        <v>1117</v>
      </c>
      <c r="J240" s="64" t="s">
        <v>1081</v>
      </c>
      <c r="K240" s="64">
        <v>1</v>
      </c>
      <c r="L240" s="118">
        <v>43467</v>
      </c>
      <c r="M240" s="118">
        <v>43830</v>
      </c>
      <c r="N240" s="71">
        <f t="shared" si="50"/>
        <v>51.857142857142854</v>
      </c>
      <c r="O240" s="64" t="s">
        <v>1999</v>
      </c>
      <c r="P240" s="64">
        <v>0</v>
      </c>
      <c r="Q240" s="74">
        <f>IF(P240/K240&gt;1,100,+P240/K240*100)</f>
        <v>0</v>
      </c>
      <c r="R240" s="63">
        <f>+N240*Q240/100</f>
        <v>0</v>
      </c>
      <c r="S240" s="63">
        <f>IF(M240&lt;=$AG$1,R240,0)</f>
        <v>0</v>
      </c>
      <c r="T240" s="63">
        <f>IF($AG$1&gt;=M240,N240,0)</f>
        <v>51.857142857142854</v>
      </c>
      <c r="U240" s="64" t="s">
        <v>1815</v>
      </c>
      <c r="V240" s="65" t="str">
        <f>IF(Q240=100,"CUMPLIDA",IF(M240-$AG$1&lt;0,"VENCIDA",IF(M240-$AG$1&lt;=30,"PRÓXIMA A VENCER",IF(Q240&gt;0,"CON AVANCE","EN TERMINO"))))</f>
        <v>VENCIDA</v>
      </c>
      <c r="W240" s="65" t="str">
        <f>IF(A240&lt;&gt;"",IF(AC240=1,"VENCIDO",IF(AC240=2,"PRÓXIMO A VENCER",IF(AC240=3,"EN TERMINO",IF(AC240=4,"CON AVANCE",IF(AC240=5,"CUMPLIDO",))))),"")</f>
        <v>VENCIDO</v>
      </c>
      <c r="X240" s="66" t="s">
        <v>1082</v>
      </c>
      <c r="Y240" s="127" t="str">
        <f t="shared" si="46"/>
        <v>H25ACSRT17</v>
      </c>
      <c r="Z240" s="84">
        <f>IF(A240&lt;&gt;"",1,Z239+1)</f>
        <v>1</v>
      </c>
      <c r="AA240" s="84" t="str">
        <f t="shared" si="47"/>
        <v>H25ACSRT17 - 1</v>
      </c>
      <c r="AB240" s="128">
        <f t="shared" si="48"/>
        <v>1</v>
      </c>
      <c r="AC240" s="128">
        <f t="shared" si="45"/>
        <v>1</v>
      </c>
      <c r="AD240" s="128" t="str">
        <f>IF(A240&lt;&gt;"",MID(F240,1,FIND(" ",F240,1)-1),AD239)</f>
        <v>H25ACSRT17.</v>
      </c>
      <c r="AE240" s="128" t="str">
        <f t="shared" si="49"/>
        <v>H25ACSRT17</v>
      </c>
      <c r="AF240" s="85"/>
      <c r="AG240" s="86"/>
      <c r="AH240" s="87"/>
    </row>
    <row r="241" spans="1:34" s="88" customFormat="1" ht="350.1" customHeight="1" x14ac:dyDescent="0.2">
      <c r="A241" s="95">
        <f>IF(ISBLANK(D241),"",COUNTA($D$2:D241))</f>
        <v>206</v>
      </c>
      <c r="B241" s="96">
        <f t="shared" si="44"/>
        <v>240</v>
      </c>
      <c r="C241" s="64"/>
      <c r="D241" s="64" t="s">
        <v>816</v>
      </c>
      <c r="E241" s="64" t="s">
        <v>1142</v>
      </c>
      <c r="F241" s="68" t="s">
        <v>1057</v>
      </c>
      <c r="G241" s="68" t="s">
        <v>1058</v>
      </c>
      <c r="H241" s="69" t="s">
        <v>1109</v>
      </c>
      <c r="I241" s="69" t="s">
        <v>1075</v>
      </c>
      <c r="J241" s="64" t="s">
        <v>1077</v>
      </c>
      <c r="K241" s="64">
        <v>2</v>
      </c>
      <c r="L241" s="118">
        <v>43467</v>
      </c>
      <c r="M241" s="118">
        <v>43524</v>
      </c>
      <c r="N241" s="71">
        <f t="shared" si="50"/>
        <v>8.1428571428571423</v>
      </c>
      <c r="O241" s="64" t="s">
        <v>1999</v>
      </c>
      <c r="P241" s="64">
        <v>0</v>
      </c>
      <c r="Q241" s="74">
        <f>IF(P241/K241&gt;1,100,+P241/K241*100)</f>
        <v>0</v>
      </c>
      <c r="R241" s="63">
        <f>+N241*Q241/100</f>
        <v>0</v>
      </c>
      <c r="S241" s="63">
        <f>IF(M241&lt;=$AG$1,R241,0)</f>
        <v>0</v>
      </c>
      <c r="T241" s="63">
        <f>IF($AG$1&gt;=M241,N241,0)</f>
        <v>8.1428571428571423</v>
      </c>
      <c r="U241" s="64"/>
      <c r="V241" s="65" t="str">
        <f>IF(Q241=100,"CUMPLIDA",IF(M241-$AG$1&lt;0,"VENCIDA",IF(M241-$AG$1&lt;=30,"PRÓXIMA A VENCER",IF(Q241&gt;0,"CON AVANCE","EN TERMINO"))))</f>
        <v>VENCIDA</v>
      </c>
      <c r="W241" s="65" t="str">
        <f>IF(A241&lt;&gt;"",IF(AC241=1,"VENCIDO",IF(AC241=2,"PRÓXIMO A VENCER",IF(AC241=3,"EN TERMINO",IF(AC241=4,"CON AVANCE",IF(AC241=5,"CUMPLIDO",))))),"")</f>
        <v>VENCIDO</v>
      </c>
      <c r="X241" s="66" t="s">
        <v>1082</v>
      </c>
      <c r="Y241" s="127" t="str">
        <f t="shared" si="46"/>
        <v>H26ACSRT17</v>
      </c>
      <c r="Z241" s="84">
        <f>IF(A241&lt;&gt;"",1,Z240+1)</f>
        <v>1</v>
      </c>
      <c r="AA241" s="84" t="str">
        <f t="shared" si="47"/>
        <v>H26ACSRT17 - 1</v>
      </c>
      <c r="AB241" s="128">
        <f t="shared" si="48"/>
        <v>1</v>
      </c>
      <c r="AC241" s="128">
        <f t="shared" si="45"/>
        <v>1</v>
      </c>
      <c r="AD241" s="128" t="str">
        <f>IF(A241&lt;&gt;"",MID(F241,1,FIND(" ",F241,1)-1),AD240)</f>
        <v>H26ACSRT17.</v>
      </c>
      <c r="AE241" s="128" t="str">
        <f t="shared" si="49"/>
        <v>H26ACSRT17</v>
      </c>
      <c r="AF241" s="85"/>
      <c r="AG241" s="86"/>
      <c r="AH241" s="87"/>
    </row>
    <row r="242" spans="1:34" s="88" customFormat="1" ht="350.1" customHeight="1" x14ac:dyDescent="0.2">
      <c r="A242" s="95">
        <f>IF(ISBLANK(D242),"",COUNTA($D$2:D242))</f>
        <v>207</v>
      </c>
      <c r="B242" s="96">
        <f t="shared" si="44"/>
        <v>241</v>
      </c>
      <c r="C242" s="64"/>
      <c r="D242" s="64" t="s">
        <v>816</v>
      </c>
      <c r="E242" s="64" t="s">
        <v>1139</v>
      </c>
      <c r="F242" s="68" t="s">
        <v>1059</v>
      </c>
      <c r="G242" s="68" t="s">
        <v>1060</v>
      </c>
      <c r="H242" s="69" t="s">
        <v>1110</v>
      </c>
      <c r="I242" s="69" t="s">
        <v>1118</v>
      </c>
      <c r="J242" s="64" t="s">
        <v>1077</v>
      </c>
      <c r="K242" s="64">
        <v>2</v>
      </c>
      <c r="L242" s="118">
        <v>43467</v>
      </c>
      <c r="M242" s="118">
        <v>43524</v>
      </c>
      <c r="N242" s="71">
        <f t="shared" si="50"/>
        <v>8.1428571428571423</v>
      </c>
      <c r="O242" s="64" t="s">
        <v>1999</v>
      </c>
      <c r="P242" s="64">
        <v>0</v>
      </c>
      <c r="Q242" s="74">
        <f>IF(P242/K242&gt;1,100,+P242/K242*100)</f>
        <v>0</v>
      </c>
      <c r="R242" s="63">
        <f>+N242*Q242/100</f>
        <v>0</v>
      </c>
      <c r="S242" s="63">
        <f>IF(M242&lt;=$AG$1,R242,0)</f>
        <v>0</v>
      </c>
      <c r="T242" s="63">
        <f>IF($AG$1&gt;=M242,N242,0)</f>
        <v>8.1428571428571423</v>
      </c>
      <c r="U242" s="64"/>
      <c r="V242" s="65" t="str">
        <f>IF(Q242=100,"CUMPLIDA",IF(M242-$AG$1&lt;0,"VENCIDA",IF(M242-$AG$1&lt;=30,"PRÓXIMA A VENCER",IF(Q242&gt;0,"CON AVANCE","EN TERMINO"))))</f>
        <v>VENCIDA</v>
      </c>
      <c r="W242" s="65" t="str">
        <f>IF(A242&lt;&gt;"",IF(AC242=1,"VENCIDO",IF(AC242=2,"PRÓXIMO A VENCER",IF(AC242=3,"EN TERMINO",IF(AC242=4,"CON AVANCE",IF(AC242=5,"CUMPLIDO",))))),"")</f>
        <v>VENCIDO</v>
      </c>
      <c r="X242" s="66" t="s">
        <v>1082</v>
      </c>
      <c r="Y242" s="127" t="str">
        <f t="shared" si="46"/>
        <v>H27ACSRT17</v>
      </c>
      <c r="Z242" s="84">
        <f>IF(A242&lt;&gt;"",1,Z241+1)</f>
        <v>1</v>
      </c>
      <c r="AA242" s="84" t="str">
        <f t="shared" si="47"/>
        <v>H27ACSRT17 - 1</v>
      </c>
      <c r="AB242" s="128">
        <f t="shared" si="48"/>
        <v>1</v>
      </c>
      <c r="AC242" s="128">
        <f t="shared" si="45"/>
        <v>1</v>
      </c>
      <c r="AD242" s="128" t="str">
        <f>IF(A242&lt;&gt;"",MID(F242,1,FIND(" ",F242,1)-1),AD241)</f>
        <v>H27ACSRT17.</v>
      </c>
      <c r="AE242" s="128" t="str">
        <f t="shared" si="49"/>
        <v>H27ACSRT17</v>
      </c>
      <c r="AF242" s="85"/>
      <c r="AG242" s="86"/>
      <c r="AH242" s="87"/>
    </row>
    <row r="243" spans="1:34" s="88" customFormat="1" ht="350.1" customHeight="1" x14ac:dyDescent="0.2">
      <c r="A243" s="95">
        <f>IF(ISBLANK(D243),"",COUNTA($D$2:D243))</f>
        <v>208</v>
      </c>
      <c r="B243" s="96">
        <f t="shared" si="44"/>
        <v>242</v>
      </c>
      <c r="C243" s="64"/>
      <c r="D243" s="64" t="s">
        <v>815</v>
      </c>
      <c r="E243" s="64" t="s">
        <v>1143</v>
      </c>
      <c r="F243" s="68" t="s">
        <v>1061</v>
      </c>
      <c r="G243" s="68" t="s">
        <v>1111</v>
      </c>
      <c r="H243" s="69" t="s">
        <v>1070</v>
      </c>
      <c r="I243" s="69" t="s">
        <v>1103</v>
      </c>
      <c r="J243" s="64" t="s">
        <v>1078</v>
      </c>
      <c r="K243" s="64">
        <v>12</v>
      </c>
      <c r="L243" s="118">
        <v>43467</v>
      </c>
      <c r="M243" s="118">
        <v>43827</v>
      </c>
      <c r="N243" s="71">
        <f t="shared" si="50"/>
        <v>51.428571428571431</v>
      </c>
      <c r="O243" s="64" t="s">
        <v>1995</v>
      </c>
      <c r="P243" s="64">
        <v>12</v>
      </c>
      <c r="Q243" s="74">
        <f>IF(P243/K243&gt;1,100,+P243/K243*100)</f>
        <v>100</v>
      </c>
      <c r="R243" s="63">
        <f>+N243*Q243/100</f>
        <v>51.428571428571431</v>
      </c>
      <c r="S243" s="63">
        <f>IF(M243&lt;=$AG$1,R243,0)</f>
        <v>51.428571428571431</v>
      </c>
      <c r="T243" s="63">
        <f>IF($AG$1&gt;=M243,N243,0)</f>
        <v>51.428571428571431</v>
      </c>
      <c r="U243" s="64"/>
      <c r="V243" s="65" t="str">
        <f>IF(Q243=100,"CUMPLIDA",IF(M243-$AG$1&lt;0,"VENCIDA",IF(M243-$AG$1&lt;=30,"PRÓXIMA A VENCER",IF(Q243&gt;0,"CON AVANCE","EN TERMINO"))))</f>
        <v>CUMPLIDA</v>
      </c>
      <c r="W243" s="65" t="str">
        <f>IF(A243&lt;&gt;"",IF(AC243=1,"VENCIDO",IF(AC243=2,"PRÓXIMO A VENCER",IF(AC243=3,"EN TERMINO",IF(AC243=4,"CON AVANCE",IF(AC243=5,"CUMPLIDO",))))),"")</f>
        <v>CUMPLIDO</v>
      </c>
      <c r="X243" s="66" t="s">
        <v>1082</v>
      </c>
      <c r="Y243" s="127" t="str">
        <f t="shared" si="46"/>
        <v>H28ACSRT17</v>
      </c>
      <c r="Z243" s="84">
        <f>IF(A243&lt;&gt;"",1,Z242+1)</f>
        <v>1</v>
      </c>
      <c r="AA243" s="84" t="str">
        <f t="shared" si="47"/>
        <v>H28ACSRT17 - 1</v>
      </c>
      <c r="AB243" s="128">
        <f t="shared" si="48"/>
        <v>5</v>
      </c>
      <c r="AC243" s="128">
        <f t="shared" si="45"/>
        <v>5</v>
      </c>
      <c r="AD243" s="128" t="str">
        <f>IF(A243&lt;&gt;"",MID(F243,1,FIND(" ",F243,1)-1),AD242)</f>
        <v>H28ACSRT17.</v>
      </c>
      <c r="AE243" s="128" t="str">
        <f t="shared" si="49"/>
        <v>H28ACSRT17</v>
      </c>
      <c r="AF243" s="85"/>
      <c r="AG243" s="86"/>
      <c r="AH243" s="87"/>
    </row>
    <row r="244" spans="1:34" s="88" customFormat="1" ht="350.1" customHeight="1" x14ac:dyDescent="0.2">
      <c r="A244" s="95">
        <f>IF(ISBLANK(D244),"",COUNTA($D$2:D244))</f>
        <v>209</v>
      </c>
      <c r="B244" s="96">
        <f t="shared" si="44"/>
        <v>243</v>
      </c>
      <c r="C244" s="64"/>
      <c r="D244" s="64" t="s">
        <v>815</v>
      </c>
      <c r="E244" s="64" t="s">
        <v>1122</v>
      </c>
      <c r="F244" s="68" t="s">
        <v>1062</v>
      </c>
      <c r="G244" s="68" t="s">
        <v>1063</v>
      </c>
      <c r="H244" s="69" t="s">
        <v>1069</v>
      </c>
      <c r="I244" s="69" t="s">
        <v>1076</v>
      </c>
      <c r="J244" s="64" t="s">
        <v>1087</v>
      </c>
      <c r="K244" s="64">
        <v>1</v>
      </c>
      <c r="L244" s="118">
        <v>43467</v>
      </c>
      <c r="M244" s="118">
        <v>43524</v>
      </c>
      <c r="N244" s="71">
        <f t="shared" si="50"/>
        <v>8.1428571428571423</v>
      </c>
      <c r="O244" s="64" t="s">
        <v>1999</v>
      </c>
      <c r="P244" s="64">
        <v>0</v>
      </c>
      <c r="Q244" s="74">
        <f>IF(P244/K244&gt;1,100,+P244/K244*100)</f>
        <v>0</v>
      </c>
      <c r="R244" s="63">
        <f>+N244*Q244/100</f>
        <v>0</v>
      </c>
      <c r="S244" s="63">
        <f>IF(M244&lt;=$AG$1,R244,0)</f>
        <v>0</v>
      </c>
      <c r="T244" s="63">
        <f>IF($AG$1&gt;=M244,N244,0)</f>
        <v>8.1428571428571423</v>
      </c>
      <c r="U244" s="64"/>
      <c r="V244" s="65" t="str">
        <f>IF(Q244=100,"CUMPLIDA",IF(M244-$AG$1&lt;0,"VENCIDA",IF(M244-$AG$1&lt;=30,"PRÓXIMA A VENCER",IF(Q244&gt;0,"CON AVANCE","EN TERMINO"))))</f>
        <v>VENCIDA</v>
      </c>
      <c r="W244" s="65" t="str">
        <f>IF(A244&lt;&gt;"",IF(AC244=1,"VENCIDO",IF(AC244=2,"PRÓXIMO A VENCER",IF(AC244=3,"EN TERMINO",IF(AC244=4,"CON AVANCE",IF(AC244=5,"CUMPLIDO",))))),"")</f>
        <v>VENCIDO</v>
      </c>
      <c r="X244" s="66" t="s">
        <v>1082</v>
      </c>
      <c r="Y244" s="127" t="str">
        <f t="shared" si="46"/>
        <v>H29ACSRT17</v>
      </c>
      <c r="Z244" s="84">
        <f>IF(A244&lt;&gt;"",1,Z243+1)</f>
        <v>1</v>
      </c>
      <c r="AA244" s="84" t="str">
        <f t="shared" si="47"/>
        <v>H29ACSRT17 - 1</v>
      </c>
      <c r="AB244" s="128">
        <f t="shared" si="48"/>
        <v>1</v>
      </c>
      <c r="AC244" s="128">
        <f t="shared" si="45"/>
        <v>1</v>
      </c>
      <c r="AD244" s="128" t="str">
        <f>IF(A244&lt;&gt;"",MID(F244,1,FIND(" ",F244,1)-1),AD243)</f>
        <v>H29ACSRT17.</v>
      </c>
      <c r="AE244" s="128" t="str">
        <f t="shared" si="49"/>
        <v>H29ACSRT17</v>
      </c>
      <c r="AF244" s="85"/>
      <c r="AG244" s="86"/>
      <c r="AH244" s="87"/>
    </row>
    <row r="245" spans="1:34" s="88" customFormat="1" ht="350.1" customHeight="1" x14ac:dyDescent="0.2">
      <c r="A245" s="95">
        <f>IF(ISBLANK(D245),"",COUNTA($D$2:D245))</f>
        <v>210</v>
      </c>
      <c r="B245" s="96">
        <f t="shared" si="44"/>
        <v>244</v>
      </c>
      <c r="C245" s="64"/>
      <c r="D245" s="64" t="s">
        <v>816</v>
      </c>
      <c r="E245" s="64" t="s">
        <v>1135</v>
      </c>
      <c r="F245" s="68" t="s">
        <v>1064</v>
      </c>
      <c r="G245" s="68" t="s">
        <v>1065</v>
      </c>
      <c r="H245" s="69" t="s">
        <v>1070</v>
      </c>
      <c r="I245" s="69" t="s">
        <v>1103</v>
      </c>
      <c r="J245" s="64" t="s">
        <v>1078</v>
      </c>
      <c r="K245" s="64">
        <v>12</v>
      </c>
      <c r="L245" s="118">
        <v>43467</v>
      </c>
      <c r="M245" s="118">
        <v>43827</v>
      </c>
      <c r="N245" s="71">
        <f t="shared" si="50"/>
        <v>51.428571428571431</v>
      </c>
      <c r="O245" s="64" t="s">
        <v>1995</v>
      </c>
      <c r="P245" s="64">
        <v>12</v>
      </c>
      <c r="Q245" s="74">
        <f>IF(P245/K245&gt;1,100,+P245/K245*100)</f>
        <v>100</v>
      </c>
      <c r="R245" s="63">
        <f>+N245*Q245/100</f>
        <v>51.428571428571431</v>
      </c>
      <c r="S245" s="63">
        <f>IF(M245&lt;=$AG$1,R245,0)</f>
        <v>51.428571428571431</v>
      </c>
      <c r="T245" s="63">
        <f>IF($AG$1&gt;=M245,N245,0)</f>
        <v>51.428571428571431</v>
      </c>
      <c r="U245" s="64"/>
      <c r="V245" s="65" t="str">
        <f>IF(Q245=100,"CUMPLIDA",IF(M245-$AG$1&lt;0,"VENCIDA",IF(M245-$AG$1&lt;=30,"PRÓXIMA A VENCER",IF(Q245&gt;0,"CON AVANCE","EN TERMINO"))))</f>
        <v>CUMPLIDA</v>
      </c>
      <c r="W245" s="65" t="str">
        <f>IF(A245&lt;&gt;"",IF(AC245=1,"VENCIDO",IF(AC245=2,"PRÓXIMO A VENCER",IF(AC245=3,"EN TERMINO",IF(AC245=4,"CON AVANCE",IF(AC245=5,"CUMPLIDO",))))),"")</f>
        <v>CUMPLIDO</v>
      </c>
      <c r="X245" s="66" t="s">
        <v>1082</v>
      </c>
      <c r="Y245" s="127" t="str">
        <f t="shared" si="46"/>
        <v>H30ACSRT17</v>
      </c>
      <c r="Z245" s="84">
        <f>IF(A245&lt;&gt;"",1,Z244+1)</f>
        <v>1</v>
      </c>
      <c r="AA245" s="84" t="str">
        <f t="shared" si="47"/>
        <v>H30ACSRT17 - 1</v>
      </c>
      <c r="AB245" s="128">
        <f t="shared" si="48"/>
        <v>5</v>
      </c>
      <c r="AC245" s="128">
        <f t="shared" si="45"/>
        <v>5</v>
      </c>
      <c r="AD245" s="128" t="str">
        <f>IF(A245&lt;&gt;"",MID(F245,1,FIND(" ",F245,1)-1),AD244)</f>
        <v>H30ACSRT17.</v>
      </c>
      <c r="AE245" s="128" t="str">
        <f t="shared" si="49"/>
        <v>H30ACSRT17</v>
      </c>
      <c r="AF245" s="85"/>
      <c r="AG245" s="86"/>
      <c r="AH245" s="87"/>
    </row>
    <row r="246" spans="1:34" s="88" customFormat="1" ht="350.1" customHeight="1" x14ac:dyDescent="0.2">
      <c r="A246" s="95">
        <f>IF(ISBLANK(D246),"",COUNTA($D$2:D246))</f>
        <v>211</v>
      </c>
      <c r="B246" s="96">
        <f t="shared" si="44"/>
        <v>245</v>
      </c>
      <c r="C246" s="64"/>
      <c r="D246" s="64" t="s">
        <v>816</v>
      </c>
      <c r="E246" s="64" t="s">
        <v>1134</v>
      </c>
      <c r="F246" s="68" t="s">
        <v>1066</v>
      </c>
      <c r="G246" s="68" t="s">
        <v>1067</v>
      </c>
      <c r="H246" s="69" t="s">
        <v>1095</v>
      </c>
      <c r="I246" s="69" t="s">
        <v>1101</v>
      </c>
      <c r="J246" s="64" t="s">
        <v>1087</v>
      </c>
      <c r="K246" s="64">
        <v>1</v>
      </c>
      <c r="L246" s="118">
        <v>43467</v>
      </c>
      <c r="M246" s="118">
        <v>43524</v>
      </c>
      <c r="N246" s="71">
        <f t="shared" si="50"/>
        <v>8.1428571428571423</v>
      </c>
      <c r="O246" s="64" t="s">
        <v>1999</v>
      </c>
      <c r="P246" s="64">
        <v>0</v>
      </c>
      <c r="Q246" s="74">
        <f>IF(P246/K246&gt;1,100,+P246/K246*100)</f>
        <v>0</v>
      </c>
      <c r="R246" s="63">
        <f>+N246*Q246/100</f>
        <v>0</v>
      </c>
      <c r="S246" s="63">
        <f>IF(M246&lt;=$AG$1,R246,0)</f>
        <v>0</v>
      </c>
      <c r="T246" s="63">
        <f>IF($AG$1&gt;=M246,N246,0)</f>
        <v>8.1428571428571423</v>
      </c>
      <c r="U246" s="64"/>
      <c r="V246" s="65" t="str">
        <f>IF(Q246=100,"CUMPLIDA",IF(M246-$AG$1&lt;0,"VENCIDA",IF(M246-$AG$1&lt;=30,"PRÓXIMA A VENCER",IF(Q246&gt;0,"CON AVANCE","EN TERMINO"))))</f>
        <v>VENCIDA</v>
      </c>
      <c r="W246" s="65" t="str">
        <f>IF(A246&lt;&gt;"",IF(AC246=1,"VENCIDO",IF(AC246=2,"PRÓXIMO A VENCER",IF(AC246=3,"EN TERMINO",IF(AC246=4,"CON AVANCE",IF(AC246=5,"CUMPLIDO",))))),"")</f>
        <v>VENCIDO</v>
      </c>
      <c r="X246" s="66" t="s">
        <v>1082</v>
      </c>
      <c r="Y246" s="127" t="str">
        <f t="shared" si="46"/>
        <v>H31ACSRT17</v>
      </c>
      <c r="Z246" s="84">
        <f>IF(A246&lt;&gt;"",1,Z245+1)</f>
        <v>1</v>
      </c>
      <c r="AA246" s="84" t="str">
        <f t="shared" si="47"/>
        <v>H31ACSRT17 - 1</v>
      </c>
      <c r="AB246" s="128">
        <f t="shared" si="48"/>
        <v>1</v>
      </c>
      <c r="AC246" s="128">
        <f t="shared" si="45"/>
        <v>1</v>
      </c>
      <c r="AD246" s="128" t="str">
        <f>IF(A246&lt;&gt;"",MID(F246,1,FIND(" ",F246,1)-1),AD245)</f>
        <v>H31ACSRT17.</v>
      </c>
      <c r="AE246" s="128" t="str">
        <f t="shared" si="49"/>
        <v>H31ACSRT17</v>
      </c>
      <c r="AF246" s="85"/>
      <c r="AG246" s="86"/>
      <c r="AH246" s="87"/>
    </row>
    <row r="247" spans="1:34" s="88" customFormat="1" ht="350.1" customHeight="1" x14ac:dyDescent="0.2">
      <c r="A247" s="95">
        <f>IF(ISBLANK(D247),"",COUNTA($D$2:D247))</f>
        <v>212</v>
      </c>
      <c r="B247" s="96">
        <f t="shared" si="44"/>
        <v>246</v>
      </c>
      <c r="C247" s="64"/>
      <c r="D247" s="64" t="s">
        <v>937</v>
      </c>
      <c r="E247" s="64" t="s">
        <v>16</v>
      </c>
      <c r="F247" s="68" t="s">
        <v>1208</v>
      </c>
      <c r="G247" s="68" t="s">
        <v>1000</v>
      </c>
      <c r="H247" s="68" t="s">
        <v>1008</v>
      </c>
      <c r="I247" s="68" t="s">
        <v>1009</v>
      </c>
      <c r="J247" s="67" t="s">
        <v>1006</v>
      </c>
      <c r="K247" s="67">
        <v>4</v>
      </c>
      <c r="L247" s="119">
        <v>43361</v>
      </c>
      <c r="M247" s="119">
        <v>43434</v>
      </c>
      <c r="N247" s="71">
        <f t="shared" ref="N247:N254" si="51">(+M247-L247)/7</f>
        <v>10.428571428571429</v>
      </c>
      <c r="O247" s="64" t="s">
        <v>1992</v>
      </c>
      <c r="P247" s="67">
        <v>4</v>
      </c>
      <c r="Q247" s="74">
        <f>IF(P247/K247&gt;1,100,+P247/K247*100)</f>
        <v>100</v>
      </c>
      <c r="R247" s="63">
        <f>+N247*Q247/100</f>
        <v>10.428571428571429</v>
      </c>
      <c r="S247" s="63">
        <f>IF(M247&lt;=$AG$1,R247,0)</f>
        <v>10.428571428571429</v>
      </c>
      <c r="T247" s="63">
        <f>IF($AG$1&gt;=M247,N247,0)</f>
        <v>10.428571428571429</v>
      </c>
      <c r="U247" s="64"/>
      <c r="V247" s="65" t="str">
        <f>IF(Q247=100,"CUMPLIDA",IF(M247-$AG$1&lt;0,"VENCIDA",IF(M247-$AG$1&lt;=30,"PRÓXIMA A VENCER",IF(Q247&gt;0,"CON AVANCE","EN TERMINO"))))</f>
        <v>CUMPLIDA</v>
      </c>
      <c r="W247" s="65" t="str">
        <f>IF(A247&lt;&gt;"",IF(AC247=1,"VENCIDO",IF(AC247=2,"PRÓXIMO A VENCER",IF(AC247=3,"EN TERMINO",IF(AC247=4,"CON AVANCE",IF(AC247=5,"CUMPLIDO",))))),"")</f>
        <v>CUMPLIDO</v>
      </c>
      <c r="X247" s="66" t="s">
        <v>1004</v>
      </c>
      <c r="Y247" s="127" t="str">
        <f t="shared" si="46"/>
        <v>H1DP17</v>
      </c>
      <c r="Z247" s="84">
        <f>IF(A247&lt;&gt;"",1,Z246+1)</f>
        <v>1</v>
      </c>
      <c r="AA247" s="84" t="str">
        <f t="shared" si="47"/>
        <v>H1DP17 - 1</v>
      </c>
      <c r="AB247" s="128">
        <f t="shared" si="48"/>
        <v>5</v>
      </c>
      <c r="AC247" s="128">
        <f t="shared" si="45"/>
        <v>5</v>
      </c>
      <c r="AD247" s="128" t="str">
        <f>IF(A247&lt;&gt;"",MID(F247,1,FIND(" ",F247,1)-1),AD246)</f>
        <v>H1DP17.</v>
      </c>
      <c r="AE247" s="128" t="str">
        <f t="shared" si="49"/>
        <v>H1DP17</v>
      </c>
      <c r="AF247" s="85"/>
      <c r="AG247" s="86"/>
      <c r="AH247" s="87"/>
    </row>
    <row r="248" spans="1:34" s="88" customFormat="1" ht="350.1" customHeight="1" x14ac:dyDescent="0.2">
      <c r="A248" s="95">
        <f>IF(ISBLANK(D248),"",COUNTA($D$2:D248))</f>
        <v>213</v>
      </c>
      <c r="B248" s="96">
        <f t="shared" si="44"/>
        <v>247</v>
      </c>
      <c r="C248" s="64"/>
      <c r="D248" s="64" t="s">
        <v>937</v>
      </c>
      <c r="E248" s="64" t="s">
        <v>16</v>
      </c>
      <c r="F248" s="68" t="s">
        <v>1209</v>
      </c>
      <c r="G248" s="68" t="s">
        <v>1000</v>
      </c>
      <c r="H248" s="68" t="s">
        <v>1377</v>
      </c>
      <c r="I248" s="68" t="s">
        <v>1376</v>
      </c>
      <c r="J248" s="67" t="s">
        <v>1429</v>
      </c>
      <c r="K248" s="67">
        <v>1</v>
      </c>
      <c r="L248" s="119">
        <v>43858</v>
      </c>
      <c r="M248" s="119">
        <v>44165</v>
      </c>
      <c r="N248" s="71">
        <f t="shared" si="51"/>
        <v>43.857142857142854</v>
      </c>
      <c r="O248" s="64" t="s">
        <v>1992</v>
      </c>
      <c r="P248" s="64">
        <v>0</v>
      </c>
      <c r="Q248" s="74">
        <f>IF(P248/K248&gt;1,100,+P248/K248*100)</f>
        <v>0</v>
      </c>
      <c r="R248" s="63">
        <f>+N248*Q248/100</f>
        <v>0</v>
      </c>
      <c r="S248" s="63">
        <f>IF(M248&lt;=$AG$1,R248,0)</f>
        <v>0</v>
      </c>
      <c r="T248" s="63">
        <f>IF($AG$1&gt;=M248,N248,0)</f>
        <v>43.857142857142854</v>
      </c>
      <c r="U248" s="64"/>
      <c r="V248" s="65" t="str">
        <f>IF(Q248=100,"CUMPLIDA",IF(M248-$AG$1&lt;0,"VENCIDA",IF(M248-$AG$1&lt;=30,"PRÓXIMA A VENCER",IF(Q248&gt;0,"CON AVANCE","EN TERMINO"))))</f>
        <v>VENCIDA</v>
      </c>
      <c r="W248" s="65" t="str">
        <f>IF(A248&lt;&gt;"",IF(AC248=1,"VENCIDO",IF(AC248=2,"PRÓXIMO A VENCER",IF(AC248=3,"EN TERMINO",IF(AC248=4,"CON AVANCE",IF(AC248=5,"CUMPLIDO",))))),"")</f>
        <v>VENCIDO</v>
      </c>
      <c r="X248" s="66" t="s">
        <v>1004</v>
      </c>
      <c r="Y248" s="127" t="str">
        <f t="shared" si="46"/>
        <v>H2DP17</v>
      </c>
      <c r="Z248" s="84">
        <f>IF(A248&lt;&gt;"",1,Z247+1)</f>
        <v>1</v>
      </c>
      <c r="AA248" s="84" t="str">
        <f t="shared" si="47"/>
        <v>H2DP17 - 1</v>
      </c>
      <c r="AB248" s="128">
        <f t="shared" si="48"/>
        <v>1</v>
      </c>
      <c r="AC248" s="128">
        <f t="shared" si="45"/>
        <v>1</v>
      </c>
      <c r="AD248" s="128" t="str">
        <f>IF(A248&lt;&gt;"",MID(F248,1,FIND(" ",F248,1)-1),AD247)</f>
        <v>H2DP17.</v>
      </c>
      <c r="AE248" s="128" t="str">
        <f t="shared" si="49"/>
        <v>H2DP17</v>
      </c>
      <c r="AF248" s="85"/>
      <c r="AG248" s="86"/>
      <c r="AH248" s="87"/>
    </row>
    <row r="249" spans="1:34" s="88" customFormat="1" ht="350.1" customHeight="1" x14ac:dyDescent="0.2">
      <c r="A249" s="95">
        <f>IF(ISBLANK(D249),"",COUNTA($D$2:D249))</f>
        <v>214</v>
      </c>
      <c r="B249" s="96">
        <f t="shared" si="44"/>
        <v>248</v>
      </c>
      <c r="C249" s="64"/>
      <c r="D249" s="64" t="s">
        <v>937</v>
      </c>
      <c r="E249" s="64" t="s">
        <v>16</v>
      </c>
      <c r="F249" s="68" t="s">
        <v>1211</v>
      </c>
      <c r="G249" s="68" t="s">
        <v>1000</v>
      </c>
      <c r="H249" s="68" t="s">
        <v>1008</v>
      </c>
      <c r="I249" s="68" t="s">
        <v>1009</v>
      </c>
      <c r="J249" s="67" t="s">
        <v>1006</v>
      </c>
      <c r="K249" s="67">
        <v>4</v>
      </c>
      <c r="L249" s="119">
        <v>43361</v>
      </c>
      <c r="M249" s="119">
        <v>43434</v>
      </c>
      <c r="N249" s="71">
        <f t="shared" si="51"/>
        <v>10.428571428571429</v>
      </c>
      <c r="O249" s="64" t="s">
        <v>1992</v>
      </c>
      <c r="P249" s="67">
        <v>4</v>
      </c>
      <c r="Q249" s="74">
        <f>IF(P249/K249&gt;1,100,+P249/K249*100)</f>
        <v>100</v>
      </c>
      <c r="R249" s="63">
        <f>+N249*Q249/100</f>
        <v>10.428571428571429</v>
      </c>
      <c r="S249" s="63">
        <f>IF(M249&lt;=$AG$1,R249,0)</f>
        <v>10.428571428571429</v>
      </c>
      <c r="T249" s="63">
        <f>IF($AG$1&gt;=M249,N249,0)</f>
        <v>10.428571428571429</v>
      </c>
      <c r="U249" s="64"/>
      <c r="V249" s="65" t="str">
        <f>IF(Q249=100,"CUMPLIDA",IF(M249-$AG$1&lt;0,"VENCIDA",IF(M249-$AG$1&lt;=30,"PRÓXIMA A VENCER",IF(Q249&gt;0,"CON AVANCE","EN TERMINO"))))</f>
        <v>CUMPLIDA</v>
      </c>
      <c r="W249" s="65" t="str">
        <f>IF(A249&lt;&gt;"",IF(AC249=1,"VENCIDO",IF(AC249=2,"PRÓXIMO A VENCER",IF(AC249=3,"EN TERMINO",IF(AC249=4,"CON AVANCE",IF(AC249=5,"CUMPLIDO",))))),"")</f>
        <v>CUMPLIDO</v>
      </c>
      <c r="X249" s="66" t="s">
        <v>1004</v>
      </c>
      <c r="Y249" s="127" t="str">
        <f t="shared" si="46"/>
        <v>H3DP17</v>
      </c>
      <c r="Z249" s="84">
        <f>IF(A249&lt;&gt;"",1,Z248+1)</f>
        <v>1</v>
      </c>
      <c r="AA249" s="84" t="str">
        <f t="shared" si="47"/>
        <v>H3DP17 - 1</v>
      </c>
      <c r="AB249" s="128">
        <f t="shared" si="48"/>
        <v>5</v>
      </c>
      <c r="AC249" s="128">
        <f t="shared" si="45"/>
        <v>5</v>
      </c>
      <c r="AD249" s="128" t="str">
        <f>IF(A249&lt;&gt;"",MID(F249,1,FIND(" ",F249,1)-1),AD248)</f>
        <v>H3DP17.</v>
      </c>
      <c r="AE249" s="128" t="str">
        <f t="shared" si="49"/>
        <v>H3DP17</v>
      </c>
      <c r="AF249" s="85"/>
      <c r="AG249" s="86"/>
      <c r="AH249" s="87"/>
    </row>
    <row r="250" spans="1:34" s="88" customFormat="1" ht="350.1" customHeight="1" x14ac:dyDescent="0.2">
      <c r="A250" s="95" t="str">
        <f>IF(ISBLANK(D250),"",COUNTA($D$2:D250))</f>
        <v/>
      </c>
      <c r="B250" s="96">
        <f t="shared" si="44"/>
        <v>249</v>
      </c>
      <c r="C250" s="64"/>
      <c r="D250" s="64"/>
      <c r="E250" s="64" t="s">
        <v>16</v>
      </c>
      <c r="F250" s="68" t="s">
        <v>1210</v>
      </c>
      <c r="G250" s="68" t="s">
        <v>1000</v>
      </c>
      <c r="H250" s="68" t="s">
        <v>1012</v>
      </c>
      <c r="I250" s="68" t="s">
        <v>1010</v>
      </c>
      <c r="J250" s="67" t="s">
        <v>1011</v>
      </c>
      <c r="K250" s="67">
        <v>2</v>
      </c>
      <c r="L250" s="119">
        <v>43361</v>
      </c>
      <c r="M250" s="119">
        <v>43434</v>
      </c>
      <c r="N250" s="71">
        <f t="shared" si="51"/>
        <v>10.428571428571429</v>
      </c>
      <c r="O250" s="64" t="s">
        <v>1992</v>
      </c>
      <c r="P250" s="64">
        <v>0</v>
      </c>
      <c r="Q250" s="74">
        <f>IF(P250/K250&gt;1,100,+P250/K250*100)</f>
        <v>0</v>
      </c>
      <c r="R250" s="63">
        <f>+N250*Q250/100</f>
        <v>0</v>
      </c>
      <c r="S250" s="63">
        <f>IF(M250&lt;=$AG$1,R250,0)</f>
        <v>0</v>
      </c>
      <c r="T250" s="63">
        <f>IF($AG$1&gt;=M250,N250,0)</f>
        <v>10.428571428571429</v>
      </c>
      <c r="U250" s="64"/>
      <c r="V250" s="65" t="str">
        <f>IF(Q250=100,"CUMPLIDA",IF(M250-$AG$1&lt;0,"VENCIDA",IF(M250-$AG$1&lt;=30,"PRÓXIMA A VENCER",IF(Q250&gt;0,"CON AVANCE","EN TERMINO"))))</f>
        <v>VENCIDA</v>
      </c>
      <c r="W250" s="65" t="str">
        <f>IF(A250&lt;&gt;"",IF(AC250=1,"VENCIDO",IF(AC250=2,"PRÓXIMO A VENCER",IF(AC250=3,"EN TERMINO",IF(AC250=4,"CON AVANCE",IF(AC250=5,"CUMPLIDO",))))),"")</f>
        <v/>
      </c>
      <c r="X250" s="66" t="s">
        <v>1004</v>
      </c>
      <c r="Y250" s="127" t="str">
        <f t="shared" si="46"/>
        <v>H3DP17</v>
      </c>
      <c r="Z250" s="84">
        <f>IF(A250&lt;&gt;"",1,Z249+1)</f>
        <v>2</v>
      </c>
      <c r="AA250" s="84" t="str">
        <f t="shared" si="47"/>
        <v>H3DP17 - 2</v>
      </c>
      <c r="AB250" s="128">
        <f t="shared" si="48"/>
        <v>1</v>
      </c>
      <c r="AC250" s="128">
        <f t="shared" si="45"/>
        <v>1</v>
      </c>
      <c r="AD250" s="128" t="str">
        <f>IF(A250&lt;&gt;"",MID(F250,1,FIND(" ",F250,1)-1),AD249)</f>
        <v>H3DP17.</v>
      </c>
      <c r="AE250" s="128" t="str">
        <f t="shared" si="49"/>
        <v>H3DP17</v>
      </c>
      <c r="AF250" s="85"/>
      <c r="AG250" s="86"/>
      <c r="AH250" s="87"/>
    </row>
    <row r="251" spans="1:34" s="88" customFormat="1" ht="350.1" customHeight="1" x14ac:dyDescent="0.2">
      <c r="A251" s="95">
        <f>IF(ISBLANK(D251),"",COUNTA($D$2:D251))</f>
        <v>215</v>
      </c>
      <c r="B251" s="96">
        <f t="shared" si="44"/>
        <v>250</v>
      </c>
      <c r="C251" s="64"/>
      <c r="D251" s="64" t="s">
        <v>937</v>
      </c>
      <c r="E251" s="64" t="s">
        <v>16</v>
      </c>
      <c r="F251" s="68" t="s">
        <v>1212</v>
      </c>
      <c r="G251" s="68" t="s">
        <v>1000</v>
      </c>
      <c r="H251" s="68" t="s">
        <v>1377</v>
      </c>
      <c r="I251" s="68" t="s">
        <v>1376</v>
      </c>
      <c r="J251" s="67" t="s">
        <v>1429</v>
      </c>
      <c r="K251" s="67">
        <v>1</v>
      </c>
      <c r="L251" s="119">
        <v>43858</v>
      </c>
      <c r="M251" s="119">
        <v>44165</v>
      </c>
      <c r="N251" s="71">
        <f t="shared" si="51"/>
        <v>43.857142857142854</v>
      </c>
      <c r="O251" s="64" t="s">
        <v>1992</v>
      </c>
      <c r="P251" s="64">
        <v>0</v>
      </c>
      <c r="Q251" s="74">
        <f>IF(P251/K251&gt;1,100,+P251/K251*100)</f>
        <v>0</v>
      </c>
      <c r="R251" s="63">
        <f>+N251*Q251/100</f>
        <v>0</v>
      </c>
      <c r="S251" s="63">
        <f>IF(M251&lt;=$AG$1,R251,0)</f>
        <v>0</v>
      </c>
      <c r="T251" s="63">
        <f>IF($AG$1&gt;=M251,N251,0)</f>
        <v>43.857142857142854</v>
      </c>
      <c r="U251" s="64"/>
      <c r="V251" s="65" t="str">
        <f>IF(Q251=100,"CUMPLIDA",IF(M251-$AG$1&lt;0,"VENCIDA",IF(M251-$AG$1&lt;=30,"PRÓXIMA A VENCER",IF(Q251&gt;0,"CON AVANCE","EN TERMINO"))))</f>
        <v>VENCIDA</v>
      </c>
      <c r="W251" s="65" t="str">
        <f>IF(A251&lt;&gt;"",IF(AC251=1,"VENCIDO",IF(AC251=2,"PRÓXIMO A VENCER",IF(AC251=3,"EN TERMINO",IF(AC251=4,"CON AVANCE",IF(AC251=5,"CUMPLIDO",))))),"")</f>
        <v>VENCIDO</v>
      </c>
      <c r="X251" s="66" t="s">
        <v>1004</v>
      </c>
      <c r="Y251" s="127" t="str">
        <f t="shared" si="46"/>
        <v>H4DP17</v>
      </c>
      <c r="Z251" s="84">
        <f>IF(A251&lt;&gt;"",1,Z250+1)</f>
        <v>1</v>
      </c>
      <c r="AA251" s="84" t="str">
        <f t="shared" si="47"/>
        <v>H4DP17 - 1</v>
      </c>
      <c r="AB251" s="128">
        <f t="shared" si="48"/>
        <v>1</v>
      </c>
      <c r="AC251" s="128">
        <f t="shared" si="45"/>
        <v>1</v>
      </c>
      <c r="AD251" s="128" t="str">
        <f>IF(A251&lt;&gt;"",MID(F251,1,FIND(" ",F251,1)-1),AD250)</f>
        <v>H4DP17.</v>
      </c>
      <c r="AE251" s="128" t="str">
        <f t="shared" si="49"/>
        <v>H4DP17</v>
      </c>
      <c r="AF251" s="85"/>
      <c r="AG251" s="86"/>
      <c r="AH251" s="87"/>
    </row>
    <row r="252" spans="1:34" s="88" customFormat="1" ht="350.1" customHeight="1" x14ac:dyDescent="0.2">
      <c r="A252" s="95">
        <f>IF(ISBLANK(D252),"",COUNTA($D$2:D252))</f>
        <v>216</v>
      </c>
      <c r="B252" s="96">
        <f t="shared" si="44"/>
        <v>251</v>
      </c>
      <c r="C252" s="64"/>
      <c r="D252" s="64" t="s">
        <v>937</v>
      </c>
      <c r="E252" s="64" t="s">
        <v>16</v>
      </c>
      <c r="F252" s="68" t="s">
        <v>1001</v>
      </c>
      <c r="G252" s="68" t="s">
        <v>1002</v>
      </c>
      <c r="H252" s="68" t="s">
        <v>1007</v>
      </c>
      <c r="I252" s="68" t="s">
        <v>1005</v>
      </c>
      <c r="J252" s="67" t="s">
        <v>9</v>
      </c>
      <c r="K252" s="67">
        <v>1</v>
      </c>
      <c r="L252" s="119">
        <v>43361</v>
      </c>
      <c r="M252" s="119">
        <v>43434</v>
      </c>
      <c r="N252" s="71">
        <f t="shared" si="51"/>
        <v>10.428571428571429</v>
      </c>
      <c r="O252" s="64" t="s">
        <v>1993</v>
      </c>
      <c r="P252" s="64">
        <v>1</v>
      </c>
      <c r="Q252" s="74">
        <f>IF(P252/K252&gt;1,100,+P252/K252*100)</f>
        <v>100</v>
      </c>
      <c r="R252" s="63">
        <f>+N252*Q252/100</f>
        <v>10.428571428571429</v>
      </c>
      <c r="S252" s="63">
        <f>IF(M252&lt;=$AG$1,R252,0)</f>
        <v>10.428571428571429</v>
      </c>
      <c r="T252" s="63">
        <f>IF($AG$1&gt;=M252,N252,0)</f>
        <v>10.428571428571429</v>
      </c>
      <c r="U252" s="64"/>
      <c r="V252" s="65" t="str">
        <f>IF(Q252=100,"CUMPLIDA",IF(M252-$AG$1&lt;0,"VENCIDA",IF(M252-$AG$1&lt;=30,"PRÓXIMA A VENCER",IF(Q252&gt;0,"CON AVANCE","EN TERMINO"))))</f>
        <v>CUMPLIDA</v>
      </c>
      <c r="W252" s="65" t="str">
        <f>IF(A252&lt;&gt;"",IF(AC252=1,"VENCIDO",IF(AC252=2,"PRÓXIMO A VENCER",IF(AC252=3,"EN TERMINO",IF(AC252=4,"CON AVANCE",IF(AC252=5,"CUMPLIDO",))))),"")</f>
        <v>CUMPLIDO</v>
      </c>
      <c r="X252" s="66" t="s">
        <v>1004</v>
      </c>
      <c r="Y252" s="127" t="str">
        <f t="shared" si="46"/>
        <v>H5DP17</v>
      </c>
      <c r="Z252" s="84">
        <f>IF(A252&lt;&gt;"",1,Z251+1)</f>
        <v>1</v>
      </c>
      <c r="AA252" s="84" t="str">
        <f t="shared" si="47"/>
        <v>H5DP17 - 1</v>
      </c>
      <c r="AB252" s="128">
        <f t="shared" si="48"/>
        <v>5</v>
      </c>
      <c r="AC252" s="128">
        <f t="shared" si="45"/>
        <v>5</v>
      </c>
      <c r="AD252" s="128" t="str">
        <f>IF(A252&lt;&gt;"",MID(F252,1,FIND(" ",F252,1)-1),AD251)</f>
        <v>H5DP17.</v>
      </c>
      <c r="AE252" s="128" t="str">
        <f t="shared" si="49"/>
        <v>H5DP17</v>
      </c>
      <c r="AF252" s="85"/>
      <c r="AG252" s="86"/>
      <c r="AH252" s="87"/>
    </row>
    <row r="253" spans="1:34" s="88" customFormat="1" ht="350.1" customHeight="1" x14ac:dyDescent="0.2">
      <c r="A253" s="95">
        <f>IF(ISBLANK(D253),"",COUNTA($D$2:D253))</f>
        <v>217</v>
      </c>
      <c r="B253" s="96">
        <f t="shared" si="44"/>
        <v>252</v>
      </c>
      <c r="C253" s="64"/>
      <c r="D253" s="64" t="s">
        <v>937</v>
      </c>
      <c r="E253" s="64" t="s">
        <v>16</v>
      </c>
      <c r="F253" s="68" t="s">
        <v>1213</v>
      </c>
      <c r="G253" s="68" t="s">
        <v>1003</v>
      </c>
      <c r="H253" s="68" t="s">
        <v>1378</v>
      </c>
      <c r="I253" s="68" t="s">
        <v>1376</v>
      </c>
      <c r="J253" s="67" t="s">
        <v>1429</v>
      </c>
      <c r="K253" s="67">
        <v>1</v>
      </c>
      <c r="L253" s="119">
        <v>43858</v>
      </c>
      <c r="M253" s="119">
        <v>44165</v>
      </c>
      <c r="N253" s="71">
        <f t="shared" si="51"/>
        <v>43.857142857142854</v>
      </c>
      <c r="O253" s="64" t="s">
        <v>1992</v>
      </c>
      <c r="P253" s="64">
        <v>0</v>
      </c>
      <c r="Q253" s="74">
        <f>IF(P253/K253&gt;1,100,+P253/K253*100)</f>
        <v>0</v>
      </c>
      <c r="R253" s="63">
        <f>+N253*Q253/100</f>
        <v>0</v>
      </c>
      <c r="S253" s="63">
        <f>IF(M253&lt;=$AG$1,R253,0)</f>
        <v>0</v>
      </c>
      <c r="T253" s="63">
        <f>IF($AG$1&gt;=M253,N253,0)</f>
        <v>43.857142857142854</v>
      </c>
      <c r="U253" s="64"/>
      <c r="V253" s="65" t="str">
        <f>IF(Q253=100,"CUMPLIDA",IF(M253-$AG$1&lt;0,"VENCIDA",IF(M253-$AG$1&lt;=30,"PRÓXIMA A VENCER",IF(Q253&gt;0,"CON AVANCE","EN TERMINO"))))</f>
        <v>VENCIDA</v>
      </c>
      <c r="W253" s="65" t="str">
        <f>IF(A253&lt;&gt;"",IF(AC253=1,"VENCIDO",IF(AC253=2,"PRÓXIMO A VENCER",IF(AC253=3,"EN TERMINO",IF(AC253=4,"CON AVANCE",IF(AC253=5,"CUMPLIDO",))))),"")</f>
        <v>VENCIDO</v>
      </c>
      <c r="X253" s="66" t="s">
        <v>1004</v>
      </c>
      <c r="Y253" s="127" t="str">
        <f t="shared" si="46"/>
        <v>H6DP17</v>
      </c>
      <c r="Z253" s="84">
        <f>IF(A253&lt;&gt;"",1,Z252+1)</f>
        <v>1</v>
      </c>
      <c r="AA253" s="84" t="str">
        <f t="shared" si="47"/>
        <v>H6DP17 - 1</v>
      </c>
      <c r="AB253" s="128">
        <f t="shared" si="48"/>
        <v>1</v>
      </c>
      <c r="AC253" s="128">
        <f t="shared" si="45"/>
        <v>1</v>
      </c>
      <c r="AD253" s="128" t="str">
        <f>IF(A253&lt;&gt;"",MID(F253,1,FIND(" ",F253,1)-1),AD252)</f>
        <v>H6DP17.</v>
      </c>
      <c r="AE253" s="128" t="str">
        <f t="shared" si="49"/>
        <v>H6DP17</v>
      </c>
      <c r="AF253" s="85"/>
      <c r="AG253" s="86"/>
      <c r="AH253" s="87"/>
    </row>
    <row r="254" spans="1:34" s="88" customFormat="1" ht="350.1" customHeight="1" x14ac:dyDescent="0.2">
      <c r="A254" s="95">
        <f>IF(ISBLANK(D254),"",COUNTA($D$2:D254))</f>
        <v>218</v>
      </c>
      <c r="B254" s="96">
        <f t="shared" si="44"/>
        <v>253</v>
      </c>
      <c r="C254" s="64"/>
      <c r="D254" s="64" t="s">
        <v>937</v>
      </c>
      <c r="E254" s="64" t="s">
        <v>16</v>
      </c>
      <c r="F254" s="68" t="s">
        <v>1214</v>
      </c>
      <c r="G254" s="68" t="s">
        <v>1000</v>
      </c>
      <c r="H254" s="68" t="s">
        <v>1378</v>
      </c>
      <c r="I254" s="68" t="s">
        <v>1376</v>
      </c>
      <c r="J254" s="67" t="s">
        <v>1429</v>
      </c>
      <c r="K254" s="67">
        <v>1</v>
      </c>
      <c r="L254" s="119">
        <v>43858</v>
      </c>
      <c r="M254" s="119">
        <v>44165</v>
      </c>
      <c r="N254" s="71">
        <f t="shared" si="51"/>
        <v>43.857142857142854</v>
      </c>
      <c r="O254" s="64" t="s">
        <v>1992</v>
      </c>
      <c r="P254" s="64">
        <v>0</v>
      </c>
      <c r="Q254" s="74">
        <f>IF(P254/K254&gt;1,100,+P254/K254*100)</f>
        <v>0</v>
      </c>
      <c r="R254" s="63">
        <f>+N254*Q254/100</f>
        <v>0</v>
      </c>
      <c r="S254" s="63">
        <f>IF(M254&lt;=$AG$1,R254,0)</f>
        <v>0</v>
      </c>
      <c r="T254" s="63">
        <f>IF($AG$1&gt;=M254,N254,0)</f>
        <v>43.857142857142854</v>
      </c>
      <c r="U254" s="64"/>
      <c r="V254" s="65" t="str">
        <f>IF(Q254=100,"CUMPLIDA",IF(M254-$AG$1&lt;0,"VENCIDA",IF(M254-$AG$1&lt;=30,"PRÓXIMA A VENCER",IF(Q254&gt;0,"CON AVANCE","EN TERMINO"))))</f>
        <v>VENCIDA</v>
      </c>
      <c r="W254" s="65" t="str">
        <f>IF(A254&lt;&gt;"",IF(AC254=1,"VENCIDO",IF(AC254=2,"PRÓXIMO A VENCER",IF(AC254=3,"EN TERMINO",IF(AC254=4,"CON AVANCE",IF(AC254=5,"CUMPLIDO",))))),"")</f>
        <v>VENCIDO</v>
      </c>
      <c r="X254" s="66" t="s">
        <v>1004</v>
      </c>
      <c r="Y254" s="127" t="str">
        <f t="shared" si="46"/>
        <v>H7DP17</v>
      </c>
      <c r="Z254" s="84">
        <f>IF(A254&lt;&gt;"",1,Z253+1)</f>
        <v>1</v>
      </c>
      <c r="AA254" s="84" t="str">
        <f t="shared" si="47"/>
        <v>H7DP17 - 1</v>
      </c>
      <c r="AB254" s="128">
        <f t="shared" si="48"/>
        <v>1</v>
      </c>
      <c r="AC254" s="128">
        <f t="shared" si="45"/>
        <v>1</v>
      </c>
      <c r="AD254" s="128" t="str">
        <f>IF(A254&lt;&gt;"",MID(F254,1,FIND(" ",F254,1)-1),AD253)</f>
        <v>H7DP17.</v>
      </c>
      <c r="AE254" s="128" t="str">
        <f t="shared" si="49"/>
        <v>H7DP17</v>
      </c>
      <c r="AF254" s="85"/>
      <c r="AG254" s="86"/>
      <c r="AH254" s="87"/>
    </row>
    <row r="255" spans="1:34" s="88" customFormat="1" ht="350.1" customHeight="1" x14ac:dyDescent="0.2">
      <c r="A255" s="95">
        <f>IF(ISBLANK(D255),"",COUNTA($D$2:D255))</f>
        <v>219</v>
      </c>
      <c r="B255" s="96">
        <f t="shared" si="44"/>
        <v>254</v>
      </c>
      <c r="C255" s="64"/>
      <c r="D255" s="64" t="s">
        <v>816</v>
      </c>
      <c r="E255" s="64" t="s">
        <v>90</v>
      </c>
      <c r="F255" s="69" t="s">
        <v>881</v>
      </c>
      <c r="G255" s="69" t="s">
        <v>882</v>
      </c>
      <c r="H255" s="69" t="s">
        <v>1371</v>
      </c>
      <c r="I255" s="69" t="s">
        <v>1358</v>
      </c>
      <c r="J255" s="64" t="s">
        <v>1359</v>
      </c>
      <c r="K255" s="64">
        <v>4</v>
      </c>
      <c r="L255" s="118">
        <v>43859</v>
      </c>
      <c r="M255" s="118">
        <v>44224</v>
      </c>
      <c r="N255" s="71">
        <f t="shared" ref="N255:N298" si="52">(+M255-L255)/7</f>
        <v>52.142857142857146</v>
      </c>
      <c r="O255" s="64" t="s">
        <v>357</v>
      </c>
      <c r="P255" s="64">
        <v>4</v>
      </c>
      <c r="Q255" s="74">
        <f>IF(P255/K255&gt;1,100,+P255/K255*100)</f>
        <v>100</v>
      </c>
      <c r="R255" s="63">
        <f>+N255*Q255/100</f>
        <v>52.142857142857146</v>
      </c>
      <c r="S255" s="63">
        <f>IF(M255&lt;=$AG$1,R255,0)</f>
        <v>52.142857142857146</v>
      </c>
      <c r="T255" s="63">
        <f>IF($AG$1&gt;=M255,N255,0)</f>
        <v>52.142857142857146</v>
      </c>
      <c r="U255" s="64" t="s">
        <v>1815</v>
      </c>
      <c r="V255" s="65" t="str">
        <f>IF(Q255=100,"CUMPLIDA",IF(M255-$AG$1&lt;0,"VENCIDA",IF(M255-$AG$1&lt;=30,"PRÓXIMA A VENCER",IF(Q255&gt;0,"CON AVANCE","EN TERMINO"))))</f>
        <v>CUMPLIDA</v>
      </c>
      <c r="W255" s="65" t="str">
        <f>IF(A255&lt;&gt;"",IF(AC255=1,"VENCIDO",IF(AC255=2,"PRÓXIMO A VENCER",IF(AC255=3,"EN TERMINO",IF(AC255=4,"CON AVANCE",IF(AC255=5,"CUMPLIDO",))))),"")</f>
        <v>CUMPLIDO</v>
      </c>
      <c r="X255" s="66" t="s">
        <v>941</v>
      </c>
      <c r="Y255" s="127" t="str">
        <f t="shared" si="46"/>
        <v>H2AF17</v>
      </c>
      <c r="Z255" s="84">
        <f>IF(A255&lt;&gt;"",1,Z254+1)</f>
        <v>1</v>
      </c>
      <c r="AA255" s="84" t="str">
        <f t="shared" si="47"/>
        <v>H2AF17 - 1</v>
      </c>
      <c r="AB255" s="128">
        <f t="shared" si="48"/>
        <v>5</v>
      </c>
      <c r="AC255" s="128">
        <f t="shared" si="45"/>
        <v>5</v>
      </c>
      <c r="AD255" s="128" t="str">
        <f>IF(A255&lt;&gt;"",MID(F255,1,FIND(" ",F255,1)-1),AD254)</f>
        <v>H2AF17.</v>
      </c>
      <c r="AE255" s="128" t="str">
        <f t="shared" si="49"/>
        <v>H2AF17</v>
      </c>
      <c r="AF255" s="85"/>
      <c r="AG255" s="86"/>
      <c r="AH255" s="87"/>
    </row>
    <row r="256" spans="1:34" s="88" customFormat="1" ht="350.1" customHeight="1" x14ac:dyDescent="0.2">
      <c r="A256" s="95">
        <f>IF(ISBLANK(D256),"",COUNTA($D$2:D256))</f>
        <v>220</v>
      </c>
      <c r="B256" s="96">
        <f t="shared" si="44"/>
        <v>255</v>
      </c>
      <c r="C256" s="64"/>
      <c r="D256" s="64" t="s">
        <v>939</v>
      </c>
      <c r="E256" s="64" t="s">
        <v>90</v>
      </c>
      <c r="F256" s="69" t="s">
        <v>1360</v>
      </c>
      <c r="G256" s="69" t="s">
        <v>883</v>
      </c>
      <c r="H256" s="69" t="s">
        <v>1372</v>
      </c>
      <c r="I256" s="69" t="s">
        <v>1361</v>
      </c>
      <c r="J256" s="64" t="s">
        <v>1362</v>
      </c>
      <c r="K256" s="64">
        <v>4</v>
      </c>
      <c r="L256" s="118">
        <v>43859</v>
      </c>
      <c r="M256" s="118">
        <v>44224</v>
      </c>
      <c r="N256" s="71">
        <f t="shared" si="52"/>
        <v>52.142857142857146</v>
      </c>
      <c r="O256" s="64" t="s">
        <v>357</v>
      </c>
      <c r="P256" s="64">
        <v>0</v>
      </c>
      <c r="Q256" s="74">
        <f>IF(P256/K256&gt;1,100,+P256/K256*100)</f>
        <v>0</v>
      </c>
      <c r="R256" s="63">
        <f>+N256*Q256/100</f>
        <v>0</v>
      </c>
      <c r="S256" s="63">
        <f>IF(M256&lt;=$AG$1,R256,0)</f>
        <v>0</v>
      </c>
      <c r="T256" s="63">
        <f>IF($AG$1&gt;=M256,N256,0)</f>
        <v>52.142857142857146</v>
      </c>
      <c r="U256" s="64" t="s">
        <v>1815</v>
      </c>
      <c r="V256" s="65" t="str">
        <f>IF(Q256=100,"CUMPLIDA",IF(M256-$AG$1&lt;0,"VENCIDA",IF(M256-$AG$1&lt;=30,"PRÓXIMA A VENCER",IF(Q256&gt;0,"CON AVANCE","EN TERMINO"))))</f>
        <v>VENCIDA</v>
      </c>
      <c r="W256" s="65" t="str">
        <f>IF(A256&lt;&gt;"",IF(AC256=1,"VENCIDO",IF(AC256=2,"PRÓXIMO A VENCER",IF(AC256=3,"EN TERMINO",IF(AC256=4,"CON AVANCE",IF(AC256=5,"CUMPLIDO",))))),"")</f>
        <v>VENCIDO</v>
      </c>
      <c r="X256" s="66" t="s">
        <v>941</v>
      </c>
      <c r="Y256" s="127" t="str">
        <f t="shared" si="46"/>
        <v>H3AF17</v>
      </c>
      <c r="Z256" s="84">
        <f>IF(A256&lt;&gt;"",1,Z255+1)</f>
        <v>1</v>
      </c>
      <c r="AA256" s="84" t="str">
        <f t="shared" si="47"/>
        <v>H3AF17 - 1</v>
      </c>
      <c r="AB256" s="128">
        <f t="shared" si="48"/>
        <v>1</v>
      </c>
      <c r="AC256" s="128">
        <f t="shared" si="45"/>
        <v>1</v>
      </c>
      <c r="AD256" s="128" t="str">
        <f>IF(A256&lt;&gt;"",MID(F256,1,FIND(" ",F256,1)-1),AD255)</f>
        <v>H3AF17.</v>
      </c>
      <c r="AE256" s="128" t="str">
        <f t="shared" si="49"/>
        <v>H3AF17</v>
      </c>
      <c r="AF256" s="85"/>
      <c r="AG256" s="86"/>
      <c r="AH256" s="87"/>
    </row>
    <row r="257" spans="1:34" s="88" customFormat="1" ht="350.1" customHeight="1" x14ac:dyDescent="0.2">
      <c r="A257" s="95">
        <f>IF(ISBLANK(D257),"",COUNTA($D$2:D257))</f>
        <v>221</v>
      </c>
      <c r="B257" s="96">
        <f t="shared" si="44"/>
        <v>256</v>
      </c>
      <c r="C257" s="64"/>
      <c r="D257" s="64" t="s">
        <v>939</v>
      </c>
      <c r="E257" s="64" t="s">
        <v>90</v>
      </c>
      <c r="F257" s="69" t="s">
        <v>884</v>
      </c>
      <c r="G257" s="69" t="s">
        <v>885</v>
      </c>
      <c r="H257" s="69" t="s">
        <v>886</v>
      </c>
      <c r="I257" s="69" t="s">
        <v>1145</v>
      </c>
      <c r="J257" s="64" t="s">
        <v>887</v>
      </c>
      <c r="K257" s="64">
        <v>3</v>
      </c>
      <c r="L257" s="118">
        <v>43313</v>
      </c>
      <c r="M257" s="118">
        <v>43497</v>
      </c>
      <c r="N257" s="71">
        <f t="shared" si="52"/>
        <v>26.285714285714285</v>
      </c>
      <c r="O257" s="64" t="s">
        <v>2024</v>
      </c>
      <c r="P257" s="64">
        <v>3</v>
      </c>
      <c r="Q257" s="74">
        <f>IF(P257/K257&gt;1,100,+P257/K257*100)</f>
        <v>100</v>
      </c>
      <c r="R257" s="63">
        <f>+N257*Q257/100</f>
        <v>26.285714285714285</v>
      </c>
      <c r="S257" s="63">
        <f>IF(M257&lt;=$AG$1,R257,0)</f>
        <v>26.285714285714285</v>
      </c>
      <c r="T257" s="63">
        <f>IF($AG$1&gt;=M257,N257,0)</f>
        <v>26.285714285714285</v>
      </c>
      <c r="U257" s="64" t="s">
        <v>1815</v>
      </c>
      <c r="V257" s="65" t="str">
        <f>IF(Q257=100,"CUMPLIDA",IF(M257-$AG$1&lt;0,"VENCIDA",IF(M257-$AG$1&lt;=30,"PRÓXIMA A VENCER",IF(Q257&gt;0,"CON AVANCE","EN TERMINO"))))</f>
        <v>CUMPLIDA</v>
      </c>
      <c r="W257" s="65" t="str">
        <f>IF(A257&lt;&gt;"",IF(AC257=1,"VENCIDO",IF(AC257=2,"PRÓXIMO A VENCER",IF(AC257=3,"EN TERMINO",IF(AC257=4,"CON AVANCE",IF(AC257=5,"CUMPLIDO",))))),"")</f>
        <v>CUMPLIDO</v>
      </c>
      <c r="X257" s="66" t="s">
        <v>941</v>
      </c>
      <c r="Y257" s="127" t="str">
        <f t="shared" si="46"/>
        <v>H7AF17</v>
      </c>
      <c r="Z257" s="84">
        <f>IF(A257&lt;&gt;"",1,Z256+1)</f>
        <v>1</v>
      </c>
      <c r="AA257" s="84" t="str">
        <f t="shared" si="47"/>
        <v>H7AF17 - 1</v>
      </c>
      <c r="AB257" s="128">
        <f t="shared" si="48"/>
        <v>5</v>
      </c>
      <c r="AC257" s="128">
        <f t="shared" si="45"/>
        <v>5</v>
      </c>
      <c r="AD257" s="128" t="str">
        <f>IF(A257&lt;&gt;"",MID(F257,1,FIND(" ",F257,1)-1),AD256)</f>
        <v>H7AF17.</v>
      </c>
      <c r="AE257" s="128" t="str">
        <f t="shared" si="49"/>
        <v>H7AF17</v>
      </c>
      <c r="AF257" s="85"/>
      <c r="AG257" s="86"/>
      <c r="AH257" s="87"/>
    </row>
    <row r="258" spans="1:34" s="88" customFormat="1" ht="350.1" customHeight="1" x14ac:dyDescent="0.2">
      <c r="A258" s="95">
        <f>IF(ISBLANK(D258),"",COUNTA($D$2:D258))</f>
        <v>222</v>
      </c>
      <c r="B258" s="96">
        <f t="shared" si="44"/>
        <v>257</v>
      </c>
      <c r="C258" s="64"/>
      <c r="D258" s="64" t="s">
        <v>816</v>
      </c>
      <c r="E258" s="64" t="s">
        <v>103</v>
      </c>
      <c r="F258" s="69" t="s">
        <v>888</v>
      </c>
      <c r="G258" s="69" t="s">
        <v>889</v>
      </c>
      <c r="H258" s="69" t="s">
        <v>890</v>
      </c>
      <c r="I258" s="69" t="s">
        <v>1146</v>
      </c>
      <c r="J258" s="64" t="s">
        <v>891</v>
      </c>
      <c r="K258" s="64">
        <v>1</v>
      </c>
      <c r="L258" s="118">
        <v>43405</v>
      </c>
      <c r="M258" s="118">
        <v>43554</v>
      </c>
      <c r="N258" s="71">
        <f t="shared" si="52"/>
        <v>21.285714285714285</v>
      </c>
      <c r="O258" s="64" t="s">
        <v>379</v>
      </c>
      <c r="P258" s="64">
        <v>1</v>
      </c>
      <c r="Q258" s="74">
        <f>IF(P258/K258&gt;1,100,+P258/K258*100)</f>
        <v>100</v>
      </c>
      <c r="R258" s="63">
        <f>+N258*Q258/100</f>
        <v>21.285714285714285</v>
      </c>
      <c r="S258" s="63">
        <f>IF(M258&lt;=$AG$1,R258,0)</f>
        <v>21.285714285714285</v>
      </c>
      <c r="T258" s="63">
        <f>IF($AG$1&gt;=M258,N258,0)</f>
        <v>21.285714285714285</v>
      </c>
      <c r="U258" s="64" t="s">
        <v>1815</v>
      </c>
      <c r="V258" s="65" t="str">
        <f>IF(Q258=100,"CUMPLIDA",IF(M258-$AG$1&lt;0,"VENCIDA",IF(M258-$AG$1&lt;=30,"PRÓXIMA A VENCER",IF(Q258&gt;0,"CON AVANCE","EN TERMINO"))))</f>
        <v>CUMPLIDA</v>
      </c>
      <c r="W258" s="65" t="str">
        <f>IF(A258&lt;&gt;"",IF(AC258=1,"VENCIDO",IF(AC258=2,"PRÓXIMO A VENCER",IF(AC258=3,"EN TERMINO",IF(AC258=4,"CON AVANCE",IF(AC258=5,"CUMPLIDO",))))),"")</f>
        <v>CUMPLIDO</v>
      </c>
      <c r="X258" s="66" t="s">
        <v>941</v>
      </c>
      <c r="Y258" s="127" t="str">
        <f t="shared" si="46"/>
        <v>H18AF17</v>
      </c>
      <c r="Z258" s="84">
        <f>IF(A258&lt;&gt;"",1,Z257+1)</f>
        <v>1</v>
      </c>
      <c r="AA258" s="84" t="str">
        <f t="shared" si="47"/>
        <v>H18AF17 - 1</v>
      </c>
      <c r="AB258" s="128">
        <f t="shared" si="48"/>
        <v>5</v>
      </c>
      <c r="AC258" s="128">
        <f t="shared" si="45"/>
        <v>5</v>
      </c>
      <c r="AD258" s="128" t="str">
        <f>IF(A258&lt;&gt;"",MID(F258,1,FIND(" ",F258,1)-1),AD257)</f>
        <v>H18AF17.</v>
      </c>
      <c r="AE258" s="128" t="str">
        <f t="shared" si="49"/>
        <v>H18AF17</v>
      </c>
      <c r="AF258" s="85"/>
      <c r="AG258" s="86"/>
      <c r="AH258" s="87"/>
    </row>
    <row r="259" spans="1:34" s="88" customFormat="1" ht="350.1" customHeight="1" x14ac:dyDescent="0.2">
      <c r="A259" s="95">
        <f>IF(ISBLANK(D259),"",COUNTA($D$2:D259))</f>
        <v>223</v>
      </c>
      <c r="B259" s="96">
        <f t="shared" si="44"/>
        <v>258</v>
      </c>
      <c r="C259" s="64"/>
      <c r="D259" s="64" t="s">
        <v>939</v>
      </c>
      <c r="E259" s="77" t="s">
        <v>33</v>
      </c>
      <c r="F259" s="69" t="s">
        <v>1402</v>
      </c>
      <c r="G259" s="70" t="s">
        <v>892</v>
      </c>
      <c r="H259" s="70" t="s">
        <v>1382</v>
      </c>
      <c r="I259" s="70" t="s">
        <v>1383</v>
      </c>
      <c r="J259" s="72" t="s">
        <v>1404</v>
      </c>
      <c r="K259" s="64">
        <v>8</v>
      </c>
      <c r="L259" s="118">
        <v>43831</v>
      </c>
      <c r="M259" s="118">
        <v>43921</v>
      </c>
      <c r="N259" s="71">
        <f t="shared" si="52"/>
        <v>12.857142857142858</v>
      </c>
      <c r="O259" s="64" t="s">
        <v>2002</v>
      </c>
      <c r="P259" s="64">
        <v>8</v>
      </c>
      <c r="Q259" s="74">
        <f>IF(P259/K259&gt;1,100,+P259/K259*100)</f>
        <v>100</v>
      </c>
      <c r="R259" s="63">
        <f>+N259*Q259/100</f>
        <v>12.857142857142858</v>
      </c>
      <c r="S259" s="63">
        <f>IF(M259&lt;=$AG$1,R259,0)</f>
        <v>12.857142857142858</v>
      </c>
      <c r="T259" s="63">
        <f>IF($AG$1&gt;=M259,N259,0)</f>
        <v>12.857142857142858</v>
      </c>
      <c r="U259" s="64" t="s">
        <v>1815</v>
      </c>
      <c r="V259" s="65" t="str">
        <f>IF(Q259=100,"CUMPLIDA",IF(M259-$AG$1&lt;0,"VENCIDA",IF(M259-$AG$1&lt;=30,"PRÓXIMA A VENCER",IF(Q259&gt;0,"CON AVANCE","EN TERMINO"))))</f>
        <v>CUMPLIDA</v>
      </c>
      <c r="W259" s="65" t="str">
        <f>IF(A259&lt;&gt;"",IF(AC259=1,"VENCIDO",IF(AC259=2,"PRÓXIMO A VENCER",IF(AC259=3,"EN TERMINO",IF(AC259=4,"CON AVANCE",IF(AC259=5,"CUMPLIDO",))))),"")</f>
        <v>CUMPLIDO</v>
      </c>
      <c r="X259" s="66" t="s">
        <v>941</v>
      </c>
      <c r="Y259" s="127" t="str">
        <f t="shared" si="46"/>
        <v>H24AF17</v>
      </c>
      <c r="Z259" s="84">
        <f>IF(A259&lt;&gt;"",1,Z258+1)</f>
        <v>1</v>
      </c>
      <c r="AA259" s="84" t="str">
        <f t="shared" si="47"/>
        <v>H24AF17 - 1</v>
      </c>
      <c r="AB259" s="128">
        <f t="shared" si="48"/>
        <v>5</v>
      </c>
      <c r="AC259" s="128">
        <f t="shared" si="45"/>
        <v>5</v>
      </c>
      <c r="AD259" s="128" t="str">
        <f>IF(A259&lt;&gt;"",MID(F259,1,FIND(" ",F259,1)-1),AD258)</f>
        <v>H24AF17.</v>
      </c>
      <c r="AE259" s="128" t="str">
        <f t="shared" si="49"/>
        <v>H24AF17</v>
      </c>
      <c r="AF259" s="85"/>
      <c r="AG259" s="86"/>
      <c r="AH259" s="87"/>
    </row>
    <row r="260" spans="1:34" s="88" customFormat="1" ht="350.1" customHeight="1" x14ac:dyDescent="0.2">
      <c r="A260" s="95" t="str">
        <f>IF(ISBLANK(D260),"",COUNTA($D$2:D260))</f>
        <v/>
      </c>
      <c r="B260" s="96">
        <f t="shared" si="44"/>
        <v>259</v>
      </c>
      <c r="C260" s="64"/>
      <c r="D260" s="64"/>
      <c r="E260" s="77" t="s">
        <v>33</v>
      </c>
      <c r="F260" s="69" t="s">
        <v>1403</v>
      </c>
      <c r="G260" s="70" t="s">
        <v>892</v>
      </c>
      <c r="H260" s="70" t="s">
        <v>1382</v>
      </c>
      <c r="I260" s="70" t="s">
        <v>1386</v>
      </c>
      <c r="J260" s="72" t="s">
        <v>1405</v>
      </c>
      <c r="K260" s="64">
        <v>4</v>
      </c>
      <c r="L260" s="118">
        <v>43831</v>
      </c>
      <c r="M260" s="118">
        <v>44196</v>
      </c>
      <c r="N260" s="71">
        <f t="shared" ref="N260" si="53">(+M260-L260)/7</f>
        <v>52.142857142857146</v>
      </c>
      <c r="O260" s="64" t="s">
        <v>2002</v>
      </c>
      <c r="P260" s="64">
        <v>4</v>
      </c>
      <c r="Q260" s="74">
        <f>IF(P260/K260&gt;1,100,+P260/K260*100)</f>
        <v>100</v>
      </c>
      <c r="R260" s="63">
        <f>+N260*Q260/100</f>
        <v>52.142857142857146</v>
      </c>
      <c r="S260" s="63">
        <f>IF(M260&lt;=$AG$1,R260,0)</f>
        <v>52.142857142857146</v>
      </c>
      <c r="T260" s="63">
        <f>IF($AG$1&gt;=M260,N260,0)</f>
        <v>52.142857142857146</v>
      </c>
      <c r="U260" s="64" t="s">
        <v>1815</v>
      </c>
      <c r="V260" s="65" t="str">
        <f>IF(Q260=100,"CUMPLIDA",IF(M260-$AG$1&lt;0,"VENCIDA",IF(M260-$AG$1&lt;=30,"PRÓXIMA A VENCER",IF(Q260&gt;0,"CON AVANCE","EN TERMINO"))))</f>
        <v>CUMPLIDA</v>
      </c>
      <c r="W260" s="65" t="str">
        <f>IF(A260&lt;&gt;"",IF(AC260=1,"VENCIDO",IF(AC260=2,"PRÓXIMO A VENCER",IF(AC260=3,"EN TERMINO",IF(AC260=4,"CON AVANCE",IF(AC260=5,"CUMPLIDO",))))),"")</f>
        <v/>
      </c>
      <c r="X260" s="66" t="s">
        <v>941</v>
      </c>
      <c r="Y260" s="127" t="str">
        <f t="shared" si="46"/>
        <v>H24AF17</v>
      </c>
      <c r="Z260" s="84">
        <f>IF(A260&lt;&gt;"",1,Z259+1)</f>
        <v>2</v>
      </c>
      <c r="AA260" s="84" t="str">
        <f t="shared" si="47"/>
        <v>H24AF17 - 2</v>
      </c>
      <c r="AB260" s="128">
        <f t="shared" si="48"/>
        <v>5</v>
      </c>
      <c r="AC260" s="128">
        <f t="shared" si="45"/>
        <v>5</v>
      </c>
      <c r="AD260" s="128" t="str">
        <f>IF(A260&lt;&gt;"",MID(F260,1,FIND(" ",F260,1)-1),AD259)</f>
        <v>H24AF17.</v>
      </c>
      <c r="AE260" s="128" t="str">
        <f t="shared" si="49"/>
        <v>H24AF17</v>
      </c>
      <c r="AF260" s="85"/>
      <c r="AG260" s="86"/>
      <c r="AH260" s="87"/>
    </row>
    <row r="261" spans="1:34" s="88" customFormat="1" ht="350.1" customHeight="1" x14ac:dyDescent="0.2">
      <c r="A261" s="95">
        <f>IF(ISBLANK(D261),"",COUNTA($D$2:D261))</f>
        <v>224</v>
      </c>
      <c r="B261" s="96">
        <f t="shared" si="44"/>
        <v>260</v>
      </c>
      <c r="C261" s="64"/>
      <c r="D261" s="64" t="s">
        <v>939</v>
      </c>
      <c r="E261" s="77" t="s">
        <v>33</v>
      </c>
      <c r="F261" s="69" t="s">
        <v>893</v>
      </c>
      <c r="G261" s="70" t="s">
        <v>892</v>
      </c>
      <c r="H261" s="70" t="s">
        <v>1382</v>
      </c>
      <c r="I261" s="70" t="s">
        <v>1383</v>
      </c>
      <c r="J261" s="72" t="s">
        <v>1404</v>
      </c>
      <c r="K261" s="64">
        <v>8</v>
      </c>
      <c r="L261" s="118">
        <v>43831</v>
      </c>
      <c r="M261" s="118">
        <v>43921</v>
      </c>
      <c r="N261" s="71">
        <f t="shared" si="52"/>
        <v>12.857142857142858</v>
      </c>
      <c r="O261" s="64" t="s">
        <v>2002</v>
      </c>
      <c r="P261" s="64">
        <v>8</v>
      </c>
      <c r="Q261" s="74">
        <f>IF(P261/K261&gt;1,100,+P261/K261*100)</f>
        <v>100</v>
      </c>
      <c r="R261" s="63">
        <f>+N261*Q261/100</f>
        <v>12.857142857142858</v>
      </c>
      <c r="S261" s="63">
        <f>IF(M261&lt;=$AG$1,R261,0)</f>
        <v>12.857142857142858</v>
      </c>
      <c r="T261" s="63">
        <f>IF($AG$1&gt;=M261,N261,0)</f>
        <v>12.857142857142858</v>
      </c>
      <c r="U261" s="64" t="s">
        <v>1815</v>
      </c>
      <c r="V261" s="65" t="str">
        <f>IF(Q261=100,"CUMPLIDA",IF(M261-$AG$1&lt;0,"VENCIDA",IF(M261-$AG$1&lt;=30,"PRÓXIMA A VENCER",IF(Q261&gt;0,"CON AVANCE","EN TERMINO"))))</f>
        <v>CUMPLIDA</v>
      </c>
      <c r="W261" s="65" t="str">
        <f>IF(A261&lt;&gt;"",IF(AC261=1,"VENCIDO",IF(AC261=2,"PRÓXIMO A VENCER",IF(AC261=3,"EN TERMINO",IF(AC261=4,"CON AVANCE",IF(AC261=5,"CUMPLIDO",))))),"")</f>
        <v>CUMPLIDO</v>
      </c>
      <c r="X261" s="66" t="s">
        <v>941</v>
      </c>
      <c r="Y261" s="127" t="str">
        <f t="shared" si="46"/>
        <v>H25AF17</v>
      </c>
      <c r="Z261" s="84">
        <f>IF(A261&lt;&gt;"",1,Z260+1)</f>
        <v>1</v>
      </c>
      <c r="AA261" s="84" t="str">
        <f t="shared" si="47"/>
        <v>H25AF17 - 1</v>
      </c>
      <c r="AB261" s="128">
        <f t="shared" si="48"/>
        <v>5</v>
      </c>
      <c r="AC261" s="128">
        <f t="shared" si="45"/>
        <v>5</v>
      </c>
      <c r="AD261" s="128" t="str">
        <f>IF(A261&lt;&gt;"",MID(F261,1,FIND(" ",F261,1)-1),AD260)</f>
        <v>H25AF17.</v>
      </c>
      <c r="AE261" s="128" t="str">
        <f t="shared" si="49"/>
        <v>H25AF17</v>
      </c>
      <c r="AF261" s="85"/>
      <c r="AG261" s="86"/>
      <c r="AH261" s="87"/>
    </row>
    <row r="262" spans="1:34" s="88" customFormat="1" ht="350.1" customHeight="1" x14ac:dyDescent="0.2">
      <c r="A262" s="95" t="str">
        <f>IF(ISBLANK(D262),"",COUNTA($D$2:D262))</f>
        <v/>
      </c>
      <c r="B262" s="96">
        <f t="shared" ref="B262:B325" si="54">ROW()-1</f>
        <v>261</v>
      </c>
      <c r="C262" s="64"/>
      <c r="D262" s="64"/>
      <c r="E262" s="77" t="s">
        <v>33</v>
      </c>
      <c r="F262" s="69" t="s">
        <v>894</v>
      </c>
      <c r="G262" s="70" t="s">
        <v>892</v>
      </c>
      <c r="H262" s="70" t="s">
        <v>1382</v>
      </c>
      <c r="I262" s="70" t="s">
        <v>1386</v>
      </c>
      <c r="J262" s="72" t="s">
        <v>1405</v>
      </c>
      <c r="K262" s="64">
        <v>4</v>
      </c>
      <c r="L262" s="118">
        <v>43831</v>
      </c>
      <c r="M262" s="118">
        <v>44196</v>
      </c>
      <c r="N262" s="71">
        <f t="shared" si="52"/>
        <v>52.142857142857146</v>
      </c>
      <c r="O262" s="64" t="s">
        <v>2002</v>
      </c>
      <c r="P262" s="64">
        <v>4</v>
      </c>
      <c r="Q262" s="74">
        <f>IF(P262/K262&gt;1,100,+P262/K262*100)</f>
        <v>100</v>
      </c>
      <c r="R262" s="63">
        <f>+N262*Q262/100</f>
        <v>52.142857142857146</v>
      </c>
      <c r="S262" s="63">
        <f>IF(M262&lt;=$AG$1,R262,0)</f>
        <v>52.142857142857146</v>
      </c>
      <c r="T262" s="63">
        <f>IF($AG$1&gt;=M262,N262,0)</f>
        <v>52.142857142857146</v>
      </c>
      <c r="U262" s="64" t="s">
        <v>1815</v>
      </c>
      <c r="V262" s="65" t="str">
        <f>IF(Q262=100,"CUMPLIDA",IF(M262-$AG$1&lt;0,"VENCIDA",IF(M262-$AG$1&lt;=30,"PRÓXIMA A VENCER",IF(Q262&gt;0,"CON AVANCE","EN TERMINO"))))</f>
        <v>CUMPLIDA</v>
      </c>
      <c r="W262" s="65" t="str">
        <f>IF(A262&lt;&gt;"",IF(AC262=1,"VENCIDO",IF(AC262=2,"PRÓXIMO A VENCER",IF(AC262=3,"EN TERMINO",IF(AC262=4,"CON AVANCE",IF(AC262=5,"CUMPLIDO",))))),"")</f>
        <v/>
      </c>
      <c r="X262" s="66" t="s">
        <v>941</v>
      </c>
      <c r="Y262" s="127" t="str">
        <f t="shared" si="46"/>
        <v>H25AF17</v>
      </c>
      <c r="Z262" s="84">
        <f>IF(A262&lt;&gt;"",1,Z261+1)</f>
        <v>2</v>
      </c>
      <c r="AA262" s="84" t="str">
        <f t="shared" si="47"/>
        <v>H25AF17 - 2</v>
      </c>
      <c r="AB262" s="128">
        <f t="shared" si="48"/>
        <v>5</v>
      </c>
      <c r="AC262" s="128">
        <f t="shared" si="45"/>
        <v>5</v>
      </c>
      <c r="AD262" s="128" t="str">
        <f>IF(A262&lt;&gt;"",MID(F262,1,FIND(" ",F262,1)-1),AD261)</f>
        <v>H25AF17.</v>
      </c>
      <c r="AE262" s="128" t="str">
        <f t="shared" si="49"/>
        <v>H25AF17</v>
      </c>
      <c r="AF262" s="85"/>
      <c r="AG262" s="86"/>
      <c r="AH262" s="87"/>
    </row>
    <row r="263" spans="1:34" s="88" customFormat="1" ht="350.1" customHeight="1" x14ac:dyDescent="0.2">
      <c r="A263" s="95">
        <f>IF(ISBLANK(D263),"",COUNTA($D$2:D263))</f>
        <v>225</v>
      </c>
      <c r="B263" s="96">
        <f t="shared" si="54"/>
        <v>262</v>
      </c>
      <c r="C263" s="64"/>
      <c r="D263" s="64" t="s">
        <v>939</v>
      </c>
      <c r="E263" s="77" t="s">
        <v>33</v>
      </c>
      <c r="F263" s="69" t="s">
        <v>1406</v>
      </c>
      <c r="G263" s="70" t="s">
        <v>892</v>
      </c>
      <c r="H263" s="70" t="s">
        <v>1382</v>
      </c>
      <c r="I263" s="70" t="s">
        <v>1383</v>
      </c>
      <c r="J263" s="72" t="s">
        <v>1404</v>
      </c>
      <c r="K263" s="64">
        <v>8</v>
      </c>
      <c r="L263" s="118">
        <v>43831</v>
      </c>
      <c r="M263" s="118">
        <v>43921</v>
      </c>
      <c r="N263" s="71">
        <f t="shared" si="52"/>
        <v>12.857142857142858</v>
      </c>
      <c r="O263" s="64" t="s">
        <v>2002</v>
      </c>
      <c r="P263" s="64">
        <v>8</v>
      </c>
      <c r="Q263" s="74">
        <f>IF(P263/K263&gt;1,100,+P263/K263*100)</f>
        <v>100</v>
      </c>
      <c r="R263" s="63">
        <f>+N263*Q263/100</f>
        <v>12.857142857142858</v>
      </c>
      <c r="S263" s="63">
        <f>IF(M263&lt;=$AG$1,R263,0)</f>
        <v>12.857142857142858</v>
      </c>
      <c r="T263" s="63">
        <f>IF($AG$1&gt;=M263,N263,0)</f>
        <v>12.857142857142858</v>
      </c>
      <c r="U263" s="64" t="s">
        <v>1815</v>
      </c>
      <c r="V263" s="65" t="str">
        <f>IF(Q263=100,"CUMPLIDA",IF(M263-$AG$1&lt;0,"VENCIDA",IF(M263-$AG$1&lt;=30,"PRÓXIMA A VENCER",IF(Q263&gt;0,"CON AVANCE","EN TERMINO"))))</f>
        <v>CUMPLIDA</v>
      </c>
      <c r="W263" s="65" t="str">
        <f>IF(A263&lt;&gt;"",IF(AC263=1,"VENCIDO",IF(AC263=2,"PRÓXIMO A VENCER",IF(AC263=3,"EN TERMINO",IF(AC263=4,"CON AVANCE",IF(AC263=5,"CUMPLIDO",))))),"")</f>
        <v>CUMPLIDO</v>
      </c>
      <c r="X263" s="66" t="s">
        <v>941</v>
      </c>
      <c r="Y263" s="127" t="str">
        <f t="shared" si="46"/>
        <v>H26AF17</v>
      </c>
      <c r="Z263" s="84">
        <f>IF(A263&lt;&gt;"",1,Z262+1)</f>
        <v>1</v>
      </c>
      <c r="AA263" s="84" t="str">
        <f t="shared" si="47"/>
        <v>H26AF17 - 1</v>
      </c>
      <c r="AB263" s="128">
        <f t="shared" si="48"/>
        <v>5</v>
      </c>
      <c r="AC263" s="128">
        <f t="shared" si="45"/>
        <v>5</v>
      </c>
      <c r="AD263" s="128" t="str">
        <f>IF(A263&lt;&gt;"",MID(F263,1,FIND(" ",F263,1)-1),AD262)</f>
        <v>H26AF17.</v>
      </c>
      <c r="AE263" s="128" t="str">
        <f t="shared" si="49"/>
        <v>H26AF17</v>
      </c>
      <c r="AF263" s="85"/>
      <c r="AG263" s="86"/>
      <c r="AH263" s="87"/>
    </row>
    <row r="264" spans="1:34" s="88" customFormat="1" ht="350.1" customHeight="1" x14ac:dyDescent="0.2">
      <c r="A264" s="95" t="str">
        <f>IF(ISBLANK(D264),"",COUNTA($D$2:D264))</f>
        <v/>
      </c>
      <c r="B264" s="96">
        <f t="shared" si="54"/>
        <v>263</v>
      </c>
      <c r="C264" s="64"/>
      <c r="D264" s="64"/>
      <c r="E264" s="77" t="s">
        <v>33</v>
      </c>
      <c r="F264" s="69" t="s">
        <v>1407</v>
      </c>
      <c r="G264" s="70" t="s">
        <v>892</v>
      </c>
      <c r="H264" s="70" t="s">
        <v>1382</v>
      </c>
      <c r="I264" s="70" t="s">
        <v>1386</v>
      </c>
      <c r="J264" s="72" t="s">
        <v>1405</v>
      </c>
      <c r="K264" s="64">
        <v>4</v>
      </c>
      <c r="L264" s="118">
        <v>43831</v>
      </c>
      <c r="M264" s="118">
        <v>44196</v>
      </c>
      <c r="N264" s="71">
        <f t="shared" ref="N264" si="55">(+M264-L264)/7</f>
        <v>52.142857142857146</v>
      </c>
      <c r="O264" s="64" t="s">
        <v>2002</v>
      </c>
      <c r="P264" s="64">
        <v>4</v>
      </c>
      <c r="Q264" s="74">
        <f>IF(P264/K264&gt;1,100,+P264/K264*100)</f>
        <v>100</v>
      </c>
      <c r="R264" s="63">
        <f>+N264*Q264/100</f>
        <v>52.142857142857146</v>
      </c>
      <c r="S264" s="63">
        <f>IF(M264&lt;=$AG$1,R264,0)</f>
        <v>52.142857142857146</v>
      </c>
      <c r="T264" s="63">
        <f>IF($AG$1&gt;=M264,N264,0)</f>
        <v>52.142857142857146</v>
      </c>
      <c r="U264" s="64" t="s">
        <v>1815</v>
      </c>
      <c r="V264" s="65" t="str">
        <f>IF(Q264=100,"CUMPLIDA",IF(M264-$AG$1&lt;0,"VENCIDA",IF(M264-$AG$1&lt;=30,"PRÓXIMA A VENCER",IF(Q264&gt;0,"CON AVANCE","EN TERMINO"))))</f>
        <v>CUMPLIDA</v>
      </c>
      <c r="W264" s="65" t="str">
        <f>IF(A264&lt;&gt;"",IF(AC264=1,"VENCIDO",IF(AC264=2,"PRÓXIMO A VENCER",IF(AC264=3,"EN TERMINO",IF(AC264=4,"CON AVANCE",IF(AC264=5,"CUMPLIDO",))))),"")</f>
        <v/>
      </c>
      <c r="X264" s="66" t="s">
        <v>941</v>
      </c>
      <c r="Y264" s="127" t="str">
        <f t="shared" si="46"/>
        <v>H26AF17</v>
      </c>
      <c r="Z264" s="84">
        <f>IF(A264&lt;&gt;"",1,Z263+1)</f>
        <v>2</v>
      </c>
      <c r="AA264" s="84" t="str">
        <f t="shared" si="47"/>
        <v>H26AF17 - 2</v>
      </c>
      <c r="AB264" s="128">
        <f t="shared" si="48"/>
        <v>5</v>
      </c>
      <c r="AC264" s="128">
        <f t="shared" si="45"/>
        <v>5</v>
      </c>
      <c r="AD264" s="128" t="str">
        <f>IF(A264&lt;&gt;"",MID(F264,1,FIND(" ",F264,1)-1),AD263)</f>
        <v>H26AF17.</v>
      </c>
      <c r="AE264" s="128" t="str">
        <f t="shared" si="49"/>
        <v>H26AF17</v>
      </c>
      <c r="AF264" s="85"/>
      <c r="AG264" s="86"/>
      <c r="AH264" s="87"/>
    </row>
    <row r="265" spans="1:34" s="88" customFormat="1" ht="350.1" customHeight="1" x14ac:dyDescent="0.2">
      <c r="A265" s="95">
        <f>IF(ISBLANK(D265),"",COUNTA($D$2:D265))</f>
        <v>226</v>
      </c>
      <c r="B265" s="96">
        <f t="shared" si="54"/>
        <v>264</v>
      </c>
      <c r="C265" s="64"/>
      <c r="D265" s="64" t="s">
        <v>939</v>
      </c>
      <c r="E265" s="77" t="s">
        <v>33</v>
      </c>
      <c r="F265" s="69" t="s">
        <v>895</v>
      </c>
      <c r="G265" s="70" t="s">
        <v>892</v>
      </c>
      <c r="H265" s="70" t="s">
        <v>1382</v>
      </c>
      <c r="I265" s="70" t="s">
        <v>1383</v>
      </c>
      <c r="J265" s="72" t="s">
        <v>1404</v>
      </c>
      <c r="K265" s="64">
        <v>8</v>
      </c>
      <c r="L265" s="118">
        <v>43831</v>
      </c>
      <c r="M265" s="118">
        <v>43921</v>
      </c>
      <c r="N265" s="71">
        <f t="shared" si="52"/>
        <v>12.857142857142858</v>
      </c>
      <c r="O265" s="64" t="s">
        <v>2002</v>
      </c>
      <c r="P265" s="64">
        <v>8</v>
      </c>
      <c r="Q265" s="74">
        <f>IF(P265/K265&gt;1,100,+P265/K265*100)</f>
        <v>100</v>
      </c>
      <c r="R265" s="63">
        <f>+N265*Q265/100</f>
        <v>12.857142857142858</v>
      </c>
      <c r="S265" s="63">
        <f>IF(M265&lt;=$AG$1,R265,0)</f>
        <v>12.857142857142858</v>
      </c>
      <c r="T265" s="63">
        <f>IF($AG$1&gt;=M265,N265,0)</f>
        <v>12.857142857142858</v>
      </c>
      <c r="U265" s="64" t="s">
        <v>1815</v>
      </c>
      <c r="V265" s="65" t="str">
        <f>IF(Q265=100,"CUMPLIDA",IF(M265-$AG$1&lt;0,"VENCIDA",IF(M265-$AG$1&lt;=30,"PRÓXIMA A VENCER",IF(Q265&gt;0,"CON AVANCE","EN TERMINO"))))</f>
        <v>CUMPLIDA</v>
      </c>
      <c r="W265" s="65" t="str">
        <f>IF(A265&lt;&gt;"",IF(AC265=1,"VENCIDO",IF(AC265=2,"PRÓXIMO A VENCER",IF(AC265=3,"EN TERMINO",IF(AC265=4,"CON AVANCE",IF(AC265=5,"CUMPLIDO",))))),"")</f>
        <v>CUMPLIDO</v>
      </c>
      <c r="X265" s="66" t="s">
        <v>941</v>
      </c>
      <c r="Y265" s="127" t="str">
        <f t="shared" si="46"/>
        <v>H27AF17</v>
      </c>
      <c r="Z265" s="84">
        <f>IF(A265&lt;&gt;"",1,Z264+1)</f>
        <v>1</v>
      </c>
      <c r="AA265" s="84" t="str">
        <f t="shared" si="47"/>
        <v>H27AF17 - 1</v>
      </c>
      <c r="AB265" s="128">
        <f t="shared" si="48"/>
        <v>5</v>
      </c>
      <c r="AC265" s="128">
        <f t="shared" ref="AC265:AC328" si="56">IF(Z283=Z265+1,MIN(AB265,AC283),AB265)</f>
        <v>5</v>
      </c>
      <c r="AD265" s="128" t="str">
        <f>IF(A265&lt;&gt;"",MID(F265,1,FIND(" ",F265,1)-1),AD264)</f>
        <v>H27AF17.</v>
      </c>
      <c r="AE265" s="128" t="str">
        <f t="shared" si="49"/>
        <v>H27AF17</v>
      </c>
      <c r="AF265" s="85"/>
      <c r="AG265" s="86"/>
      <c r="AH265" s="87"/>
    </row>
    <row r="266" spans="1:34" s="88" customFormat="1" ht="350.1" customHeight="1" x14ac:dyDescent="0.2">
      <c r="A266" s="95" t="str">
        <f>IF(ISBLANK(D266),"",COUNTA($D$2:D266))</f>
        <v/>
      </c>
      <c r="B266" s="96">
        <f t="shared" si="54"/>
        <v>265</v>
      </c>
      <c r="C266" s="64"/>
      <c r="D266" s="64"/>
      <c r="E266" s="77" t="s">
        <v>33</v>
      </c>
      <c r="F266" s="69" t="s">
        <v>896</v>
      </c>
      <c r="G266" s="70" t="s">
        <v>892</v>
      </c>
      <c r="H266" s="70" t="s">
        <v>1382</v>
      </c>
      <c r="I266" s="70" t="s">
        <v>1386</v>
      </c>
      <c r="J266" s="72" t="s">
        <v>1405</v>
      </c>
      <c r="K266" s="64">
        <v>4</v>
      </c>
      <c r="L266" s="118">
        <v>43831</v>
      </c>
      <c r="M266" s="118">
        <v>44196</v>
      </c>
      <c r="N266" s="71">
        <f t="shared" si="52"/>
        <v>52.142857142857146</v>
      </c>
      <c r="O266" s="64" t="s">
        <v>2002</v>
      </c>
      <c r="P266" s="64">
        <v>4</v>
      </c>
      <c r="Q266" s="74">
        <f>IF(P266/K266&gt;1,100,+P266/K266*100)</f>
        <v>100</v>
      </c>
      <c r="R266" s="63">
        <f>+N266*Q266/100</f>
        <v>52.142857142857146</v>
      </c>
      <c r="S266" s="63">
        <f>IF(M266&lt;=$AG$1,R266,0)</f>
        <v>52.142857142857146</v>
      </c>
      <c r="T266" s="63">
        <f>IF($AG$1&gt;=M266,N266,0)</f>
        <v>52.142857142857146</v>
      </c>
      <c r="U266" s="64" t="s">
        <v>1815</v>
      </c>
      <c r="V266" s="65" t="str">
        <f>IF(Q266=100,"CUMPLIDA",IF(M266-$AG$1&lt;0,"VENCIDA",IF(M266-$AG$1&lt;=30,"PRÓXIMA A VENCER",IF(Q266&gt;0,"CON AVANCE","EN TERMINO"))))</f>
        <v>CUMPLIDA</v>
      </c>
      <c r="W266" s="65" t="str">
        <f>IF(A266&lt;&gt;"",IF(AC266=1,"VENCIDO",IF(AC266=2,"PRÓXIMO A VENCER",IF(AC266=3,"EN TERMINO",IF(AC266=4,"CON AVANCE",IF(AC266=5,"CUMPLIDO",))))),"")</f>
        <v/>
      </c>
      <c r="X266" s="66" t="s">
        <v>941</v>
      </c>
      <c r="Y266" s="127" t="str">
        <f t="shared" ref="Y266:Y329" si="57">AE266</f>
        <v>H27AF17</v>
      </c>
      <c r="Z266" s="84">
        <f>IF(A266&lt;&gt;"",1,Z265+1)</f>
        <v>2</v>
      </c>
      <c r="AA266" s="84" t="str">
        <f t="shared" ref="AA266:AA329" si="58">CONCATENATE(Y266," - ",Z266)</f>
        <v>H27AF17 - 2</v>
      </c>
      <c r="AB266" s="128">
        <f t="shared" ref="AB266:AB329" si="59">IF(V266="VENCIDA",1,IF(V266="PRÓXIMA A VENCER",2,IF(V266="EN TERMINO",3,IF(V266="CON AVANCE",4,IF(V266="CUMPLIDA",5,)))))</f>
        <v>5</v>
      </c>
      <c r="AC266" s="128">
        <f t="shared" si="56"/>
        <v>5</v>
      </c>
      <c r="AD266" s="128" t="str">
        <f>IF(A266&lt;&gt;"",MID(F266,1,FIND(" ",F266,1)-1),AD265)</f>
        <v>H27AF17.</v>
      </c>
      <c r="AE266" s="128" t="str">
        <f t="shared" ref="AE266:AE329" si="60">IFERROR(MID(AD266,1,FIND(".",AD266,1)-1),AD266)</f>
        <v>H27AF17</v>
      </c>
      <c r="AF266" s="85"/>
      <c r="AG266" s="86"/>
      <c r="AH266" s="87"/>
    </row>
    <row r="267" spans="1:34" s="88" customFormat="1" ht="350.1" customHeight="1" x14ac:dyDescent="0.2">
      <c r="A267" s="95">
        <f>IF(ISBLANK(D267),"",COUNTA($D$2:D267))</f>
        <v>227</v>
      </c>
      <c r="B267" s="96">
        <f t="shared" si="54"/>
        <v>266</v>
      </c>
      <c r="C267" s="64"/>
      <c r="D267" s="64" t="s">
        <v>939</v>
      </c>
      <c r="E267" s="77" t="s">
        <v>33</v>
      </c>
      <c r="F267" s="69" t="s">
        <v>897</v>
      </c>
      <c r="G267" s="70" t="s">
        <v>892</v>
      </c>
      <c r="H267" s="70" t="s">
        <v>1382</v>
      </c>
      <c r="I267" s="70" t="s">
        <v>1383</v>
      </c>
      <c r="J267" s="72" t="s">
        <v>1404</v>
      </c>
      <c r="K267" s="64">
        <v>8</v>
      </c>
      <c r="L267" s="118">
        <v>43831</v>
      </c>
      <c r="M267" s="118">
        <v>43921</v>
      </c>
      <c r="N267" s="71">
        <f t="shared" si="52"/>
        <v>12.857142857142858</v>
      </c>
      <c r="O267" s="64" t="s">
        <v>2002</v>
      </c>
      <c r="P267" s="64">
        <v>8</v>
      </c>
      <c r="Q267" s="74">
        <f>IF(P267/K267&gt;1,100,+P267/K267*100)</f>
        <v>100</v>
      </c>
      <c r="R267" s="63">
        <f>+N267*Q267/100</f>
        <v>12.857142857142858</v>
      </c>
      <c r="S267" s="63">
        <f>IF(M267&lt;=$AG$1,R267,0)</f>
        <v>12.857142857142858</v>
      </c>
      <c r="T267" s="63">
        <f>IF($AG$1&gt;=M267,N267,0)</f>
        <v>12.857142857142858</v>
      </c>
      <c r="U267" s="64" t="s">
        <v>1815</v>
      </c>
      <c r="V267" s="65" t="str">
        <f>IF(Q267=100,"CUMPLIDA",IF(M267-$AG$1&lt;0,"VENCIDA",IF(M267-$AG$1&lt;=30,"PRÓXIMA A VENCER",IF(Q267&gt;0,"CON AVANCE","EN TERMINO"))))</f>
        <v>CUMPLIDA</v>
      </c>
      <c r="W267" s="65" t="str">
        <f>IF(A267&lt;&gt;"",IF(AC267=1,"VENCIDO",IF(AC267=2,"PRÓXIMO A VENCER",IF(AC267=3,"EN TERMINO",IF(AC267=4,"CON AVANCE",IF(AC267=5,"CUMPLIDO",))))),"")</f>
        <v>CUMPLIDO</v>
      </c>
      <c r="X267" s="66" t="s">
        <v>941</v>
      </c>
      <c r="Y267" s="127" t="str">
        <f t="shared" si="57"/>
        <v>H28AF17</v>
      </c>
      <c r="Z267" s="84">
        <f>IF(A267&lt;&gt;"",1,Z266+1)</f>
        <v>1</v>
      </c>
      <c r="AA267" s="84" t="str">
        <f t="shared" si="58"/>
        <v>H28AF17 - 1</v>
      </c>
      <c r="AB267" s="128">
        <f t="shared" si="59"/>
        <v>5</v>
      </c>
      <c r="AC267" s="128">
        <f t="shared" si="56"/>
        <v>5</v>
      </c>
      <c r="AD267" s="128" t="str">
        <f>IF(A267&lt;&gt;"",MID(F267,1,FIND(" ",F267,1)-1),AD266)</f>
        <v>H28AF17.</v>
      </c>
      <c r="AE267" s="128" t="str">
        <f t="shared" si="60"/>
        <v>H28AF17</v>
      </c>
      <c r="AF267" s="85"/>
      <c r="AG267" s="86"/>
      <c r="AH267" s="87"/>
    </row>
    <row r="268" spans="1:34" s="88" customFormat="1" ht="350.1" customHeight="1" x14ac:dyDescent="0.2">
      <c r="A268" s="95" t="str">
        <f>IF(ISBLANK(D268),"",COUNTA($D$2:D268))</f>
        <v/>
      </c>
      <c r="B268" s="96">
        <f t="shared" si="54"/>
        <v>267</v>
      </c>
      <c r="C268" s="64"/>
      <c r="D268" s="64"/>
      <c r="E268" s="77" t="s">
        <v>33</v>
      </c>
      <c r="F268" s="69" t="s">
        <v>898</v>
      </c>
      <c r="G268" s="70" t="s">
        <v>892</v>
      </c>
      <c r="H268" s="70" t="s">
        <v>1382</v>
      </c>
      <c r="I268" s="70" t="s">
        <v>1386</v>
      </c>
      <c r="J268" s="72" t="s">
        <v>1405</v>
      </c>
      <c r="K268" s="64">
        <v>4</v>
      </c>
      <c r="L268" s="118">
        <v>43831</v>
      </c>
      <c r="M268" s="118">
        <v>44196</v>
      </c>
      <c r="N268" s="71">
        <f t="shared" si="52"/>
        <v>52.142857142857146</v>
      </c>
      <c r="O268" s="64" t="s">
        <v>2002</v>
      </c>
      <c r="P268" s="64">
        <v>4</v>
      </c>
      <c r="Q268" s="74">
        <f>IF(P268/K268&gt;1,100,+P268/K268*100)</f>
        <v>100</v>
      </c>
      <c r="R268" s="63">
        <f>+N268*Q268/100</f>
        <v>52.142857142857146</v>
      </c>
      <c r="S268" s="63">
        <f>IF(M268&lt;=$AG$1,R268,0)</f>
        <v>52.142857142857146</v>
      </c>
      <c r="T268" s="63">
        <f>IF($AG$1&gt;=M268,N268,0)</f>
        <v>52.142857142857146</v>
      </c>
      <c r="U268" s="64" t="s">
        <v>1815</v>
      </c>
      <c r="V268" s="65" t="str">
        <f>IF(Q268=100,"CUMPLIDA",IF(M268-$AG$1&lt;0,"VENCIDA",IF(M268-$AG$1&lt;=30,"PRÓXIMA A VENCER",IF(Q268&gt;0,"CON AVANCE","EN TERMINO"))))</f>
        <v>CUMPLIDA</v>
      </c>
      <c r="W268" s="65" t="str">
        <f>IF(A268&lt;&gt;"",IF(AC268=1,"VENCIDO",IF(AC268=2,"PRÓXIMO A VENCER",IF(AC268=3,"EN TERMINO",IF(AC268=4,"CON AVANCE",IF(AC268=5,"CUMPLIDO",))))),"")</f>
        <v/>
      </c>
      <c r="X268" s="66" t="s">
        <v>941</v>
      </c>
      <c r="Y268" s="127" t="str">
        <f t="shared" si="57"/>
        <v>H28AF17</v>
      </c>
      <c r="Z268" s="84">
        <f>IF(A268&lt;&gt;"",1,Z267+1)</f>
        <v>2</v>
      </c>
      <c r="AA268" s="84" t="str">
        <f t="shared" si="58"/>
        <v>H28AF17 - 2</v>
      </c>
      <c r="AB268" s="128">
        <f t="shared" si="59"/>
        <v>5</v>
      </c>
      <c r="AC268" s="128">
        <f t="shared" si="56"/>
        <v>5</v>
      </c>
      <c r="AD268" s="128" t="str">
        <f>IF(A268&lt;&gt;"",MID(F268,1,FIND(" ",F268,1)-1),AD267)</f>
        <v>H28AF17.</v>
      </c>
      <c r="AE268" s="128" t="str">
        <f t="shared" si="60"/>
        <v>H28AF17</v>
      </c>
      <c r="AF268" s="85"/>
      <c r="AG268" s="86"/>
      <c r="AH268" s="87"/>
    </row>
    <row r="269" spans="1:34" s="88" customFormat="1" ht="350.1" customHeight="1" x14ac:dyDescent="0.2">
      <c r="A269" s="95">
        <f>IF(ISBLANK(D269),"",COUNTA($D$2:D269))</f>
        <v>228</v>
      </c>
      <c r="B269" s="96">
        <f t="shared" si="54"/>
        <v>268</v>
      </c>
      <c r="C269" s="64"/>
      <c r="D269" s="64" t="s">
        <v>939</v>
      </c>
      <c r="E269" s="77" t="s">
        <v>33</v>
      </c>
      <c r="F269" s="69" t="s">
        <v>1408</v>
      </c>
      <c r="G269" s="70" t="s">
        <v>892</v>
      </c>
      <c r="H269" s="70" t="s">
        <v>1382</v>
      </c>
      <c r="I269" s="70" t="s">
        <v>1383</v>
      </c>
      <c r="J269" s="72" t="s">
        <v>1404</v>
      </c>
      <c r="K269" s="64">
        <v>8</v>
      </c>
      <c r="L269" s="118">
        <v>43831</v>
      </c>
      <c r="M269" s="118">
        <v>43921</v>
      </c>
      <c r="N269" s="71">
        <f t="shared" si="52"/>
        <v>12.857142857142858</v>
      </c>
      <c r="O269" s="64" t="s">
        <v>2002</v>
      </c>
      <c r="P269" s="64">
        <v>8</v>
      </c>
      <c r="Q269" s="74">
        <f>IF(P269/K269&gt;1,100,+P269/K269*100)</f>
        <v>100</v>
      </c>
      <c r="R269" s="63">
        <f>+N269*Q269/100</f>
        <v>12.857142857142858</v>
      </c>
      <c r="S269" s="63">
        <f>IF(M269&lt;=$AG$1,R269,0)</f>
        <v>12.857142857142858</v>
      </c>
      <c r="T269" s="63">
        <f>IF($AG$1&gt;=M269,N269,0)</f>
        <v>12.857142857142858</v>
      </c>
      <c r="U269" s="64" t="s">
        <v>1815</v>
      </c>
      <c r="V269" s="65" t="str">
        <f>IF(Q269=100,"CUMPLIDA",IF(M269-$AG$1&lt;0,"VENCIDA",IF(M269-$AG$1&lt;=30,"PRÓXIMA A VENCER",IF(Q269&gt;0,"CON AVANCE","EN TERMINO"))))</f>
        <v>CUMPLIDA</v>
      </c>
      <c r="W269" s="65" t="str">
        <f>IF(A269&lt;&gt;"",IF(AC269=1,"VENCIDO",IF(AC269=2,"PRÓXIMO A VENCER",IF(AC269=3,"EN TERMINO",IF(AC269=4,"CON AVANCE",IF(AC269=5,"CUMPLIDO",))))),"")</f>
        <v>CUMPLIDO</v>
      </c>
      <c r="X269" s="66" t="s">
        <v>941</v>
      </c>
      <c r="Y269" s="127" t="str">
        <f t="shared" si="57"/>
        <v>H29AF17</v>
      </c>
      <c r="Z269" s="84">
        <f>IF(A269&lt;&gt;"",1,Z268+1)</f>
        <v>1</v>
      </c>
      <c r="AA269" s="84" t="str">
        <f t="shared" si="58"/>
        <v>H29AF17 - 1</v>
      </c>
      <c r="AB269" s="128">
        <f t="shared" si="59"/>
        <v>5</v>
      </c>
      <c r="AC269" s="128">
        <f t="shared" si="56"/>
        <v>5</v>
      </c>
      <c r="AD269" s="128" t="str">
        <f>IF(A269&lt;&gt;"",MID(F269,1,FIND(" ",F269,1)-1),AD268)</f>
        <v>H29AF17.</v>
      </c>
      <c r="AE269" s="128" t="str">
        <f t="shared" si="60"/>
        <v>H29AF17</v>
      </c>
      <c r="AF269" s="85"/>
      <c r="AG269" s="86"/>
      <c r="AH269" s="87"/>
    </row>
    <row r="270" spans="1:34" s="88" customFormat="1" ht="350.1" customHeight="1" x14ac:dyDescent="0.2">
      <c r="A270" s="95" t="str">
        <f>IF(ISBLANK(D270),"",COUNTA($D$2:D270))</f>
        <v/>
      </c>
      <c r="B270" s="96">
        <f t="shared" si="54"/>
        <v>269</v>
      </c>
      <c r="C270" s="64"/>
      <c r="D270" s="64"/>
      <c r="E270" s="77" t="s">
        <v>33</v>
      </c>
      <c r="F270" s="69" t="s">
        <v>1409</v>
      </c>
      <c r="G270" s="70" t="s">
        <v>892</v>
      </c>
      <c r="H270" s="70" t="s">
        <v>1382</v>
      </c>
      <c r="I270" s="70" t="s">
        <v>1386</v>
      </c>
      <c r="J270" s="72" t="s">
        <v>1405</v>
      </c>
      <c r="K270" s="64">
        <v>4</v>
      </c>
      <c r="L270" s="118">
        <v>43831</v>
      </c>
      <c r="M270" s="118">
        <v>44196</v>
      </c>
      <c r="N270" s="71">
        <f t="shared" ref="N270" si="61">(+M270-L270)/7</f>
        <v>52.142857142857146</v>
      </c>
      <c r="O270" s="64" t="s">
        <v>2002</v>
      </c>
      <c r="P270" s="64">
        <v>4</v>
      </c>
      <c r="Q270" s="74">
        <f>IF(P270/K270&gt;1,100,+P270/K270*100)</f>
        <v>100</v>
      </c>
      <c r="R270" s="63">
        <f>+N270*Q270/100</f>
        <v>52.142857142857146</v>
      </c>
      <c r="S270" s="63">
        <f>IF(M270&lt;=$AG$1,R270,0)</f>
        <v>52.142857142857146</v>
      </c>
      <c r="T270" s="63">
        <f>IF($AG$1&gt;=M270,N270,0)</f>
        <v>52.142857142857146</v>
      </c>
      <c r="U270" s="64" t="s">
        <v>1815</v>
      </c>
      <c r="V270" s="65" t="str">
        <f>IF(Q270=100,"CUMPLIDA",IF(M270-$AG$1&lt;0,"VENCIDA",IF(M270-$AG$1&lt;=30,"PRÓXIMA A VENCER",IF(Q270&gt;0,"CON AVANCE","EN TERMINO"))))</f>
        <v>CUMPLIDA</v>
      </c>
      <c r="W270" s="65" t="str">
        <f>IF(A270&lt;&gt;"",IF(AC270=1,"VENCIDO",IF(AC270=2,"PRÓXIMO A VENCER",IF(AC270=3,"EN TERMINO",IF(AC270=4,"CON AVANCE",IF(AC270=5,"CUMPLIDO",))))),"")</f>
        <v/>
      </c>
      <c r="X270" s="66" t="s">
        <v>941</v>
      </c>
      <c r="Y270" s="127" t="str">
        <f t="shared" si="57"/>
        <v>H29AF17</v>
      </c>
      <c r="Z270" s="84">
        <f>IF(A270&lt;&gt;"",1,Z269+1)</f>
        <v>2</v>
      </c>
      <c r="AA270" s="84" t="str">
        <f t="shared" si="58"/>
        <v>H29AF17 - 2</v>
      </c>
      <c r="AB270" s="128">
        <f t="shared" si="59"/>
        <v>5</v>
      </c>
      <c r="AC270" s="128">
        <f t="shared" si="56"/>
        <v>5</v>
      </c>
      <c r="AD270" s="128" t="str">
        <f>IF(A270&lt;&gt;"",MID(F270,1,FIND(" ",F270,1)-1),AD269)</f>
        <v>H29AF17.</v>
      </c>
      <c r="AE270" s="128" t="str">
        <f t="shared" si="60"/>
        <v>H29AF17</v>
      </c>
      <c r="AF270" s="85"/>
      <c r="AG270" s="86"/>
      <c r="AH270" s="87"/>
    </row>
    <row r="271" spans="1:34" s="88" customFormat="1" ht="350.1" customHeight="1" x14ac:dyDescent="0.2">
      <c r="A271" s="95">
        <f>IF(ISBLANK(D271),"",COUNTA($D$2:D271))</f>
        <v>229</v>
      </c>
      <c r="B271" s="96">
        <f t="shared" si="54"/>
        <v>270</v>
      </c>
      <c r="C271" s="64"/>
      <c r="D271" s="64" t="s">
        <v>939</v>
      </c>
      <c r="E271" s="77" t="s">
        <v>33</v>
      </c>
      <c r="F271" s="69" t="s">
        <v>1410</v>
      </c>
      <c r="G271" s="70" t="s">
        <v>892</v>
      </c>
      <c r="H271" s="70" t="s">
        <v>1382</v>
      </c>
      <c r="I271" s="70" t="s">
        <v>1383</v>
      </c>
      <c r="J271" s="72" t="s">
        <v>1404</v>
      </c>
      <c r="K271" s="64">
        <v>8</v>
      </c>
      <c r="L271" s="118">
        <v>43831</v>
      </c>
      <c r="M271" s="118">
        <v>43921</v>
      </c>
      <c r="N271" s="71">
        <f t="shared" si="52"/>
        <v>12.857142857142858</v>
      </c>
      <c r="O271" s="64" t="s">
        <v>2002</v>
      </c>
      <c r="P271" s="64">
        <v>8</v>
      </c>
      <c r="Q271" s="74">
        <f>IF(P271/K271&gt;1,100,+P271/K271*100)</f>
        <v>100</v>
      </c>
      <c r="R271" s="63">
        <f>+N271*Q271/100</f>
        <v>12.857142857142858</v>
      </c>
      <c r="S271" s="63">
        <f>IF(M271&lt;=$AG$1,R271,0)</f>
        <v>12.857142857142858</v>
      </c>
      <c r="T271" s="63">
        <f>IF($AG$1&gt;=M271,N271,0)</f>
        <v>12.857142857142858</v>
      </c>
      <c r="U271" s="64" t="s">
        <v>1815</v>
      </c>
      <c r="V271" s="65" t="str">
        <f>IF(Q271=100,"CUMPLIDA",IF(M271-$AG$1&lt;0,"VENCIDA",IF(M271-$AG$1&lt;=30,"PRÓXIMA A VENCER",IF(Q271&gt;0,"CON AVANCE","EN TERMINO"))))</f>
        <v>CUMPLIDA</v>
      </c>
      <c r="W271" s="65" t="str">
        <f>IF(A271&lt;&gt;"",IF(AC271=1,"VENCIDO",IF(AC271=2,"PRÓXIMO A VENCER",IF(AC271=3,"EN TERMINO",IF(AC271=4,"CON AVANCE",IF(AC271=5,"CUMPLIDO",))))),"")</f>
        <v>CUMPLIDO</v>
      </c>
      <c r="X271" s="66" t="s">
        <v>941</v>
      </c>
      <c r="Y271" s="127" t="str">
        <f t="shared" si="57"/>
        <v>H30AF17</v>
      </c>
      <c r="Z271" s="84">
        <f>IF(A271&lt;&gt;"",1,Z270+1)</f>
        <v>1</v>
      </c>
      <c r="AA271" s="84" t="str">
        <f t="shared" si="58"/>
        <v>H30AF17 - 1</v>
      </c>
      <c r="AB271" s="128">
        <f t="shared" si="59"/>
        <v>5</v>
      </c>
      <c r="AC271" s="128">
        <f t="shared" si="56"/>
        <v>5</v>
      </c>
      <c r="AD271" s="128" t="str">
        <f>IF(A271&lt;&gt;"",MID(F271,1,FIND(" ",F271,1)-1),AD270)</f>
        <v>H30AF17.</v>
      </c>
      <c r="AE271" s="128" t="str">
        <f t="shared" si="60"/>
        <v>H30AF17</v>
      </c>
      <c r="AF271" s="85"/>
      <c r="AG271" s="86"/>
      <c r="AH271" s="87"/>
    </row>
    <row r="272" spans="1:34" s="88" customFormat="1" ht="350.1" customHeight="1" x14ac:dyDescent="0.2">
      <c r="A272" s="95" t="str">
        <f>IF(ISBLANK(D272),"",COUNTA($D$2:D272))</f>
        <v/>
      </c>
      <c r="B272" s="96">
        <f t="shared" si="54"/>
        <v>271</v>
      </c>
      <c r="C272" s="64"/>
      <c r="D272" s="64"/>
      <c r="E272" s="77" t="s">
        <v>33</v>
      </c>
      <c r="F272" s="69" t="s">
        <v>1411</v>
      </c>
      <c r="G272" s="70" t="s">
        <v>892</v>
      </c>
      <c r="H272" s="70" t="s">
        <v>1382</v>
      </c>
      <c r="I272" s="70" t="s">
        <v>1386</v>
      </c>
      <c r="J272" s="72" t="s">
        <v>1405</v>
      </c>
      <c r="K272" s="64">
        <v>4</v>
      </c>
      <c r="L272" s="118">
        <v>43831</v>
      </c>
      <c r="M272" s="118">
        <v>44196</v>
      </c>
      <c r="N272" s="71">
        <f t="shared" ref="N272" si="62">(+M272-L272)/7</f>
        <v>52.142857142857146</v>
      </c>
      <c r="O272" s="64" t="s">
        <v>2002</v>
      </c>
      <c r="P272" s="64">
        <v>4</v>
      </c>
      <c r="Q272" s="74">
        <f>IF(P272/K272&gt;1,100,+P272/K272*100)</f>
        <v>100</v>
      </c>
      <c r="R272" s="63">
        <f>+N272*Q272/100</f>
        <v>52.142857142857146</v>
      </c>
      <c r="S272" s="63">
        <f>IF(M272&lt;=$AG$1,R272,0)</f>
        <v>52.142857142857146</v>
      </c>
      <c r="T272" s="63">
        <f>IF($AG$1&gt;=M272,N272,0)</f>
        <v>52.142857142857146</v>
      </c>
      <c r="U272" s="64" t="s">
        <v>1815</v>
      </c>
      <c r="V272" s="65" t="str">
        <f>IF(Q272=100,"CUMPLIDA",IF(M272-$AG$1&lt;0,"VENCIDA",IF(M272-$AG$1&lt;=30,"PRÓXIMA A VENCER",IF(Q272&gt;0,"CON AVANCE","EN TERMINO"))))</f>
        <v>CUMPLIDA</v>
      </c>
      <c r="W272" s="65" t="str">
        <f>IF(A272&lt;&gt;"",IF(AC272=1,"VENCIDO",IF(AC272=2,"PRÓXIMO A VENCER",IF(AC272=3,"EN TERMINO",IF(AC272=4,"CON AVANCE",IF(AC272=5,"CUMPLIDO",))))),"")</f>
        <v/>
      </c>
      <c r="X272" s="66" t="s">
        <v>941</v>
      </c>
      <c r="Y272" s="127" t="str">
        <f t="shared" si="57"/>
        <v>H30AF17</v>
      </c>
      <c r="Z272" s="84">
        <f>IF(A272&lt;&gt;"",1,Z271+1)</f>
        <v>2</v>
      </c>
      <c r="AA272" s="84" t="str">
        <f t="shared" si="58"/>
        <v>H30AF17 - 2</v>
      </c>
      <c r="AB272" s="128">
        <f t="shared" si="59"/>
        <v>5</v>
      </c>
      <c r="AC272" s="128">
        <f t="shared" si="56"/>
        <v>5</v>
      </c>
      <c r="AD272" s="128" t="str">
        <f>IF(A272&lt;&gt;"",MID(F272,1,FIND(" ",F272,1)-1),AD271)</f>
        <v>H30AF17.</v>
      </c>
      <c r="AE272" s="128" t="str">
        <f t="shared" si="60"/>
        <v>H30AF17</v>
      </c>
      <c r="AF272" s="85"/>
      <c r="AG272" s="86"/>
      <c r="AH272" s="87"/>
    </row>
    <row r="273" spans="1:34" s="88" customFormat="1" ht="350.1" customHeight="1" x14ac:dyDescent="0.2">
      <c r="A273" s="95">
        <f>IF(ISBLANK(D273),"",COUNTA($D$2:D273))</f>
        <v>230</v>
      </c>
      <c r="B273" s="96">
        <f t="shared" si="54"/>
        <v>272</v>
      </c>
      <c r="C273" s="64"/>
      <c r="D273" s="64" t="s">
        <v>939</v>
      </c>
      <c r="E273" s="77" t="s">
        <v>33</v>
      </c>
      <c r="F273" s="69" t="s">
        <v>1412</v>
      </c>
      <c r="G273" s="70" t="s">
        <v>892</v>
      </c>
      <c r="H273" s="70" t="s">
        <v>1382</v>
      </c>
      <c r="I273" s="70" t="s">
        <v>1383</v>
      </c>
      <c r="J273" s="72" t="s">
        <v>1404</v>
      </c>
      <c r="K273" s="64">
        <v>8</v>
      </c>
      <c r="L273" s="118">
        <v>43831</v>
      </c>
      <c r="M273" s="118">
        <v>43921</v>
      </c>
      <c r="N273" s="71">
        <f t="shared" si="52"/>
        <v>12.857142857142858</v>
      </c>
      <c r="O273" s="64" t="s">
        <v>2002</v>
      </c>
      <c r="P273" s="64">
        <v>8</v>
      </c>
      <c r="Q273" s="74">
        <f>IF(P273/K273&gt;1,100,+P273/K273*100)</f>
        <v>100</v>
      </c>
      <c r="R273" s="63">
        <f>+N273*Q273/100</f>
        <v>12.857142857142858</v>
      </c>
      <c r="S273" s="63">
        <f>IF(M273&lt;=$AG$1,R273,0)</f>
        <v>12.857142857142858</v>
      </c>
      <c r="T273" s="63">
        <f>IF($AG$1&gt;=M273,N273,0)</f>
        <v>12.857142857142858</v>
      </c>
      <c r="U273" s="64" t="s">
        <v>1815</v>
      </c>
      <c r="V273" s="65" t="str">
        <f>IF(Q273=100,"CUMPLIDA",IF(M273-$AG$1&lt;0,"VENCIDA",IF(M273-$AG$1&lt;=30,"PRÓXIMA A VENCER",IF(Q273&gt;0,"CON AVANCE","EN TERMINO"))))</f>
        <v>CUMPLIDA</v>
      </c>
      <c r="W273" s="65" t="str">
        <f>IF(A273&lt;&gt;"",IF(AC273=1,"VENCIDO",IF(AC273=2,"PRÓXIMO A VENCER",IF(AC273=3,"EN TERMINO",IF(AC273=4,"CON AVANCE",IF(AC273=5,"CUMPLIDO",))))),"")</f>
        <v>CUMPLIDO</v>
      </c>
      <c r="X273" s="66" t="s">
        <v>941</v>
      </c>
      <c r="Y273" s="127" t="str">
        <f t="shared" si="57"/>
        <v>H31AF17</v>
      </c>
      <c r="Z273" s="84">
        <f>IF(A273&lt;&gt;"",1,Z272+1)</f>
        <v>1</v>
      </c>
      <c r="AA273" s="84" t="str">
        <f t="shared" si="58"/>
        <v>H31AF17 - 1</v>
      </c>
      <c r="AB273" s="128">
        <f t="shared" si="59"/>
        <v>5</v>
      </c>
      <c r="AC273" s="128">
        <f t="shared" si="56"/>
        <v>5</v>
      </c>
      <c r="AD273" s="128" t="str">
        <f>IF(A273&lt;&gt;"",MID(F273,1,FIND(" ",F273,1)-1),AD272)</f>
        <v>H31AF17.</v>
      </c>
      <c r="AE273" s="128" t="str">
        <f t="shared" si="60"/>
        <v>H31AF17</v>
      </c>
      <c r="AF273" s="85"/>
      <c r="AG273" s="86"/>
      <c r="AH273" s="87"/>
    </row>
    <row r="274" spans="1:34" s="88" customFormat="1" ht="350.1" customHeight="1" x14ac:dyDescent="0.2">
      <c r="A274" s="95" t="str">
        <f>IF(ISBLANK(D274),"",COUNTA($D$2:D274))</f>
        <v/>
      </c>
      <c r="B274" s="96">
        <f t="shared" si="54"/>
        <v>273</v>
      </c>
      <c r="C274" s="64"/>
      <c r="D274" s="64"/>
      <c r="E274" s="77" t="s">
        <v>33</v>
      </c>
      <c r="F274" s="69" t="s">
        <v>1413</v>
      </c>
      <c r="G274" s="70" t="s">
        <v>892</v>
      </c>
      <c r="H274" s="70" t="s">
        <v>1382</v>
      </c>
      <c r="I274" s="70" t="s">
        <v>1386</v>
      </c>
      <c r="J274" s="72" t="s">
        <v>1405</v>
      </c>
      <c r="K274" s="64">
        <v>4</v>
      </c>
      <c r="L274" s="118">
        <v>43831</v>
      </c>
      <c r="M274" s="118">
        <v>44196</v>
      </c>
      <c r="N274" s="71">
        <f t="shared" ref="N274" si="63">(+M274-L274)/7</f>
        <v>52.142857142857146</v>
      </c>
      <c r="O274" s="64" t="s">
        <v>2002</v>
      </c>
      <c r="P274" s="64">
        <v>4</v>
      </c>
      <c r="Q274" s="74">
        <f>IF(P274/K274&gt;1,100,+P274/K274*100)</f>
        <v>100</v>
      </c>
      <c r="R274" s="63">
        <f>+N274*Q274/100</f>
        <v>52.142857142857146</v>
      </c>
      <c r="S274" s="63">
        <f>IF(M274&lt;=$AG$1,R274,0)</f>
        <v>52.142857142857146</v>
      </c>
      <c r="T274" s="63">
        <f>IF($AG$1&gt;=M274,N274,0)</f>
        <v>52.142857142857146</v>
      </c>
      <c r="U274" s="64" t="s">
        <v>1815</v>
      </c>
      <c r="V274" s="65" t="str">
        <f>IF(Q274=100,"CUMPLIDA",IF(M274-$AG$1&lt;0,"VENCIDA",IF(M274-$AG$1&lt;=30,"PRÓXIMA A VENCER",IF(Q274&gt;0,"CON AVANCE","EN TERMINO"))))</f>
        <v>CUMPLIDA</v>
      </c>
      <c r="W274" s="65" t="str">
        <f>IF(A274&lt;&gt;"",IF(AC274=1,"VENCIDO",IF(AC274=2,"PRÓXIMO A VENCER",IF(AC274=3,"EN TERMINO",IF(AC274=4,"CON AVANCE",IF(AC274=5,"CUMPLIDO",))))),"")</f>
        <v/>
      </c>
      <c r="X274" s="66" t="s">
        <v>941</v>
      </c>
      <c r="Y274" s="127" t="str">
        <f t="shared" si="57"/>
        <v>H31AF17</v>
      </c>
      <c r="Z274" s="84">
        <f>IF(A274&lt;&gt;"",1,Z273+1)</f>
        <v>2</v>
      </c>
      <c r="AA274" s="84" t="str">
        <f t="shared" si="58"/>
        <v>H31AF17 - 2</v>
      </c>
      <c r="AB274" s="128">
        <f t="shared" si="59"/>
        <v>5</v>
      </c>
      <c r="AC274" s="128">
        <f t="shared" si="56"/>
        <v>5</v>
      </c>
      <c r="AD274" s="128" t="str">
        <f>IF(A274&lt;&gt;"",MID(F274,1,FIND(" ",F274,1)-1),AD273)</f>
        <v>H31AF17.</v>
      </c>
      <c r="AE274" s="128" t="str">
        <f t="shared" si="60"/>
        <v>H31AF17</v>
      </c>
      <c r="AF274" s="85"/>
      <c r="AG274" s="86"/>
      <c r="AH274" s="87"/>
    </row>
    <row r="275" spans="1:34" s="88" customFormat="1" ht="350.1" customHeight="1" x14ac:dyDescent="0.2">
      <c r="A275" s="95">
        <f>IF(ISBLANK(D275),"",COUNTA($D$2:D275))</f>
        <v>231</v>
      </c>
      <c r="B275" s="96">
        <f t="shared" si="54"/>
        <v>274</v>
      </c>
      <c r="C275" s="64"/>
      <c r="D275" s="64" t="s">
        <v>939</v>
      </c>
      <c r="E275" s="77" t="s">
        <v>33</v>
      </c>
      <c r="F275" s="69" t="s">
        <v>1414</v>
      </c>
      <c r="G275" s="70" t="s">
        <v>892</v>
      </c>
      <c r="H275" s="70" t="s">
        <v>1382</v>
      </c>
      <c r="I275" s="70" t="s">
        <v>1383</v>
      </c>
      <c r="J275" s="72" t="s">
        <v>1404</v>
      </c>
      <c r="K275" s="64">
        <v>8</v>
      </c>
      <c r="L275" s="118">
        <v>43831</v>
      </c>
      <c r="M275" s="118">
        <v>43921</v>
      </c>
      <c r="N275" s="71">
        <f t="shared" si="52"/>
        <v>12.857142857142858</v>
      </c>
      <c r="O275" s="64" t="s">
        <v>2002</v>
      </c>
      <c r="P275" s="64">
        <v>8</v>
      </c>
      <c r="Q275" s="74">
        <f>IF(P275/K275&gt;1,100,+P275/K275*100)</f>
        <v>100</v>
      </c>
      <c r="R275" s="63">
        <f>+N275*Q275/100</f>
        <v>12.857142857142858</v>
      </c>
      <c r="S275" s="63">
        <f>IF(M275&lt;=$AG$1,R275,0)</f>
        <v>12.857142857142858</v>
      </c>
      <c r="T275" s="63">
        <f>IF($AG$1&gt;=M275,N275,0)</f>
        <v>12.857142857142858</v>
      </c>
      <c r="U275" s="64" t="s">
        <v>1815</v>
      </c>
      <c r="V275" s="65" t="str">
        <f>IF(Q275=100,"CUMPLIDA",IF(M275-$AG$1&lt;0,"VENCIDA",IF(M275-$AG$1&lt;=30,"PRÓXIMA A VENCER",IF(Q275&gt;0,"CON AVANCE","EN TERMINO"))))</f>
        <v>CUMPLIDA</v>
      </c>
      <c r="W275" s="65" t="str">
        <f>IF(A275&lt;&gt;"",IF(AC275=1,"VENCIDO",IF(AC275=2,"PRÓXIMO A VENCER",IF(AC275=3,"EN TERMINO",IF(AC275=4,"CON AVANCE",IF(AC275=5,"CUMPLIDO",))))),"")</f>
        <v>CUMPLIDO</v>
      </c>
      <c r="X275" s="66" t="s">
        <v>941</v>
      </c>
      <c r="Y275" s="127" t="str">
        <f t="shared" si="57"/>
        <v>H32AF17</v>
      </c>
      <c r="Z275" s="84">
        <f>IF(A275&lt;&gt;"",1,Z274+1)</f>
        <v>1</v>
      </c>
      <c r="AA275" s="84" t="str">
        <f t="shared" si="58"/>
        <v>H32AF17 - 1</v>
      </c>
      <c r="AB275" s="128">
        <f t="shared" si="59"/>
        <v>5</v>
      </c>
      <c r="AC275" s="128">
        <f t="shared" si="56"/>
        <v>5</v>
      </c>
      <c r="AD275" s="128" t="str">
        <f>IF(A275&lt;&gt;"",MID(F275,1,FIND(" ",F275,1)-1),AD274)</f>
        <v>H32AF17.</v>
      </c>
      <c r="AE275" s="128" t="str">
        <f t="shared" si="60"/>
        <v>H32AF17</v>
      </c>
      <c r="AF275" s="85"/>
      <c r="AG275" s="86"/>
      <c r="AH275" s="87"/>
    </row>
    <row r="276" spans="1:34" s="88" customFormat="1" ht="350.1" customHeight="1" x14ac:dyDescent="0.2">
      <c r="A276" s="95" t="str">
        <f>IF(ISBLANK(D276),"",COUNTA($D$2:D276))</f>
        <v/>
      </c>
      <c r="B276" s="96">
        <f t="shared" si="54"/>
        <v>275</v>
      </c>
      <c r="C276" s="64"/>
      <c r="D276" s="64"/>
      <c r="E276" s="77" t="s">
        <v>33</v>
      </c>
      <c r="F276" s="69" t="s">
        <v>1415</v>
      </c>
      <c r="G276" s="70" t="s">
        <v>892</v>
      </c>
      <c r="H276" s="70" t="s">
        <v>1382</v>
      </c>
      <c r="I276" s="70" t="s">
        <v>1386</v>
      </c>
      <c r="J276" s="72" t="s">
        <v>1405</v>
      </c>
      <c r="K276" s="64">
        <v>4</v>
      </c>
      <c r="L276" s="118">
        <v>43831</v>
      </c>
      <c r="M276" s="118">
        <v>44196</v>
      </c>
      <c r="N276" s="71">
        <f t="shared" ref="N276" si="64">(+M276-L276)/7</f>
        <v>52.142857142857146</v>
      </c>
      <c r="O276" s="64" t="s">
        <v>2002</v>
      </c>
      <c r="P276" s="64">
        <v>4</v>
      </c>
      <c r="Q276" s="74">
        <f>IF(P276/K276&gt;1,100,+P276/K276*100)</f>
        <v>100</v>
      </c>
      <c r="R276" s="63">
        <f>+N276*Q276/100</f>
        <v>52.142857142857146</v>
      </c>
      <c r="S276" s="63">
        <f>IF(M276&lt;=$AG$1,R276,0)</f>
        <v>52.142857142857146</v>
      </c>
      <c r="T276" s="63">
        <f>IF($AG$1&gt;=M276,N276,0)</f>
        <v>52.142857142857146</v>
      </c>
      <c r="U276" s="64" t="s">
        <v>1815</v>
      </c>
      <c r="V276" s="65" t="str">
        <f>IF(Q276=100,"CUMPLIDA",IF(M276-$AG$1&lt;0,"VENCIDA",IF(M276-$AG$1&lt;=30,"PRÓXIMA A VENCER",IF(Q276&gt;0,"CON AVANCE","EN TERMINO"))))</f>
        <v>CUMPLIDA</v>
      </c>
      <c r="W276" s="65" t="str">
        <f>IF(A276&lt;&gt;"",IF(AC276=1,"VENCIDO",IF(AC276=2,"PRÓXIMO A VENCER",IF(AC276=3,"EN TERMINO",IF(AC276=4,"CON AVANCE",IF(AC276=5,"CUMPLIDO",))))),"")</f>
        <v/>
      </c>
      <c r="X276" s="66" t="s">
        <v>941</v>
      </c>
      <c r="Y276" s="127" t="str">
        <f t="shared" si="57"/>
        <v>H32AF17</v>
      </c>
      <c r="Z276" s="84">
        <f>IF(A276&lt;&gt;"",1,Z275+1)</f>
        <v>2</v>
      </c>
      <c r="AA276" s="84" t="str">
        <f t="shared" si="58"/>
        <v>H32AF17 - 2</v>
      </c>
      <c r="AB276" s="128">
        <f t="shared" si="59"/>
        <v>5</v>
      </c>
      <c r="AC276" s="128">
        <f t="shared" si="56"/>
        <v>5</v>
      </c>
      <c r="AD276" s="128" t="str">
        <f>IF(A276&lt;&gt;"",MID(F276,1,FIND(" ",F276,1)-1),AD275)</f>
        <v>H32AF17.</v>
      </c>
      <c r="AE276" s="128" t="str">
        <f t="shared" si="60"/>
        <v>H32AF17</v>
      </c>
      <c r="AF276" s="85"/>
      <c r="AG276" s="86"/>
      <c r="AH276" s="87"/>
    </row>
    <row r="277" spans="1:34" s="88" customFormat="1" ht="350.1" customHeight="1" x14ac:dyDescent="0.2">
      <c r="A277" s="95">
        <f>IF(ISBLANK(D277),"",COUNTA($D$2:D277))</f>
        <v>232</v>
      </c>
      <c r="B277" s="96">
        <f t="shared" si="54"/>
        <v>276</v>
      </c>
      <c r="C277" s="64"/>
      <c r="D277" s="64" t="s">
        <v>939</v>
      </c>
      <c r="E277" s="77" t="s">
        <v>33</v>
      </c>
      <c r="F277" s="69" t="s">
        <v>1416</v>
      </c>
      <c r="G277" s="70" t="s">
        <v>892</v>
      </c>
      <c r="H277" s="70" t="s">
        <v>1382</v>
      </c>
      <c r="I277" s="70" t="s">
        <v>1383</v>
      </c>
      <c r="J277" s="72" t="s">
        <v>1404</v>
      </c>
      <c r="K277" s="64">
        <v>8</v>
      </c>
      <c r="L277" s="118">
        <v>43831</v>
      </c>
      <c r="M277" s="118">
        <v>43921</v>
      </c>
      <c r="N277" s="71">
        <f t="shared" si="52"/>
        <v>12.857142857142858</v>
      </c>
      <c r="O277" s="64" t="s">
        <v>2002</v>
      </c>
      <c r="P277" s="64">
        <v>8</v>
      </c>
      <c r="Q277" s="74">
        <f>IF(P277/K277&gt;1,100,+P277/K277*100)</f>
        <v>100</v>
      </c>
      <c r="R277" s="63">
        <f>+N277*Q277/100</f>
        <v>12.857142857142858</v>
      </c>
      <c r="S277" s="63">
        <f>IF(M277&lt;=$AG$1,R277,0)</f>
        <v>12.857142857142858</v>
      </c>
      <c r="T277" s="63">
        <f>IF($AG$1&gt;=M277,N277,0)</f>
        <v>12.857142857142858</v>
      </c>
      <c r="U277" s="64" t="s">
        <v>1815</v>
      </c>
      <c r="V277" s="65" t="str">
        <f>IF(Q277=100,"CUMPLIDA",IF(M277-$AG$1&lt;0,"VENCIDA",IF(M277-$AG$1&lt;=30,"PRÓXIMA A VENCER",IF(Q277&gt;0,"CON AVANCE","EN TERMINO"))))</f>
        <v>CUMPLIDA</v>
      </c>
      <c r="W277" s="65" t="str">
        <f>IF(A277&lt;&gt;"",IF(AC277=1,"VENCIDO",IF(AC277=2,"PRÓXIMO A VENCER",IF(AC277=3,"EN TERMINO",IF(AC277=4,"CON AVANCE",IF(AC277=5,"CUMPLIDO",))))),"")</f>
        <v>CUMPLIDO</v>
      </c>
      <c r="X277" s="66" t="s">
        <v>941</v>
      </c>
      <c r="Y277" s="127" t="str">
        <f t="shared" si="57"/>
        <v>H33AF17</v>
      </c>
      <c r="Z277" s="84">
        <f>IF(A277&lt;&gt;"",1,Z276+1)</f>
        <v>1</v>
      </c>
      <c r="AA277" s="84" t="str">
        <f t="shared" si="58"/>
        <v>H33AF17 - 1</v>
      </c>
      <c r="AB277" s="128">
        <f t="shared" si="59"/>
        <v>5</v>
      </c>
      <c r="AC277" s="128">
        <f t="shared" si="56"/>
        <v>5</v>
      </c>
      <c r="AD277" s="128" t="str">
        <f>IF(A277&lt;&gt;"",MID(F277,1,FIND(" ",F277,1)-1),AD276)</f>
        <v>H33AF17.</v>
      </c>
      <c r="AE277" s="128" t="str">
        <f t="shared" si="60"/>
        <v>H33AF17</v>
      </c>
      <c r="AF277" s="85"/>
      <c r="AG277" s="86"/>
      <c r="AH277" s="87"/>
    </row>
    <row r="278" spans="1:34" s="88" customFormat="1" ht="350.1" customHeight="1" x14ac:dyDescent="0.2">
      <c r="A278" s="95" t="str">
        <f>IF(ISBLANK(D278),"",COUNTA($D$2:D278))</f>
        <v/>
      </c>
      <c r="B278" s="96">
        <f t="shared" si="54"/>
        <v>277</v>
      </c>
      <c r="C278" s="64"/>
      <c r="D278" s="64"/>
      <c r="E278" s="77" t="s">
        <v>33</v>
      </c>
      <c r="F278" s="69" t="s">
        <v>1427</v>
      </c>
      <c r="G278" s="70" t="s">
        <v>892</v>
      </c>
      <c r="H278" s="70" t="s">
        <v>1382</v>
      </c>
      <c r="I278" s="70" t="s">
        <v>1386</v>
      </c>
      <c r="J278" s="72" t="s">
        <v>1405</v>
      </c>
      <c r="K278" s="64">
        <v>4</v>
      </c>
      <c r="L278" s="118">
        <v>43831</v>
      </c>
      <c r="M278" s="118">
        <v>44196</v>
      </c>
      <c r="N278" s="71">
        <f t="shared" ref="N278" si="65">(+M278-L278)/7</f>
        <v>52.142857142857146</v>
      </c>
      <c r="O278" s="64" t="s">
        <v>2002</v>
      </c>
      <c r="P278" s="64">
        <v>4</v>
      </c>
      <c r="Q278" s="74">
        <f>IF(P278/K278&gt;1,100,+P278/K278*100)</f>
        <v>100</v>
      </c>
      <c r="R278" s="63">
        <f>+N278*Q278/100</f>
        <v>52.142857142857146</v>
      </c>
      <c r="S278" s="63">
        <f>IF(M278&lt;=$AG$1,R278,0)</f>
        <v>52.142857142857146</v>
      </c>
      <c r="T278" s="63">
        <f>IF($AG$1&gt;=M278,N278,0)</f>
        <v>52.142857142857146</v>
      </c>
      <c r="U278" s="64" t="s">
        <v>1815</v>
      </c>
      <c r="V278" s="65" t="str">
        <f>IF(Q278=100,"CUMPLIDA",IF(M278-$AG$1&lt;0,"VENCIDA",IF(M278-$AG$1&lt;=30,"PRÓXIMA A VENCER",IF(Q278&gt;0,"CON AVANCE","EN TERMINO"))))</f>
        <v>CUMPLIDA</v>
      </c>
      <c r="W278" s="65" t="str">
        <f>IF(A278&lt;&gt;"",IF(AC278=1,"VENCIDO",IF(AC278=2,"PRÓXIMO A VENCER",IF(AC278=3,"EN TERMINO",IF(AC278=4,"CON AVANCE",IF(AC278=5,"CUMPLIDO",))))),"")</f>
        <v/>
      </c>
      <c r="X278" s="66" t="s">
        <v>941</v>
      </c>
      <c r="Y278" s="127" t="str">
        <f t="shared" si="57"/>
        <v>H33AF17</v>
      </c>
      <c r="Z278" s="84">
        <f>IF(A278&lt;&gt;"",1,Z277+1)</f>
        <v>2</v>
      </c>
      <c r="AA278" s="84" t="str">
        <f t="shared" si="58"/>
        <v>H33AF17 - 2</v>
      </c>
      <c r="AB278" s="128">
        <f t="shared" si="59"/>
        <v>5</v>
      </c>
      <c r="AC278" s="128">
        <f t="shared" si="56"/>
        <v>5</v>
      </c>
      <c r="AD278" s="128" t="str">
        <f>IF(A278&lt;&gt;"",MID(F278,1,FIND(" ",F278,1)-1),AD277)</f>
        <v>H33AF17.</v>
      </c>
      <c r="AE278" s="128" t="str">
        <f t="shared" si="60"/>
        <v>H33AF17</v>
      </c>
      <c r="AF278" s="85"/>
      <c r="AG278" s="86"/>
      <c r="AH278" s="87"/>
    </row>
    <row r="279" spans="1:34" s="88" customFormat="1" ht="350.1" customHeight="1" x14ac:dyDescent="0.2">
      <c r="A279" s="95">
        <f>IF(ISBLANK(D279),"",COUNTA($D$2:D279))</f>
        <v>233</v>
      </c>
      <c r="B279" s="96">
        <f t="shared" si="54"/>
        <v>278</v>
      </c>
      <c r="C279" s="64"/>
      <c r="D279" s="64" t="s">
        <v>939</v>
      </c>
      <c r="E279" s="77" t="s">
        <v>33</v>
      </c>
      <c r="F279" s="69" t="s">
        <v>1417</v>
      </c>
      <c r="G279" s="70" t="s">
        <v>892</v>
      </c>
      <c r="H279" s="70" t="s">
        <v>1382</v>
      </c>
      <c r="I279" s="70" t="s">
        <v>1383</v>
      </c>
      <c r="J279" s="72" t="s">
        <v>1404</v>
      </c>
      <c r="K279" s="64">
        <v>8</v>
      </c>
      <c r="L279" s="118">
        <v>43831</v>
      </c>
      <c r="M279" s="118">
        <v>43921</v>
      </c>
      <c r="N279" s="71">
        <f t="shared" si="52"/>
        <v>12.857142857142858</v>
      </c>
      <c r="O279" s="64" t="s">
        <v>2002</v>
      </c>
      <c r="P279" s="64">
        <v>8</v>
      </c>
      <c r="Q279" s="74">
        <f>IF(P279/K279&gt;1,100,+P279/K279*100)</f>
        <v>100</v>
      </c>
      <c r="R279" s="63">
        <f>+N279*Q279/100</f>
        <v>12.857142857142858</v>
      </c>
      <c r="S279" s="63">
        <f>IF(M279&lt;=$AG$1,R279,0)</f>
        <v>12.857142857142858</v>
      </c>
      <c r="T279" s="63">
        <f>IF($AG$1&gt;=M279,N279,0)</f>
        <v>12.857142857142858</v>
      </c>
      <c r="U279" s="64" t="s">
        <v>1815</v>
      </c>
      <c r="V279" s="65" t="str">
        <f>IF(Q279=100,"CUMPLIDA",IF(M279-$AG$1&lt;0,"VENCIDA",IF(M279-$AG$1&lt;=30,"PRÓXIMA A VENCER",IF(Q279&gt;0,"CON AVANCE","EN TERMINO"))))</f>
        <v>CUMPLIDA</v>
      </c>
      <c r="W279" s="65" t="str">
        <f>IF(A279&lt;&gt;"",IF(AC279=1,"VENCIDO",IF(AC279=2,"PRÓXIMO A VENCER",IF(AC279=3,"EN TERMINO",IF(AC279=4,"CON AVANCE",IF(AC279=5,"CUMPLIDO",))))),"")</f>
        <v>CUMPLIDO</v>
      </c>
      <c r="X279" s="66" t="s">
        <v>941</v>
      </c>
      <c r="Y279" s="127" t="str">
        <f t="shared" si="57"/>
        <v>H34AF17</v>
      </c>
      <c r="Z279" s="84">
        <f>IF(A279&lt;&gt;"",1,Z278+1)</f>
        <v>1</v>
      </c>
      <c r="AA279" s="84" t="str">
        <f t="shared" si="58"/>
        <v>H34AF17 - 1</v>
      </c>
      <c r="AB279" s="128">
        <f t="shared" si="59"/>
        <v>5</v>
      </c>
      <c r="AC279" s="128">
        <f t="shared" si="56"/>
        <v>5</v>
      </c>
      <c r="AD279" s="128" t="str">
        <f>IF(A279&lt;&gt;"",MID(F279,1,FIND(" ",F279,1)-1),AD278)</f>
        <v>H34AF17.</v>
      </c>
      <c r="AE279" s="128" t="str">
        <f t="shared" si="60"/>
        <v>H34AF17</v>
      </c>
      <c r="AF279" s="85"/>
      <c r="AG279" s="86"/>
      <c r="AH279" s="87"/>
    </row>
    <row r="280" spans="1:34" s="88" customFormat="1" ht="350.1" customHeight="1" x14ac:dyDescent="0.2">
      <c r="A280" s="95" t="str">
        <f>IF(ISBLANK(D280),"",COUNTA($D$2:D280))</f>
        <v/>
      </c>
      <c r="B280" s="96">
        <f t="shared" si="54"/>
        <v>279</v>
      </c>
      <c r="C280" s="64"/>
      <c r="D280" s="64"/>
      <c r="E280" s="77" t="s">
        <v>33</v>
      </c>
      <c r="F280" s="69" t="s">
        <v>1418</v>
      </c>
      <c r="G280" s="70" t="s">
        <v>892</v>
      </c>
      <c r="H280" s="70" t="s">
        <v>1382</v>
      </c>
      <c r="I280" s="70" t="s">
        <v>1386</v>
      </c>
      <c r="J280" s="72" t="s">
        <v>1405</v>
      </c>
      <c r="K280" s="64">
        <v>4</v>
      </c>
      <c r="L280" s="118">
        <v>43831</v>
      </c>
      <c r="M280" s="118">
        <v>44196</v>
      </c>
      <c r="N280" s="71">
        <f t="shared" ref="N280" si="66">(+M280-L280)/7</f>
        <v>52.142857142857146</v>
      </c>
      <c r="O280" s="64" t="s">
        <v>2002</v>
      </c>
      <c r="P280" s="64">
        <v>4</v>
      </c>
      <c r="Q280" s="74">
        <f>IF(P280/K280&gt;1,100,+P280/K280*100)</f>
        <v>100</v>
      </c>
      <c r="R280" s="63">
        <f>+N280*Q280/100</f>
        <v>52.142857142857146</v>
      </c>
      <c r="S280" s="63">
        <f>IF(M280&lt;=$AG$1,R280,0)</f>
        <v>52.142857142857146</v>
      </c>
      <c r="T280" s="63">
        <f>IF($AG$1&gt;=M280,N280,0)</f>
        <v>52.142857142857146</v>
      </c>
      <c r="U280" s="64" t="s">
        <v>1815</v>
      </c>
      <c r="V280" s="65" t="str">
        <f>IF(Q280=100,"CUMPLIDA",IF(M280-$AG$1&lt;0,"VENCIDA",IF(M280-$AG$1&lt;=30,"PRÓXIMA A VENCER",IF(Q280&gt;0,"CON AVANCE","EN TERMINO"))))</f>
        <v>CUMPLIDA</v>
      </c>
      <c r="W280" s="65" t="str">
        <f>IF(A280&lt;&gt;"",IF(AC280=1,"VENCIDO",IF(AC280=2,"PRÓXIMO A VENCER",IF(AC280=3,"EN TERMINO",IF(AC280=4,"CON AVANCE",IF(AC280=5,"CUMPLIDO",))))),"")</f>
        <v/>
      </c>
      <c r="X280" s="66" t="s">
        <v>941</v>
      </c>
      <c r="Y280" s="127" t="str">
        <f t="shared" si="57"/>
        <v>H34AF17</v>
      </c>
      <c r="Z280" s="84">
        <f>IF(A280&lt;&gt;"",1,Z279+1)</f>
        <v>2</v>
      </c>
      <c r="AA280" s="84" t="str">
        <f t="shared" si="58"/>
        <v>H34AF17 - 2</v>
      </c>
      <c r="AB280" s="128">
        <f t="shared" si="59"/>
        <v>5</v>
      </c>
      <c r="AC280" s="128">
        <f t="shared" si="56"/>
        <v>5</v>
      </c>
      <c r="AD280" s="128" t="str">
        <f>IF(A280&lt;&gt;"",MID(F280,1,FIND(" ",F280,1)-1),AD279)</f>
        <v>H34AF17.</v>
      </c>
      <c r="AE280" s="128" t="str">
        <f t="shared" si="60"/>
        <v>H34AF17</v>
      </c>
      <c r="AF280" s="85"/>
      <c r="AG280" s="86"/>
      <c r="AH280" s="87"/>
    </row>
    <row r="281" spans="1:34" s="88" customFormat="1" ht="350.1" customHeight="1" x14ac:dyDescent="0.2">
      <c r="A281" s="95">
        <f>IF(ISBLANK(D281),"",COUNTA($D$2:D281))</f>
        <v>234</v>
      </c>
      <c r="B281" s="96">
        <f t="shared" si="54"/>
        <v>280</v>
      </c>
      <c r="C281" s="64"/>
      <c r="D281" s="64" t="s">
        <v>939</v>
      </c>
      <c r="E281" s="77" t="s">
        <v>33</v>
      </c>
      <c r="F281" s="69" t="s">
        <v>1419</v>
      </c>
      <c r="G281" s="70" t="s">
        <v>892</v>
      </c>
      <c r="H281" s="70" t="s">
        <v>1382</v>
      </c>
      <c r="I281" s="70" t="s">
        <v>1383</v>
      </c>
      <c r="J281" s="72" t="s">
        <v>1404</v>
      </c>
      <c r="K281" s="64">
        <v>8</v>
      </c>
      <c r="L281" s="118">
        <v>43831</v>
      </c>
      <c r="M281" s="118">
        <v>43921</v>
      </c>
      <c r="N281" s="71">
        <f t="shared" si="52"/>
        <v>12.857142857142858</v>
      </c>
      <c r="O281" s="64" t="s">
        <v>2002</v>
      </c>
      <c r="P281" s="64">
        <v>8</v>
      </c>
      <c r="Q281" s="74">
        <f>IF(P281/K281&gt;1,100,+P281/K281*100)</f>
        <v>100</v>
      </c>
      <c r="R281" s="63">
        <f>+N281*Q281/100</f>
        <v>12.857142857142858</v>
      </c>
      <c r="S281" s="63">
        <f>IF(M281&lt;=$AG$1,R281,0)</f>
        <v>12.857142857142858</v>
      </c>
      <c r="T281" s="63">
        <f>IF($AG$1&gt;=M281,N281,0)</f>
        <v>12.857142857142858</v>
      </c>
      <c r="U281" s="64" t="s">
        <v>1815</v>
      </c>
      <c r="V281" s="65" t="str">
        <f>IF(Q281=100,"CUMPLIDA",IF(M281-$AG$1&lt;0,"VENCIDA",IF(M281-$AG$1&lt;=30,"PRÓXIMA A VENCER",IF(Q281&gt;0,"CON AVANCE","EN TERMINO"))))</f>
        <v>CUMPLIDA</v>
      </c>
      <c r="W281" s="65" t="str">
        <f>IF(A281&lt;&gt;"",IF(AC281=1,"VENCIDO",IF(AC281=2,"PRÓXIMO A VENCER",IF(AC281=3,"EN TERMINO",IF(AC281=4,"CON AVANCE",IF(AC281=5,"CUMPLIDO",))))),"")</f>
        <v>CUMPLIDO</v>
      </c>
      <c r="X281" s="66" t="s">
        <v>941</v>
      </c>
      <c r="Y281" s="127" t="str">
        <f t="shared" si="57"/>
        <v>H35AF17</v>
      </c>
      <c r="Z281" s="84">
        <f>IF(A281&lt;&gt;"",1,Z280+1)</f>
        <v>1</v>
      </c>
      <c r="AA281" s="84" t="str">
        <f t="shared" si="58"/>
        <v>H35AF17 - 1</v>
      </c>
      <c r="AB281" s="128">
        <f t="shared" si="59"/>
        <v>5</v>
      </c>
      <c r="AC281" s="128">
        <f t="shared" si="56"/>
        <v>5</v>
      </c>
      <c r="AD281" s="128" t="str">
        <f>IF(A281&lt;&gt;"",MID(F281,1,FIND(" ",F281,1)-1),AD280)</f>
        <v>H35AF17.</v>
      </c>
      <c r="AE281" s="128" t="str">
        <f t="shared" si="60"/>
        <v>H35AF17</v>
      </c>
      <c r="AF281" s="85"/>
      <c r="AG281" s="86"/>
      <c r="AH281" s="87"/>
    </row>
    <row r="282" spans="1:34" s="88" customFormat="1" ht="350.1" customHeight="1" x14ac:dyDescent="0.2">
      <c r="A282" s="95" t="str">
        <f>IF(ISBLANK(D282),"",COUNTA($D$2:D282))</f>
        <v/>
      </c>
      <c r="B282" s="96">
        <f t="shared" si="54"/>
        <v>281</v>
      </c>
      <c r="C282" s="64"/>
      <c r="D282" s="64"/>
      <c r="E282" s="77" t="s">
        <v>33</v>
      </c>
      <c r="F282" s="69" t="s">
        <v>1420</v>
      </c>
      <c r="G282" s="70" t="s">
        <v>892</v>
      </c>
      <c r="H282" s="70" t="s">
        <v>1382</v>
      </c>
      <c r="I282" s="70" t="s">
        <v>1386</v>
      </c>
      <c r="J282" s="72" t="s">
        <v>1405</v>
      </c>
      <c r="K282" s="64">
        <v>4</v>
      </c>
      <c r="L282" s="118">
        <v>43831</v>
      </c>
      <c r="M282" s="118">
        <v>44196</v>
      </c>
      <c r="N282" s="71">
        <f t="shared" ref="N282" si="67">(+M282-L282)/7</f>
        <v>52.142857142857146</v>
      </c>
      <c r="O282" s="64" t="s">
        <v>2002</v>
      </c>
      <c r="P282" s="64">
        <v>4</v>
      </c>
      <c r="Q282" s="74">
        <f>IF(P282/K282&gt;1,100,+P282/K282*100)</f>
        <v>100</v>
      </c>
      <c r="R282" s="63">
        <f>+N282*Q282/100</f>
        <v>52.142857142857146</v>
      </c>
      <c r="S282" s="63">
        <f>IF(M282&lt;=$AG$1,R282,0)</f>
        <v>52.142857142857146</v>
      </c>
      <c r="T282" s="63">
        <f>IF($AG$1&gt;=M282,N282,0)</f>
        <v>52.142857142857146</v>
      </c>
      <c r="U282" s="64" t="s">
        <v>1815</v>
      </c>
      <c r="V282" s="65" t="str">
        <f>IF(Q282=100,"CUMPLIDA",IF(M282-$AG$1&lt;0,"VENCIDA",IF(M282-$AG$1&lt;=30,"PRÓXIMA A VENCER",IF(Q282&gt;0,"CON AVANCE","EN TERMINO"))))</f>
        <v>CUMPLIDA</v>
      </c>
      <c r="W282" s="65" t="str">
        <f>IF(A282&lt;&gt;"",IF(AC282=1,"VENCIDO",IF(AC282=2,"PRÓXIMO A VENCER",IF(AC282=3,"EN TERMINO",IF(AC282=4,"CON AVANCE",IF(AC282=5,"CUMPLIDO",))))),"")</f>
        <v/>
      </c>
      <c r="X282" s="66" t="s">
        <v>941</v>
      </c>
      <c r="Y282" s="127" t="str">
        <f t="shared" si="57"/>
        <v>H35AF17</v>
      </c>
      <c r="Z282" s="84">
        <f>IF(A282&lt;&gt;"",1,Z281+1)</f>
        <v>2</v>
      </c>
      <c r="AA282" s="84" t="str">
        <f t="shared" si="58"/>
        <v>H35AF17 - 2</v>
      </c>
      <c r="AB282" s="128">
        <f t="shared" si="59"/>
        <v>5</v>
      </c>
      <c r="AC282" s="128">
        <f t="shared" si="56"/>
        <v>5</v>
      </c>
      <c r="AD282" s="128" t="str">
        <f>IF(A282&lt;&gt;"",MID(F282,1,FIND(" ",F282,1)-1),AD281)</f>
        <v>H35AF17.</v>
      </c>
      <c r="AE282" s="128" t="str">
        <f t="shared" si="60"/>
        <v>H35AF17</v>
      </c>
      <c r="AF282" s="85"/>
      <c r="AG282" s="86"/>
      <c r="AH282" s="87"/>
    </row>
    <row r="283" spans="1:34" s="88" customFormat="1" ht="350.1" customHeight="1" x14ac:dyDescent="0.2">
      <c r="A283" s="95">
        <f>IF(ISBLANK(D283),"",COUNTA($D$2:D283))</f>
        <v>235</v>
      </c>
      <c r="B283" s="96">
        <f t="shared" si="54"/>
        <v>282</v>
      </c>
      <c r="C283" s="64"/>
      <c r="D283" s="64" t="s">
        <v>939</v>
      </c>
      <c r="E283" s="77" t="s">
        <v>33</v>
      </c>
      <c r="F283" s="69" t="s">
        <v>1421</v>
      </c>
      <c r="G283" s="70" t="s">
        <v>892</v>
      </c>
      <c r="H283" s="70" t="s">
        <v>1382</v>
      </c>
      <c r="I283" s="70" t="s">
        <v>1383</v>
      </c>
      <c r="J283" s="72" t="s">
        <v>1404</v>
      </c>
      <c r="K283" s="64">
        <v>8</v>
      </c>
      <c r="L283" s="118">
        <v>43831</v>
      </c>
      <c r="M283" s="118">
        <v>43921</v>
      </c>
      <c r="N283" s="71">
        <f t="shared" si="52"/>
        <v>12.857142857142858</v>
      </c>
      <c r="O283" s="64" t="s">
        <v>2002</v>
      </c>
      <c r="P283" s="64">
        <v>8</v>
      </c>
      <c r="Q283" s="74">
        <f>IF(P283/K283&gt;1,100,+P283/K283*100)</f>
        <v>100</v>
      </c>
      <c r="R283" s="63">
        <f>+N283*Q283/100</f>
        <v>12.857142857142858</v>
      </c>
      <c r="S283" s="63">
        <f>IF(M283&lt;=$AG$1,R283,0)</f>
        <v>12.857142857142858</v>
      </c>
      <c r="T283" s="63">
        <f>IF($AG$1&gt;=M283,N283,0)</f>
        <v>12.857142857142858</v>
      </c>
      <c r="U283" s="64" t="s">
        <v>1815</v>
      </c>
      <c r="V283" s="65" t="str">
        <f>IF(Q283=100,"CUMPLIDA",IF(M283-$AG$1&lt;0,"VENCIDA",IF(M283-$AG$1&lt;=30,"PRÓXIMA A VENCER",IF(Q283&gt;0,"CON AVANCE","EN TERMINO"))))</f>
        <v>CUMPLIDA</v>
      </c>
      <c r="W283" s="65" t="str">
        <f>IF(A283&lt;&gt;"",IF(AC283=1,"VENCIDO",IF(AC283=2,"PRÓXIMO A VENCER",IF(AC283=3,"EN TERMINO",IF(AC283=4,"CON AVANCE",IF(AC283=5,"CUMPLIDO",))))),"")</f>
        <v>CUMPLIDO</v>
      </c>
      <c r="X283" s="66" t="s">
        <v>941</v>
      </c>
      <c r="Y283" s="127" t="str">
        <f t="shared" si="57"/>
        <v>H36AF17</v>
      </c>
      <c r="Z283" s="84">
        <f>IF(A283&lt;&gt;"",1,Z282+1)</f>
        <v>1</v>
      </c>
      <c r="AA283" s="84" t="str">
        <f t="shared" si="58"/>
        <v>H36AF17 - 1</v>
      </c>
      <c r="AB283" s="128">
        <f t="shared" si="59"/>
        <v>5</v>
      </c>
      <c r="AC283" s="128">
        <f t="shared" si="56"/>
        <v>5</v>
      </c>
      <c r="AD283" s="128" t="str">
        <f>IF(A283&lt;&gt;"",MID(F283,1,FIND(" ",F283,1)-1),AD282)</f>
        <v>H36AF17.</v>
      </c>
      <c r="AE283" s="128" t="str">
        <f t="shared" si="60"/>
        <v>H36AF17</v>
      </c>
      <c r="AF283" s="85"/>
      <c r="AG283" s="86"/>
      <c r="AH283" s="87"/>
    </row>
    <row r="284" spans="1:34" s="88" customFormat="1" ht="350.1" customHeight="1" x14ac:dyDescent="0.2">
      <c r="A284" s="95" t="str">
        <f>IF(ISBLANK(D284),"",COUNTA($D$2:D284))</f>
        <v/>
      </c>
      <c r="B284" s="96">
        <f t="shared" si="54"/>
        <v>283</v>
      </c>
      <c r="C284" s="64"/>
      <c r="D284" s="64"/>
      <c r="E284" s="77" t="s">
        <v>33</v>
      </c>
      <c r="F284" s="69" t="s">
        <v>1422</v>
      </c>
      <c r="G284" s="70" t="s">
        <v>892</v>
      </c>
      <c r="H284" s="70" t="s">
        <v>1382</v>
      </c>
      <c r="I284" s="70" t="s">
        <v>1386</v>
      </c>
      <c r="J284" s="72" t="s">
        <v>1405</v>
      </c>
      <c r="K284" s="64">
        <v>4</v>
      </c>
      <c r="L284" s="118">
        <v>43831</v>
      </c>
      <c r="M284" s="118">
        <v>44196</v>
      </c>
      <c r="N284" s="71">
        <f t="shared" ref="N284" si="68">(+M284-L284)/7</f>
        <v>52.142857142857146</v>
      </c>
      <c r="O284" s="64" t="s">
        <v>2002</v>
      </c>
      <c r="P284" s="64">
        <v>4</v>
      </c>
      <c r="Q284" s="74">
        <f>IF(P284/K284&gt;1,100,+P284/K284*100)</f>
        <v>100</v>
      </c>
      <c r="R284" s="63">
        <f>+N284*Q284/100</f>
        <v>52.142857142857146</v>
      </c>
      <c r="S284" s="63">
        <f>IF(M284&lt;=$AG$1,R284,0)</f>
        <v>52.142857142857146</v>
      </c>
      <c r="T284" s="63">
        <f>IF($AG$1&gt;=M284,N284,0)</f>
        <v>52.142857142857146</v>
      </c>
      <c r="U284" s="64" t="s">
        <v>1815</v>
      </c>
      <c r="V284" s="65" t="str">
        <f>IF(Q284=100,"CUMPLIDA",IF(M284-$AG$1&lt;0,"VENCIDA",IF(M284-$AG$1&lt;=30,"PRÓXIMA A VENCER",IF(Q284&gt;0,"CON AVANCE","EN TERMINO"))))</f>
        <v>CUMPLIDA</v>
      </c>
      <c r="W284" s="65" t="str">
        <f>IF(A284&lt;&gt;"",IF(AC284=1,"VENCIDO",IF(AC284=2,"PRÓXIMO A VENCER",IF(AC284=3,"EN TERMINO",IF(AC284=4,"CON AVANCE",IF(AC284=5,"CUMPLIDO",))))),"")</f>
        <v/>
      </c>
      <c r="X284" s="66" t="s">
        <v>941</v>
      </c>
      <c r="Y284" s="127" t="str">
        <f t="shared" si="57"/>
        <v>H36AF17</v>
      </c>
      <c r="Z284" s="84">
        <f>IF(A284&lt;&gt;"",1,Z283+1)</f>
        <v>2</v>
      </c>
      <c r="AA284" s="84" t="str">
        <f t="shared" si="58"/>
        <v>H36AF17 - 2</v>
      </c>
      <c r="AB284" s="128">
        <f t="shared" si="59"/>
        <v>5</v>
      </c>
      <c r="AC284" s="128">
        <f t="shared" si="56"/>
        <v>5</v>
      </c>
      <c r="AD284" s="128" t="str">
        <f>IF(A284&lt;&gt;"",MID(F284,1,FIND(" ",F284,1)-1),AD283)</f>
        <v>H36AF17.</v>
      </c>
      <c r="AE284" s="128" t="str">
        <f t="shared" si="60"/>
        <v>H36AF17</v>
      </c>
      <c r="AF284" s="85"/>
      <c r="AG284" s="86"/>
      <c r="AH284" s="87"/>
    </row>
    <row r="285" spans="1:34" s="88" customFormat="1" ht="350.1" customHeight="1" x14ac:dyDescent="0.2">
      <c r="A285" s="95">
        <f>IF(ISBLANK(D285),"",COUNTA($D$2:D285))</f>
        <v>236</v>
      </c>
      <c r="B285" s="96">
        <f t="shared" si="54"/>
        <v>284</v>
      </c>
      <c r="C285" s="64"/>
      <c r="D285" s="64" t="s">
        <v>939</v>
      </c>
      <c r="E285" s="77" t="s">
        <v>33</v>
      </c>
      <c r="F285" s="69" t="s">
        <v>899</v>
      </c>
      <c r="G285" s="70" t="s">
        <v>892</v>
      </c>
      <c r="H285" s="70" t="s">
        <v>1382</v>
      </c>
      <c r="I285" s="70" t="s">
        <v>1383</v>
      </c>
      <c r="J285" s="72" t="s">
        <v>1404</v>
      </c>
      <c r="K285" s="64">
        <v>8</v>
      </c>
      <c r="L285" s="118">
        <v>43831</v>
      </c>
      <c r="M285" s="118">
        <v>43921</v>
      </c>
      <c r="N285" s="71">
        <f t="shared" si="52"/>
        <v>12.857142857142858</v>
      </c>
      <c r="O285" s="64" t="s">
        <v>2002</v>
      </c>
      <c r="P285" s="64">
        <v>8</v>
      </c>
      <c r="Q285" s="74">
        <f>IF(P285/K285&gt;1,100,+P285/K285*100)</f>
        <v>100</v>
      </c>
      <c r="R285" s="63">
        <f>+N285*Q285/100</f>
        <v>12.857142857142858</v>
      </c>
      <c r="S285" s="63">
        <f>IF(M285&lt;=$AG$1,R285,0)</f>
        <v>12.857142857142858</v>
      </c>
      <c r="T285" s="63">
        <f>IF($AG$1&gt;=M285,N285,0)</f>
        <v>12.857142857142858</v>
      </c>
      <c r="U285" s="64" t="s">
        <v>1815</v>
      </c>
      <c r="V285" s="65" t="str">
        <f>IF(Q285=100,"CUMPLIDA",IF(M285-$AG$1&lt;0,"VENCIDA",IF(M285-$AG$1&lt;=30,"PRÓXIMA A VENCER",IF(Q285&gt;0,"CON AVANCE","EN TERMINO"))))</f>
        <v>CUMPLIDA</v>
      </c>
      <c r="W285" s="65" t="str">
        <f>IF(A285&lt;&gt;"",IF(AC285=1,"VENCIDO",IF(AC285=2,"PRÓXIMO A VENCER",IF(AC285=3,"EN TERMINO",IF(AC285=4,"CON AVANCE",IF(AC285=5,"CUMPLIDO",))))),"")</f>
        <v>CUMPLIDO</v>
      </c>
      <c r="X285" s="66" t="s">
        <v>941</v>
      </c>
      <c r="Y285" s="127" t="str">
        <f t="shared" si="57"/>
        <v>H37AF17</v>
      </c>
      <c r="Z285" s="84">
        <f>IF(A285&lt;&gt;"",1,Z284+1)</f>
        <v>1</v>
      </c>
      <c r="AA285" s="84" t="str">
        <f t="shared" si="58"/>
        <v>H37AF17 - 1</v>
      </c>
      <c r="AB285" s="128">
        <f t="shared" si="59"/>
        <v>5</v>
      </c>
      <c r="AC285" s="128">
        <f t="shared" si="56"/>
        <v>5</v>
      </c>
      <c r="AD285" s="128" t="str">
        <f>IF(A285&lt;&gt;"",MID(F285,1,FIND(" ",F285,1)-1),AD284)</f>
        <v>H37AF17.</v>
      </c>
      <c r="AE285" s="128" t="str">
        <f t="shared" si="60"/>
        <v>H37AF17</v>
      </c>
      <c r="AF285" s="85"/>
      <c r="AG285" s="86"/>
      <c r="AH285" s="87"/>
    </row>
    <row r="286" spans="1:34" s="88" customFormat="1" ht="350.1" customHeight="1" x14ac:dyDescent="0.2">
      <c r="A286" s="95" t="str">
        <f>IF(ISBLANK(D286),"",COUNTA($D$2:D286))</f>
        <v/>
      </c>
      <c r="B286" s="96">
        <f t="shared" si="54"/>
        <v>285</v>
      </c>
      <c r="C286" s="64"/>
      <c r="D286" s="64"/>
      <c r="E286" s="77" t="s">
        <v>33</v>
      </c>
      <c r="F286" s="69" t="s">
        <v>900</v>
      </c>
      <c r="G286" s="70" t="s">
        <v>892</v>
      </c>
      <c r="H286" s="70" t="s">
        <v>1382</v>
      </c>
      <c r="I286" s="70" t="s">
        <v>1386</v>
      </c>
      <c r="J286" s="72" t="s">
        <v>1405</v>
      </c>
      <c r="K286" s="64">
        <v>4</v>
      </c>
      <c r="L286" s="118">
        <v>43831</v>
      </c>
      <c r="M286" s="118">
        <v>44196</v>
      </c>
      <c r="N286" s="71">
        <f t="shared" si="52"/>
        <v>52.142857142857146</v>
      </c>
      <c r="O286" s="64" t="s">
        <v>2002</v>
      </c>
      <c r="P286" s="64">
        <v>4</v>
      </c>
      <c r="Q286" s="74">
        <f>IF(P286/K286&gt;1,100,+P286/K286*100)</f>
        <v>100</v>
      </c>
      <c r="R286" s="63">
        <f>+N286*Q286/100</f>
        <v>52.142857142857146</v>
      </c>
      <c r="S286" s="63">
        <f>IF(M286&lt;=$AG$1,R286,0)</f>
        <v>52.142857142857146</v>
      </c>
      <c r="T286" s="63">
        <f>IF($AG$1&gt;=M286,N286,0)</f>
        <v>52.142857142857146</v>
      </c>
      <c r="U286" s="64" t="s">
        <v>1815</v>
      </c>
      <c r="V286" s="65" t="str">
        <f>IF(Q286=100,"CUMPLIDA",IF(M286-$AG$1&lt;0,"VENCIDA",IF(M286-$AG$1&lt;=30,"PRÓXIMA A VENCER",IF(Q286&gt;0,"CON AVANCE","EN TERMINO"))))</f>
        <v>CUMPLIDA</v>
      </c>
      <c r="W286" s="65" t="str">
        <f>IF(A286&lt;&gt;"",IF(AC286=1,"VENCIDO",IF(AC286=2,"PRÓXIMO A VENCER",IF(AC286=3,"EN TERMINO",IF(AC286=4,"CON AVANCE",IF(AC286=5,"CUMPLIDO",))))),"")</f>
        <v/>
      </c>
      <c r="X286" s="66" t="s">
        <v>941</v>
      </c>
      <c r="Y286" s="127" t="str">
        <f t="shared" si="57"/>
        <v>H37AF17</v>
      </c>
      <c r="Z286" s="84">
        <f>IF(A286&lt;&gt;"",1,Z285+1)</f>
        <v>2</v>
      </c>
      <c r="AA286" s="84" t="str">
        <f t="shared" si="58"/>
        <v>H37AF17 - 2</v>
      </c>
      <c r="AB286" s="128">
        <f t="shared" si="59"/>
        <v>5</v>
      </c>
      <c r="AC286" s="128">
        <f t="shared" si="56"/>
        <v>5</v>
      </c>
      <c r="AD286" s="128" t="str">
        <f>IF(A286&lt;&gt;"",MID(F286,1,FIND(" ",F286,1)-1),AD285)</f>
        <v>H37AF17.</v>
      </c>
      <c r="AE286" s="128" t="str">
        <f t="shared" si="60"/>
        <v>H37AF17</v>
      </c>
      <c r="AF286" s="85"/>
      <c r="AG286" s="86"/>
      <c r="AH286" s="87"/>
    </row>
    <row r="287" spans="1:34" s="88" customFormat="1" ht="350.1" customHeight="1" x14ac:dyDescent="0.2">
      <c r="A287" s="95">
        <f>IF(ISBLANK(D287),"",COUNTA($D$2:D287))</f>
        <v>237</v>
      </c>
      <c r="B287" s="96">
        <f t="shared" si="54"/>
        <v>286</v>
      </c>
      <c r="C287" s="64"/>
      <c r="D287" s="64" t="s">
        <v>938</v>
      </c>
      <c r="E287" s="77" t="s">
        <v>23</v>
      </c>
      <c r="F287" s="69" t="s">
        <v>1448</v>
      </c>
      <c r="G287" s="70" t="s">
        <v>901</v>
      </c>
      <c r="H287" s="69" t="s">
        <v>1935</v>
      </c>
      <c r="I287" s="69" t="s">
        <v>1935</v>
      </c>
      <c r="J287" s="64" t="s">
        <v>1879</v>
      </c>
      <c r="K287" s="64">
        <v>1</v>
      </c>
      <c r="L287" s="118">
        <v>44407</v>
      </c>
      <c r="M287" s="118">
        <v>44561</v>
      </c>
      <c r="N287" s="71">
        <f t="shared" si="52"/>
        <v>22</v>
      </c>
      <c r="O287" s="64" t="s">
        <v>1995</v>
      </c>
      <c r="P287" s="64">
        <v>0</v>
      </c>
      <c r="Q287" s="74">
        <f>IF(P287/K287&gt;1,100,+P287/K287*100)</f>
        <v>0</v>
      </c>
      <c r="R287" s="63">
        <f>+N287*Q287/100</f>
        <v>0</v>
      </c>
      <c r="S287" s="63">
        <f>IF(M287&lt;=$AG$1,R287,0)</f>
        <v>0</v>
      </c>
      <c r="T287" s="63">
        <f>IF($AG$1&gt;=M287,N287,0)</f>
        <v>22</v>
      </c>
      <c r="U287" s="64"/>
      <c r="V287" s="65" t="str">
        <f>IF(Q287=100,"CUMPLIDA",IF(M287-$AG$1&lt;0,"VENCIDA",IF(M287-$AG$1&lt;=30,"PRÓXIMA A VENCER",IF(Q287&gt;0,"CON AVANCE","EN TERMINO"))))</f>
        <v>VENCIDA</v>
      </c>
      <c r="W287" s="65" t="str">
        <f>IF(A287&lt;&gt;"",IF(AC287=1,"VENCIDO",IF(AC287=2,"PRÓXIMO A VENCER",IF(AC287=3,"EN TERMINO",IF(AC287=4,"CON AVANCE",IF(AC287=5,"CUMPLIDO",))))),"")</f>
        <v>VENCIDO</v>
      </c>
      <c r="X287" s="66" t="s">
        <v>941</v>
      </c>
      <c r="Y287" s="127" t="str">
        <f t="shared" si="57"/>
        <v>H38AF17</v>
      </c>
      <c r="Z287" s="84">
        <f>IF(A287&lt;&gt;"",1,Z286+1)</f>
        <v>1</v>
      </c>
      <c r="AA287" s="84" t="str">
        <f t="shared" si="58"/>
        <v>H38AF17 - 1</v>
      </c>
      <c r="AB287" s="128">
        <f t="shared" si="59"/>
        <v>1</v>
      </c>
      <c r="AC287" s="128">
        <f t="shared" si="56"/>
        <v>1</v>
      </c>
      <c r="AD287" s="128" t="str">
        <f>IF(A287&lt;&gt;"",MID(F287,1,FIND(" ",F287,1)-1),AD286)</f>
        <v>H38AF17.</v>
      </c>
      <c r="AE287" s="128" t="str">
        <f t="shared" si="60"/>
        <v>H38AF17</v>
      </c>
      <c r="AF287" s="85"/>
      <c r="AG287" s="86"/>
      <c r="AH287" s="87"/>
    </row>
    <row r="288" spans="1:34" s="88" customFormat="1" ht="350.1" customHeight="1" x14ac:dyDescent="0.2">
      <c r="A288" s="95">
        <f>IF(ISBLANK(D288),"",COUNTA($D$2:D288))</f>
        <v>238</v>
      </c>
      <c r="B288" s="96">
        <f t="shared" si="54"/>
        <v>287</v>
      </c>
      <c r="C288" s="64"/>
      <c r="D288" s="64" t="s">
        <v>938</v>
      </c>
      <c r="E288" s="77" t="s">
        <v>16</v>
      </c>
      <c r="F288" s="69" t="s">
        <v>902</v>
      </c>
      <c r="G288" s="70" t="s">
        <v>903</v>
      </c>
      <c r="H288" s="70" t="s">
        <v>1449</v>
      </c>
      <c r="I288" s="70" t="s">
        <v>1450</v>
      </c>
      <c r="J288" s="72" t="s">
        <v>904</v>
      </c>
      <c r="K288" s="64">
        <v>2</v>
      </c>
      <c r="L288" s="118">
        <v>43313</v>
      </c>
      <c r="M288" s="118">
        <v>43465</v>
      </c>
      <c r="N288" s="71">
        <f t="shared" si="52"/>
        <v>21.714285714285715</v>
      </c>
      <c r="O288" s="67" t="s">
        <v>1997</v>
      </c>
      <c r="P288" s="67">
        <v>2</v>
      </c>
      <c r="Q288" s="74">
        <f>IF(P288/K288&gt;1,100,+P288/K288*100)</f>
        <v>100</v>
      </c>
      <c r="R288" s="63">
        <f>+N288*Q288/100</f>
        <v>21.714285714285715</v>
      </c>
      <c r="S288" s="63">
        <f>IF(M288&lt;=$AG$1,R288,0)</f>
        <v>21.714285714285715</v>
      </c>
      <c r="T288" s="63">
        <f>IF($AG$1&gt;=M288,N288,0)</f>
        <v>21.714285714285715</v>
      </c>
      <c r="U288" s="64"/>
      <c r="V288" s="65" t="str">
        <f>IF(Q288=100,"CUMPLIDA",IF(M288-$AG$1&lt;0,"VENCIDA",IF(M288-$AG$1&lt;=30,"PRÓXIMA A VENCER",IF(Q288&gt;0,"CON AVANCE","EN TERMINO"))))</f>
        <v>CUMPLIDA</v>
      </c>
      <c r="W288" s="65" t="str">
        <f>IF(A288&lt;&gt;"",IF(AC288=1,"VENCIDO",IF(AC288=2,"PRÓXIMO A VENCER",IF(AC288=3,"EN TERMINO",IF(AC288=4,"CON AVANCE",IF(AC288=5,"CUMPLIDO",))))),"")</f>
        <v>CUMPLIDO</v>
      </c>
      <c r="X288" s="66" t="s">
        <v>941</v>
      </c>
      <c r="Y288" s="127" t="str">
        <f t="shared" si="57"/>
        <v>H39AF17</v>
      </c>
      <c r="Z288" s="84">
        <f>IF(A288&lt;&gt;"",1,Z287+1)</f>
        <v>1</v>
      </c>
      <c r="AA288" s="84" t="str">
        <f t="shared" si="58"/>
        <v>H39AF17 - 1</v>
      </c>
      <c r="AB288" s="128">
        <f t="shared" si="59"/>
        <v>5</v>
      </c>
      <c r="AC288" s="128">
        <f t="shared" si="56"/>
        <v>5</v>
      </c>
      <c r="AD288" s="128" t="str">
        <f>IF(A288&lt;&gt;"",MID(F288,1,FIND(" ",F288,1)-1),AD287)</f>
        <v>H39AF17.</v>
      </c>
      <c r="AE288" s="128" t="str">
        <f t="shared" si="60"/>
        <v>H39AF17</v>
      </c>
      <c r="AF288" s="85"/>
      <c r="AG288" s="86"/>
      <c r="AH288" s="87"/>
    </row>
    <row r="289" spans="1:34" s="88" customFormat="1" ht="350.1" customHeight="1" x14ac:dyDescent="0.2">
      <c r="A289" s="95">
        <f>IF(ISBLANK(D289),"",COUNTA($D$2:D289))</f>
        <v>239</v>
      </c>
      <c r="B289" s="96">
        <f t="shared" si="54"/>
        <v>288</v>
      </c>
      <c r="C289" s="64"/>
      <c r="D289" s="64" t="s">
        <v>940</v>
      </c>
      <c r="E289" s="77" t="s">
        <v>16</v>
      </c>
      <c r="F289" s="69" t="s">
        <v>906</v>
      </c>
      <c r="G289" s="70" t="s">
        <v>907</v>
      </c>
      <c r="H289" s="70" t="s">
        <v>908</v>
      </c>
      <c r="I289" s="70" t="s">
        <v>909</v>
      </c>
      <c r="J289" s="72" t="s">
        <v>910</v>
      </c>
      <c r="K289" s="64">
        <v>3</v>
      </c>
      <c r="L289" s="118">
        <v>43313</v>
      </c>
      <c r="M289" s="118">
        <v>43496</v>
      </c>
      <c r="N289" s="71">
        <f t="shared" si="52"/>
        <v>26.142857142857142</v>
      </c>
      <c r="O289" s="64" t="s">
        <v>2012</v>
      </c>
      <c r="P289" s="67">
        <v>3</v>
      </c>
      <c r="Q289" s="74">
        <f>IF(P289/K289&gt;1,100,+P289/K289*100)</f>
        <v>100</v>
      </c>
      <c r="R289" s="63">
        <f>+N289*Q289/100</f>
        <v>26.142857142857142</v>
      </c>
      <c r="S289" s="63">
        <f>IF(M289&lt;=$AG$1,R289,0)</f>
        <v>26.142857142857142</v>
      </c>
      <c r="T289" s="63">
        <f>IF($AG$1&gt;=M289,N289,0)</f>
        <v>26.142857142857142</v>
      </c>
      <c r="U289" s="64"/>
      <c r="V289" s="65" t="str">
        <f>IF(Q289=100,"CUMPLIDA",IF(M289-$AG$1&lt;0,"VENCIDA",IF(M289-$AG$1&lt;=30,"PRÓXIMA A VENCER",IF(Q289&gt;0,"CON AVANCE","EN TERMINO"))))</f>
        <v>CUMPLIDA</v>
      </c>
      <c r="W289" s="65" t="str">
        <f>IF(A289&lt;&gt;"",IF(AC289=1,"VENCIDO",IF(AC289=2,"PRÓXIMO A VENCER",IF(AC289=3,"EN TERMINO",IF(AC289=4,"CON AVANCE",IF(AC289=5,"CUMPLIDO",))))),"")</f>
        <v>CUMPLIDO</v>
      </c>
      <c r="X289" s="66" t="s">
        <v>941</v>
      </c>
      <c r="Y289" s="127" t="str">
        <f t="shared" si="57"/>
        <v>H43AF17</v>
      </c>
      <c r="Z289" s="84">
        <f>IF(A289&lt;&gt;"",1,Z288+1)</f>
        <v>1</v>
      </c>
      <c r="AA289" s="84" t="str">
        <f t="shared" si="58"/>
        <v>H43AF17 - 1</v>
      </c>
      <c r="AB289" s="128">
        <f t="shared" si="59"/>
        <v>5</v>
      </c>
      <c r="AC289" s="128">
        <f t="shared" si="56"/>
        <v>5</v>
      </c>
      <c r="AD289" s="128" t="str">
        <f>IF(A289&lt;&gt;"",MID(F289,1,FIND(" ",F289,1)-1),AD288)</f>
        <v>H43AF17.</v>
      </c>
      <c r="AE289" s="128" t="str">
        <f t="shared" si="60"/>
        <v>H43AF17</v>
      </c>
      <c r="AF289" s="85"/>
      <c r="AG289" s="86"/>
      <c r="AH289" s="87"/>
    </row>
    <row r="290" spans="1:34" s="88" customFormat="1" ht="350.1" customHeight="1" x14ac:dyDescent="0.2">
      <c r="A290" s="95">
        <f>IF(ISBLANK(D290),"",COUNTA($D$2:D290))</f>
        <v>240</v>
      </c>
      <c r="B290" s="96">
        <f t="shared" si="54"/>
        <v>289</v>
      </c>
      <c r="C290" s="64"/>
      <c r="D290" s="64" t="s">
        <v>938</v>
      </c>
      <c r="E290" s="77" t="s">
        <v>16</v>
      </c>
      <c r="F290" s="69" t="s">
        <v>911</v>
      </c>
      <c r="G290" s="70" t="s">
        <v>912</v>
      </c>
      <c r="H290" s="70" t="s">
        <v>913</v>
      </c>
      <c r="I290" s="70" t="s">
        <v>914</v>
      </c>
      <c r="J290" s="72" t="s">
        <v>324</v>
      </c>
      <c r="K290" s="64">
        <v>2</v>
      </c>
      <c r="L290" s="118">
        <v>43313</v>
      </c>
      <c r="M290" s="118">
        <v>43677</v>
      </c>
      <c r="N290" s="71">
        <f t="shared" si="52"/>
        <v>52</v>
      </c>
      <c r="O290" s="67" t="s">
        <v>1997</v>
      </c>
      <c r="P290" s="67">
        <v>2</v>
      </c>
      <c r="Q290" s="74">
        <f>IF(P290/K290&gt;1,100,+P290/K290*100)</f>
        <v>100</v>
      </c>
      <c r="R290" s="63">
        <f>+N290*Q290/100</f>
        <v>52</v>
      </c>
      <c r="S290" s="63">
        <f>IF(M290&lt;=$AG$1,R290,0)</f>
        <v>52</v>
      </c>
      <c r="T290" s="63">
        <f>IF($AG$1&gt;=M290,N290,0)</f>
        <v>52</v>
      </c>
      <c r="U290" s="64"/>
      <c r="V290" s="65" t="str">
        <f>IF(Q290=100,"CUMPLIDA",IF(M290-$AG$1&lt;0,"VENCIDA",IF(M290-$AG$1&lt;=30,"PRÓXIMA A VENCER",IF(Q290&gt;0,"CON AVANCE","EN TERMINO"))))</f>
        <v>CUMPLIDA</v>
      </c>
      <c r="W290" s="65" t="str">
        <f>IF(A290&lt;&gt;"",IF(AC290=1,"VENCIDO",IF(AC290=2,"PRÓXIMO A VENCER",IF(AC290=3,"EN TERMINO",IF(AC290=4,"CON AVANCE",IF(AC290=5,"CUMPLIDO",))))),"")</f>
        <v>CUMPLIDO</v>
      </c>
      <c r="X290" s="66" t="s">
        <v>941</v>
      </c>
      <c r="Y290" s="127" t="str">
        <f t="shared" si="57"/>
        <v>H44AF17</v>
      </c>
      <c r="Z290" s="84">
        <f>IF(A290&lt;&gt;"",1,Z289+1)</f>
        <v>1</v>
      </c>
      <c r="AA290" s="84" t="str">
        <f t="shared" si="58"/>
        <v>H44AF17 - 1</v>
      </c>
      <c r="AB290" s="128">
        <f t="shared" si="59"/>
        <v>5</v>
      </c>
      <c r="AC290" s="128">
        <f t="shared" si="56"/>
        <v>5</v>
      </c>
      <c r="AD290" s="128" t="str">
        <f>IF(A290&lt;&gt;"",MID(F290,1,FIND(" ",F290,1)-1),AD289)</f>
        <v>H44AF17.</v>
      </c>
      <c r="AE290" s="128" t="str">
        <f t="shared" si="60"/>
        <v>H44AF17</v>
      </c>
      <c r="AF290" s="85"/>
      <c r="AG290" s="86"/>
      <c r="AH290" s="87"/>
    </row>
    <row r="291" spans="1:34" s="88" customFormat="1" ht="350.1" customHeight="1" x14ac:dyDescent="0.2">
      <c r="A291" s="95">
        <f>IF(ISBLANK(D291),"",COUNTA($D$2:D291))</f>
        <v>241</v>
      </c>
      <c r="B291" s="96">
        <f t="shared" si="54"/>
        <v>290</v>
      </c>
      <c r="C291" s="64"/>
      <c r="D291" s="64" t="s">
        <v>816</v>
      </c>
      <c r="E291" s="77" t="s">
        <v>936</v>
      </c>
      <c r="F291" s="69" t="s">
        <v>915</v>
      </c>
      <c r="G291" s="70" t="s">
        <v>916</v>
      </c>
      <c r="H291" s="69" t="s">
        <v>1430</v>
      </c>
      <c r="I291" s="69" t="s">
        <v>1425</v>
      </c>
      <c r="J291" s="64" t="s">
        <v>1380</v>
      </c>
      <c r="K291" s="64">
        <v>1</v>
      </c>
      <c r="L291" s="118">
        <v>43858</v>
      </c>
      <c r="M291" s="118">
        <v>44165</v>
      </c>
      <c r="N291" s="71">
        <f t="shared" si="52"/>
        <v>43.857142857142854</v>
      </c>
      <c r="O291" s="64" t="s">
        <v>2003</v>
      </c>
      <c r="P291" s="64">
        <v>1</v>
      </c>
      <c r="Q291" s="74">
        <f>IF(P291/K291&gt;1,100,+P291/K291*100)</f>
        <v>100</v>
      </c>
      <c r="R291" s="63">
        <f>+N291*Q291/100</f>
        <v>43.857142857142854</v>
      </c>
      <c r="S291" s="63">
        <f>IF(M291&lt;=$AG$1,R291,0)</f>
        <v>43.857142857142854</v>
      </c>
      <c r="T291" s="63">
        <f>IF($AG$1&gt;=M291,N291,0)</f>
        <v>43.857142857142854</v>
      </c>
      <c r="U291" s="64"/>
      <c r="V291" s="65" t="str">
        <f>IF(Q291=100,"CUMPLIDA",IF(M291-$AG$1&lt;0,"VENCIDA",IF(M291-$AG$1&lt;=30,"PRÓXIMA A VENCER",IF(Q291&gt;0,"CON AVANCE","EN TERMINO"))))</f>
        <v>CUMPLIDA</v>
      </c>
      <c r="W291" s="65" t="str">
        <f>IF(A291&lt;&gt;"",IF(AC291=1,"VENCIDO",IF(AC291=2,"PRÓXIMO A VENCER",IF(AC291=3,"EN TERMINO",IF(AC291=4,"CON AVANCE",IF(AC291=5,"CUMPLIDO",))))),"")</f>
        <v>CUMPLIDO</v>
      </c>
      <c r="X291" s="66" t="s">
        <v>941</v>
      </c>
      <c r="Y291" s="127" t="str">
        <f t="shared" si="57"/>
        <v>H48AF17</v>
      </c>
      <c r="Z291" s="84">
        <f>IF(A291&lt;&gt;"",1,Z290+1)</f>
        <v>1</v>
      </c>
      <c r="AA291" s="84" t="str">
        <f t="shared" si="58"/>
        <v>H48AF17 - 1</v>
      </c>
      <c r="AB291" s="128">
        <f t="shared" si="59"/>
        <v>5</v>
      </c>
      <c r="AC291" s="128">
        <f t="shared" si="56"/>
        <v>5</v>
      </c>
      <c r="AD291" s="128" t="str">
        <f>IF(A291&lt;&gt;"",MID(F291,1,FIND(" ",F291,1)-1),AD290)</f>
        <v>H48AF17.</v>
      </c>
      <c r="AE291" s="128" t="str">
        <f t="shared" si="60"/>
        <v>H48AF17</v>
      </c>
      <c r="AF291" s="85"/>
      <c r="AG291" s="86"/>
      <c r="AH291" s="87"/>
    </row>
    <row r="292" spans="1:34" s="88" customFormat="1" ht="350.1" customHeight="1" x14ac:dyDescent="0.2">
      <c r="A292" s="95">
        <f>IF(ISBLANK(D292),"",COUNTA($D$2:D292))</f>
        <v>242</v>
      </c>
      <c r="B292" s="96">
        <f t="shared" si="54"/>
        <v>291</v>
      </c>
      <c r="C292" s="64"/>
      <c r="D292" s="64" t="s">
        <v>815</v>
      </c>
      <c r="E292" s="77" t="s">
        <v>16</v>
      </c>
      <c r="F292" s="69" t="s">
        <v>917</v>
      </c>
      <c r="G292" s="70" t="s">
        <v>918</v>
      </c>
      <c r="H292" s="69" t="s">
        <v>919</v>
      </c>
      <c r="I292" s="69" t="s">
        <v>920</v>
      </c>
      <c r="J292" s="64" t="s">
        <v>921</v>
      </c>
      <c r="K292" s="64">
        <v>1</v>
      </c>
      <c r="L292" s="118">
        <v>43313</v>
      </c>
      <c r="M292" s="118">
        <v>43555</v>
      </c>
      <c r="N292" s="71">
        <f t="shared" si="52"/>
        <v>34.571428571428569</v>
      </c>
      <c r="O292" s="67" t="s">
        <v>1997</v>
      </c>
      <c r="P292" s="64">
        <v>1</v>
      </c>
      <c r="Q292" s="74">
        <f>IF(P292/K292&gt;1,100,+P292/K292*100)</f>
        <v>100</v>
      </c>
      <c r="R292" s="63">
        <f>+N292*Q292/100</f>
        <v>34.571428571428569</v>
      </c>
      <c r="S292" s="63">
        <f>IF(M292&lt;=$AG$1,R292,0)</f>
        <v>34.571428571428569</v>
      </c>
      <c r="T292" s="63">
        <f>IF($AG$1&gt;=M292,N292,0)</f>
        <v>34.571428571428569</v>
      </c>
      <c r="U292" s="64"/>
      <c r="V292" s="65" t="str">
        <f>IF(Q292=100,"CUMPLIDA",IF(M292-$AG$1&lt;0,"VENCIDA",IF(M292-$AG$1&lt;=30,"PRÓXIMA A VENCER",IF(Q292&gt;0,"CON AVANCE","EN TERMINO"))))</f>
        <v>CUMPLIDA</v>
      </c>
      <c r="W292" s="65" t="str">
        <f>IF(A292&lt;&gt;"",IF(AC292=1,"VENCIDO",IF(AC292=2,"PRÓXIMO A VENCER",IF(AC292=3,"EN TERMINO",IF(AC292=4,"CON AVANCE",IF(AC292=5,"CUMPLIDO",))))),"")</f>
        <v>CUMPLIDO</v>
      </c>
      <c r="X292" s="66" t="s">
        <v>941</v>
      </c>
      <c r="Y292" s="127" t="str">
        <f t="shared" si="57"/>
        <v>H51AF17</v>
      </c>
      <c r="Z292" s="84">
        <f>IF(A292&lt;&gt;"",1,Z291+1)</f>
        <v>1</v>
      </c>
      <c r="AA292" s="84" t="str">
        <f t="shared" si="58"/>
        <v>H51AF17 - 1</v>
      </c>
      <c r="AB292" s="128">
        <f t="shared" si="59"/>
        <v>5</v>
      </c>
      <c r="AC292" s="128">
        <f t="shared" si="56"/>
        <v>5</v>
      </c>
      <c r="AD292" s="128" t="str">
        <f>IF(A292&lt;&gt;"",MID(F292,1,FIND(" ",F292,1)-1),AD291)</f>
        <v>H51AF17.</v>
      </c>
      <c r="AE292" s="128" t="str">
        <f t="shared" si="60"/>
        <v>H51AF17</v>
      </c>
      <c r="AF292" s="85"/>
      <c r="AG292" s="86"/>
      <c r="AH292" s="87"/>
    </row>
    <row r="293" spans="1:34" s="88" customFormat="1" ht="350.1" customHeight="1" x14ac:dyDescent="0.2">
      <c r="A293" s="95">
        <f>IF(ISBLANK(D293),"",COUNTA($D$2:D293))</f>
        <v>243</v>
      </c>
      <c r="B293" s="96">
        <f t="shared" si="54"/>
        <v>292</v>
      </c>
      <c r="C293" s="64"/>
      <c r="D293" s="64" t="s">
        <v>816</v>
      </c>
      <c r="E293" s="77" t="s">
        <v>16</v>
      </c>
      <c r="F293" s="69" t="s">
        <v>922</v>
      </c>
      <c r="G293" s="70" t="s">
        <v>923</v>
      </c>
      <c r="H293" s="70" t="s">
        <v>924</v>
      </c>
      <c r="I293" s="70" t="s">
        <v>920</v>
      </c>
      <c r="J293" s="72" t="s">
        <v>921</v>
      </c>
      <c r="K293" s="64">
        <v>1</v>
      </c>
      <c r="L293" s="118">
        <v>43313</v>
      </c>
      <c r="M293" s="118">
        <v>43555</v>
      </c>
      <c r="N293" s="71">
        <f t="shared" si="52"/>
        <v>34.571428571428569</v>
      </c>
      <c r="O293" s="67" t="s">
        <v>1997</v>
      </c>
      <c r="P293" s="64">
        <v>1</v>
      </c>
      <c r="Q293" s="74">
        <f>IF(P293/K293&gt;1,100,+P293/K293*100)</f>
        <v>100</v>
      </c>
      <c r="R293" s="63">
        <f>+N293*Q293/100</f>
        <v>34.571428571428569</v>
      </c>
      <c r="S293" s="63">
        <f>IF(M293&lt;=$AG$1,R293,0)</f>
        <v>34.571428571428569</v>
      </c>
      <c r="T293" s="63">
        <f>IF($AG$1&gt;=M293,N293,0)</f>
        <v>34.571428571428569</v>
      </c>
      <c r="U293" s="64"/>
      <c r="V293" s="65" t="str">
        <f>IF(Q293=100,"CUMPLIDA",IF(M293-$AG$1&lt;0,"VENCIDA",IF(M293-$AG$1&lt;=30,"PRÓXIMA A VENCER",IF(Q293&gt;0,"CON AVANCE","EN TERMINO"))))</f>
        <v>CUMPLIDA</v>
      </c>
      <c r="W293" s="65" t="str">
        <f>IF(A293&lt;&gt;"",IF(AC293=1,"VENCIDO",IF(AC293=2,"PRÓXIMO A VENCER",IF(AC293=3,"EN TERMINO",IF(AC293=4,"CON AVANCE",IF(AC293=5,"CUMPLIDO",))))),"")</f>
        <v>CUMPLIDO</v>
      </c>
      <c r="X293" s="66" t="s">
        <v>941</v>
      </c>
      <c r="Y293" s="127" t="str">
        <f t="shared" si="57"/>
        <v>H52AF17</v>
      </c>
      <c r="Z293" s="84">
        <f>IF(A293&lt;&gt;"",1,Z292+1)</f>
        <v>1</v>
      </c>
      <c r="AA293" s="84" t="str">
        <f t="shared" si="58"/>
        <v>H52AF17 - 1</v>
      </c>
      <c r="AB293" s="128">
        <f t="shared" si="59"/>
        <v>5</v>
      </c>
      <c r="AC293" s="128">
        <f t="shared" si="56"/>
        <v>5</v>
      </c>
      <c r="AD293" s="128" t="str">
        <f>IF(A293&lt;&gt;"",MID(F293,1,FIND(" ",F293,1)-1),AD292)</f>
        <v>H52AF17.</v>
      </c>
      <c r="AE293" s="128" t="str">
        <f t="shared" si="60"/>
        <v>H52AF17</v>
      </c>
      <c r="AF293" s="85"/>
      <c r="AG293" s="86"/>
      <c r="AH293" s="87"/>
    </row>
    <row r="294" spans="1:34" s="88" customFormat="1" ht="350.1" customHeight="1" x14ac:dyDescent="0.2">
      <c r="A294" s="95">
        <f>IF(ISBLANK(D294),"",COUNTA($D$2:D294))</f>
        <v>244</v>
      </c>
      <c r="B294" s="96">
        <f t="shared" si="54"/>
        <v>293</v>
      </c>
      <c r="C294" s="64"/>
      <c r="D294" s="64" t="s">
        <v>815</v>
      </c>
      <c r="E294" s="77" t="s">
        <v>154</v>
      </c>
      <c r="F294" s="69" t="s">
        <v>925</v>
      </c>
      <c r="G294" s="70" t="s">
        <v>926</v>
      </c>
      <c r="H294" s="70" t="s">
        <v>1430</v>
      </c>
      <c r="I294" s="70" t="s">
        <v>1424</v>
      </c>
      <c r="J294" s="72" t="s">
        <v>1380</v>
      </c>
      <c r="K294" s="64">
        <v>1</v>
      </c>
      <c r="L294" s="118">
        <v>43862</v>
      </c>
      <c r="M294" s="118">
        <v>43979</v>
      </c>
      <c r="N294" s="71">
        <f t="shared" si="52"/>
        <v>16.714285714285715</v>
      </c>
      <c r="O294" s="64" t="s">
        <v>2003</v>
      </c>
      <c r="P294" s="64">
        <v>1</v>
      </c>
      <c r="Q294" s="74">
        <f>IF(P294/K294&gt;1,100,+P294/K294*100)</f>
        <v>100</v>
      </c>
      <c r="R294" s="63">
        <f>+N294*Q294/100</f>
        <v>16.714285714285715</v>
      </c>
      <c r="S294" s="63">
        <f>IF(M294&lt;=$AG$1,R294,0)</f>
        <v>16.714285714285715</v>
      </c>
      <c r="T294" s="63">
        <f>IF($AG$1&gt;=M294,N294,0)</f>
        <v>16.714285714285715</v>
      </c>
      <c r="U294" s="64"/>
      <c r="V294" s="65" t="str">
        <f>IF(Q294=100,"CUMPLIDA",IF(M294-$AG$1&lt;0,"VENCIDA",IF(M294-$AG$1&lt;=30,"PRÓXIMA A VENCER",IF(Q294&gt;0,"CON AVANCE","EN TERMINO"))))</f>
        <v>CUMPLIDA</v>
      </c>
      <c r="W294" s="65" t="str">
        <f>IF(A294&lt;&gt;"",IF(AC294=1,"VENCIDO",IF(AC294=2,"PRÓXIMO A VENCER",IF(AC294=3,"EN TERMINO",IF(AC294=4,"CON AVANCE",IF(AC294=5,"CUMPLIDO",))))),"")</f>
        <v>CUMPLIDO</v>
      </c>
      <c r="X294" s="66" t="s">
        <v>941</v>
      </c>
      <c r="Y294" s="127" t="str">
        <f t="shared" si="57"/>
        <v>H53AF17</v>
      </c>
      <c r="Z294" s="84">
        <f>IF(A294&lt;&gt;"",1,Z293+1)</f>
        <v>1</v>
      </c>
      <c r="AA294" s="84" t="str">
        <f t="shared" si="58"/>
        <v>H53AF17 - 1</v>
      </c>
      <c r="AB294" s="128">
        <f t="shared" si="59"/>
        <v>5</v>
      </c>
      <c r="AC294" s="128">
        <f t="shared" si="56"/>
        <v>5</v>
      </c>
      <c r="AD294" s="128" t="str">
        <f>IF(A294&lt;&gt;"",MID(F294,1,FIND(" ",F294,1)-1),AD293)</f>
        <v>H53AF17.</v>
      </c>
      <c r="AE294" s="128" t="str">
        <f t="shared" si="60"/>
        <v>H53AF17</v>
      </c>
      <c r="AF294" s="85"/>
      <c r="AG294" s="86"/>
      <c r="AH294" s="87"/>
    </row>
    <row r="295" spans="1:34" s="88" customFormat="1" ht="350.1" customHeight="1" x14ac:dyDescent="0.2">
      <c r="A295" s="95">
        <f>IF(ISBLANK(D295),"",COUNTA($D$2:D295))</f>
        <v>245</v>
      </c>
      <c r="B295" s="96">
        <f t="shared" si="54"/>
        <v>294</v>
      </c>
      <c r="C295" s="64"/>
      <c r="D295" s="64" t="s">
        <v>815</v>
      </c>
      <c r="E295" s="77" t="s">
        <v>154</v>
      </c>
      <c r="F295" s="69" t="s">
        <v>927</v>
      </c>
      <c r="G295" s="70" t="s">
        <v>928</v>
      </c>
      <c r="H295" s="70" t="s">
        <v>1430</v>
      </c>
      <c r="I295" s="70" t="s">
        <v>1379</v>
      </c>
      <c r="J295" s="72" t="s">
        <v>1380</v>
      </c>
      <c r="K295" s="64">
        <v>1</v>
      </c>
      <c r="L295" s="118">
        <v>43862</v>
      </c>
      <c r="M295" s="118">
        <v>43979</v>
      </c>
      <c r="N295" s="71">
        <f t="shared" si="52"/>
        <v>16.714285714285715</v>
      </c>
      <c r="O295" s="64" t="s">
        <v>2003</v>
      </c>
      <c r="P295" s="64">
        <v>1</v>
      </c>
      <c r="Q295" s="74">
        <f>IF(P295/K295&gt;1,100,+P295/K295*100)</f>
        <v>100</v>
      </c>
      <c r="R295" s="63">
        <f>+N295*Q295/100</f>
        <v>16.714285714285715</v>
      </c>
      <c r="S295" s="63">
        <f>IF(M295&lt;=$AG$1,R295,0)</f>
        <v>16.714285714285715</v>
      </c>
      <c r="T295" s="63">
        <f>IF($AG$1&gt;=M295,N295,0)</f>
        <v>16.714285714285715</v>
      </c>
      <c r="U295" s="64"/>
      <c r="V295" s="65" t="str">
        <f>IF(Q295=100,"CUMPLIDA",IF(M295-$AG$1&lt;0,"VENCIDA",IF(M295-$AG$1&lt;=30,"PRÓXIMA A VENCER",IF(Q295&gt;0,"CON AVANCE","EN TERMINO"))))</f>
        <v>CUMPLIDA</v>
      </c>
      <c r="W295" s="65" t="str">
        <f>IF(A295&lt;&gt;"",IF(AC295=1,"VENCIDO",IF(AC295=2,"PRÓXIMO A VENCER",IF(AC295=3,"EN TERMINO",IF(AC295=4,"CON AVANCE",IF(AC295=5,"CUMPLIDO",))))),"")</f>
        <v>CUMPLIDO</v>
      </c>
      <c r="X295" s="66" t="s">
        <v>941</v>
      </c>
      <c r="Y295" s="127" t="str">
        <f t="shared" si="57"/>
        <v>H54AF17</v>
      </c>
      <c r="Z295" s="84">
        <f>IF(A295&lt;&gt;"",1,Z294+1)</f>
        <v>1</v>
      </c>
      <c r="AA295" s="84" t="str">
        <f t="shared" si="58"/>
        <v>H54AF17 - 1</v>
      </c>
      <c r="AB295" s="128">
        <f t="shared" si="59"/>
        <v>5</v>
      </c>
      <c r="AC295" s="128">
        <f t="shared" si="56"/>
        <v>5</v>
      </c>
      <c r="AD295" s="128" t="str">
        <f>IF(A295&lt;&gt;"",MID(F295,1,FIND(" ",F295,1)-1),AD294)</f>
        <v>H54AF17.</v>
      </c>
      <c r="AE295" s="128" t="str">
        <f t="shared" si="60"/>
        <v>H54AF17</v>
      </c>
      <c r="AF295" s="85"/>
      <c r="AG295" s="86"/>
      <c r="AH295" s="87"/>
    </row>
    <row r="296" spans="1:34" s="88" customFormat="1" ht="350.1" customHeight="1" x14ac:dyDescent="0.2">
      <c r="A296" s="95">
        <f>IF(ISBLANK(D296),"",COUNTA($D$2:D296))</f>
        <v>246</v>
      </c>
      <c r="B296" s="96">
        <f t="shared" si="54"/>
        <v>295</v>
      </c>
      <c r="C296" s="64"/>
      <c r="D296" s="64" t="s">
        <v>937</v>
      </c>
      <c r="E296" s="77" t="s">
        <v>169</v>
      </c>
      <c r="F296" s="69" t="s">
        <v>979</v>
      </c>
      <c r="G296" s="70" t="s">
        <v>929</v>
      </c>
      <c r="H296" s="70" t="s">
        <v>1423</v>
      </c>
      <c r="I296" s="70" t="s">
        <v>1424</v>
      </c>
      <c r="J296" s="72" t="s">
        <v>1380</v>
      </c>
      <c r="K296" s="63">
        <v>1</v>
      </c>
      <c r="L296" s="118">
        <v>43862</v>
      </c>
      <c r="M296" s="118">
        <v>43979</v>
      </c>
      <c r="N296" s="71">
        <f t="shared" si="52"/>
        <v>16.714285714285715</v>
      </c>
      <c r="O296" s="64" t="s">
        <v>2033</v>
      </c>
      <c r="P296" s="64">
        <v>1</v>
      </c>
      <c r="Q296" s="74">
        <f>IF(P296/K296&gt;1,100,+P296/K296*100)</f>
        <v>100</v>
      </c>
      <c r="R296" s="63">
        <f>+N296*Q296/100</f>
        <v>16.714285714285715</v>
      </c>
      <c r="S296" s="63">
        <f>IF(M296&lt;=$AG$1,R296,0)</f>
        <v>16.714285714285715</v>
      </c>
      <c r="T296" s="63">
        <f>IF($AG$1&gt;=M296,N296,0)</f>
        <v>16.714285714285715</v>
      </c>
      <c r="U296" s="64"/>
      <c r="V296" s="65" t="str">
        <f>IF(Q296=100,"CUMPLIDA",IF(M296-$AG$1&lt;0,"VENCIDA",IF(M296-$AG$1&lt;=30,"PRÓXIMA A VENCER",IF(Q296&gt;0,"CON AVANCE","EN TERMINO"))))</f>
        <v>CUMPLIDA</v>
      </c>
      <c r="W296" s="65" t="str">
        <f>IF(A296&lt;&gt;"",IF(AC296=1,"VENCIDO",IF(AC296=2,"PRÓXIMO A VENCER",IF(AC296=3,"EN TERMINO",IF(AC296=4,"CON AVANCE",IF(AC296=5,"CUMPLIDO",))))),"")</f>
        <v>CUMPLIDO</v>
      </c>
      <c r="X296" s="66" t="s">
        <v>941</v>
      </c>
      <c r="Y296" s="127" t="str">
        <f t="shared" si="57"/>
        <v>H56AF17</v>
      </c>
      <c r="Z296" s="84">
        <f>IF(A296&lt;&gt;"",1,Z295+1)</f>
        <v>1</v>
      </c>
      <c r="AA296" s="84" t="str">
        <f t="shared" si="58"/>
        <v>H56AF17 - 1</v>
      </c>
      <c r="AB296" s="128">
        <f t="shared" si="59"/>
        <v>5</v>
      </c>
      <c r="AC296" s="128">
        <f t="shared" si="56"/>
        <v>5</v>
      </c>
      <c r="AD296" s="128" t="str">
        <f>IF(A296&lt;&gt;"",MID(F296,1,FIND(" ",F296,1)-1),AD295)</f>
        <v>H56AF17.</v>
      </c>
      <c r="AE296" s="128" t="str">
        <f t="shared" si="60"/>
        <v>H56AF17</v>
      </c>
      <c r="AF296" s="85"/>
      <c r="AG296" s="86"/>
      <c r="AH296" s="87"/>
    </row>
    <row r="297" spans="1:34" s="88" customFormat="1" ht="350.1" customHeight="1" x14ac:dyDescent="0.2">
      <c r="A297" s="95">
        <f>IF(ISBLANK(D297),"",COUNTA($D$2:D297))</f>
        <v>247</v>
      </c>
      <c r="B297" s="96">
        <f t="shared" si="54"/>
        <v>296</v>
      </c>
      <c r="C297" s="64"/>
      <c r="D297" s="64" t="s">
        <v>937</v>
      </c>
      <c r="E297" s="77" t="s">
        <v>169</v>
      </c>
      <c r="F297" s="69" t="s">
        <v>930</v>
      </c>
      <c r="G297" s="70" t="s">
        <v>931</v>
      </c>
      <c r="H297" s="70" t="s">
        <v>1423</v>
      </c>
      <c r="I297" s="70" t="s">
        <v>1424</v>
      </c>
      <c r="J297" s="72" t="s">
        <v>1380</v>
      </c>
      <c r="K297" s="63">
        <v>1</v>
      </c>
      <c r="L297" s="118">
        <v>43862</v>
      </c>
      <c r="M297" s="118">
        <v>43979</v>
      </c>
      <c r="N297" s="71">
        <f t="shared" si="52"/>
        <v>16.714285714285715</v>
      </c>
      <c r="O297" s="64" t="s">
        <v>2033</v>
      </c>
      <c r="P297" s="64">
        <v>1</v>
      </c>
      <c r="Q297" s="74">
        <f>IF(P297/K297&gt;1,100,+P297/K297*100)</f>
        <v>100</v>
      </c>
      <c r="R297" s="63">
        <f>+N297*Q297/100</f>
        <v>16.714285714285715</v>
      </c>
      <c r="S297" s="63">
        <f>IF(M297&lt;=$AG$1,R297,0)</f>
        <v>16.714285714285715</v>
      </c>
      <c r="T297" s="63">
        <f>IF($AG$1&gt;=M297,N297,0)</f>
        <v>16.714285714285715</v>
      </c>
      <c r="U297" s="64"/>
      <c r="V297" s="65" t="str">
        <f>IF(Q297=100,"CUMPLIDA",IF(M297-$AG$1&lt;0,"VENCIDA",IF(M297-$AG$1&lt;=30,"PRÓXIMA A VENCER",IF(Q297&gt;0,"CON AVANCE","EN TERMINO"))))</f>
        <v>CUMPLIDA</v>
      </c>
      <c r="W297" s="65" t="str">
        <f>IF(A297&lt;&gt;"",IF(AC297=1,"VENCIDO",IF(AC297=2,"PRÓXIMO A VENCER",IF(AC297=3,"EN TERMINO",IF(AC297=4,"CON AVANCE",IF(AC297=5,"CUMPLIDO",))))),"")</f>
        <v>CUMPLIDO</v>
      </c>
      <c r="X297" s="66" t="s">
        <v>941</v>
      </c>
      <c r="Y297" s="127" t="str">
        <f t="shared" si="57"/>
        <v>H57AF17</v>
      </c>
      <c r="Z297" s="84">
        <f>IF(A297&lt;&gt;"",1,Z296+1)</f>
        <v>1</v>
      </c>
      <c r="AA297" s="84" t="str">
        <f t="shared" si="58"/>
        <v>H57AF17 - 1</v>
      </c>
      <c r="AB297" s="128">
        <f t="shared" si="59"/>
        <v>5</v>
      </c>
      <c r="AC297" s="128">
        <f t="shared" si="56"/>
        <v>5</v>
      </c>
      <c r="AD297" s="128" t="str">
        <f>IF(A297&lt;&gt;"",MID(F297,1,FIND(" ",F297,1)-1),AD296)</f>
        <v>H57AF17.</v>
      </c>
      <c r="AE297" s="128" t="str">
        <f t="shared" si="60"/>
        <v>H57AF17</v>
      </c>
      <c r="AF297" s="85"/>
      <c r="AG297" s="86"/>
      <c r="AH297" s="87"/>
    </row>
    <row r="298" spans="1:34" s="88" customFormat="1" ht="350.1" customHeight="1" x14ac:dyDescent="0.2">
      <c r="A298" s="95">
        <f>IF(ISBLANK(D298),"",COUNTA($D$2:D298))</f>
        <v>248</v>
      </c>
      <c r="B298" s="96">
        <f t="shared" si="54"/>
        <v>297</v>
      </c>
      <c r="C298" s="64"/>
      <c r="D298" s="64" t="s">
        <v>938</v>
      </c>
      <c r="E298" s="77" t="s">
        <v>16</v>
      </c>
      <c r="F298" s="69" t="s">
        <v>932</v>
      </c>
      <c r="G298" s="70" t="s">
        <v>933</v>
      </c>
      <c r="H298" s="70" t="s">
        <v>934</v>
      </c>
      <c r="I298" s="70" t="s">
        <v>935</v>
      </c>
      <c r="J298" s="72" t="s">
        <v>19</v>
      </c>
      <c r="K298" s="64">
        <v>4</v>
      </c>
      <c r="L298" s="118">
        <v>43313</v>
      </c>
      <c r="M298" s="118">
        <v>43677</v>
      </c>
      <c r="N298" s="71">
        <f t="shared" si="52"/>
        <v>52</v>
      </c>
      <c r="O298" s="64" t="s">
        <v>1993</v>
      </c>
      <c r="P298" s="64">
        <v>4</v>
      </c>
      <c r="Q298" s="74">
        <f>IF(P298/K298&gt;1,100,+P298/K298*100)</f>
        <v>100</v>
      </c>
      <c r="R298" s="63">
        <f>+N298*Q298/100</f>
        <v>52</v>
      </c>
      <c r="S298" s="63">
        <f>IF(M298&lt;=$AG$1,R298,0)</f>
        <v>52</v>
      </c>
      <c r="T298" s="63">
        <f>IF($AG$1&gt;=M298,N298,0)</f>
        <v>52</v>
      </c>
      <c r="U298" s="64"/>
      <c r="V298" s="65" t="str">
        <f>IF(Q298=100,"CUMPLIDA",IF(M298-$AG$1&lt;0,"VENCIDA",IF(M298-$AG$1&lt;=30,"PRÓXIMA A VENCER",IF(Q298&gt;0,"CON AVANCE","EN TERMINO"))))</f>
        <v>CUMPLIDA</v>
      </c>
      <c r="W298" s="65" t="str">
        <f>IF(A298&lt;&gt;"",IF(AC298=1,"VENCIDO",IF(AC298=2,"PRÓXIMO A VENCER",IF(AC298=3,"EN TERMINO",IF(AC298=4,"CON AVANCE",IF(AC298=5,"CUMPLIDO",))))),"")</f>
        <v>CUMPLIDO</v>
      </c>
      <c r="X298" s="66" t="s">
        <v>941</v>
      </c>
      <c r="Y298" s="127" t="str">
        <f t="shared" si="57"/>
        <v>H58AF17</v>
      </c>
      <c r="Z298" s="84">
        <f>IF(A298&lt;&gt;"",1,Z297+1)</f>
        <v>1</v>
      </c>
      <c r="AA298" s="84" t="str">
        <f t="shared" si="58"/>
        <v>H58AF17 - 1</v>
      </c>
      <c r="AB298" s="128">
        <f t="shared" si="59"/>
        <v>5</v>
      </c>
      <c r="AC298" s="128">
        <f t="shared" si="56"/>
        <v>5</v>
      </c>
      <c r="AD298" s="128" t="str">
        <f>IF(A298&lt;&gt;"",MID(F298,1,FIND(" ",F298,1)-1),AD297)</f>
        <v>H58AF17.</v>
      </c>
      <c r="AE298" s="128" t="str">
        <f t="shared" si="60"/>
        <v>H58AF17</v>
      </c>
      <c r="AF298" s="85"/>
      <c r="AG298" s="86"/>
      <c r="AH298" s="87"/>
    </row>
    <row r="299" spans="1:34" s="88" customFormat="1" ht="350.1" customHeight="1" x14ac:dyDescent="0.2">
      <c r="A299" s="95">
        <f>IF(ISBLANK(D299),"",COUNTA($D$2:D299))</f>
        <v>249</v>
      </c>
      <c r="B299" s="96">
        <f t="shared" si="54"/>
        <v>298</v>
      </c>
      <c r="C299" s="64"/>
      <c r="D299" s="64" t="s">
        <v>815</v>
      </c>
      <c r="E299" s="64" t="s">
        <v>90</v>
      </c>
      <c r="F299" s="69" t="s">
        <v>827</v>
      </c>
      <c r="G299" s="69" t="s">
        <v>812</v>
      </c>
      <c r="H299" s="69" t="s">
        <v>1363</v>
      </c>
      <c r="I299" s="69" t="s">
        <v>1364</v>
      </c>
      <c r="J299" s="64" t="s">
        <v>1431</v>
      </c>
      <c r="K299" s="64">
        <v>4</v>
      </c>
      <c r="L299" s="118">
        <v>43859</v>
      </c>
      <c r="M299" s="118">
        <v>44224</v>
      </c>
      <c r="N299" s="71">
        <f t="shared" ref="N299:N303" si="69">(+M299-L299)/7</f>
        <v>52.142857142857146</v>
      </c>
      <c r="O299" s="64" t="s">
        <v>821</v>
      </c>
      <c r="P299" s="64">
        <v>4</v>
      </c>
      <c r="Q299" s="74">
        <f>IF(P299/K299&gt;1,100,+P299/K299*100)</f>
        <v>100</v>
      </c>
      <c r="R299" s="63">
        <f>+N299*Q299/100</f>
        <v>52.142857142857146</v>
      </c>
      <c r="S299" s="63">
        <f>IF(M299&lt;=$AG$1,R299,0)</f>
        <v>52.142857142857146</v>
      </c>
      <c r="T299" s="63">
        <f>IF($AG$1&gt;=M299,N299,0)</f>
        <v>52.142857142857146</v>
      </c>
      <c r="U299" s="64" t="s">
        <v>1815</v>
      </c>
      <c r="V299" s="65" t="str">
        <f>IF(Q299=100,"CUMPLIDA",IF(M299-$AG$1&lt;0,"VENCIDA",IF(M299-$AG$1&lt;=30,"PRÓXIMA A VENCER",IF(Q299&gt;0,"CON AVANCE","EN TERMINO"))))</f>
        <v>CUMPLIDA</v>
      </c>
      <c r="W299" s="65" t="str">
        <f>IF(A299&lt;&gt;"",IF(AC299=1,"VENCIDO",IF(AC299=2,"PRÓXIMO A VENCER",IF(AC299=3,"EN TERMINO",IF(AC299=4,"CON AVANCE",IF(AC299=5,"CUMPLIDO",))))),"")</f>
        <v>CUMPLIDO</v>
      </c>
      <c r="X299" s="66" t="s">
        <v>811</v>
      </c>
      <c r="Y299" s="127" t="str">
        <f t="shared" si="57"/>
        <v>H1AC17</v>
      </c>
      <c r="Z299" s="84">
        <f>IF(A299&lt;&gt;"",1,Z298+1)</f>
        <v>1</v>
      </c>
      <c r="AA299" s="84" t="str">
        <f t="shared" si="58"/>
        <v>H1AC17 - 1</v>
      </c>
      <c r="AB299" s="128">
        <f t="shared" si="59"/>
        <v>5</v>
      </c>
      <c r="AC299" s="128">
        <f t="shared" si="56"/>
        <v>5</v>
      </c>
      <c r="AD299" s="128" t="str">
        <f>IF(A299&lt;&gt;"",MID(F299,1,FIND(" ",F299,1)-1),AD298)</f>
        <v>H1AC17.</v>
      </c>
      <c r="AE299" s="128" t="str">
        <f t="shared" si="60"/>
        <v>H1AC17</v>
      </c>
      <c r="AF299" s="85"/>
      <c r="AG299" s="86"/>
      <c r="AH299" s="87"/>
    </row>
    <row r="300" spans="1:34" s="88" customFormat="1" ht="350.1" customHeight="1" x14ac:dyDescent="0.2">
      <c r="A300" s="95">
        <f>IF(ISBLANK(D300),"",COUNTA($D$2:D300))</f>
        <v>250</v>
      </c>
      <c r="B300" s="96">
        <f t="shared" si="54"/>
        <v>299</v>
      </c>
      <c r="C300" s="64"/>
      <c r="D300" s="64" t="s">
        <v>815</v>
      </c>
      <c r="E300" s="64" t="s">
        <v>90</v>
      </c>
      <c r="F300" s="69" t="s">
        <v>813</v>
      </c>
      <c r="G300" s="69" t="s">
        <v>814</v>
      </c>
      <c r="H300" s="69" t="s">
        <v>828</v>
      </c>
      <c r="I300" s="69" t="s">
        <v>829</v>
      </c>
      <c r="J300" s="64" t="s">
        <v>19</v>
      </c>
      <c r="K300" s="64">
        <v>4</v>
      </c>
      <c r="L300" s="118">
        <v>43122</v>
      </c>
      <c r="M300" s="118">
        <v>43485</v>
      </c>
      <c r="N300" s="71">
        <f t="shared" si="69"/>
        <v>51.857142857142854</v>
      </c>
      <c r="O300" s="64" t="s">
        <v>350</v>
      </c>
      <c r="P300" s="64">
        <v>4</v>
      </c>
      <c r="Q300" s="74">
        <f>IF(P300/K300&gt;1,100,+P300/K300*100)</f>
        <v>100</v>
      </c>
      <c r="R300" s="63">
        <f>+N300*Q300/100</f>
        <v>51.857142857142854</v>
      </c>
      <c r="S300" s="63">
        <f>IF(M300&lt;=$AG$1,R300,0)</f>
        <v>51.857142857142854</v>
      </c>
      <c r="T300" s="63">
        <f>IF($AG$1&gt;=M300,N300,0)</f>
        <v>51.857142857142854</v>
      </c>
      <c r="U300" s="64"/>
      <c r="V300" s="65" t="str">
        <f>IF(Q300=100,"CUMPLIDA",IF(M300-$AG$1&lt;0,"VENCIDA",IF(M300-$AG$1&lt;=30,"PRÓXIMA A VENCER",IF(Q300&gt;0,"CON AVANCE","EN TERMINO"))))</f>
        <v>CUMPLIDA</v>
      </c>
      <c r="W300" s="65" t="str">
        <f>IF(A300&lt;&gt;"",IF(AC300=1,"VENCIDO",IF(AC300=2,"PRÓXIMO A VENCER",IF(AC300=3,"EN TERMINO",IF(AC300=4,"CON AVANCE",IF(AC300=5,"CUMPLIDO",))))),"")</f>
        <v>CUMPLIDO</v>
      </c>
      <c r="X300" s="66" t="s">
        <v>811</v>
      </c>
      <c r="Y300" s="127" t="str">
        <f t="shared" si="57"/>
        <v>H2AC17</v>
      </c>
      <c r="Z300" s="84">
        <f>IF(A300&lt;&gt;"",1,Z299+1)</f>
        <v>1</v>
      </c>
      <c r="AA300" s="84" t="str">
        <f t="shared" si="58"/>
        <v>H2AC17 - 1</v>
      </c>
      <c r="AB300" s="128">
        <f t="shared" si="59"/>
        <v>5</v>
      </c>
      <c r="AC300" s="128">
        <f t="shared" si="56"/>
        <v>5</v>
      </c>
      <c r="AD300" s="128" t="str">
        <f>IF(A300&lt;&gt;"",MID(F300,1,FIND(" ",F300,1)-1),AD299)</f>
        <v>H2AC17.</v>
      </c>
      <c r="AE300" s="128" t="str">
        <f t="shared" si="60"/>
        <v>H2AC17</v>
      </c>
      <c r="AF300" s="85"/>
      <c r="AG300" s="86"/>
      <c r="AH300" s="87"/>
    </row>
    <row r="301" spans="1:34" s="88" customFormat="1" ht="350.1" customHeight="1" x14ac:dyDescent="0.2">
      <c r="A301" s="95">
        <f>IF(ISBLANK(D301),"",COUNTA($D$2:D301))</f>
        <v>251</v>
      </c>
      <c r="B301" s="96">
        <f t="shared" si="54"/>
        <v>300</v>
      </c>
      <c r="C301" s="64"/>
      <c r="D301" s="64" t="s">
        <v>816</v>
      </c>
      <c r="E301" s="64" t="s">
        <v>822</v>
      </c>
      <c r="F301" s="69" t="s">
        <v>826</v>
      </c>
      <c r="G301" s="69" t="s">
        <v>825</v>
      </c>
      <c r="H301" s="69" t="s">
        <v>831</v>
      </c>
      <c r="I301" s="69" t="s">
        <v>835</v>
      </c>
      <c r="J301" s="64" t="s">
        <v>830</v>
      </c>
      <c r="K301" s="64">
        <v>2</v>
      </c>
      <c r="L301" s="118">
        <v>43160</v>
      </c>
      <c r="M301" s="118">
        <v>43525</v>
      </c>
      <c r="N301" s="71">
        <f t="shared" si="69"/>
        <v>52.142857142857146</v>
      </c>
      <c r="O301" s="64" t="s">
        <v>350</v>
      </c>
      <c r="P301" s="64">
        <v>1.6</v>
      </c>
      <c r="Q301" s="74">
        <f>IF(P301/K301&gt;1,100,+P301/K301*100)</f>
        <v>80</v>
      </c>
      <c r="R301" s="63">
        <f>+N301*Q301/100</f>
        <v>41.714285714285715</v>
      </c>
      <c r="S301" s="63">
        <f>IF(M301&lt;=$AG$1,R301,0)</f>
        <v>41.714285714285715</v>
      </c>
      <c r="T301" s="63">
        <f>IF($AG$1&gt;=M301,N301,0)</f>
        <v>52.142857142857146</v>
      </c>
      <c r="U301" s="64"/>
      <c r="V301" s="65" t="str">
        <f>IF(Q301=100,"CUMPLIDA",IF(M301-$AG$1&lt;0,"VENCIDA",IF(M301-$AG$1&lt;=30,"PRÓXIMA A VENCER",IF(Q301&gt;0,"CON AVANCE","EN TERMINO"))))</f>
        <v>VENCIDA</v>
      </c>
      <c r="W301" s="65" t="str">
        <f>IF(A301&lt;&gt;"",IF(AC301=1,"VENCIDO",IF(AC301=2,"PRÓXIMO A VENCER",IF(AC301=3,"EN TERMINO",IF(AC301=4,"CON AVANCE",IF(AC301=5,"CUMPLIDO",))))),"")</f>
        <v>VENCIDO</v>
      </c>
      <c r="X301" s="66" t="s">
        <v>811</v>
      </c>
      <c r="Y301" s="127" t="str">
        <f t="shared" si="57"/>
        <v>H5AC17</v>
      </c>
      <c r="Z301" s="84">
        <f>IF(A301&lt;&gt;"",1,Z300+1)</f>
        <v>1</v>
      </c>
      <c r="AA301" s="84" t="str">
        <f t="shared" si="58"/>
        <v>H5AC17 - 1</v>
      </c>
      <c r="AB301" s="128">
        <f t="shared" si="59"/>
        <v>1</v>
      </c>
      <c r="AC301" s="128">
        <f t="shared" si="56"/>
        <v>1</v>
      </c>
      <c r="AD301" s="128" t="str">
        <f>IF(A301&lt;&gt;"",MID(F301,1,FIND(" ",F301,1)-1),AD300)</f>
        <v>H5AC17.</v>
      </c>
      <c r="AE301" s="128" t="str">
        <f t="shared" si="60"/>
        <v>H5AC17</v>
      </c>
      <c r="AF301" s="85"/>
      <c r="AG301" s="86"/>
      <c r="AH301" s="87"/>
    </row>
    <row r="302" spans="1:34" s="88" customFormat="1" ht="350.1" customHeight="1" x14ac:dyDescent="0.2">
      <c r="A302" s="95">
        <f>IF(ISBLANK(D302),"",COUNTA($D$2:D302))</f>
        <v>252</v>
      </c>
      <c r="B302" s="96">
        <f t="shared" si="54"/>
        <v>301</v>
      </c>
      <c r="C302" s="64"/>
      <c r="D302" s="64" t="s">
        <v>817</v>
      </c>
      <c r="E302" s="64" t="s">
        <v>169</v>
      </c>
      <c r="F302" s="69" t="s">
        <v>818</v>
      </c>
      <c r="G302" s="69" t="s">
        <v>819</v>
      </c>
      <c r="H302" s="69" t="s">
        <v>850</v>
      </c>
      <c r="I302" s="69" t="s">
        <v>832</v>
      </c>
      <c r="J302" s="64" t="s">
        <v>833</v>
      </c>
      <c r="K302" s="64">
        <v>12</v>
      </c>
      <c r="L302" s="118">
        <v>43115</v>
      </c>
      <c r="M302" s="118">
        <v>43465</v>
      </c>
      <c r="N302" s="71">
        <f t="shared" si="69"/>
        <v>50</v>
      </c>
      <c r="O302" s="64" t="s">
        <v>409</v>
      </c>
      <c r="P302" s="64">
        <v>12</v>
      </c>
      <c r="Q302" s="74">
        <f>IF(P302/K302&gt;1,100,+P302/K302*100)</f>
        <v>100</v>
      </c>
      <c r="R302" s="63">
        <f>+N302*Q302/100</f>
        <v>50</v>
      </c>
      <c r="S302" s="63">
        <f>IF(M302&lt;=$AG$1,R302,0)</f>
        <v>50</v>
      </c>
      <c r="T302" s="63">
        <f>IF($AG$1&gt;=M302,N302,0)</f>
        <v>50</v>
      </c>
      <c r="U302" s="64"/>
      <c r="V302" s="65" t="str">
        <f>IF(Q302=100,"CUMPLIDA",IF(M302-$AG$1&lt;0,"VENCIDA",IF(M302-$AG$1&lt;=30,"PRÓXIMA A VENCER",IF(Q302&gt;0,"CON AVANCE","EN TERMINO"))))</f>
        <v>CUMPLIDA</v>
      </c>
      <c r="W302" s="65" t="str">
        <f>IF(A302&lt;&gt;"",IF(AC302=1,"VENCIDO",IF(AC302=2,"PRÓXIMO A VENCER",IF(AC302=3,"EN TERMINO",IF(AC302=4,"CON AVANCE",IF(AC302=5,"CUMPLIDO",))))),"")</f>
        <v>CUMPLIDO</v>
      </c>
      <c r="X302" s="66" t="s">
        <v>811</v>
      </c>
      <c r="Y302" s="127" t="str">
        <f t="shared" si="57"/>
        <v>H8AC17</v>
      </c>
      <c r="Z302" s="84">
        <f>IF(A302&lt;&gt;"",1,Z301+1)</f>
        <v>1</v>
      </c>
      <c r="AA302" s="84" t="str">
        <f t="shared" si="58"/>
        <v>H8AC17 - 1</v>
      </c>
      <c r="AB302" s="128">
        <f t="shared" si="59"/>
        <v>5</v>
      </c>
      <c r="AC302" s="128">
        <f t="shared" si="56"/>
        <v>5</v>
      </c>
      <c r="AD302" s="128" t="str">
        <f>IF(A302&lt;&gt;"",MID(F302,1,FIND(" ",F302,1)-1),AD301)</f>
        <v>H8AC17.</v>
      </c>
      <c r="AE302" s="128" t="str">
        <f t="shared" si="60"/>
        <v>H8AC17</v>
      </c>
      <c r="AF302" s="85"/>
      <c r="AG302" s="86"/>
      <c r="AH302" s="87"/>
    </row>
    <row r="303" spans="1:34" s="2" customFormat="1" ht="350.1" customHeight="1" x14ac:dyDescent="0.2">
      <c r="A303" s="95">
        <f>IF(ISBLANK(D303),"",COUNTA($D$2:D303))</f>
        <v>253</v>
      </c>
      <c r="B303" s="96">
        <f t="shared" si="54"/>
        <v>302</v>
      </c>
      <c r="C303" s="64"/>
      <c r="D303" s="72" t="s">
        <v>968</v>
      </c>
      <c r="E303" s="77">
        <v>1401003</v>
      </c>
      <c r="F303" s="69" t="s">
        <v>1451</v>
      </c>
      <c r="G303" s="70" t="s">
        <v>198</v>
      </c>
      <c r="H303" s="70" t="s">
        <v>1432</v>
      </c>
      <c r="I303" s="69" t="s">
        <v>1379</v>
      </c>
      <c r="J303" s="64" t="s">
        <v>1380</v>
      </c>
      <c r="K303" s="64">
        <v>1</v>
      </c>
      <c r="L303" s="118">
        <v>43858</v>
      </c>
      <c r="M303" s="149">
        <v>44165</v>
      </c>
      <c r="N303" s="71">
        <f t="shared" si="69"/>
        <v>43.857142857142854</v>
      </c>
      <c r="O303" s="64" t="s">
        <v>1992</v>
      </c>
      <c r="P303" s="64">
        <v>1</v>
      </c>
      <c r="Q303" s="74">
        <f>IF(P303/K303&gt;1,100,+P303/K303*100)</f>
        <v>100</v>
      </c>
      <c r="R303" s="63">
        <f>+N303*Q303/100</f>
        <v>43.857142857142854</v>
      </c>
      <c r="S303" s="63">
        <f>IF(M303&lt;=$AG$1,R303,0)</f>
        <v>43.857142857142854</v>
      </c>
      <c r="T303" s="63">
        <f>IF($AG$1&gt;=M303,N303,0)</f>
        <v>43.857142857142854</v>
      </c>
      <c r="U303" s="64"/>
      <c r="V303" s="65" t="str">
        <f>IF(Q303=100,"CUMPLIDA",IF(M303-$AG$1&lt;0,"VENCIDA",IF(M303-$AG$1&lt;=30,"PRÓXIMA A VENCER",IF(Q303&gt;0,"CON AVANCE","EN TERMINO"))))</f>
        <v>CUMPLIDA</v>
      </c>
      <c r="W303" s="65" t="str">
        <f>IF(A303&lt;&gt;"",IF(AC303=1,"VENCIDO",IF(AC303=2,"PRÓXIMO A VENCER",IF(AC303=3,"EN TERMINO",IF(AC303=4,"CON AVANCE",IF(AC303=5,"CUMPLIDO",))))),"")</f>
        <v>CUMPLIDO</v>
      </c>
      <c r="X303" s="66" t="s">
        <v>256</v>
      </c>
      <c r="Y303" s="127" t="str">
        <f t="shared" si="57"/>
        <v>H1R16</v>
      </c>
      <c r="Z303" s="84">
        <f>IF(A303&lt;&gt;"",1,Z302+1)</f>
        <v>1</v>
      </c>
      <c r="AA303" s="84" t="str">
        <f t="shared" si="58"/>
        <v>H1R16 - 1</v>
      </c>
      <c r="AB303" s="128">
        <f t="shared" si="59"/>
        <v>5</v>
      </c>
      <c r="AC303" s="128">
        <f t="shared" si="56"/>
        <v>5</v>
      </c>
      <c r="AD303" s="128" t="str">
        <f>IF(A303&lt;&gt;"",MID(F303,1,FIND(" ",F303,1)-1),AD302)</f>
        <v>H1R16.</v>
      </c>
      <c r="AE303" s="128" t="str">
        <f t="shared" si="60"/>
        <v>H1R16</v>
      </c>
      <c r="AF303" s="56"/>
      <c r="AG303" s="56"/>
    </row>
    <row r="304" spans="1:34" s="2" customFormat="1" ht="350.1" customHeight="1" x14ac:dyDescent="0.2">
      <c r="A304" s="95" t="str">
        <f>IF(ISBLANK(D304),"",COUNTA($D$2:D304))</f>
        <v/>
      </c>
      <c r="B304" s="96">
        <f t="shared" si="54"/>
        <v>303</v>
      </c>
      <c r="C304" s="64"/>
      <c r="D304" s="72"/>
      <c r="E304" s="77">
        <v>1401003</v>
      </c>
      <c r="F304" s="69" t="s">
        <v>1452</v>
      </c>
      <c r="G304" s="70" t="s">
        <v>198</v>
      </c>
      <c r="H304" s="70" t="s">
        <v>561</v>
      </c>
      <c r="I304" s="72" t="s">
        <v>283</v>
      </c>
      <c r="J304" s="64" t="s">
        <v>361</v>
      </c>
      <c r="K304" s="64">
        <v>3</v>
      </c>
      <c r="L304" s="118">
        <v>43040</v>
      </c>
      <c r="M304" s="149">
        <v>43403</v>
      </c>
      <c r="N304" s="71">
        <f t="shared" ref="N304:N306" si="70">(+M304-L304)/7</f>
        <v>51.857142857142854</v>
      </c>
      <c r="O304" s="64" t="s">
        <v>1993</v>
      </c>
      <c r="P304" s="64">
        <v>3</v>
      </c>
      <c r="Q304" s="74">
        <f>IF(P304/K304&gt;1,100,+P304/K304*100)</f>
        <v>100</v>
      </c>
      <c r="R304" s="63">
        <f>+N304*Q304/100</f>
        <v>51.857142857142854</v>
      </c>
      <c r="S304" s="63">
        <f>IF(M304&lt;=$AG$1,R304,0)</f>
        <v>51.857142857142854</v>
      </c>
      <c r="T304" s="63">
        <f>IF($AG$1&gt;=M304,N304,0)</f>
        <v>51.857142857142854</v>
      </c>
      <c r="U304" s="64"/>
      <c r="V304" s="65" t="str">
        <f>IF(Q304=100,"CUMPLIDA",IF(M304-$AG$1&lt;0,"VENCIDA",IF(M304-$AG$1&lt;=30,"PRÓXIMA A VENCER",IF(Q304&gt;0,"CON AVANCE","EN TERMINO"))))</f>
        <v>CUMPLIDA</v>
      </c>
      <c r="W304" s="65" t="str">
        <f>IF(A304&lt;&gt;"",IF(AC304=1,"VENCIDO",IF(AC304=2,"PRÓXIMO A VENCER",IF(AC304=3,"EN TERMINO",IF(AC304=4,"CON AVANCE",IF(AC304=5,"CUMPLIDO",))))),"")</f>
        <v/>
      </c>
      <c r="X304" s="66" t="s">
        <v>256</v>
      </c>
      <c r="Y304" s="127" t="str">
        <f t="shared" si="57"/>
        <v>H1R16</v>
      </c>
      <c r="Z304" s="84">
        <f>IF(A304&lt;&gt;"",1,Z303+1)</f>
        <v>2</v>
      </c>
      <c r="AA304" s="84" t="str">
        <f t="shared" si="58"/>
        <v>H1R16 - 2</v>
      </c>
      <c r="AB304" s="128">
        <f t="shared" si="59"/>
        <v>5</v>
      </c>
      <c r="AC304" s="128">
        <f t="shared" si="56"/>
        <v>5</v>
      </c>
      <c r="AD304" s="128" t="str">
        <f>IF(A304&lt;&gt;"",MID(F304,1,FIND(" ",F304,1)-1),AD303)</f>
        <v>H1R16.</v>
      </c>
      <c r="AE304" s="128" t="str">
        <f t="shared" si="60"/>
        <v>H1R16</v>
      </c>
      <c r="AF304" s="56"/>
      <c r="AG304" s="56"/>
    </row>
    <row r="305" spans="1:33" s="2" customFormat="1" ht="350.1" customHeight="1" x14ac:dyDescent="0.2">
      <c r="A305" s="95">
        <f>IF(ISBLANK(D305),"",COUNTA($D$2:D305))</f>
        <v>254</v>
      </c>
      <c r="B305" s="96">
        <f t="shared" si="54"/>
        <v>304</v>
      </c>
      <c r="C305" s="64"/>
      <c r="D305" s="72" t="s">
        <v>970</v>
      </c>
      <c r="E305" s="77">
        <v>1401003</v>
      </c>
      <c r="F305" s="69" t="s">
        <v>788</v>
      </c>
      <c r="G305" s="70" t="s">
        <v>199</v>
      </c>
      <c r="H305" s="150" t="s">
        <v>548</v>
      </c>
      <c r="I305" s="150" t="s">
        <v>545</v>
      </c>
      <c r="J305" s="151" t="s">
        <v>546</v>
      </c>
      <c r="K305" s="152">
        <v>1</v>
      </c>
      <c r="L305" s="149">
        <v>43040</v>
      </c>
      <c r="M305" s="149">
        <v>43159</v>
      </c>
      <c r="N305" s="71">
        <f t="shared" si="70"/>
        <v>17</v>
      </c>
      <c r="O305" s="67" t="s">
        <v>1997</v>
      </c>
      <c r="P305" s="64">
        <v>1</v>
      </c>
      <c r="Q305" s="74">
        <f>IF(P305/K305&gt;1,100,+P305/K305*100)</f>
        <v>100</v>
      </c>
      <c r="R305" s="63">
        <f>+N305*Q305/100</f>
        <v>17</v>
      </c>
      <c r="S305" s="63">
        <f>IF(M305&lt;=$AG$1,R305,0)</f>
        <v>17</v>
      </c>
      <c r="T305" s="63">
        <f>IF($AG$1&gt;=M305,N305,0)</f>
        <v>17</v>
      </c>
      <c r="U305" s="64"/>
      <c r="V305" s="65" t="str">
        <f>IF(Q305=100,"CUMPLIDA",IF(M305-$AG$1&lt;0,"VENCIDA",IF(M305-$AG$1&lt;=30,"PRÓXIMA A VENCER",IF(Q305&gt;0,"CON AVANCE","EN TERMINO"))))</f>
        <v>CUMPLIDA</v>
      </c>
      <c r="W305" s="65" t="str">
        <f>IF(A305&lt;&gt;"",IF(AC305=1,"VENCIDO",IF(AC305=2,"PRÓXIMO A VENCER",IF(AC305=3,"EN TERMINO",IF(AC305=4,"CON AVANCE",IF(AC305=5,"CUMPLIDO",))))),"")</f>
        <v>CUMPLIDO</v>
      </c>
      <c r="X305" s="66" t="s">
        <v>256</v>
      </c>
      <c r="Y305" s="127" t="str">
        <f t="shared" si="57"/>
        <v>H7R16</v>
      </c>
      <c r="Z305" s="84">
        <f>IF(A305&lt;&gt;"",1,Z304+1)</f>
        <v>1</v>
      </c>
      <c r="AA305" s="84" t="str">
        <f t="shared" si="58"/>
        <v>H7R16 - 1</v>
      </c>
      <c r="AB305" s="128">
        <f t="shared" si="59"/>
        <v>5</v>
      </c>
      <c r="AC305" s="128">
        <f t="shared" si="56"/>
        <v>5</v>
      </c>
      <c r="AD305" s="128" t="str">
        <f>IF(A305&lt;&gt;"",MID(F305,1,FIND(" ",F305,1)-1),AD304)</f>
        <v>H7R16.</v>
      </c>
      <c r="AE305" s="128" t="str">
        <f t="shared" si="60"/>
        <v>H7R16</v>
      </c>
      <c r="AF305" s="56"/>
      <c r="AG305" s="56"/>
    </row>
    <row r="306" spans="1:33" s="2" customFormat="1" ht="350.1" customHeight="1" x14ac:dyDescent="0.2">
      <c r="A306" s="95">
        <f>IF(ISBLANK(D306),"",COUNTA($D$2:D306))</f>
        <v>255</v>
      </c>
      <c r="B306" s="96">
        <f t="shared" si="54"/>
        <v>305</v>
      </c>
      <c r="C306" s="64"/>
      <c r="D306" s="72" t="s">
        <v>970</v>
      </c>
      <c r="E306" s="77">
        <v>1401013</v>
      </c>
      <c r="F306" s="69" t="s">
        <v>200</v>
      </c>
      <c r="G306" s="70" t="s">
        <v>201</v>
      </c>
      <c r="H306" s="150" t="s">
        <v>764</v>
      </c>
      <c r="I306" s="150" t="s">
        <v>549</v>
      </c>
      <c r="J306" s="151" t="s">
        <v>547</v>
      </c>
      <c r="K306" s="152">
        <v>1</v>
      </c>
      <c r="L306" s="149">
        <v>43040</v>
      </c>
      <c r="M306" s="149">
        <v>43099</v>
      </c>
      <c r="N306" s="71">
        <f t="shared" si="70"/>
        <v>8.4285714285714288</v>
      </c>
      <c r="O306" s="67" t="s">
        <v>1997</v>
      </c>
      <c r="P306" s="64">
        <v>1</v>
      </c>
      <c r="Q306" s="74">
        <f>IF(P306/K306&gt;1,100,+P306/K306*100)</f>
        <v>100</v>
      </c>
      <c r="R306" s="63">
        <f>+N306*Q306/100</f>
        <v>8.4285714285714288</v>
      </c>
      <c r="S306" s="63">
        <f>IF(M306&lt;=$AG$1,R306,0)</f>
        <v>8.4285714285714288</v>
      </c>
      <c r="T306" s="63">
        <f>IF($AG$1&gt;=M306,N306,0)</f>
        <v>8.4285714285714288</v>
      </c>
      <c r="U306" s="64"/>
      <c r="V306" s="65" t="str">
        <f>IF(Q306=100,"CUMPLIDA",IF(M306-$AG$1&lt;0,"VENCIDA",IF(M306-$AG$1&lt;=30,"PRÓXIMA A VENCER",IF(Q306&gt;0,"CON AVANCE","EN TERMINO"))))</f>
        <v>CUMPLIDA</v>
      </c>
      <c r="W306" s="65" t="str">
        <f>IF(A306&lt;&gt;"",IF(AC306=1,"VENCIDO",IF(AC306=2,"PRÓXIMO A VENCER",IF(AC306=3,"EN TERMINO",IF(AC306=4,"CON AVANCE",IF(AC306=5,"CUMPLIDO",))))),"")</f>
        <v>CUMPLIDO</v>
      </c>
      <c r="X306" s="66" t="s">
        <v>256</v>
      </c>
      <c r="Y306" s="127" t="str">
        <f t="shared" si="57"/>
        <v>H8R16</v>
      </c>
      <c r="Z306" s="84">
        <f>IF(A306&lt;&gt;"",1,Z305+1)</f>
        <v>1</v>
      </c>
      <c r="AA306" s="84" t="str">
        <f t="shared" si="58"/>
        <v>H8R16 - 1</v>
      </c>
      <c r="AB306" s="128">
        <f t="shared" si="59"/>
        <v>5</v>
      </c>
      <c r="AC306" s="128">
        <f t="shared" si="56"/>
        <v>5</v>
      </c>
      <c r="AD306" s="128" t="str">
        <f>IF(A306&lt;&gt;"",MID(F306,1,FIND(" ",F306,1)-1),AD305)</f>
        <v>H8R16.</v>
      </c>
      <c r="AE306" s="128" t="str">
        <f t="shared" si="60"/>
        <v>H8R16</v>
      </c>
      <c r="AF306" s="56"/>
      <c r="AG306" s="56"/>
    </row>
    <row r="307" spans="1:33" s="2" customFormat="1" ht="350.1" customHeight="1" x14ac:dyDescent="0.2">
      <c r="A307" s="95">
        <f>IF(ISBLANK(D307),"",COUNTA($D$2:D307))</f>
        <v>256</v>
      </c>
      <c r="B307" s="96">
        <f t="shared" si="54"/>
        <v>306</v>
      </c>
      <c r="C307" s="64"/>
      <c r="D307" s="72" t="s">
        <v>970</v>
      </c>
      <c r="E307" s="77">
        <v>1403001</v>
      </c>
      <c r="F307" s="69" t="s">
        <v>786</v>
      </c>
      <c r="G307" s="70" t="s">
        <v>202</v>
      </c>
      <c r="H307" s="153" t="s">
        <v>317</v>
      </c>
      <c r="I307" s="153" t="s">
        <v>318</v>
      </c>
      <c r="J307" s="152" t="s">
        <v>9</v>
      </c>
      <c r="K307" s="152">
        <v>1</v>
      </c>
      <c r="L307" s="149">
        <v>43040</v>
      </c>
      <c r="M307" s="149">
        <v>43130</v>
      </c>
      <c r="N307" s="71">
        <f t="shared" ref="N307:N332" si="71">(+M307-L307)/7</f>
        <v>12.857142857142858</v>
      </c>
      <c r="O307" s="64" t="s">
        <v>2033</v>
      </c>
      <c r="P307" s="64">
        <v>1</v>
      </c>
      <c r="Q307" s="74">
        <f>IF(P307/K307&gt;1,100,+P307/K307*100)</f>
        <v>100</v>
      </c>
      <c r="R307" s="63">
        <f>+N307*Q307/100</f>
        <v>12.857142857142858</v>
      </c>
      <c r="S307" s="63">
        <f>IF(M307&lt;=$AG$1,R307,0)</f>
        <v>12.857142857142858</v>
      </c>
      <c r="T307" s="63">
        <f>IF($AG$1&gt;=M307,N307,0)</f>
        <v>12.857142857142858</v>
      </c>
      <c r="U307" s="64"/>
      <c r="V307" s="65" t="str">
        <f>IF(Q307=100,"CUMPLIDA",IF(M307-$AG$1&lt;0,"VENCIDA",IF(M307-$AG$1&lt;=30,"PRÓXIMA A VENCER",IF(Q307&gt;0,"CON AVANCE","EN TERMINO"))))</f>
        <v>CUMPLIDA</v>
      </c>
      <c r="W307" s="65" t="str">
        <f>IF(A307&lt;&gt;"",IF(AC307=1,"VENCIDO",IF(AC307=2,"PRÓXIMO A VENCER",IF(AC307=3,"EN TERMINO",IF(AC307=4,"CON AVANCE",IF(AC307=5,"CUMPLIDO",))))),"")</f>
        <v>CUMPLIDO</v>
      </c>
      <c r="X307" s="66" t="s">
        <v>256</v>
      </c>
      <c r="Y307" s="127" t="str">
        <f t="shared" si="57"/>
        <v>H9R16</v>
      </c>
      <c r="Z307" s="84">
        <f>IF(A307&lt;&gt;"",1,Z306+1)</f>
        <v>1</v>
      </c>
      <c r="AA307" s="84" t="str">
        <f t="shared" si="58"/>
        <v>H9R16 - 1</v>
      </c>
      <c r="AB307" s="128">
        <f t="shared" si="59"/>
        <v>5</v>
      </c>
      <c r="AC307" s="128">
        <f t="shared" si="56"/>
        <v>5</v>
      </c>
      <c r="AD307" s="128" t="str">
        <f>IF(A307&lt;&gt;"",MID(F307,1,FIND(" ",F307,1)-1),AD306)</f>
        <v>H9R16.</v>
      </c>
      <c r="AE307" s="128" t="str">
        <f t="shared" si="60"/>
        <v>H9R16</v>
      </c>
      <c r="AF307" s="56"/>
      <c r="AG307" s="56"/>
    </row>
    <row r="308" spans="1:33" s="2" customFormat="1" ht="350.1" customHeight="1" x14ac:dyDescent="0.2">
      <c r="A308" s="95">
        <f>IF(ISBLANK(D308),"",COUNTA($D$2:D308))</f>
        <v>257</v>
      </c>
      <c r="B308" s="96">
        <f t="shared" si="54"/>
        <v>307</v>
      </c>
      <c r="C308" s="64"/>
      <c r="D308" s="72" t="s">
        <v>816</v>
      </c>
      <c r="E308" s="77">
        <v>1405003</v>
      </c>
      <c r="F308" s="69" t="s">
        <v>320</v>
      </c>
      <c r="G308" s="70" t="s">
        <v>203</v>
      </c>
      <c r="H308" s="153" t="s">
        <v>743</v>
      </c>
      <c r="I308" s="153" t="s">
        <v>321</v>
      </c>
      <c r="J308" s="152" t="s">
        <v>323</v>
      </c>
      <c r="K308" s="152">
        <v>2</v>
      </c>
      <c r="L308" s="149">
        <v>43040</v>
      </c>
      <c r="M308" s="149">
        <v>43099</v>
      </c>
      <c r="N308" s="71">
        <f t="shared" si="71"/>
        <v>8.4285714285714288</v>
      </c>
      <c r="O308" s="64" t="s">
        <v>2033</v>
      </c>
      <c r="P308" s="64">
        <v>2</v>
      </c>
      <c r="Q308" s="74">
        <f>IF(P308/K308&gt;1,100,+P308/K308*100)</f>
        <v>100</v>
      </c>
      <c r="R308" s="63">
        <f>+N308*Q308/100</f>
        <v>8.4285714285714288</v>
      </c>
      <c r="S308" s="63">
        <f>IF(M308&lt;=$AG$1,R308,0)</f>
        <v>8.4285714285714288</v>
      </c>
      <c r="T308" s="63">
        <f>IF($AG$1&gt;=M308,N308,0)</f>
        <v>8.4285714285714288</v>
      </c>
      <c r="U308" s="64"/>
      <c r="V308" s="65" t="str">
        <f>IF(Q308=100,"CUMPLIDA",IF(M308-$AG$1&lt;0,"VENCIDA",IF(M308-$AG$1&lt;=30,"PRÓXIMA A VENCER",IF(Q308&gt;0,"CON AVANCE","EN TERMINO"))))</f>
        <v>CUMPLIDA</v>
      </c>
      <c r="W308" s="65" t="str">
        <f>IF(A308&lt;&gt;"",IF(AC308=1,"VENCIDO",IF(AC308=2,"PRÓXIMO A VENCER",IF(AC308=3,"EN TERMINO",IF(AC308=4,"CON AVANCE",IF(AC308=5,"CUMPLIDO",))))),"")</f>
        <v>CUMPLIDO</v>
      </c>
      <c r="X308" s="66" t="s">
        <v>256</v>
      </c>
      <c r="Y308" s="127" t="str">
        <f t="shared" si="57"/>
        <v>H10R16</v>
      </c>
      <c r="Z308" s="84">
        <f>IF(A308&lt;&gt;"",1,Z307+1)</f>
        <v>1</v>
      </c>
      <c r="AA308" s="84" t="str">
        <f t="shared" si="58"/>
        <v>H10R16 - 1</v>
      </c>
      <c r="AB308" s="128">
        <f t="shared" si="59"/>
        <v>5</v>
      </c>
      <c r="AC308" s="128">
        <f t="shared" si="56"/>
        <v>5</v>
      </c>
      <c r="AD308" s="128" t="str">
        <f>IF(A308&lt;&gt;"",MID(F308,1,FIND(" ",F308,1)-1),AD307)</f>
        <v>H10R16.</v>
      </c>
      <c r="AE308" s="128" t="str">
        <f t="shared" si="60"/>
        <v>H10R16</v>
      </c>
      <c r="AF308" s="56"/>
      <c r="AG308" s="56"/>
    </row>
    <row r="309" spans="1:33" s="2" customFormat="1" ht="350.1" customHeight="1" x14ac:dyDescent="0.2">
      <c r="A309" s="95" t="str">
        <f>IF(ISBLANK(D309),"",COUNTA($D$2:D309))</f>
        <v/>
      </c>
      <c r="B309" s="96">
        <f t="shared" si="54"/>
        <v>308</v>
      </c>
      <c r="C309" s="64"/>
      <c r="D309" s="72"/>
      <c r="E309" s="77">
        <v>1405003</v>
      </c>
      <c r="F309" s="69" t="s">
        <v>319</v>
      </c>
      <c r="G309" s="70" t="s">
        <v>203</v>
      </c>
      <c r="H309" s="153" t="s">
        <v>744</v>
      </c>
      <c r="I309" s="153" t="s">
        <v>322</v>
      </c>
      <c r="J309" s="152" t="s">
        <v>324</v>
      </c>
      <c r="K309" s="152">
        <v>2</v>
      </c>
      <c r="L309" s="149">
        <v>43040</v>
      </c>
      <c r="M309" s="149">
        <v>43403</v>
      </c>
      <c r="N309" s="71">
        <f t="shared" si="71"/>
        <v>51.857142857142854</v>
      </c>
      <c r="O309" s="64" t="s">
        <v>2033</v>
      </c>
      <c r="P309" s="64">
        <v>2</v>
      </c>
      <c r="Q309" s="74">
        <f>IF(P309/K309&gt;1,100,+P309/K309*100)</f>
        <v>100</v>
      </c>
      <c r="R309" s="63">
        <f>+N309*Q309/100</f>
        <v>51.857142857142854</v>
      </c>
      <c r="S309" s="63">
        <f>IF(M309&lt;=$AG$1,R309,0)</f>
        <v>51.857142857142854</v>
      </c>
      <c r="T309" s="63">
        <f>IF($AG$1&gt;=M309,N309,0)</f>
        <v>51.857142857142854</v>
      </c>
      <c r="U309" s="64"/>
      <c r="V309" s="65" t="str">
        <f>IF(Q309=100,"CUMPLIDA",IF(M309-$AG$1&lt;0,"VENCIDA",IF(M309-$AG$1&lt;=30,"PRÓXIMA A VENCER",IF(Q309&gt;0,"CON AVANCE","EN TERMINO"))))</f>
        <v>CUMPLIDA</v>
      </c>
      <c r="W309" s="65" t="str">
        <f>IF(A309&lt;&gt;"",IF(AC309=1,"VENCIDO",IF(AC309=2,"PRÓXIMO A VENCER",IF(AC309=3,"EN TERMINO",IF(AC309=4,"CON AVANCE",IF(AC309=5,"CUMPLIDO",))))),"")</f>
        <v/>
      </c>
      <c r="X309" s="66" t="s">
        <v>256</v>
      </c>
      <c r="Y309" s="127" t="str">
        <f t="shared" si="57"/>
        <v>H10R16</v>
      </c>
      <c r="Z309" s="84">
        <f>IF(A309&lt;&gt;"",1,Z308+1)</f>
        <v>2</v>
      </c>
      <c r="AA309" s="84" t="str">
        <f t="shared" si="58"/>
        <v>H10R16 - 2</v>
      </c>
      <c r="AB309" s="128">
        <f t="shared" si="59"/>
        <v>5</v>
      </c>
      <c r="AC309" s="128">
        <f t="shared" si="56"/>
        <v>5</v>
      </c>
      <c r="AD309" s="128" t="str">
        <f>IF(A309&lt;&gt;"",MID(F309,1,FIND(" ",F309,1)-1),AD308)</f>
        <v>H10R16.</v>
      </c>
      <c r="AE309" s="128" t="str">
        <f t="shared" si="60"/>
        <v>H10R16</v>
      </c>
      <c r="AF309" s="56"/>
      <c r="AG309" s="56"/>
    </row>
    <row r="310" spans="1:33" s="2" customFormat="1" ht="350.1" customHeight="1" x14ac:dyDescent="0.2">
      <c r="A310" s="95">
        <f>IF(ISBLANK(D310),"",COUNTA($D$2:D310))</f>
        <v>258</v>
      </c>
      <c r="B310" s="96">
        <f t="shared" si="54"/>
        <v>309</v>
      </c>
      <c r="C310" s="64"/>
      <c r="D310" s="72" t="s">
        <v>816</v>
      </c>
      <c r="E310" s="77">
        <v>1401001</v>
      </c>
      <c r="F310" s="69" t="s">
        <v>204</v>
      </c>
      <c r="G310" s="70" t="s">
        <v>205</v>
      </c>
      <c r="H310" s="153" t="s">
        <v>325</v>
      </c>
      <c r="I310" s="153" t="s">
        <v>326</v>
      </c>
      <c r="J310" s="152" t="s">
        <v>787</v>
      </c>
      <c r="K310" s="152">
        <v>1</v>
      </c>
      <c r="L310" s="149">
        <v>43040</v>
      </c>
      <c r="M310" s="149">
        <v>43099</v>
      </c>
      <c r="N310" s="71">
        <f t="shared" si="71"/>
        <v>8.4285714285714288</v>
      </c>
      <c r="O310" s="64" t="s">
        <v>2033</v>
      </c>
      <c r="P310" s="64">
        <v>1</v>
      </c>
      <c r="Q310" s="74">
        <f>IF(P310/K310&gt;1,100,+P310/K310*100)</f>
        <v>100</v>
      </c>
      <c r="R310" s="63">
        <f>+N310*Q310/100</f>
        <v>8.4285714285714288</v>
      </c>
      <c r="S310" s="63">
        <f>IF(M310&lt;=$AG$1,R310,0)</f>
        <v>8.4285714285714288</v>
      </c>
      <c r="T310" s="63">
        <f>IF($AG$1&gt;=M310,N310,0)</f>
        <v>8.4285714285714288</v>
      </c>
      <c r="U310" s="64"/>
      <c r="V310" s="65" t="str">
        <f>IF(Q310=100,"CUMPLIDA",IF(M310-$AG$1&lt;0,"VENCIDA",IF(M310-$AG$1&lt;=30,"PRÓXIMA A VENCER",IF(Q310&gt;0,"CON AVANCE","EN TERMINO"))))</f>
        <v>CUMPLIDA</v>
      </c>
      <c r="W310" s="65" t="str">
        <f>IF(A310&lt;&gt;"",IF(AC310=1,"VENCIDO",IF(AC310=2,"PRÓXIMO A VENCER",IF(AC310=3,"EN TERMINO",IF(AC310=4,"CON AVANCE",IF(AC310=5,"CUMPLIDO",))))),"")</f>
        <v>CUMPLIDO</v>
      </c>
      <c r="X310" s="66" t="s">
        <v>256</v>
      </c>
      <c r="Y310" s="127" t="str">
        <f t="shared" si="57"/>
        <v>H11R16</v>
      </c>
      <c r="Z310" s="84">
        <f>IF(A310&lt;&gt;"",1,Z309+1)</f>
        <v>1</v>
      </c>
      <c r="AA310" s="84" t="str">
        <f t="shared" si="58"/>
        <v>H11R16 - 1</v>
      </c>
      <c r="AB310" s="128">
        <f t="shared" si="59"/>
        <v>5</v>
      </c>
      <c r="AC310" s="128">
        <f t="shared" si="56"/>
        <v>5</v>
      </c>
      <c r="AD310" s="128" t="str">
        <f>IF(A310&lt;&gt;"",MID(F310,1,FIND(" ",F310,1)-1),AD309)</f>
        <v>H11R16.</v>
      </c>
      <c r="AE310" s="128" t="str">
        <f t="shared" si="60"/>
        <v>H11R16</v>
      </c>
      <c r="AF310" s="56"/>
      <c r="AG310" s="56"/>
    </row>
    <row r="311" spans="1:33" s="2" customFormat="1" ht="350.1" customHeight="1" x14ac:dyDescent="0.2">
      <c r="A311" s="95">
        <f>IF(ISBLANK(D311),"",COUNTA($D$2:D311))</f>
        <v>259</v>
      </c>
      <c r="B311" s="96">
        <f t="shared" si="54"/>
        <v>310</v>
      </c>
      <c r="C311" s="64"/>
      <c r="D311" s="72" t="s">
        <v>1552</v>
      </c>
      <c r="E311" s="77">
        <v>1404005</v>
      </c>
      <c r="F311" s="69" t="s">
        <v>206</v>
      </c>
      <c r="G311" s="70" t="s">
        <v>207</v>
      </c>
      <c r="H311" s="70" t="s">
        <v>542</v>
      </c>
      <c r="I311" s="70" t="s">
        <v>543</v>
      </c>
      <c r="J311" s="72" t="s">
        <v>544</v>
      </c>
      <c r="K311" s="64">
        <v>1</v>
      </c>
      <c r="L311" s="118">
        <v>43040</v>
      </c>
      <c r="M311" s="118">
        <v>43099</v>
      </c>
      <c r="N311" s="71">
        <f t="shared" si="71"/>
        <v>8.4285714285714288</v>
      </c>
      <c r="O311" s="64" t="s">
        <v>1998</v>
      </c>
      <c r="P311" s="64">
        <v>0.2</v>
      </c>
      <c r="Q311" s="74">
        <f>IF(P311/K311&gt;1,100,+P311/K311*100)</f>
        <v>20</v>
      </c>
      <c r="R311" s="63">
        <f>+N311*Q311/100</f>
        <v>1.6857142857142859</v>
      </c>
      <c r="S311" s="63">
        <f>IF(M311&lt;=$AG$1,R311,0)</f>
        <v>1.6857142857142859</v>
      </c>
      <c r="T311" s="63">
        <f>IF($AG$1&gt;=M311,N311,0)</f>
        <v>8.4285714285714288</v>
      </c>
      <c r="U311" s="64"/>
      <c r="V311" s="65" t="str">
        <f>IF(Q311=100,"CUMPLIDA",IF(M311-$AG$1&lt;0,"VENCIDA",IF(M311-$AG$1&lt;=30,"PRÓXIMA A VENCER",IF(Q311&gt;0,"CON AVANCE","EN TERMINO"))))</f>
        <v>VENCIDA</v>
      </c>
      <c r="W311" s="65" t="str">
        <f>IF(A311&lt;&gt;"",IF(AC311=1,"VENCIDO",IF(AC311=2,"PRÓXIMO A VENCER",IF(AC311=3,"EN TERMINO",IF(AC311=4,"CON AVANCE",IF(AC311=5,"CUMPLIDO",))))),"")</f>
        <v>VENCIDO</v>
      </c>
      <c r="X311" s="66" t="s">
        <v>256</v>
      </c>
      <c r="Y311" s="127" t="str">
        <f t="shared" si="57"/>
        <v>H13R16</v>
      </c>
      <c r="Z311" s="84">
        <f>IF(A311&lt;&gt;"",1,Z310+1)</f>
        <v>1</v>
      </c>
      <c r="AA311" s="84" t="str">
        <f t="shared" si="58"/>
        <v>H13R16 - 1</v>
      </c>
      <c r="AB311" s="128">
        <f t="shared" si="59"/>
        <v>1</v>
      </c>
      <c r="AC311" s="128">
        <f t="shared" si="56"/>
        <v>1</v>
      </c>
      <c r="AD311" s="128" t="str">
        <f>IF(A311&lt;&gt;"",MID(F311,1,FIND(" ",F311,1)-1),AD310)</f>
        <v>H13R16.</v>
      </c>
      <c r="AE311" s="128" t="str">
        <f t="shared" si="60"/>
        <v>H13R16</v>
      </c>
      <c r="AF311" s="56"/>
      <c r="AG311" s="56"/>
    </row>
    <row r="312" spans="1:33" s="2" customFormat="1" ht="350.1" customHeight="1" x14ac:dyDescent="0.2">
      <c r="A312" s="95">
        <f>IF(ISBLANK(D312),"",COUNTA($D$2:D312))</f>
        <v>260</v>
      </c>
      <c r="B312" s="96">
        <f t="shared" si="54"/>
        <v>311</v>
      </c>
      <c r="C312" s="64"/>
      <c r="D312" s="72" t="s">
        <v>968</v>
      </c>
      <c r="E312" s="77">
        <v>1405004</v>
      </c>
      <c r="F312" s="69" t="s">
        <v>789</v>
      </c>
      <c r="G312" s="70" t="s">
        <v>208</v>
      </c>
      <c r="H312" s="70" t="s">
        <v>412</v>
      </c>
      <c r="I312" s="70" t="s">
        <v>410</v>
      </c>
      <c r="J312" s="72" t="s">
        <v>411</v>
      </c>
      <c r="K312" s="64">
        <v>2</v>
      </c>
      <c r="L312" s="118">
        <v>43040</v>
      </c>
      <c r="M312" s="118">
        <v>43403</v>
      </c>
      <c r="N312" s="71">
        <f t="shared" si="71"/>
        <v>51.857142857142854</v>
      </c>
      <c r="O312" s="64" t="s">
        <v>1994</v>
      </c>
      <c r="P312" s="64">
        <v>2</v>
      </c>
      <c r="Q312" s="74">
        <f>IF(P312/K312&gt;1,100,+P312/K312*100)</f>
        <v>100</v>
      </c>
      <c r="R312" s="63">
        <f>+N312*Q312/100</f>
        <v>51.857142857142854</v>
      </c>
      <c r="S312" s="63">
        <f>IF(M312&lt;=$AG$1,R312,0)</f>
        <v>51.857142857142854</v>
      </c>
      <c r="T312" s="63">
        <f>IF($AG$1&gt;=M312,N312,0)</f>
        <v>51.857142857142854</v>
      </c>
      <c r="U312" s="64"/>
      <c r="V312" s="65" t="str">
        <f>IF(Q312=100,"CUMPLIDA",IF(M312-$AG$1&lt;0,"VENCIDA",IF(M312-$AG$1&lt;=30,"PRÓXIMA A VENCER",IF(Q312&gt;0,"CON AVANCE","EN TERMINO"))))</f>
        <v>CUMPLIDA</v>
      </c>
      <c r="W312" s="65" t="str">
        <f>IF(A312&lt;&gt;"",IF(AC312=1,"VENCIDO",IF(AC312=2,"PRÓXIMO A VENCER",IF(AC312=3,"EN TERMINO",IF(AC312=4,"CON AVANCE",IF(AC312=5,"CUMPLIDO",))))),"")</f>
        <v>CUMPLIDO</v>
      </c>
      <c r="X312" s="66" t="s">
        <v>256</v>
      </c>
      <c r="Y312" s="127" t="str">
        <f t="shared" si="57"/>
        <v>H22R16</v>
      </c>
      <c r="Z312" s="84">
        <f>IF(A312&lt;&gt;"",1,Z311+1)</f>
        <v>1</v>
      </c>
      <c r="AA312" s="84" t="str">
        <f t="shared" si="58"/>
        <v>H22R16 - 1</v>
      </c>
      <c r="AB312" s="128">
        <f t="shared" si="59"/>
        <v>5</v>
      </c>
      <c r="AC312" s="128">
        <f t="shared" si="56"/>
        <v>5</v>
      </c>
      <c r="AD312" s="128" t="str">
        <f>IF(A312&lt;&gt;"",MID(F312,1,FIND(" ",F312,1)-1),AD311)</f>
        <v>H22R16.</v>
      </c>
      <c r="AE312" s="128" t="str">
        <f t="shared" si="60"/>
        <v>H22R16</v>
      </c>
      <c r="AF312" s="56"/>
      <c r="AG312" s="56"/>
    </row>
    <row r="313" spans="1:33" s="2" customFormat="1" ht="350.1" customHeight="1" x14ac:dyDescent="0.2">
      <c r="A313" s="95" t="str">
        <f>IF(ISBLANK(D313),"",COUNTA($D$2:D313))</f>
        <v/>
      </c>
      <c r="B313" s="96">
        <f t="shared" si="54"/>
        <v>312</v>
      </c>
      <c r="C313" s="64"/>
      <c r="D313" s="72"/>
      <c r="E313" s="77">
        <v>1405004</v>
      </c>
      <c r="F313" s="69" t="s">
        <v>1919</v>
      </c>
      <c r="G313" s="70" t="s">
        <v>208</v>
      </c>
      <c r="H313" s="70" t="s">
        <v>714</v>
      </c>
      <c r="I313" s="70" t="s">
        <v>413</v>
      </c>
      <c r="J313" s="72" t="s">
        <v>414</v>
      </c>
      <c r="K313" s="64">
        <v>1</v>
      </c>
      <c r="L313" s="118">
        <v>43040</v>
      </c>
      <c r="M313" s="118">
        <v>43250</v>
      </c>
      <c r="N313" s="71">
        <f t="shared" si="71"/>
        <v>30</v>
      </c>
      <c r="O313" s="64" t="s">
        <v>1994</v>
      </c>
      <c r="P313" s="64">
        <v>1</v>
      </c>
      <c r="Q313" s="74">
        <f>IF(P313/K313&gt;1,100,+P313/K313*100)</f>
        <v>100</v>
      </c>
      <c r="R313" s="63">
        <f>+N313*Q313/100</f>
        <v>30</v>
      </c>
      <c r="S313" s="63">
        <f>IF(M313&lt;=$AG$1,R313,0)</f>
        <v>30</v>
      </c>
      <c r="T313" s="63">
        <f>IF($AG$1&gt;=M313,N313,0)</f>
        <v>30</v>
      </c>
      <c r="U313" s="64"/>
      <c r="V313" s="65" t="str">
        <f>IF(Q313=100,"CUMPLIDA",IF(M313-$AG$1&lt;0,"VENCIDA",IF(M313-$AG$1&lt;=30,"PRÓXIMA A VENCER",IF(Q313&gt;0,"CON AVANCE","EN TERMINO"))))</f>
        <v>CUMPLIDA</v>
      </c>
      <c r="W313" s="65" t="str">
        <f>IF(A313&lt;&gt;"",IF(AC313=1,"VENCIDO",IF(AC313=2,"PRÓXIMO A VENCER",IF(AC313=3,"EN TERMINO",IF(AC313=4,"CON AVANCE",IF(AC313=5,"CUMPLIDO",))))),"")</f>
        <v/>
      </c>
      <c r="X313" s="66" t="s">
        <v>256</v>
      </c>
      <c r="Y313" s="127" t="str">
        <f t="shared" si="57"/>
        <v>H22R16</v>
      </c>
      <c r="Z313" s="84">
        <f>IF(A313&lt;&gt;"",1,Z312+1)</f>
        <v>2</v>
      </c>
      <c r="AA313" s="84" t="str">
        <f t="shared" si="58"/>
        <v>H22R16 - 2</v>
      </c>
      <c r="AB313" s="128">
        <f t="shared" si="59"/>
        <v>5</v>
      </c>
      <c r="AC313" s="128">
        <f t="shared" si="56"/>
        <v>5</v>
      </c>
      <c r="AD313" s="128" t="str">
        <f>IF(A313&lt;&gt;"",MID(F313,1,FIND(" ",F313,1)-1),AD312)</f>
        <v>H22R16.</v>
      </c>
      <c r="AE313" s="128" t="str">
        <f t="shared" si="60"/>
        <v>H22R16</v>
      </c>
      <c r="AF313" s="56"/>
      <c r="AG313" s="56"/>
    </row>
    <row r="314" spans="1:33" s="2" customFormat="1" ht="350.1" customHeight="1" x14ac:dyDescent="0.2">
      <c r="A314" s="95">
        <f>IF(ISBLANK(D314),"",COUNTA($D$2:D314))</f>
        <v>261</v>
      </c>
      <c r="B314" s="96">
        <f t="shared" si="54"/>
        <v>313</v>
      </c>
      <c r="C314" s="64"/>
      <c r="D314" s="72" t="s">
        <v>968</v>
      </c>
      <c r="E314" s="77">
        <v>1404001</v>
      </c>
      <c r="F314" s="69" t="s">
        <v>790</v>
      </c>
      <c r="G314" s="70" t="s">
        <v>209</v>
      </c>
      <c r="H314" s="69" t="s">
        <v>517</v>
      </c>
      <c r="I314" s="69" t="s">
        <v>513</v>
      </c>
      <c r="J314" s="64" t="s">
        <v>381</v>
      </c>
      <c r="K314" s="64">
        <v>2</v>
      </c>
      <c r="L314" s="118">
        <v>43040</v>
      </c>
      <c r="M314" s="118">
        <v>43388</v>
      </c>
      <c r="N314" s="71">
        <f t="shared" si="71"/>
        <v>49.714285714285715</v>
      </c>
      <c r="O314" s="64" t="s">
        <v>512</v>
      </c>
      <c r="P314" s="64">
        <v>2</v>
      </c>
      <c r="Q314" s="74">
        <f>IF(P314/K314&gt;1,100,+P314/K314*100)</f>
        <v>100</v>
      </c>
      <c r="R314" s="63">
        <f>+N314*Q314/100</f>
        <v>49.714285714285715</v>
      </c>
      <c r="S314" s="63">
        <f>IF(M314&lt;=$AG$1,R314,0)</f>
        <v>49.714285714285715</v>
      </c>
      <c r="T314" s="63">
        <f>IF($AG$1&gt;=M314,N314,0)</f>
        <v>49.714285714285715</v>
      </c>
      <c r="U314" s="64"/>
      <c r="V314" s="65" t="str">
        <f>IF(Q314=100,"CUMPLIDA",IF(M314-$AG$1&lt;0,"VENCIDA",IF(M314-$AG$1&lt;=30,"PRÓXIMA A VENCER",IF(Q314&gt;0,"CON AVANCE","EN TERMINO"))))</f>
        <v>CUMPLIDA</v>
      </c>
      <c r="W314" s="65" t="str">
        <f>IF(A314&lt;&gt;"",IF(AC314=1,"VENCIDO",IF(AC314=2,"PRÓXIMO A VENCER",IF(AC314=3,"EN TERMINO",IF(AC314=4,"CON AVANCE",IF(AC314=5,"CUMPLIDO",))))),"")</f>
        <v>CUMPLIDO</v>
      </c>
      <c r="X314" s="66" t="s">
        <v>256</v>
      </c>
      <c r="Y314" s="127" t="str">
        <f t="shared" si="57"/>
        <v>H27R16</v>
      </c>
      <c r="Z314" s="84">
        <f>IF(A314&lt;&gt;"",1,Z313+1)</f>
        <v>1</v>
      </c>
      <c r="AA314" s="84" t="str">
        <f t="shared" si="58"/>
        <v>H27R16 - 1</v>
      </c>
      <c r="AB314" s="128">
        <f t="shared" si="59"/>
        <v>5</v>
      </c>
      <c r="AC314" s="128">
        <f t="shared" si="56"/>
        <v>5</v>
      </c>
      <c r="AD314" s="128" t="str">
        <f>IF(A314&lt;&gt;"",MID(F314,1,FIND(" ",F314,1)-1),AD313)</f>
        <v>H27R16.</v>
      </c>
      <c r="AE314" s="128" t="str">
        <f t="shared" si="60"/>
        <v>H27R16</v>
      </c>
      <c r="AF314" s="56"/>
      <c r="AG314" s="56"/>
    </row>
    <row r="315" spans="1:33" s="2" customFormat="1" ht="350.1" customHeight="1" x14ac:dyDescent="0.2">
      <c r="A315" s="95">
        <f>IF(ISBLANK(D315),"",COUNTA($D$2:D315))</f>
        <v>262</v>
      </c>
      <c r="B315" s="96">
        <f t="shared" si="54"/>
        <v>314</v>
      </c>
      <c r="C315" s="64"/>
      <c r="D315" s="72" t="s">
        <v>968</v>
      </c>
      <c r="E315" s="77">
        <v>1401006</v>
      </c>
      <c r="F315" s="69" t="s">
        <v>210</v>
      </c>
      <c r="G315" s="70" t="s">
        <v>211</v>
      </c>
      <c r="H315" s="70" t="s">
        <v>514</v>
      </c>
      <c r="I315" s="70" t="s">
        <v>515</v>
      </c>
      <c r="J315" s="72" t="s">
        <v>9</v>
      </c>
      <c r="K315" s="64">
        <v>1</v>
      </c>
      <c r="L315" s="118">
        <v>43040</v>
      </c>
      <c r="M315" s="118">
        <v>43099</v>
      </c>
      <c r="N315" s="71">
        <f t="shared" si="71"/>
        <v>8.4285714285714288</v>
      </c>
      <c r="O315" s="64" t="s">
        <v>512</v>
      </c>
      <c r="P315" s="64">
        <v>1</v>
      </c>
      <c r="Q315" s="74">
        <f>IF(P315/K315&gt;1,100,+P315/K315*100)</f>
        <v>100</v>
      </c>
      <c r="R315" s="63">
        <f>+N315*Q315/100</f>
        <v>8.4285714285714288</v>
      </c>
      <c r="S315" s="63">
        <f>IF(M315&lt;=$AG$1,R315,0)</f>
        <v>8.4285714285714288</v>
      </c>
      <c r="T315" s="63">
        <f>IF($AG$1&gt;=M315,N315,0)</f>
        <v>8.4285714285714288</v>
      </c>
      <c r="U315" s="64"/>
      <c r="V315" s="65" t="str">
        <f>IF(Q315=100,"CUMPLIDA",IF(M315-$AG$1&lt;0,"VENCIDA",IF(M315-$AG$1&lt;=30,"PRÓXIMA A VENCER",IF(Q315&gt;0,"CON AVANCE","EN TERMINO"))))</f>
        <v>CUMPLIDA</v>
      </c>
      <c r="W315" s="65" t="str">
        <f>IF(A315&lt;&gt;"",IF(AC315=1,"VENCIDO",IF(AC315=2,"PRÓXIMO A VENCER",IF(AC315=3,"EN TERMINO",IF(AC315=4,"CON AVANCE",IF(AC315=5,"CUMPLIDO",))))),"")</f>
        <v>CUMPLIDO</v>
      </c>
      <c r="X315" s="66" t="s">
        <v>256</v>
      </c>
      <c r="Y315" s="127" t="str">
        <f t="shared" si="57"/>
        <v>H29R16</v>
      </c>
      <c r="Z315" s="84">
        <f>IF(A315&lt;&gt;"",1,Z314+1)</f>
        <v>1</v>
      </c>
      <c r="AA315" s="84" t="str">
        <f t="shared" si="58"/>
        <v>H29R16 - 1</v>
      </c>
      <c r="AB315" s="128">
        <f t="shared" si="59"/>
        <v>5</v>
      </c>
      <c r="AC315" s="128">
        <f t="shared" si="56"/>
        <v>5</v>
      </c>
      <c r="AD315" s="128" t="str">
        <f>IF(A315&lt;&gt;"",MID(F315,1,FIND(" ",F315,1)-1),AD314)</f>
        <v>H29R16.</v>
      </c>
      <c r="AE315" s="128" t="str">
        <f t="shared" si="60"/>
        <v>H29R16</v>
      </c>
      <c r="AF315" s="56"/>
      <c r="AG315" s="56"/>
    </row>
    <row r="316" spans="1:33" s="2" customFormat="1" ht="350.1" customHeight="1" x14ac:dyDescent="0.2">
      <c r="A316" s="95">
        <f>IF(ISBLANK(D316),"",COUNTA($D$2:D316))</f>
        <v>263</v>
      </c>
      <c r="B316" s="96">
        <f t="shared" si="54"/>
        <v>315</v>
      </c>
      <c r="C316" s="64"/>
      <c r="D316" s="72" t="s">
        <v>968</v>
      </c>
      <c r="E316" s="77">
        <v>1405004</v>
      </c>
      <c r="F316" s="69" t="s">
        <v>212</v>
      </c>
      <c r="G316" s="70" t="s">
        <v>213</v>
      </c>
      <c r="H316" s="70" t="s">
        <v>642</v>
      </c>
      <c r="I316" s="70" t="s">
        <v>643</v>
      </c>
      <c r="J316" s="72" t="s">
        <v>19</v>
      </c>
      <c r="K316" s="64">
        <v>3</v>
      </c>
      <c r="L316" s="118">
        <v>43040</v>
      </c>
      <c r="M316" s="118">
        <v>43342</v>
      </c>
      <c r="N316" s="71">
        <f t="shared" si="71"/>
        <v>43.142857142857146</v>
      </c>
      <c r="O316" s="64" t="s">
        <v>1999</v>
      </c>
      <c r="P316" s="64">
        <v>0</v>
      </c>
      <c r="Q316" s="74">
        <f>IF(P316/K316&gt;1,100,+P316/K316*100)</f>
        <v>0</v>
      </c>
      <c r="R316" s="63">
        <f>+N316*Q316/100</f>
        <v>0</v>
      </c>
      <c r="S316" s="63">
        <f>IF(M316&lt;=$AG$1,R316,0)</f>
        <v>0</v>
      </c>
      <c r="T316" s="63">
        <f>IF($AG$1&gt;=M316,N316,0)</f>
        <v>43.142857142857146</v>
      </c>
      <c r="U316" s="64"/>
      <c r="V316" s="65" t="str">
        <f>IF(Q316=100,"CUMPLIDA",IF(M316-$AG$1&lt;0,"VENCIDA",IF(M316-$AG$1&lt;=30,"PRÓXIMA A VENCER",IF(Q316&gt;0,"CON AVANCE","EN TERMINO"))))</f>
        <v>VENCIDA</v>
      </c>
      <c r="W316" s="65" t="str">
        <f>IF(A316&lt;&gt;"",IF(AC316=1,"VENCIDO",IF(AC316=2,"PRÓXIMO A VENCER",IF(AC316=3,"EN TERMINO",IF(AC316=4,"CON AVANCE",IF(AC316=5,"CUMPLIDO",))))),"")</f>
        <v>VENCIDO</v>
      </c>
      <c r="X316" s="66" t="s">
        <v>256</v>
      </c>
      <c r="Y316" s="127" t="str">
        <f t="shared" si="57"/>
        <v>H32R16</v>
      </c>
      <c r="Z316" s="84">
        <f>IF(A316&lt;&gt;"",1,Z315+1)</f>
        <v>1</v>
      </c>
      <c r="AA316" s="84" t="str">
        <f t="shared" si="58"/>
        <v>H32R16 - 1</v>
      </c>
      <c r="AB316" s="128">
        <f t="shared" si="59"/>
        <v>1</v>
      </c>
      <c r="AC316" s="128">
        <f t="shared" si="56"/>
        <v>1</v>
      </c>
      <c r="AD316" s="128" t="str">
        <f>IF(A316&lt;&gt;"",MID(F316,1,FIND(" ",F316,1)-1),AD315)</f>
        <v>H32R16.</v>
      </c>
      <c r="AE316" s="128" t="str">
        <f t="shared" si="60"/>
        <v>H32R16</v>
      </c>
      <c r="AF316" s="56"/>
      <c r="AG316" s="56"/>
    </row>
    <row r="317" spans="1:33" s="2" customFormat="1" ht="350.1" customHeight="1" x14ac:dyDescent="0.2">
      <c r="A317" s="95">
        <f>IF(ISBLANK(D317),"",COUNTA($D$2:D317))</f>
        <v>264</v>
      </c>
      <c r="B317" s="96">
        <f t="shared" si="54"/>
        <v>316</v>
      </c>
      <c r="C317" s="64"/>
      <c r="D317" s="72" t="s">
        <v>968</v>
      </c>
      <c r="E317" s="77">
        <v>1404004</v>
      </c>
      <c r="F317" s="69" t="s">
        <v>214</v>
      </c>
      <c r="G317" s="70" t="s">
        <v>215</v>
      </c>
      <c r="H317" s="70" t="s">
        <v>644</v>
      </c>
      <c r="I317" s="70" t="s">
        <v>645</v>
      </c>
      <c r="J317" s="72" t="s">
        <v>646</v>
      </c>
      <c r="K317" s="64">
        <v>2</v>
      </c>
      <c r="L317" s="118">
        <v>43040</v>
      </c>
      <c r="M317" s="118">
        <v>43403</v>
      </c>
      <c r="N317" s="71">
        <f t="shared" si="71"/>
        <v>51.857142857142854</v>
      </c>
      <c r="O317" s="64" t="s">
        <v>1999</v>
      </c>
      <c r="P317" s="64">
        <v>0</v>
      </c>
      <c r="Q317" s="74">
        <f>IF(P317/K317&gt;1,100,+P317/K317*100)</f>
        <v>0</v>
      </c>
      <c r="R317" s="63">
        <f>+N317*Q317/100</f>
        <v>0</v>
      </c>
      <c r="S317" s="63">
        <f>IF(M317&lt;=$AG$1,R317,0)</f>
        <v>0</v>
      </c>
      <c r="T317" s="63">
        <f>IF($AG$1&gt;=M317,N317,0)</f>
        <v>51.857142857142854</v>
      </c>
      <c r="U317" s="64"/>
      <c r="V317" s="65" t="str">
        <f>IF(Q317=100,"CUMPLIDA",IF(M317-$AG$1&lt;0,"VENCIDA",IF(M317-$AG$1&lt;=30,"PRÓXIMA A VENCER",IF(Q317&gt;0,"CON AVANCE","EN TERMINO"))))</f>
        <v>VENCIDA</v>
      </c>
      <c r="W317" s="65" t="str">
        <f>IF(A317&lt;&gt;"",IF(AC317=1,"VENCIDO",IF(AC317=2,"PRÓXIMO A VENCER",IF(AC317=3,"EN TERMINO",IF(AC317=4,"CON AVANCE",IF(AC317=5,"CUMPLIDO",))))),"")</f>
        <v>VENCIDO</v>
      </c>
      <c r="X317" s="66" t="s">
        <v>256</v>
      </c>
      <c r="Y317" s="127" t="str">
        <f t="shared" si="57"/>
        <v>H33R16</v>
      </c>
      <c r="Z317" s="84">
        <f>IF(A317&lt;&gt;"",1,Z316+1)</f>
        <v>1</v>
      </c>
      <c r="AA317" s="84" t="str">
        <f t="shared" si="58"/>
        <v>H33R16 - 1</v>
      </c>
      <c r="AB317" s="128">
        <f t="shared" si="59"/>
        <v>1</v>
      </c>
      <c r="AC317" s="128">
        <f t="shared" si="56"/>
        <v>1</v>
      </c>
      <c r="AD317" s="128" t="str">
        <f>IF(A317&lt;&gt;"",MID(F317,1,FIND(" ",F317,1)-1),AD316)</f>
        <v>H33R16.</v>
      </c>
      <c r="AE317" s="128" t="str">
        <f t="shared" si="60"/>
        <v>H33R16</v>
      </c>
      <c r="AF317" s="56"/>
      <c r="AG317" s="56"/>
    </row>
    <row r="318" spans="1:33" s="2" customFormat="1" ht="350.1" customHeight="1" x14ac:dyDescent="0.2">
      <c r="A318" s="95">
        <f>IF(ISBLANK(D318),"",COUNTA($D$2:D318))</f>
        <v>265</v>
      </c>
      <c r="B318" s="96">
        <f t="shared" si="54"/>
        <v>317</v>
      </c>
      <c r="C318" s="64"/>
      <c r="D318" s="72" t="s">
        <v>968</v>
      </c>
      <c r="E318" s="77">
        <v>1404004</v>
      </c>
      <c r="F318" s="69" t="s">
        <v>216</v>
      </c>
      <c r="G318" s="70" t="s">
        <v>217</v>
      </c>
      <c r="H318" s="70" t="s">
        <v>285</v>
      </c>
      <c r="I318" s="70" t="s">
        <v>286</v>
      </c>
      <c r="J318" s="72" t="s">
        <v>19</v>
      </c>
      <c r="K318" s="63">
        <v>4</v>
      </c>
      <c r="L318" s="118">
        <v>43040</v>
      </c>
      <c r="M318" s="118">
        <v>43403</v>
      </c>
      <c r="N318" s="71">
        <f t="shared" si="71"/>
        <v>51.857142857142854</v>
      </c>
      <c r="O318" s="64" t="s">
        <v>1992</v>
      </c>
      <c r="P318" s="64">
        <v>2.8</v>
      </c>
      <c r="Q318" s="74">
        <f>IF(P318/K318&gt;1,100,+P318/K318*100)</f>
        <v>70</v>
      </c>
      <c r="R318" s="63">
        <f>+N318*Q318/100</f>
        <v>36.299999999999997</v>
      </c>
      <c r="S318" s="63">
        <f>IF(M318&lt;=$AG$1,R318,0)</f>
        <v>36.299999999999997</v>
      </c>
      <c r="T318" s="63">
        <f>IF($AG$1&gt;=M318,N318,0)</f>
        <v>51.857142857142854</v>
      </c>
      <c r="U318" s="64"/>
      <c r="V318" s="65" t="str">
        <f>IF(Q318=100,"CUMPLIDA",IF(M318-$AG$1&lt;0,"VENCIDA",IF(M318-$AG$1&lt;=30,"PRÓXIMA A VENCER",IF(Q318&gt;0,"CON AVANCE","EN TERMINO"))))</f>
        <v>VENCIDA</v>
      </c>
      <c r="W318" s="65" t="str">
        <f>IF(A318&lt;&gt;"",IF(AC318=1,"VENCIDO",IF(AC318=2,"PRÓXIMO A VENCER",IF(AC318=3,"EN TERMINO",IF(AC318=4,"CON AVANCE",IF(AC318=5,"CUMPLIDO",))))),"")</f>
        <v>VENCIDO</v>
      </c>
      <c r="X318" s="66" t="s">
        <v>256</v>
      </c>
      <c r="Y318" s="127" t="str">
        <f t="shared" si="57"/>
        <v>H35R16</v>
      </c>
      <c r="Z318" s="84">
        <f>IF(A318&lt;&gt;"",1,Z317+1)</f>
        <v>1</v>
      </c>
      <c r="AA318" s="84" t="str">
        <f t="shared" si="58"/>
        <v>H35R16 - 1</v>
      </c>
      <c r="AB318" s="128">
        <f t="shared" si="59"/>
        <v>1</v>
      </c>
      <c r="AC318" s="128">
        <f t="shared" si="56"/>
        <v>1</v>
      </c>
      <c r="AD318" s="128" t="str">
        <f>IF(A318&lt;&gt;"",MID(F318,1,FIND(" ",F318,1)-1),AD317)</f>
        <v>H35R16.</v>
      </c>
      <c r="AE318" s="128" t="str">
        <f t="shared" si="60"/>
        <v>H35R16</v>
      </c>
      <c r="AF318" s="56"/>
      <c r="AG318" s="56"/>
    </row>
    <row r="319" spans="1:33" s="2" customFormat="1" ht="350.1" customHeight="1" x14ac:dyDescent="0.2">
      <c r="A319" s="95">
        <f>IF(ISBLANK(D319),"",COUNTA($D$2:D319))</f>
        <v>266</v>
      </c>
      <c r="B319" s="96">
        <f t="shared" si="54"/>
        <v>318</v>
      </c>
      <c r="C319" s="64"/>
      <c r="D319" s="72" t="s">
        <v>968</v>
      </c>
      <c r="E319" s="77">
        <v>1405004</v>
      </c>
      <c r="F319" s="69" t="s">
        <v>417</v>
      </c>
      <c r="G319" s="70" t="s">
        <v>738</v>
      </c>
      <c r="H319" s="70" t="s">
        <v>739</v>
      </c>
      <c r="I319" s="70" t="s">
        <v>415</v>
      </c>
      <c r="J319" s="72" t="s">
        <v>416</v>
      </c>
      <c r="K319" s="64">
        <v>3</v>
      </c>
      <c r="L319" s="118">
        <v>43040</v>
      </c>
      <c r="M319" s="118">
        <v>43403</v>
      </c>
      <c r="N319" s="71">
        <f t="shared" si="71"/>
        <v>51.857142857142854</v>
      </c>
      <c r="O319" s="64" t="s">
        <v>1994</v>
      </c>
      <c r="P319" s="64">
        <v>3</v>
      </c>
      <c r="Q319" s="74">
        <f>IF(P319/K319&gt;1,100,+P319/K319*100)</f>
        <v>100</v>
      </c>
      <c r="R319" s="63">
        <f>+N319*Q319/100</f>
        <v>51.857142857142854</v>
      </c>
      <c r="S319" s="63">
        <f>IF(M319&lt;=$AG$1,R319,0)</f>
        <v>51.857142857142854</v>
      </c>
      <c r="T319" s="63">
        <f>IF($AG$1&gt;=M319,N319,0)</f>
        <v>51.857142857142854</v>
      </c>
      <c r="U319" s="64"/>
      <c r="V319" s="65" t="str">
        <f>IF(Q319=100,"CUMPLIDA",IF(M319-$AG$1&lt;0,"VENCIDA",IF(M319-$AG$1&lt;=30,"PRÓXIMA A VENCER",IF(Q319&gt;0,"CON AVANCE","EN TERMINO"))))</f>
        <v>CUMPLIDA</v>
      </c>
      <c r="W319" s="65" t="str">
        <f>IF(A319&lt;&gt;"",IF(AC319=1,"VENCIDO",IF(AC319=2,"PRÓXIMO A VENCER",IF(AC319=3,"EN TERMINO",IF(AC319=4,"CON AVANCE",IF(AC319=5,"CUMPLIDO",))))),"")</f>
        <v>CUMPLIDO</v>
      </c>
      <c r="X319" s="66" t="s">
        <v>256</v>
      </c>
      <c r="Y319" s="127" t="str">
        <f t="shared" si="57"/>
        <v>H36R16</v>
      </c>
      <c r="Z319" s="84">
        <f>IF(A319&lt;&gt;"",1,Z318+1)</f>
        <v>1</v>
      </c>
      <c r="AA319" s="84" t="str">
        <f t="shared" si="58"/>
        <v>H36R16 - 1</v>
      </c>
      <c r="AB319" s="128">
        <f t="shared" si="59"/>
        <v>5</v>
      </c>
      <c r="AC319" s="128">
        <f t="shared" si="56"/>
        <v>5</v>
      </c>
      <c r="AD319" s="128" t="str">
        <f>IF(A319&lt;&gt;"",MID(F319,1,FIND(" ",F319,1)-1),AD318)</f>
        <v>H36R16.</v>
      </c>
      <c r="AE319" s="128" t="str">
        <f t="shared" si="60"/>
        <v>H36R16</v>
      </c>
      <c r="AF319" s="56"/>
      <c r="AG319" s="56"/>
    </row>
    <row r="320" spans="1:33" s="2" customFormat="1" ht="350.1" customHeight="1" x14ac:dyDescent="0.2">
      <c r="A320" s="95" t="str">
        <f>IF(ISBLANK(D320),"",COUNTA($D$2:D320))</f>
        <v/>
      </c>
      <c r="B320" s="96">
        <f t="shared" si="54"/>
        <v>319</v>
      </c>
      <c r="C320" s="64"/>
      <c r="D320" s="72"/>
      <c r="E320" s="77">
        <v>1405004</v>
      </c>
      <c r="F320" s="69" t="s">
        <v>418</v>
      </c>
      <c r="G320" s="70" t="s">
        <v>738</v>
      </c>
      <c r="H320" s="70" t="s">
        <v>419</v>
      </c>
      <c r="I320" s="70" t="s">
        <v>420</v>
      </c>
      <c r="J320" s="72" t="s">
        <v>421</v>
      </c>
      <c r="K320" s="64">
        <v>2</v>
      </c>
      <c r="L320" s="118">
        <v>43040</v>
      </c>
      <c r="M320" s="118">
        <v>43342</v>
      </c>
      <c r="N320" s="71">
        <f t="shared" si="71"/>
        <v>43.142857142857146</v>
      </c>
      <c r="O320" s="64" t="s">
        <v>1994</v>
      </c>
      <c r="P320" s="64">
        <v>2</v>
      </c>
      <c r="Q320" s="74">
        <f>IF(P320/K320&gt;1,100,+P320/K320*100)</f>
        <v>100</v>
      </c>
      <c r="R320" s="63">
        <f>+N320*Q320/100</f>
        <v>43.142857142857146</v>
      </c>
      <c r="S320" s="63">
        <f>IF(M320&lt;=$AG$1,R320,0)</f>
        <v>43.142857142857146</v>
      </c>
      <c r="T320" s="63">
        <f>IF($AG$1&gt;=M320,N320,0)</f>
        <v>43.142857142857146</v>
      </c>
      <c r="U320" s="64"/>
      <c r="V320" s="65" t="str">
        <f>IF(Q320=100,"CUMPLIDA",IF(M320-$AG$1&lt;0,"VENCIDA",IF(M320-$AG$1&lt;=30,"PRÓXIMA A VENCER",IF(Q320&gt;0,"CON AVANCE","EN TERMINO"))))</f>
        <v>CUMPLIDA</v>
      </c>
      <c r="W320" s="65" t="str">
        <f>IF(A320&lt;&gt;"",IF(AC320=1,"VENCIDO",IF(AC320=2,"PRÓXIMO A VENCER",IF(AC320=3,"EN TERMINO",IF(AC320=4,"CON AVANCE",IF(AC320=5,"CUMPLIDO",))))),"")</f>
        <v/>
      </c>
      <c r="X320" s="66" t="s">
        <v>256</v>
      </c>
      <c r="Y320" s="127" t="str">
        <f t="shared" si="57"/>
        <v>H36R16</v>
      </c>
      <c r="Z320" s="84">
        <f>IF(A320&lt;&gt;"",1,Z319+1)</f>
        <v>2</v>
      </c>
      <c r="AA320" s="84" t="str">
        <f t="shared" si="58"/>
        <v>H36R16 - 2</v>
      </c>
      <c r="AB320" s="128">
        <f t="shared" si="59"/>
        <v>5</v>
      </c>
      <c r="AC320" s="128">
        <f t="shared" si="56"/>
        <v>5</v>
      </c>
      <c r="AD320" s="128" t="str">
        <f>IF(A320&lt;&gt;"",MID(F320,1,FIND(" ",F320,1)-1),AD319)</f>
        <v>H36R16.</v>
      </c>
      <c r="AE320" s="128" t="str">
        <f t="shared" si="60"/>
        <v>H36R16</v>
      </c>
      <c r="AF320" s="56"/>
      <c r="AG320" s="56"/>
    </row>
    <row r="321" spans="1:33" s="2" customFormat="1" ht="350.1" customHeight="1" x14ac:dyDescent="0.2">
      <c r="A321" s="95">
        <f>IF(ISBLANK(D321),"",COUNTA($D$2:D321))</f>
        <v>267</v>
      </c>
      <c r="B321" s="96">
        <f t="shared" si="54"/>
        <v>320</v>
      </c>
      <c r="C321" s="64"/>
      <c r="D321" s="72" t="s">
        <v>816</v>
      </c>
      <c r="E321" s="77">
        <v>1405004</v>
      </c>
      <c r="F321" s="69" t="s">
        <v>218</v>
      </c>
      <c r="G321" s="70" t="s">
        <v>219</v>
      </c>
      <c r="H321" s="70" t="s">
        <v>765</v>
      </c>
      <c r="I321" s="70" t="s">
        <v>766</v>
      </c>
      <c r="J321" s="64" t="s">
        <v>550</v>
      </c>
      <c r="K321" s="64">
        <v>2</v>
      </c>
      <c r="L321" s="118">
        <v>43040</v>
      </c>
      <c r="M321" s="118">
        <v>43281</v>
      </c>
      <c r="N321" s="71">
        <f t="shared" si="71"/>
        <v>34.428571428571431</v>
      </c>
      <c r="O321" s="67" t="s">
        <v>1997</v>
      </c>
      <c r="P321" s="64">
        <v>2</v>
      </c>
      <c r="Q321" s="74">
        <f>IF(P321/K321&gt;1,100,+P321/K321*100)</f>
        <v>100</v>
      </c>
      <c r="R321" s="63">
        <f>+N321*Q321/100</f>
        <v>34.428571428571431</v>
      </c>
      <c r="S321" s="63">
        <f>IF(M321&lt;=$AG$1,R321,0)</f>
        <v>34.428571428571431</v>
      </c>
      <c r="T321" s="63">
        <f>IF($AG$1&gt;=M321,N321,0)</f>
        <v>34.428571428571431</v>
      </c>
      <c r="U321" s="64"/>
      <c r="V321" s="65" t="str">
        <f>IF(Q321=100,"CUMPLIDA",IF(M321-$AG$1&lt;0,"VENCIDA",IF(M321-$AG$1&lt;=30,"PRÓXIMA A VENCER",IF(Q321&gt;0,"CON AVANCE","EN TERMINO"))))</f>
        <v>CUMPLIDA</v>
      </c>
      <c r="W321" s="65" t="str">
        <f>IF(A321&lt;&gt;"",IF(AC321=1,"VENCIDO",IF(AC321=2,"PRÓXIMO A VENCER",IF(AC321=3,"EN TERMINO",IF(AC321=4,"CON AVANCE",IF(AC321=5,"CUMPLIDO",))))),"")</f>
        <v>CUMPLIDO</v>
      </c>
      <c r="X321" s="66" t="s">
        <v>256</v>
      </c>
      <c r="Y321" s="127" t="str">
        <f t="shared" si="57"/>
        <v>H37R16</v>
      </c>
      <c r="Z321" s="84">
        <f>IF(A321&lt;&gt;"",1,Z320+1)</f>
        <v>1</v>
      </c>
      <c r="AA321" s="84" t="str">
        <f t="shared" si="58"/>
        <v>H37R16 - 1</v>
      </c>
      <c r="AB321" s="128">
        <f t="shared" si="59"/>
        <v>5</v>
      </c>
      <c r="AC321" s="128">
        <f t="shared" si="56"/>
        <v>5</v>
      </c>
      <c r="AD321" s="128" t="str">
        <f>IF(A321&lt;&gt;"",MID(F321,1,FIND(" ",F321,1)-1),AD320)</f>
        <v>H37R16.</v>
      </c>
      <c r="AE321" s="128" t="str">
        <f t="shared" si="60"/>
        <v>H37R16</v>
      </c>
      <c r="AF321" s="56"/>
      <c r="AG321" s="56"/>
    </row>
    <row r="322" spans="1:33" s="2" customFormat="1" ht="350.1" customHeight="1" x14ac:dyDescent="0.2">
      <c r="A322" s="95">
        <f>IF(ISBLANK(D322),"",COUNTA($D$2:D322))</f>
        <v>268</v>
      </c>
      <c r="B322" s="96">
        <f t="shared" si="54"/>
        <v>321</v>
      </c>
      <c r="C322" s="64"/>
      <c r="D322" s="72" t="s">
        <v>970</v>
      </c>
      <c r="E322" s="77">
        <v>1405004</v>
      </c>
      <c r="F322" s="69" t="s">
        <v>425</v>
      </c>
      <c r="G322" s="70" t="s">
        <v>220</v>
      </c>
      <c r="H322" s="70" t="s">
        <v>422</v>
      </c>
      <c r="I322" s="70" t="s">
        <v>423</v>
      </c>
      <c r="J322" s="72" t="s">
        <v>424</v>
      </c>
      <c r="K322" s="64">
        <v>1</v>
      </c>
      <c r="L322" s="118">
        <v>43040</v>
      </c>
      <c r="M322" s="118">
        <v>43099</v>
      </c>
      <c r="N322" s="71">
        <f t="shared" si="71"/>
        <v>8.4285714285714288</v>
      </c>
      <c r="O322" s="64" t="s">
        <v>1994</v>
      </c>
      <c r="P322" s="64">
        <v>1</v>
      </c>
      <c r="Q322" s="74">
        <f>IF(P322/K322&gt;1,100,+P322/K322*100)</f>
        <v>100</v>
      </c>
      <c r="R322" s="63">
        <f>+N322*Q322/100</f>
        <v>8.4285714285714288</v>
      </c>
      <c r="S322" s="63">
        <f>IF(M322&lt;=$AG$1,R322,0)</f>
        <v>8.4285714285714288</v>
      </c>
      <c r="T322" s="63">
        <f>IF($AG$1&gt;=M322,N322,0)</f>
        <v>8.4285714285714288</v>
      </c>
      <c r="U322" s="64"/>
      <c r="V322" s="65" t="str">
        <f>IF(Q322=100,"CUMPLIDA",IF(M322-$AG$1&lt;0,"VENCIDA",IF(M322-$AG$1&lt;=30,"PRÓXIMA A VENCER",IF(Q322&gt;0,"CON AVANCE","EN TERMINO"))))</f>
        <v>CUMPLIDA</v>
      </c>
      <c r="W322" s="65" t="str">
        <f>IF(A322&lt;&gt;"",IF(AC322=1,"VENCIDO",IF(AC322=2,"PRÓXIMO A VENCER",IF(AC322=3,"EN TERMINO",IF(AC322=4,"CON AVANCE",IF(AC322=5,"CUMPLIDO",))))),"")</f>
        <v>CUMPLIDO</v>
      </c>
      <c r="X322" s="66" t="s">
        <v>256</v>
      </c>
      <c r="Y322" s="127" t="str">
        <f t="shared" si="57"/>
        <v>H39R16</v>
      </c>
      <c r="Z322" s="84">
        <f>IF(A322&lt;&gt;"",1,Z321+1)</f>
        <v>1</v>
      </c>
      <c r="AA322" s="84" t="str">
        <f t="shared" si="58"/>
        <v>H39R16 - 1</v>
      </c>
      <c r="AB322" s="128">
        <f t="shared" si="59"/>
        <v>5</v>
      </c>
      <c r="AC322" s="128">
        <f t="shared" si="56"/>
        <v>5</v>
      </c>
      <c r="AD322" s="128" t="str">
        <f>IF(A322&lt;&gt;"",MID(F322,1,FIND(" ",F322,1)-1),AD321)</f>
        <v>H39R16.</v>
      </c>
      <c r="AE322" s="128" t="str">
        <f t="shared" si="60"/>
        <v>H39R16</v>
      </c>
      <c r="AF322" s="56"/>
      <c r="AG322" s="56"/>
    </row>
    <row r="323" spans="1:33" s="2" customFormat="1" ht="350.1" customHeight="1" x14ac:dyDescent="0.2">
      <c r="A323" s="95">
        <f>IF(ISBLANK(D323),"",COUNTA($D$2:D323))</f>
        <v>269</v>
      </c>
      <c r="B323" s="96">
        <f t="shared" si="54"/>
        <v>322</v>
      </c>
      <c r="C323" s="64"/>
      <c r="D323" s="72" t="s">
        <v>816</v>
      </c>
      <c r="E323" s="77">
        <v>1405004</v>
      </c>
      <c r="F323" s="69" t="s">
        <v>221</v>
      </c>
      <c r="G323" s="70" t="s">
        <v>222</v>
      </c>
      <c r="H323" s="70" t="s">
        <v>287</v>
      </c>
      <c r="I323" s="70" t="s">
        <v>288</v>
      </c>
      <c r="J323" s="72" t="s">
        <v>76</v>
      </c>
      <c r="K323" s="64">
        <v>1</v>
      </c>
      <c r="L323" s="118">
        <v>43040</v>
      </c>
      <c r="M323" s="118">
        <v>43099</v>
      </c>
      <c r="N323" s="71">
        <f t="shared" si="71"/>
        <v>8.4285714285714288</v>
      </c>
      <c r="O323" s="64" t="s">
        <v>1993</v>
      </c>
      <c r="P323" s="64">
        <v>1</v>
      </c>
      <c r="Q323" s="74">
        <f>IF(P323/K323&gt;1,100,+P323/K323*100)</f>
        <v>100</v>
      </c>
      <c r="R323" s="63">
        <f>+N323*Q323/100</f>
        <v>8.4285714285714288</v>
      </c>
      <c r="S323" s="63">
        <f>IF(M323&lt;=$AG$1,R323,0)</f>
        <v>8.4285714285714288</v>
      </c>
      <c r="T323" s="63">
        <f>IF($AG$1&gt;=M323,N323,0)</f>
        <v>8.4285714285714288</v>
      </c>
      <c r="U323" s="64"/>
      <c r="V323" s="65" t="str">
        <f>IF(Q323=100,"CUMPLIDA",IF(M323-$AG$1&lt;0,"VENCIDA",IF(M323-$AG$1&lt;=30,"PRÓXIMA A VENCER",IF(Q323&gt;0,"CON AVANCE","EN TERMINO"))))</f>
        <v>CUMPLIDA</v>
      </c>
      <c r="W323" s="65" t="str">
        <f>IF(A323&lt;&gt;"",IF(AC323=1,"VENCIDO",IF(AC323=2,"PRÓXIMO A VENCER",IF(AC323=3,"EN TERMINO",IF(AC323=4,"CON AVANCE",IF(AC323=5,"CUMPLIDO",))))),"")</f>
        <v>CUMPLIDO</v>
      </c>
      <c r="X323" s="66" t="s">
        <v>256</v>
      </c>
      <c r="Y323" s="127" t="str">
        <f t="shared" si="57"/>
        <v>H41R16</v>
      </c>
      <c r="Z323" s="84">
        <f>IF(A323&lt;&gt;"",1,Z322+1)</f>
        <v>1</v>
      </c>
      <c r="AA323" s="84" t="str">
        <f t="shared" si="58"/>
        <v>H41R16 - 1</v>
      </c>
      <c r="AB323" s="128">
        <f t="shared" si="59"/>
        <v>5</v>
      </c>
      <c r="AC323" s="128">
        <f t="shared" si="56"/>
        <v>5</v>
      </c>
      <c r="AD323" s="128" t="str">
        <f>IF(A323&lt;&gt;"",MID(F323,1,FIND(" ",F323,1)-1),AD322)</f>
        <v>H41R16.</v>
      </c>
      <c r="AE323" s="128" t="str">
        <f t="shared" si="60"/>
        <v>H41R16</v>
      </c>
      <c r="AF323" s="56"/>
      <c r="AG323" s="56"/>
    </row>
    <row r="324" spans="1:33" s="2" customFormat="1" ht="350.1" customHeight="1" x14ac:dyDescent="0.2">
      <c r="A324" s="95">
        <f>IF(ISBLANK(D324),"",COUNTA($D$2:D324))</f>
        <v>270</v>
      </c>
      <c r="B324" s="96">
        <f t="shared" si="54"/>
        <v>323</v>
      </c>
      <c r="C324" s="64"/>
      <c r="D324" s="72" t="s">
        <v>968</v>
      </c>
      <c r="E324" s="77">
        <v>1405004</v>
      </c>
      <c r="F324" s="69" t="s">
        <v>948</v>
      </c>
      <c r="G324" s="70" t="s">
        <v>223</v>
      </c>
      <c r="H324" s="70" t="s">
        <v>289</v>
      </c>
      <c r="I324" s="70" t="s">
        <v>290</v>
      </c>
      <c r="J324" s="72" t="s">
        <v>291</v>
      </c>
      <c r="K324" s="64">
        <v>1</v>
      </c>
      <c r="L324" s="118">
        <v>43040</v>
      </c>
      <c r="M324" s="118">
        <v>43099</v>
      </c>
      <c r="N324" s="71">
        <f>(+M324-L324)/7</f>
        <v>8.4285714285714288</v>
      </c>
      <c r="O324" s="64" t="s">
        <v>1993</v>
      </c>
      <c r="P324" s="64">
        <v>1</v>
      </c>
      <c r="Q324" s="74">
        <f>IF(P324/K324&gt;1,100,+P324/K324*100)</f>
        <v>100</v>
      </c>
      <c r="R324" s="63">
        <f>+N324*Q324/100</f>
        <v>8.4285714285714288</v>
      </c>
      <c r="S324" s="63">
        <f>IF(M324&lt;=$AG$1,R324,0)</f>
        <v>8.4285714285714288</v>
      </c>
      <c r="T324" s="63">
        <f>IF($AG$1&gt;=M324,N324,0)</f>
        <v>8.4285714285714288</v>
      </c>
      <c r="U324" s="64"/>
      <c r="V324" s="65" t="str">
        <f>IF(Q324=100,"CUMPLIDA",IF(M324-$AG$1&lt;0,"VENCIDA",IF(M324-$AG$1&lt;=30,"PRÓXIMA A VENCER",IF(Q324&gt;0,"CON AVANCE","EN TERMINO"))))</f>
        <v>CUMPLIDA</v>
      </c>
      <c r="W324" s="65" t="str">
        <f>IF(A324&lt;&gt;"",IF(AC324=1,"VENCIDO",IF(AC324=2,"PRÓXIMO A VENCER",IF(AC324=3,"EN TERMINO",IF(AC324=4,"CON AVANCE",IF(AC324=5,"CUMPLIDO",))))),"")</f>
        <v>CUMPLIDO</v>
      </c>
      <c r="X324" s="66" t="s">
        <v>256</v>
      </c>
      <c r="Y324" s="127" t="str">
        <f t="shared" si="57"/>
        <v>H44R16</v>
      </c>
      <c r="Z324" s="84">
        <f>IF(A324&lt;&gt;"",1,Z323+1)</f>
        <v>1</v>
      </c>
      <c r="AA324" s="84" t="str">
        <f t="shared" si="58"/>
        <v>H44R16 - 1</v>
      </c>
      <c r="AB324" s="128">
        <f t="shared" si="59"/>
        <v>5</v>
      </c>
      <c r="AC324" s="128">
        <f t="shared" si="56"/>
        <v>5</v>
      </c>
      <c r="AD324" s="128" t="str">
        <f>IF(A324&lt;&gt;"",MID(F324,1,FIND(" ",F324,1)-1),AD323)</f>
        <v>H44R16.</v>
      </c>
      <c r="AE324" s="128" t="str">
        <f t="shared" si="60"/>
        <v>H44R16</v>
      </c>
      <c r="AF324" s="56"/>
      <c r="AG324" s="56"/>
    </row>
    <row r="325" spans="1:33" s="2" customFormat="1" ht="350.1" customHeight="1" x14ac:dyDescent="0.2">
      <c r="A325" s="95">
        <f>IF(ISBLANK(D325),"",COUNTA($D$2:D325))</f>
        <v>271</v>
      </c>
      <c r="B325" s="96">
        <f t="shared" si="54"/>
        <v>324</v>
      </c>
      <c r="C325" s="64"/>
      <c r="D325" s="72" t="s">
        <v>968</v>
      </c>
      <c r="E325" s="77">
        <v>1405004</v>
      </c>
      <c r="F325" s="69" t="s">
        <v>224</v>
      </c>
      <c r="G325" s="70" t="s">
        <v>225</v>
      </c>
      <c r="H325" s="70" t="s">
        <v>292</v>
      </c>
      <c r="I325" s="70" t="s">
        <v>293</v>
      </c>
      <c r="J325" s="72" t="s">
        <v>291</v>
      </c>
      <c r="K325" s="64">
        <v>1</v>
      </c>
      <c r="L325" s="118">
        <v>43040</v>
      </c>
      <c r="M325" s="118">
        <v>43099</v>
      </c>
      <c r="N325" s="71">
        <f t="shared" si="71"/>
        <v>8.4285714285714288</v>
      </c>
      <c r="O325" s="64" t="s">
        <v>1993</v>
      </c>
      <c r="P325" s="64">
        <v>1</v>
      </c>
      <c r="Q325" s="74">
        <f>IF(P325/K325&gt;1,100,+P325/K325*100)</f>
        <v>100</v>
      </c>
      <c r="R325" s="63">
        <f>+N325*Q325/100</f>
        <v>8.4285714285714288</v>
      </c>
      <c r="S325" s="63">
        <f>IF(M325&lt;=$AG$1,R325,0)</f>
        <v>8.4285714285714288</v>
      </c>
      <c r="T325" s="63">
        <f>IF($AG$1&gt;=M325,N325,0)</f>
        <v>8.4285714285714288</v>
      </c>
      <c r="U325" s="64"/>
      <c r="V325" s="65" t="str">
        <f>IF(Q325=100,"CUMPLIDA",IF(M325-$AG$1&lt;0,"VENCIDA",IF(M325-$AG$1&lt;=30,"PRÓXIMA A VENCER",IF(Q325&gt;0,"CON AVANCE","EN TERMINO"))))</f>
        <v>CUMPLIDA</v>
      </c>
      <c r="W325" s="65" t="str">
        <f>IF(A325&lt;&gt;"",IF(AC325=1,"VENCIDO",IF(AC325=2,"PRÓXIMO A VENCER",IF(AC325=3,"EN TERMINO",IF(AC325=4,"CON AVANCE",IF(AC325=5,"CUMPLIDO",))))),"")</f>
        <v>CUMPLIDO</v>
      </c>
      <c r="X325" s="66" t="s">
        <v>256</v>
      </c>
      <c r="Y325" s="127" t="str">
        <f t="shared" si="57"/>
        <v>H54R16</v>
      </c>
      <c r="Z325" s="84">
        <f>IF(A325&lt;&gt;"",1,Z324+1)</f>
        <v>1</v>
      </c>
      <c r="AA325" s="84" t="str">
        <f t="shared" si="58"/>
        <v>H54R16 - 1</v>
      </c>
      <c r="AB325" s="128">
        <f t="shared" si="59"/>
        <v>5</v>
      </c>
      <c r="AC325" s="128">
        <f t="shared" si="56"/>
        <v>5</v>
      </c>
      <c r="AD325" s="128" t="str">
        <f>IF(A325&lt;&gt;"",MID(F325,1,FIND(" ",F325,1)-1),AD324)</f>
        <v>H54R16.</v>
      </c>
      <c r="AE325" s="128" t="str">
        <f t="shared" si="60"/>
        <v>H54R16</v>
      </c>
      <c r="AF325" s="56"/>
      <c r="AG325" s="56"/>
    </row>
    <row r="326" spans="1:33" s="2" customFormat="1" ht="350.1" customHeight="1" x14ac:dyDescent="0.2">
      <c r="A326" s="95">
        <f>IF(ISBLANK(D326),"",COUNTA($D$2:D326))</f>
        <v>272</v>
      </c>
      <c r="B326" s="96">
        <f t="shared" ref="B326:B389" si="72">ROW()-1</f>
        <v>325</v>
      </c>
      <c r="C326" s="64"/>
      <c r="D326" s="72" t="s">
        <v>1513</v>
      </c>
      <c r="E326" s="77">
        <v>1405004</v>
      </c>
      <c r="F326" s="69" t="s">
        <v>949</v>
      </c>
      <c r="G326" s="70" t="s">
        <v>226</v>
      </c>
      <c r="H326" s="70" t="s">
        <v>294</v>
      </c>
      <c r="I326" s="70" t="s">
        <v>295</v>
      </c>
      <c r="J326" s="72" t="s">
        <v>304</v>
      </c>
      <c r="K326" s="64">
        <v>1</v>
      </c>
      <c r="L326" s="118">
        <v>43040</v>
      </c>
      <c r="M326" s="118">
        <v>43099</v>
      </c>
      <c r="N326" s="71">
        <f t="shared" si="71"/>
        <v>8.4285714285714288</v>
      </c>
      <c r="O326" s="64" t="s">
        <v>1993</v>
      </c>
      <c r="P326" s="64">
        <v>1</v>
      </c>
      <c r="Q326" s="74">
        <f>IF(P326/K326&gt;1,100,+P326/K326*100)</f>
        <v>100</v>
      </c>
      <c r="R326" s="63">
        <f>+N326*Q326/100</f>
        <v>8.4285714285714288</v>
      </c>
      <c r="S326" s="63">
        <f>IF(M326&lt;=$AG$1,R326,0)</f>
        <v>8.4285714285714288</v>
      </c>
      <c r="T326" s="63">
        <f>IF($AG$1&gt;=M326,N326,0)</f>
        <v>8.4285714285714288</v>
      </c>
      <c r="U326" s="64"/>
      <c r="V326" s="65" t="str">
        <f>IF(Q326=100,"CUMPLIDA",IF(M326-$AG$1&lt;0,"VENCIDA",IF(M326-$AG$1&lt;=30,"PRÓXIMA A VENCER",IF(Q326&gt;0,"CON AVANCE","EN TERMINO"))))</f>
        <v>CUMPLIDA</v>
      </c>
      <c r="W326" s="65" t="str">
        <f>IF(A326&lt;&gt;"",IF(AC326=1,"VENCIDO",IF(AC326=2,"PRÓXIMO A VENCER",IF(AC326=3,"EN TERMINO",IF(AC326=4,"CON AVANCE",IF(AC326=5,"CUMPLIDO",))))),"")</f>
        <v>CUMPLIDO</v>
      </c>
      <c r="X326" s="66" t="s">
        <v>256</v>
      </c>
      <c r="Y326" s="127" t="str">
        <f t="shared" si="57"/>
        <v>H56R16</v>
      </c>
      <c r="Z326" s="84">
        <f>IF(A326&lt;&gt;"",1,Z325+1)</f>
        <v>1</v>
      </c>
      <c r="AA326" s="84" t="str">
        <f t="shared" si="58"/>
        <v>H56R16 - 1</v>
      </c>
      <c r="AB326" s="128">
        <f t="shared" si="59"/>
        <v>5</v>
      </c>
      <c r="AC326" s="128">
        <f t="shared" si="56"/>
        <v>5</v>
      </c>
      <c r="AD326" s="128" t="str">
        <f>IF(A326&lt;&gt;"",MID(F326,1,FIND(" ",F326,1)-1),AD325)</f>
        <v>H56R16.</v>
      </c>
      <c r="AE326" s="128" t="str">
        <f t="shared" si="60"/>
        <v>H56R16</v>
      </c>
      <c r="AF326" s="56"/>
      <c r="AG326" s="56"/>
    </row>
    <row r="327" spans="1:33" s="2" customFormat="1" ht="350.1" customHeight="1" x14ac:dyDescent="0.2">
      <c r="A327" s="95">
        <f>IF(ISBLANK(D327),"",COUNTA($D$2:D327))</f>
        <v>273</v>
      </c>
      <c r="B327" s="96">
        <f t="shared" si="72"/>
        <v>326</v>
      </c>
      <c r="C327" s="64"/>
      <c r="D327" s="72" t="s">
        <v>971</v>
      </c>
      <c r="E327" s="77">
        <v>10405004</v>
      </c>
      <c r="F327" s="69" t="s">
        <v>426</v>
      </c>
      <c r="G327" s="70" t="s">
        <v>227</v>
      </c>
      <c r="H327" s="70" t="s">
        <v>1557</v>
      </c>
      <c r="I327" s="70" t="s">
        <v>1558</v>
      </c>
      <c r="J327" s="72" t="s">
        <v>1559</v>
      </c>
      <c r="K327" s="64">
        <v>2</v>
      </c>
      <c r="L327" s="118">
        <v>44044</v>
      </c>
      <c r="M327" s="118">
        <v>44255</v>
      </c>
      <c r="N327" s="71">
        <f t="shared" si="71"/>
        <v>30.142857142857142</v>
      </c>
      <c r="O327" s="64" t="s">
        <v>1994</v>
      </c>
      <c r="P327" s="64">
        <v>2</v>
      </c>
      <c r="Q327" s="74">
        <f>IF(P327/K327&gt;1,100,+P327/K327*100)</f>
        <v>100</v>
      </c>
      <c r="R327" s="63">
        <f>+N327*Q327/100</f>
        <v>30.142857142857142</v>
      </c>
      <c r="S327" s="63">
        <f>IF(M327&lt;=$AG$1,R327,0)</f>
        <v>30.142857142857142</v>
      </c>
      <c r="T327" s="63">
        <f>IF($AG$1&gt;=M327,N327,0)</f>
        <v>30.142857142857142</v>
      </c>
      <c r="U327" s="64"/>
      <c r="V327" s="65" t="str">
        <f>IF(Q327=100,"CUMPLIDA",IF(M327-$AG$1&lt;0,"VENCIDA",IF(M327-$AG$1&lt;=30,"PRÓXIMA A VENCER",IF(Q327&gt;0,"CON AVANCE","EN TERMINO"))))</f>
        <v>CUMPLIDA</v>
      </c>
      <c r="W327" s="65" t="str">
        <f>IF(A327&lt;&gt;"",IF(AC327=1,"VENCIDO",IF(AC327=2,"PRÓXIMO A VENCER",IF(AC327=3,"EN TERMINO",IF(AC327=4,"CON AVANCE",IF(AC327=5,"CUMPLIDO",))))),"")</f>
        <v>CUMPLIDO</v>
      </c>
      <c r="X327" s="66" t="s">
        <v>256</v>
      </c>
      <c r="Y327" s="127" t="str">
        <f t="shared" si="57"/>
        <v>H57R16</v>
      </c>
      <c r="Z327" s="84">
        <f>IF(A327&lt;&gt;"",1,Z326+1)</f>
        <v>1</v>
      </c>
      <c r="AA327" s="84" t="str">
        <f t="shared" si="58"/>
        <v>H57R16 - 1</v>
      </c>
      <c r="AB327" s="128">
        <f t="shared" si="59"/>
        <v>5</v>
      </c>
      <c r="AC327" s="128">
        <f t="shared" si="56"/>
        <v>5</v>
      </c>
      <c r="AD327" s="128" t="str">
        <f>IF(A327&lt;&gt;"",MID(F327,1,FIND(" ",F327,1)-1),AD326)</f>
        <v>H57R16.</v>
      </c>
      <c r="AE327" s="128" t="str">
        <f t="shared" si="60"/>
        <v>H57R16</v>
      </c>
      <c r="AF327" s="56"/>
      <c r="AG327" s="56"/>
    </row>
    <row r="328" spans="1:33" s="2" customFormat="1" ht="350.1" customHeight="1" x14ac:dyDescent="0.2">
      <c r="A328" s="95">
        <f>IF(ISBLANK(D328),"",COUNTA($D$2:D328))</f>
        <v>274</v>
      </c>
      <c r="B328" s="96">
        <f t="shared" si="72"/>
        <v>327</v>
      </c>
      <c r="C328" s="64"/>
      <c r="D328" s="72" t="s">
        <v>816</v>
      </c>
      <c r="E328" s="77">
        <v>1405004</v>
      </c>
      <c r="F328" s="69" t="s">
        <v>551</v>
      </c>
      <c r="G328" s="70" t="s">
        <v>552</v>
      </c>
      <c r="H328" s="70" t="s">
        <v>1430</v>
      </c>
      <c r="I328" s="70" t="s">
        <v>1424</v>
      </c>
      <c r="J328" s="72" t="s">
        <v>1380</v>
      </c>
      <c r="K328" s="64">
        <v>1</v>
      </c>
      <c r="L328" s="118">
        <v>43862</v>
      </c>
      <c r="M328" s="118">
        <v>43979</v>
      </c>
      <c r="N328" s="71">
        <f t="shared" si="71"/>
        <v>16.714285714285715</v>
      </c>
      <c r="O328" s="64" t="s">
        <v>2003</v>
      </c>
      <c r="P328" s="64">
        <v>1</v>
      </c>
      <c r="Q328" s="74">
        <f>IF(P328/K328&gt;1,100,+P328/K328*100)</f>
        <v>100</v>
      </c>
      <c r="R328" s="63">
        <f>+N328*Q328/100</f>
        <v>16.714285714285715</v>
      </c>
      <c r="S328" s="63">
        <f>IF(M328&lt;=$AG$1,R328,0)</f>
        <v>16.714285714285715</v>
      </c>
      <c r="T328" s="63">
        <f>IF($AG$1&gt;=M328,N328,0)</f>
        <v>16.714285714285715</v>
      </c>
      <c r="U328" s="64"/>
      <c r="V328" s="65" t="str">
        <f>IF(Q328=100,"CUMPLIDA",IF(M328-$AG$1&lt;0,"VENCIDA",IF(M328-$AG$1&lt;=30,"PRÓXIMA A VENCER",IF(Q328&gt;0,"CON AVANCE","EN TERMINO"))))</f>
        <v>CUMPLIDA</v>
      </c>
      <c r="W328" s="65" t="str">
        <f>IF(A328&lt;&gt;"",IF(AC328=1,"VENCIDO",IF(AC328=2,"PRÓXIMO A VENCER",IF(AC328=3,"EN TERMINO",IF(AC328=4,"CON AVANCE",IF(AC328=5,"CUMPLIDO",))))),"")</f>
        <v>CUMPLIDO</v>
      </c>
      <c r="X328" s="66" t="s">
        <v>256</v>
      </c>
      <c r="Y328" s="127" t="str">
        <f t="shared" si="57"/>
        <v>H58R16</v>
      </c>
      <c r="Z328" s="84">
        <f>IF(A328&lt;&gt;"",1,Z327+1)</f>
        <v>1</v>
      </c>
      <c r="AA328" s="84" t="str">
        <f t="shared" si="58"/>
        <v>H58R16 - 1</v>
      </c>
      <c r="AB328" s="128">
        <f t="shared" si="59"/>
        <v>5</v>
      </c>
      <c r="AC328" s="128">
        <f t="shared" si="56"/>
        <v>5</v>
      </c>
      <c r="AD328" s="128" t="str">
        <f>IF(A328&lt;&gt;"",MID(F328,1,FIND(" ",F328,1)-1),AD327)</f>
        <v>H58R16.</v>
      </c>
      <c r="AE328" s="128" t="str">
        <f t="shared" si="60"/>
        <v>H58R16</v>
      </c>
      <c r="AF328" s="56"/>
      <c r="AG328" s="56"/>
    </row>
    <row r="329" spans="1:33" s="2" customFormat="1" ht="350.1" customHeight="1" x14ac:dyDescent="0.2">
      <c r="A329" s="95">
        <f>IF(ISBLANK(D329),"",COUNTA($D$2:D329))</f>
        <v>275</v>
      </c>
      <c r="B329" s="96">
        <f t="shared" si="72"/>
        <v>328</v>
      </c>
      <c r="C329" s="64"/>
      <c r="D329" s="72" t="s">
        <v>816</v>
      </c>
      <c r="E329" s="77">
        <v>1103002</v>
      </c>
      <c r="F329" s="69" t="s">
        <v>297</v>
      </c>
      <c r="G329" s="70" t="s">
        <v>745</v>
      </c>
      <c r="H329" s="70" t="s">
        <v>316</v>
      </c>
      <c r="I329" s="70" t="s">
        <v>296</v>
      </c>
      <c r="J329" s="72" t="s">
        <v>156</v>
      </c>
      <c r="K329" s="64">
        <v>3</v>
      </c>
      <c r="L329" s="118">
        <v>43040</v>
      </c>
      <c r="M329" s="118">
        <v>43403</v>
      </c>
      <c r="N329" s="71">
        <f t="shared" si="71"/>
        <v>51.857142857142854</v>
      </c>
      <c r="O329" s="64" t="s">
        <v>1993</v>
      </c>
      <c r="P329" s="64">
        <v>0.9</v>
      </c>
      <c r="Q329" s="74">
        <f>IF(P329/K329&gt;1,100,+P329/K329*100)</f>
        <v>30</v>
      </c>
      <c r="R329" s="63">
        <f>+N329*Q329/100</f>
        <v>15.557142857142855</v>
      </c>
      <c r="S329" s="63">
        <f>IF(M329&lt;=$AG$1,R329,0)</f>
        <v>15.557142857142855</v>
      </c>
      <c r="T329" s="63">
        <f>IF($AG$1&gt;=M329,N329,0)</f>
        <v>51.857142857142854</v>
      </c>
      <c r="U329" s="64"/>
      <c r="V329" s="65" t="str">
        <f>IF(Q329=100,"CUMPLIDA",IF(M329-$AG$1&lt;0,"VENCIDA",IF(M329-$AG$1&lt;=30,"PRÓXIMA A VENCER",IF(Q329&gt;0,"CON AVANCE","EN TERMINO"))))</f>
        <v>VENCIDA</v>
      </c>
      <c r="W329" s="65" t="str">
        <f>IF(A329&lt;&gt;"",IF(AC329=1,"VENCIDO",IF(AC329=2,"PRÓXIMO A VENCER",IF(AC329=3,"EN TERMINO",IF(AC329=4,"CON AVANCE",IF(AC329=5,"CUMPLIDO",))))),"")</f>
        <v>VENCIDO</v>
      </c>
      <c r="X329" s="66" t="s">
        <v>256</v>
      </c>
      <c r="Y329" s="127" t="str">
        <f t="shared" si="57"/>
        <v>H59R16</v>
      </c>
      <c r="Z329" s="84">
        <f>IF(A329&lt;&gt;"",1,Z328+1)</f>
        <v>1</v>
      </c>
      <c r="AA329" s="84" t="str">
        <f t="shared" si="58"/>
        <v>H59R16 - 1</v>
      </c>
      <c r="AB329" s="128">
        <f t="shared" si="59"/>
        <v>1</v>
      </c>
      <c r="AC329" s="128">
        <f t="shared" ref="AC329:AC392" si="73">IF(Z347=Z329+1,MIN(AB329,AC347),AB329)</f>
        <v>1</v>
      </c>
      <c r="AD329" s="128" t="str">
        <f>IF(A329&lt;&gt;"",MID(F329,1,FIND(" ",F329,1)-1),AD328)</f>
        <v>H59R16.</v>
      </c>
      <c r="AE329" s="128" t="str">
        <f t="shared" si="60"/>
        <v>H59R16</v>
      </c>
      <c r="AF329" s="56"/>
      <c r="AG329" s="56"/>
    </row>
    <row r="330" spans="1:33" s="2" customFormat="1" ht="350.1" customHeight="1" x14ac:dyDescent="0.2">
      <c r="A330" s="95">
        <f>IF(ISBLANK(D330),"",COUNTA($D$2:D330))</f>
        <v>276</v>
      </c>
      <c r="B330" s="96">
        <f t="shared" si="72"/>
        <v>329</v>
      </c>
      <c r="C330" s="64"/>
      <c r="D330" s="72" t="s">
        <v>816</v>
      </c>
      <c r="E330" s="77">
        <v>1405004</v>
      </c>
      <c r="F330" s="69" t="s">
        <v>302</v>
      </c>
      <c r="G330" s="70" t="s">
        <v>228</v>
      </c>
      <c r="H330" s="70" t="s">
        <v>298</v>
      </c>
      <c r="I330" s="70" t="s">
        <v>299</v>
      </c>
      <c r="J330" s="72" t="s">
        <v>9</v>
      </c>
      <c r="K330" s="64">
        <v>1</v>
      </c>
      <c r="L330" s="118">
        <v>43040</v>
      </c>
      <c r="M330" s="118">
        <v>43159</v>
      </c>
      <c r="N330" s="71">
        <f t="shared" si="71"/>
        <v>17</v>
      </c>
      <c r="O330" s="64" t="s">
        <v>1993</v>
      </c>
      <c r="P330" s="64">
        <v>1</v>
      </c>
      <c r="Q330" s="74">
        <f>IF(P330/K330&gt;1,100,+P330/K330*100)</f>
        <v>100</v>
      </c>
      <c r="R330" s="63">
        <f>+N330*Q330/100</f>
        <v>17</v>
      </c>
      <c r="S330" s="63">
        <f>IF(M330&lt;=$AG$1,R330,0)</f>
        <v>17</v>
      </c>
      <c r="T330" s="63">
        <f>IF($AG$1&gt;=M330,N330,0)</f>
        <v>17</v>
      </c>
      <c r="U330" s="64"/>
      <c r="V330" s="65" t="str">
        <f>IF(Q330=100,"CUMPLIDA",IF(M330-$AG$1&lt;0,"VENCIDA",IF(M330-$AG$1&lt;=30,"PRÓXIMA A VENCER",IF(Q330&gt;0,"CON AVANCE","EN TERMINO"))))</f>
        <v>CUMPLIDA</v>
      </c>
      <c r="W330" s="65" t="str">
        <f>IF(A330&lt;&gt;"",IF(AC330=1,"VENCIDO",IF(AC330=2,"PRÓXIMO A VENCER",IF(AC330=3,"EN TERMINO",IF(AC330=4,"CON AVANCE",IF(AC330=5,"CUMPLIDO",))))),"")</f>
        <v>CUMPLIDO</v>
      </c>
      <c r="X330" s="66" t="s">
        <v>256</v>
      </c>
      <c r="Y330" s="127" t="str">
        <f t="shared" ref="Y330:Y393" si="74">AE330</f>
        <v>H61R16</v>
      </c>
      <c r="Z330" s="84">
        <f>IF(A330&lt;&gt;"",1,Z329+1)</f>
        <v>1</v>
      </c>
      <c r="AA330" s="84" t="str">
        <f t="shared" ref="AA330:AA393" si="75">CONCATENATE(Y330," - ",Z330)</f>
        <v>H61R16 - 1</v>
      </c>
      <c r="AB330" s="128">
        <f t="shared" ref="AB330:AB393" si="76">IF(V330="VENCIDA",1,IF(V330="PRÓXIMA A VENCER",2,IF(V330="EN TERMINO",3,IF(V330="CON AVANCE",4,IF(V330="CUMPLIDA",5,)))))</f>
        <v>5</v>
      </c>
      <c r="AC330" s="128">
        <f t="shared" si="73"/>
        <v>5</v>
      </c>
      <c r="AD330" s="128" t="str">
        <f>IF(A330&lt;&gt;"",MID(F330,1,FIND(" ",F330,1)-1),AD329)</f>
        <v>H61R16.</v>
      </c>
      <c r="AE330" s="128" t="str">
        <f t="shared" ref="AE330:AE393" si="77">IFERROR(MID(AD330,1,FIND(".",AD330,1)-1),AD330)</f>
        <v>H61R16</v>
      </c>
      <c r="AF330" s="56"/>
      <c r="AG330" s="56"/>
    </row>
    <row r="331" spans="1:33" s="2" customFormat="1" ht="350.1" customHeight="1" x14ac:dyDescent="0.2">
      <c r="A331" s="95">
        <f>IF(ISBLANK(D331),"",COUNTA($D$2:D331))</f>
        <v>277</v>
      </c>
      <c r="B331" s="96">
        <f t="shared" si="72"/>
        <v>330</v>
      </c>
      <c r="C331" s="64"/>
      <c r="D331" s="72" t="s">
        <v>817</v>
      </c>
      <c r="E331" s="77">
        <v>1103002</v>
      </c>
      <c r="F331" s="69" t="s">
        <v>229</v>
      </c>
      <c r="G331" s="70" t="s">
        <v>230</v>
      </c>
      <c r="H331" s="69" t="s">
        <v>300</v>
      </c>
      <c r="I331" s="69" t="s">
        <v>301</v>
      </c>
      <c r="J331" s="64" t="s">
        <v>303</v>
      </c>
      <c r="K331" s="64">
        <v>1</v>
      </c>
      <c r="L331" s="118">
        <v>43160</v>
      </c>
      <c r="M331" s="118">
        <v>43189</v>
      </c>
      <c r="N331" s="71">
        <f t="shared" si="71"/>
        <v>4.1428571428571432</v>
      </c>
      <c r="O331" s="64" t="s">
        <v>1993</v>
      </c>
      <c r="P331" s="64">
        <v>1</v>
      </c>
      <c r="Q331" s="74">
        <f>IF(P331/K331&gt;1,100,+P331/K331*100)</f>
        <v>100</v>
      </c>
      <c r="R331" s="63">
        <f>+N331*Q331/100</f>
        <v>4.1428571428571432</v>
      </c>
      <c r="S331" s="63">
        <f>IF(M331&lt;=$AG$1,R331,0)</f>
        <v>4.1428571428571432</v>
      </c>
      <c r="T331" s="63">
        <f>IF($AG$1&gt;=M331,N331,0)</f>
        <v>4.1428571428571432</v>
      </c>
      <c r="U331" s="64"/>
      <c r="V331" s="65" t="str">
        <f>IF(Q331=100,"CUMPLIDA",IF(M331-$AG$1&lt;0,"VENCIDA",IF(M331-$AG$1&lt;=30,"PRÓXIMA A VENCER",IF(Q331&gt;0,"CON AVANCE","EN TERMINO"))))</f>
        <v>CUMPLIDA</v>
      </c>
      <c r="W331" s="65" t="str">
        <f>IF(A331&lt;&gt;"",IF(AC331=1,"VENCIDO",IF(AC331=2,"PRÓXIMO A VENCER",IF(AC331=3,"EN TERMINO",IF(AC331=4,"CON AVANCE",IF(AC331=5,"CUMPLIDO",))))),"")</f>
        <v>CUMPLIDO</v>
      </c>
      <c r="X331" s="66" t="s">
        <v>256</v>
      </c>
      <c r="Y331" s="127" t="str">
        <f t="shared" si="74"/>
        <v>H62R16</v>
      </c>
      <c r="Z331" s="84">
        <f>IF(A331&lt;&gt;"",1,Z330+1)</f>
        <v>1</v>
      </c>
      <c r="AA331" s="84" t="str">
        <f t="shared" si="75"/>
        <v>H62R16 - 1</v>
      </c>
      <c r="AB331" s="128">
        <f t="shared" si="76"/>
        <v>5</v>
      </c>
      <c r="AC331" s="128">
        <f t="shared" si="73"/>
        <v>5</v>
      </c>
      <c r="AD331" s="128" t="str">
        <f>IF(A331&lt;&gt;"",MID(F331,1,FIND(" ",F331,1)-1),AD330)</f>
        <v>H62R16.</v>
      </c>
      <c r="AE331" s="128" t="str">
        <f t="shared" si="77"/>
        <v>H62R16</v>
      </c>
      <c r="AF331" s="56"/>
      <c r="AG331" s="56"/>
    </row>
    <row r="332" spans="1:33" s="2" customFormat="1" ht="350.1" customHeight="1" x14ac:dyDescent="0.2">
      <c r="A332" s="95">
        <f>IF(ISBLANK(D332),"",COUNTA($D$2:D332))</f>
        <v>278</v>
      </c>
      <c r="B332" s="96">
        <f t="shared" si="72"/>
        <v>331</v>
      </c>
      <c r="C332" s="64"/>
      <c r="D332" s="72" t="s">
        <v>816</v>
      </c>
      <c r="E332" s="77">
        <v>1405004</v>
      </c>
      <c r="F332" s="69" t="s">
        <v>231</v>
      </c>
      <c r="G332" s="70" t="s">
        <v>232</v>
      </c>
      <c r="H332" s="70" t="s">
        <v>427</v>
      </c>
      <c r="I332" s="70" t="s">
        <v>428</v>
      </c>
      <c r="J332" s="72" t="s">
        <v>429</v>
      </c>
      <c r="K332" s="64">
        <v>2</v>
      </c>
      <c r="L332" s="118">
        <v>43040</v>
      </c>
      <c r="M332" s="118">
        <v>43250</v>
      </c>
      <c r="N332" s="71">
        <f t="shared" si="71"/>
        <v>30</v>
      </c>
      <c r="O332" s="64" t="s">
        <v>1994</v>
      </c>
      <c r="P332" s="64">
        <v>0</v>
      </c>
      <c r="Q332" s="74">
        <f>IF(P332/K332&gt;1,100,+P332/K332*100)</f>
        <v>0</v>
      </c>
      <c r="R332" s="63">
        <f>+N332*Q332/100</f>
        <v>0</v>
      </c>
      <c r="S332" s="63">
        <f>IF(M332&lt;=$AG$1,R332,0)</f>
        <v>0</v>
      </c>
      <c r="T332" s="63">
        <f>IF($AG$1&gt;=M332,N332,0)</f>
        <v>30</v>
      </c>
      <c r="U332" s="64"/>
      <c r="V332" s="65" t="str">
        <f>IF(Q332=100,"CUMPLIDA",IF(M332-$AG$1&lt;0,"VENCIDA",IF(M332-$AG$1&lt;=30,"PRÓXIMA A VENCER",IF(Q332&gt;0,"CON AVANCE","EN TERMINO"))))</f>
        <v>VENCIDA</v>
      </c>
      <c r="W332" s="65" t="str">
        <f>IF(A332&lt;&gt;"",IF(AC332=1,"VENCIDO",IF(AC332=2,"PRÓXIMO A VENCER",IF(AC332=3,"EN TERMINO",IF(AC332=4,"CON AVANCE",IF(AC332=5,"CUMPLIDO",))))),"")</f>
        <v>VENCIDO</v>
      </c>
      <c r="X332" s="66" t="s">
        <v>256</v>
      </c>
      <c r="Y332" s="127" t="str">
        <f t="shared" si="74"/>
        <v>H63R16</v>
      </c>
      <c r="Z332" s="84">
        <f>IF(A332&lt;&gt;"",1,Z331+1)</f>
        <v>1</v>
      </c>
      <c r="AA332" s="84" t="str">
        <f t="shared" si="75"/>
        <v>H63R16 - 1</v>
      </c>
      <c r="AB332" s="128">
        <f t="shared" si="76"/>
        <v>1</v>
      </c>
      <c r="AC332" s="128">
        <f t="shared" si="73"/>
        <v>1</v>
      </c>
      <c r="AD332" s="128" t="str">
        <f>IF(A332&lt;&gt;"",MID(F332,1,FIND(" ",F332,1)-1),AD331)</f>
        <v>H63R16.</v>
      </c>
      <c r="AE332" s="128" t="str">
        <f t="shared" si="77"/>
        <v>H63R16</v>
      </c>
      <c r="AF332" s="56"/>
      <c r="AG332" s="56"/>
    </row>
    <row r="333" spans="1:33" s="2" customFormat="1" ht="350.1" customHeight="1" x14ac:dyDescent="0.2">
      <c r="A333" s="95">
        <f>IF(ISBLANK(D333),"",COUNTA($D$2:D333))</f>
        <v>279</v>
      </c>
      <c r="B333" s="96">
        <f t="shared" si="72"/>
        <v>332</v>
      </c>
      <c r="C333" s="64"/>
      <c r="D333" s="72" t="s">
        <v>968</v>
      </c>
      <c r="E333" s="77">
        <v>1401003</v>
      </c>
      <c r="F333" s="69" t="s">
        <v>233</v>
      </c>
      <c r="G333" s="70" t="s">
        <v>234</v>
      </c>
      <c r="H333" s="70" t="s">
        <v>553</v>
      </c>
      <c r="I333" s="70" t="s">
        <v>554</v>
      </c>
      <c r="J333" s="72" t="s">
        <v>555</v>
      </c>
      <c r="K333" s="64">
        <v>1</v>
      </c>
      <c r="L333" s="118">
        <v>43040</v>
      </c>
      <c r="M333" s="118">
        <v>43159</v>
      </c>
      <c r="N333" s="71">
        <f t="shared" ref="N333:N343" si="78">(+M333-L333)/7</f>
        <v>17</v>
      </c>
      <c r="O333" s="67" t="s">
        <v>1997</v>
      </c>
      <c r="P333" s="64">
        <v>1</v>
      </c>
      <c r="Q333" s="74">
        <f>IF(P333/K333&gt;1,100,+P333/K333*100)</f>
        <v>100</v>
      </c>
      <c r="R333" s="63">
        <f>+N333*Q333/100</f>
        <v>17</v>
      </c>
      <c r="S333" s="63">
        <f>IF(M333&lt;=$AG$1,R333,0)</f>
        <v>17</v>
      </c>
      <c r="T333" s="63">
        <f>IF($AG$1&gt;=M333,N333,0)</f>
        <v>17</v>
      </c>
      <c r="U333" s="64"/>
      <c r="V333" s="65" t="str">
        <f>IF(Q333=100,"CUMPLIDA",IF(M333-$AG$1&lt;0,"VENCIDA",IF(M333-$AG$1&lt;=30,"PRÓXIMA A VENCER",IF(Q333&gt;0,"CON AVANCE","EN TERMINO"))))</f>
        <v>CUMPLIDA</v>
      </c>
      <c r="W333" s="65" t="str">
        <f>IF(A333&lt;&gt;"",IF(AC333=1,"VENCIDO",IF(AC333=2,"PRÓXIMO A VENCER",IF(AC333=3,"EN TERMINO",IF(AC333=4,"CON AVANCE",IF(AC333=5,"CUMPLIDO",))))),"")</f>
        <v>CUMPLIDO</v>
      </c>
      <c r="X333" s="66" t="s">
        <v>256</v>
      </c>
      <c r="Y333" s="127" t="str">
        <f t="shared" si="74"/>
        <v>H68R16</v>
      </c>
      <c r="Z333" s="84">
        <f>IF(A333&lt;&gt;"",1,Z332+1)</f>
        <v>1</v>
      </c>
      <c r="AA333" s="84" t="str">
        <f t="shared" si="75"/>
        <v>H68R16 - 1</v>
      </c>
      <c r="AB333" s="128">
        <f t="shared" si="76"/>
        <v>5</v>
      </c>
      <c r="AC333" s="128">
        <f t="shared" si="73"/>
        <v>5</v>
      </c>
      <c r="AD333" s="128" t="str">
        <f>IF(A333&lt;&gt;"",MID(F333,1,FIND(" ",F333,1)-1),AD332)</f>
        <v>H68R16.</v>
      </c>
      <c r="AE333" s="128" t="str">
        <f t="shared" si="77"/>
        <v>H68R16</v>
      </c>
      <c r="AF333" s="56"/>
      <c r="AG333" s="56"/>
    </row>
    <row r="334" spans="1:33" s="2" customFormat="1" ht="350.1" customHeight="1" x14ac:dyDescent="0.2">
      <c r="A334" s="95">
        <f>IF(ISBLANK(D334),"",COUNTA($D$2:D334))</f>
        <v>280</v>
      </c>
      <c r="B334" s="96">
        <f t="shared" si="72"/>
        <v>333</v>
      </c>
      <c r="C334" s="64"/>
      <c r="D334" s="72" t="s">
        <v>968</v>
      </c>
      <c r="E334" s="77">
        <v>1405004</v>
      </c>
      <c r="F334" s="69" t="s">
        <v>235</v>
      </c>
      <c r="G334" s="70" t="s">
        <v>236</v>
      </c>
      <c r="H334" s="70" t="s">
        <v>767</v>
      </c>
      <c r="I334" s="70" t="s">
        <v>556</v>
      </c>
      <c r="J334" s="72" t="s">
        <v>768</v>
      </c>
      <c r="K334" s="64">
        <v>1</v>
      </c>
      <c r="L334" s="118">
        <v>43040</v>
      </c>
      <c r="M334" s="118">
        <v>43099</v>
      </c>
      <c r="N334" s="71">
        <f t="shared" si="78"/>
        <v>8.4285714285714288</v>
      </c>
      <c r="O334" s="67" t="s">
        <v>1997</v>
      </c>
      <c r="P334" s="64">
        <v>1</v>
      </c>
      <c r="Q334" s="74">
        <f>IF(P334/K334&gt;1,100,+P334/K334*100)</f>
        <v>100</v>
      </c>
      <c r="R334" s="63">
        <f>+N334*Q334/100</f>
        <v>8.4285714285714288</v>
      </c>
      <c r="S334" s="63">
        <f>IF(M334&lt;=$AG$1,R334,0)</f>
        <v>8.4285714285714288</v>
      </c>
      <c r="T334" s="63">
        <f>IF($AG$1&gt;=M334,N334,0)</f>
        <v>8.4285714285714288</v>
      </c>
      <c r="U334" s="64"/>
      <c r="V334" s="65" t="str">
        <f>IF(Q334=100,"CUMPLIDA",IF(M334-$AG$1&lt;0,"VENCIDA",IF(M334-$AG$1&lt;=30,"PRÓXIMA A VENCER",IF(Q334&gt;0,"CON AVANCE","EN TERMINO"))))</f>
        <v>CUMPLIDA</v>
      </c>
      <c r="W334" s="65" t="str">
        <f>IF(A334&lt;&gt;"",IF(AC334=1,"VENCIDO",IF(AC334=2,"PRÓXIMO A VENCER",IF(AC334=3,"EN TERMINO",IF(AC334=4,"CON AVANCE",IF(AC334=5,"CUMPLIDO",))))),"")</f>
        <v>CUMPLIDO</v>
      </c>
      <c r="X334" s="66" t="s">
        <v>256</v>
      </c>
      <c r="Y334" s="127" t="str">
        <f t="shared" si="74"/>
        <v>H70R16</v>
      </c>
      <c r="Z334" s="84">
        <f>IF(A334&lt;&gt;"",1,Z333+1)</f>
        <v>1</v>
      </c>
      <c r="AA334" s="84" t="str">
        <f t="shared" si="75"/>
        <v>H70R16 - 1</v>
      </c>
      <c r="AB334" s="128">
        <f t="shared" si="76"/>
        <v>5</v>
      </c>
      <c r="AC334" s="128">
        <f t="shared" si="73"/>
        <v>5</v>
      </c>
      <c r="AD334" s="128" t="str">
        <f>IF(A334&lt;&gt;"",MID(F334,1,FIND(" ",F334,1)-1),AD333)</f>
        <v>H70R16.</v>
      </c>
      <c r="AE334" s="128" t="str">
        <f t="shared" si="77"/>
        <v>H70R16</v>
      </c>
      <c r="AF334" s="56"/>
      <c r="AG334" s="56"/>
    </row>
    <row r="335" spans="1:33" s="2" customFormat="1" ht="350.1" customHeight="1" x14ac:dyDescent="0.2">
      <c r="A335" s="95">
        <f>IF(ISBLANK(D335),"",COUNTA($D$2:D335))</f>
        <v>281</v>
      </c>
      <c r="B335" s="96">
        <f t="shared" si="72"/>
        <v>334</v>
      </c>
      <c r="C335" s="64"/>
      <c r="D335" s="72" t="s">
        <v>816</v>
      </c>
      <c r="E335" s="77">
        <v>1101002</v>
      </c>
      <c r="F335" s="69" t="s">
        <v>340</v>
      </c>
      <c r="G335" s="70" t="s">
        <v>339</v>
      </c>
      <c r="H335" s="70" t="s">
        <v>740</v>
      </c>
      <c r="I335" s="70" t="s">
        <v>342</v>
      </c>
      <c r="J335" s="72" t="s">
        <v>769</v>
      </c>
      <c r="K335" s="64">
        <v>1</v>
      </c>
      <c r="L335" s="118">
        <v>43040</v>
      </c>
      <c r="M335" s="118">
        <v>43084</v>
      </c>
      <c r="N335" s="71">
        <f t="shared" si="78"/>
        <v>6.2857142857142856</v>
      </c>
      <c r="O335" s="64" t="s">
        <v>341</v>
      </c>
      <c r="P335" s="64">
        <v>1</v>
      </c>
      <c r="Q335" s="74">
        <f>IF(P335/K335&gt;1,100,+P335/K335*100)</f>
        <v>100</v>
      </c>
      <c r="R335" s="63">
        <f>+N335*Q335/100</f>
        <v>6.2857142857142856</v>
      </c>
      <c r="S335" s="63">
        <f>IF(M335&lt;=$AG$1,R335,0)</f>
        <v>6.2857142857142856</v>
      </c>
      <c r="T335" s="63">
        <f>IF($AG$1&gt;=M335,N335,0)</f>
        <v>6.2857142857142856</v>
      </c>
      <c r="U335" s="64"/>
      <c r="V335" s="65" t="str">
        <f>IF(Q335=100,"CUMPLIDA",IF(M335-$AG$1&lt;0,"VENCIDA",IF(M335-$AG$1&lt;=30,"PRÓXIMA A VENCER",IF(Q335&gt;0,"CON AVANCE","EN TERMINO"))))</f>
        <v>CUMPLIDA</v>
      </c>
      <c r="W335" s="65" t="str">
        <f>IF(A335&lt;&gt;"",IF(AC335=1,"VENCIDO",IF(AC335=2,"PRÓXIMO A VENCER",IF(AC335=3,"EN TERMINO",IF(AC335=4,"CON AVANCE",IF(AC335=5,"CUMPLIDO",))))),"")</f>
        <v>EN TERMINO</v>
      </c>
      <c r="X335" s="66" t="s">
        <v>256</v>
      </c>
      <c r="Y335" s="127" t="str">
        <f t="shared" si="74"/>
        <v>H71R16</v>
      </c>
      <c r="Z335" s="84">
        <f>IF(A335&lt;&gt;"",1,Z334+1)</f>
        <v>1</v>
      </c>
      <c r="AA335" s="84" t="str">
        <f t="shared" si="75"/>
        <v>H71R16 - 1</v>
      </c>
      <c r="AB335" s="128">
        <f t="shared" si="76"/>
        <v>5</v>
      </c>
      <c r="AC335" s="128">
        <f t="shared" si="73"/>
        <v>3</v>
      </c>
      <c r="AD335" s="128" t="str">
        <f>IF(A335&lt;&gt;"",MID(F335,1,FIND(" ",F335,1)-1),AD334)</f>
        <v>H71R16.</v>
      </c>
      <c r="AE335" s="128" t="str">
        <f t="shared" si="77"/>
        <v>H71R16</v>
      </c>
      <c r="AF335" s="56"/>
      <c r="AG335" s="56"/>
    </row>
    <row r="336" spans="1:33" s="2" customFormat="1" ht="350.1" customHeight="1" x14ac:dyDescent="0.2">
      <c r="A336" s="95" t="str">
        <f>IF(ISBLANK(D336),"",COUNTA($D$2:D336))</f>
        <v/>
      </c>
      <c r="B336" s="96">
        <f t="shared" si="72"/>
        <v>335</v>
      </c>
      <c r="C336" s="64"/>
      <c r="D336" s="72"/>
      <c r="E336" s="77">
        <v>1101002</v>
      </c>
      <c r="F336" s="69" t="s">
        <v>1920</v>
      </c>
      <c r="G336" s="70" t="s">
        <v>339</v>
      </c>
      <c r="H336" s="70" t="s">
        <v>741</v>
      </c>
      <c r="I336" s="70" t="s">
        <v>343</v>
      </c>
      <c r="J336" s="72" t="s">
        <v>344</v>
      </c>
      <c r="K336" s="64">
        <v>1</v>
      </c>
      <c r="L336" s="118">
        <v>43282</v>
      </c>
      <c r="M336" s="118">
        <v>43373</v>
      </c>
      <c r="N336" s="71">
        <f t="shared" si="78"/>
        <v>13</v>
      </c>
      <c r="O336" s="64" t="s">
        <v>341</v>
      </c>
      <c r="P336" s="64">
        <v>1</v>
      </c>
      <c r="Q336" s="74">
        <f>IF(P336/K336&gt;1,100,+P336/K336*100)</f>
        <v>100</v>
      </c>
      <c r="R336" s="63">
        <f>+N336*Q336/100</f>
        <v>13</v>
      </c>
      <c r="S336" s="63">
        <f>IF(M336&lt;=$AG$1,R336,0)</f>
        <v>13</v>
      </c>
      <c r="T336" s="63">
        <f>IF($AG$1&gt;=M336,N336,0)</f>
        <v>13</v>
      </c>
      <c r="U336" s="64"/>
      <c r="V336" s="65" t="str">
        <f>IF(Q336=100,"CUMPLIDA",IF(M336-$AG$1&lt;0,"VENCIDA",IF(M336-$AG$1&lt;=30,"PRÓXIMA A VENCER",IF(Q336&gt;0,"CON AVANCE","EN TERMINO"))))</f>
        <v>CUMPLIDA</v>
      </c>
      <c r="W336" s="65" t="str">
        <f>IF(A336&lt;&gt;"",IF(AC336=1,"VENCIDO",IF(AC336=2,"PRÓXIMO A VENCER",IF(AC336=3,"EN TERMINO",IF(AC336=4,"CON AVANCE",IF(AC336=5,"CUMPLIDO",))))),"")</f>
        <v/>
      </c>
      <c r="X336" s="66" t="s">
        <v>256</v>
      </c>
      <c r="Y336" s="127" t="str">
        <f t="shared" si="74"/>
        <v>H71R16</v>
      </c>
      <c r="Z336" s="84">
        <f>IF(A336&lt;&gt;"",1,Z335+1)</f>
        <v>2</v>
      </c>
      <c r="AA336" s="84" t="str">
        <f t="shared" si="75"/>
        <v>H71R16 - 2</v>
      </c>
      <c r="AB336" s="128">
        <f t="shared" si="76"/>
        <v>5</v>
      </c>
      <c r="AC336" s="128">
        <f t="shared" si="73"/>
        <v>1</v>
      </c>
      <c r="AD336" s="128" t="str">
        <f>IF(A336&lt;&gt;"",MID(F336,1,FIND(" ",F336,1)-1),AD335)</f>
        <v>H71R16.</v>
      </c>
      <c r="AE336" s="128" t="str">
        <f t="shared" si="77"/>
        <v>H71R16</v>
      </c>
      <c r="AF336" s="56"/>
      <c r="AG336" s="56"/>
    </row>
    <row r="337" spans="1:33" s="2" customFormat="1" ht="350.1" customHeight="1" x14ac:dyDescent="0.2">
      <c r="A337" s="95">
        <f>IF(ISBLANK(D337),"",COUNTA($D$2:D337))</f>
        <v>282</v>
      </c>
      <c r="B337" s="96">
        <f t="shared" si="72"/>
        <v>336</v>
      </c>
      <c r="C337" s="64"/>
      <c r="D337" s="72" t="s">
        <v>816</v>
      </c>
      <c r="E337" s="77">
        <v>1101002</v>
      </c>
      <c r="F337" s="69" t="s">
        <v>770</v>
      </c>
      <c r="G337" s="70" t="s">
        <v>237</v>
      </c>
      <c r="H337" s="70" t="s">
        <v>345</v>
      </c>
      <c r="I337" s="70" t="s">
        <v>346</v>
      </c>
      <c r="J337" s="72" t="s">
        <v>347</v>
      </c>
      <c r="K337" s="64">
        <v>1</v>
      </c>
      <c r="L337" s="118">
        <v>43132</v>
      </c>
      <c r="M337" s="118">
        <v>43189</v>
      </c>
      <c r="N337" s="71">
        <f t="shared" si="78"/>
        <v>8.1428571428571423</v>
      </c>
      <c r="O337" s="64" t="s">
        <v>341</v>
      </c>
      <c r="P337" s="64">
        <v>1</v>
      </c>
      <c r="Q337" s="74">
        <f>IF(P337/K337&gt;1,100,+P337/K337*100)</f>
        <v>100</v>
      </c>
      <c r="R337" s="63">
        <f>+N337*Q337/100</f>
        <v>8.1428571428571423</v>
      </c>
      <c r="S337" s="63">
        <f>IF(M337&lt;=$AG$1,R337,0)</f>
        <v>8.1428571428571423</v>
      </c>
      <c r="T337" s="63">
        <f>IF($AG$1&gt;=M337,N337,0)</f>
        <v>8.1428571428571423</v>
      </c>
      <c r="U337" s="64"/>
      <c r="V337" s="65" t="str">
        <f>IF(Q337=100,"CUMPLIDA",IF(M337-$AG$1&lt;0,"VENCIDA",IF(M337-$AG$1&lt;=30,"PRÓXIMA A VENCER",IF(Q337&gt;0,"CON AVANCE","EN TERMINO"))))</f>
        <v>CUMPLIDA</v>
      </c>
      <c r="W337" s="65" t="str">
        <f>IF(A337&lt;&gt;"",IF(AC337=1,"VENCIDO",IF(AC337=2,"PRÓXIMO A VENCER",IF(AC337=3,"EN TERMINO",IF(AC337=4,"CON AVANCE",IF(AC337=5,"CUMPLIDO",))))),"")</f>
        <v>CUMPLIDO</v>
      </c>
      <c r="X337" s="66" t="s">
        <v>256</v>
      </c>
      <c r="Y337" s="127" t="str">
        <f t="shared" si="74"/>
        <v>H72R16</v>
      </c>
      <c r="Z337" s="84">
        <f>IF(A337&lt;&gt;"",1,Z336+1)</f>
        <v>1</v>
      </c>
      <c r="AA337" s="84" t="str">
        <f t="shared" si="75"/>
        <v>H72R16 - 1</v>
      </c>
      <c r="AB337" s="128">
        <f t="shared" si="76"/>
        <v>5</v>
      </c>
      <c r="AC337" s="128">
        <f t="shared" si="73"/>
        <v>5</v>
      </c>
      <c r="AD337" s="128" t="str">
        <f>IF(A337&lt;&gt;"",MID(F337,1,FIND(" ",F337,1)-1),AD336)</f>
        <v>H72R16.</v>
      </c>
      <c r="AE337" s="128" t="str">
        <f t="shared" si="77"/>
        <v>H72R16</v>
      </c>
      <c r="AF337" s="56"/>
      <c r="AG337" s="56"/>
    </row>
    <row r="338" spans="1:33" s="2" customFormat="1" ht="350.1" customHeight="1" x14ac:dyDescent="0.2">
      <c r="A338" s="95">
        <f>IF(ISBLANK(D338),"",COUNTA($D$2:D338))</f>
        <v>283</v>
      </c>
      <c r="B338" s="96">
        <f t="shared" si="72"/>
        <v>337</v>
      </c>
      <c r="C338" s="64"/>
      <c r="D338" s="72" t="s">
        <v>1550</v>
      </c>
      <c r="E338" s="77">
        <v>1401005</v>
      </c>
      <c r="F338" s="69" t="s">
        <v>792</v>
      </c>
      <c r="G338" s="70" t="s">
        <v>238</v>
      </c>
      <c r="H338" s="69" t="s">
        <v>791</v>
      </c>
      <c r="I338" s="69" t="s">
        <v>793</v>
      </c>
      <c r="J338" s="64" t="s">
        <v>794</v>
      </c>
      <c r="K338" s="64">
        <v>1</v>
      </c>
      <c r="L338" s="118">
        <v>43101</v>
      </c>
      <c r="M338" s="118">
        <v>43403</v>
      </c>
      <c r="N338" s="71">
        <f t="shared" si="78"/>
        <v>43.142857142857146</v>
      </c>
      <c r="O338" s="64" t="s">
        <v>409</v>
      </c>
      <c r="P338" s="64">
        <v>1</v>
      </c>
      <c r="Q338" s="74">
        <f>IF(P338/K338&gt;1,100,+P338/K338*100)</f>
        <v>100</v>
      </c>
      <c r="R338" s="63">
        <f>+N338*Q338/100</f>
        <v>43.142857142857146</v>
      </c>
      <c r="S338" s="63">
        <f>IF(M338&lt;=$AG$1,R338,0)</f>
        <v>43.142857142857146</v>
      </c>
      <c r="T338" s="63">
        <f>IF($AG$1&gt;=M338,N338,0)</f>
        <v>43.142857142857146</v>
      </c>
      <c r="U338" s="64"/>
      <c r="V338" s="65" t="str">
        <f>IF(Q338=100,"CUMPLIDA",IF(M338-$AG$1&lt;0,"VENCIDA",IF(M338-$AG$1&lt;=30,"PRÓXIMA A VENCER",IF(Q338&gt;0,"CON AVANCE","EN TERMINO"))))</f>
        <v>CUMPLIDA</v>
      </c>
      <c r="W338" s="65" t="str">
        <f>IF(A338&lt;&gt;"",IF(AC338=1,"VENCIDO",IF(AC338=2,"PRÓXIMO A VENCER",IF(AC338=3,"EN TERMINO",IF(AC338=4,"CON AVANCE",IF(AC338=5,"CUMPLIDO",))))),"")</f>
        <v>CUMPLIDO</v>
      </c>
      <c r="X338" s="66" t="s">
        <v>256</v>
      </c>
      <c r="Y338" s="127" t="str">
        <f t="shared" si="74"/>
        <v>H77R16</v>
      </c>
      <c r="Z338" s="84">
        <f>IF(A338&lt;&gt;"",1,Z337+1)</f>
        <v>1</v>
      </c>
      <c r="AA338" s="84" t="str">
        <f t="shared" si="75"/>
        <v>H77R16 - 1</v>
      </c>
      <c r="AB338" s="128">
        <f t="shared" si="76"/>
        <v>5</v>
      </c>
      <c r="AC338" s="128">
        <f t="shared" si="73"/>
        <v>5</v>
      </c>
      <c r="AD338" s="128" t="str">
        <f>IF(A338&lt;&gt;"",MID(F338,1,FIND(" ",F338,1)-1),AD337)</f>
        <v>H77R16.</v>
      </c>
      <c r="AE338" s="128" t="str">
        <f t="shared" si="77"/>
        <v>H77R16</v>
      </c>
      <c r="AF338" s="56"/>
      <c r="AG338" s="56"/>
    </row>
    <row r="339" spans="1:33" s="2" customFormat="1" ht="350.1" customHeight="1" x14ac:dyDescent="0.2">
      <c r="A339" s="95">
        <f>IF(ISBLANK(D339),"",COUNTA($D$2:D339))</f>
        <v>284</v>
      </c>
      <c r="B339" s="96">
        <f t="shared" si="72"/>
        <v>338</v>
      </c>
      <c r="C339" s="64"/>
      <c r="D339" s="72" t="s">
        <v>1550</v>
      </c>
      <c r="E339" s="77">
        <v>1405004</v>
      </c>
      <c r="F339" s="69" t="s">
        <v>796</v>
      </c>
      <c r="G339" s="70" t="s">
        <v>239</v>
      </c>
      <c r="H339" s="70" t="s">
        <v>795</v>
      </c>
      <c r="I339" s="70" t="s">
        <v>797</v>
      </c>
      <c r="J339" s="64" t="s">
        <v>798</v>
      </c>
      <c r="K339" s="64">
        <v>2</v>
      </c>
      <c r="L339" s="118">
        <v>43101</v>
      </c>
      <c r="M339" s="118">
        <v>43403</v>
      </c>
      <c r="N339" s="71">
        <f t="shared" si="78"/>
        <v>43.142857142857146</v>
      </c>
      <c r="O339" s="64" t="s">
        <v>409</v>
      </c>
      <c r="P339" s="64">
        <v>2</v>
      </c>
      <c r="Q339" s="74">
        <f>IF(P339/K339&gt;1,100,+P339/K339*100)</f>
        <v>100</v>
      </c>
      <c r="R339" s="63">
        <f>+N339*Q339/100</f>
        <v>43.142857142857146</v>
      </c>
      <c r="S339" s="63">
        <f>IF(M339&lt;=$AG$1,R339,0)</f>
        <v>43.142857142857146</v>
      </c>
      <c r="T339" s="63">
        <f>IF($AG$1&gt;=M339,N339,0)</f>
        <v>43.142857142857146</v>
      </c>
      <c r="U339" s="64"/>
      <c r="V339" s="65" t="str">
        <f>IF(Q339=100,"CUMPLIDA",IF(M339-$AG$1&lt;0,"VENCIDA",IF(M339-$AG$1&lt;=30,"PRÓXIMA A VENCER",IF(Q339&gt;0,"CON AVANCE","EN TERMINO"))))</f>
        <v>CUMPLIDA</v>
      </c>
      <c r="W339" s="65" t="str">
        <f>IF(A339&lt;&gt;"",IF(AC339=1,"VENCIDO",IF(AC339=2,"PRÓXIMO A VENCER",IF(AC339=3,"EN TERMINO",IF(AC339=4,"CON AVANCE",IF(AC339=5,"CUMPLIDO",))))),"")</f>
        <v>CUMPLIDO</v>
      </c>
      <c r="X339" s="66" t="s">
        <v>256</v>
      </c>
      <c r="Y339" s="127" t="str">
        <f t="shared" si="74"/>
        <v>H78R16</v>
      </c>
      <c r="Z339" s="84">
        <f>IF(A339&lt;&gt;"",1,Z338+1)</f>
        <v>1</v>
      </c>
      <c r="AA339" s="84" t="str">
        <f t="shared" si="75"/>
        <v>H78R16 - 1</v>
      </c>
      <c r="AB339" s="128">
        <f t="shared" si="76"/>
        <v>5</v>
      </c>
      <c r="AC339" s="128">
        <f t="shared" si="73"/>
        <v>5</v>
      </c>
      <c r="AD339" s="128" t="str">
        <f>IF(A339&lt;&gt;"",MID(F339,1,FIND(" ",F339,1)-1),AD338)</f>
        <v>H78R16.</v>
      </c>
      <c r="AE339" s="128" t="str">
        <f t="shared" si="77"/>
        <v>H78R16</v>
      </c>
      <c r="AF339" s="56"/>
      <c r="AG339" s="56"/>
    </row>
    <row r="340" spans="1:33" s="2" customFormat="1" ht="350.1" customHeight="1" x14ac:dyDescent="0.2">
      <c r="A340" s="95">
        <f>IF(ISBLANK(D340),"",COUNTA($D$2:D340))</f>
        <v>285</v>
      </c>
      <c r="B340" s="96">
        <f t="shared" si="72"/>
        <v>339</v>
      </c>
      <c r="C340" s="64"/>
      <c r="D340" s="72" t="s">
        <v>972</v>
      </c>
      <c r="E340" s="77">
        <v>1402006</v>
      </c>
      <c r="F340" s="69" t="s">
        <v>708</v>
      </c>
      <c r="G340" s="70" t="s">
        <v>709</v>
      </c>
      <c r="H340" s="70" t="s">
        <v>799</v>
      </c>
      <c r="I340" s="70" t="s">
        <v>800</v>
      </c>
      <c r="J340" s="72" t="s">
        <v>801</v>
      </c>
      <c r="K340" s="64">
        <v>1</v>
      </c>
      <c r="L340" s="118">
        <v>43101</v>
      </c>
      <c r="M340" s="118">
        <v>43403</v>
      </c>
      <c r="N340" s="71">
        <f t="shared" si="78"/>
        <v>43.142857142857146</v>
      </c>
      <c r="O340" s="64" t="s">
        <v>409</v>
      </c>
      <c r="P340" s="64">
        <v>1</v>
      </c>
      <c r="Q340" s="74">
        <f>IF(P340/K340&gt;1,100,+P340/K340*100)</f>
        <v>100</v>
      </c>
      <c r="R340" s="63">
        <f>+N340*Q340/100</f>
        <v>43.142857142857146</v>
      </c>
      <c r="S340" s="63">
        <f>IF(M340&lt;=$AG$1,R340,0)</f>
        <v>43.142857142857146</v>
      </c>
      <c r="T340" s="63">
        <f>IF($AG$1&gt;=M340,N340,0)</f>
        <v>43.142857142857146</v>
      </c>
      <c r="U340" s="64"/>
      <c r="V340" s="65" t="str">
        <f>IF(Q340=100,"CUMPLIDA",IF(M340-$AG$1&lt;0,"VENCIDA",IF(M340-$AG$1&lt;=30,"PRÓXIMA A VENCER",IF(Q340&gt;0,"CON AVANCE","EN TERMINO"))))</f>
        <v>CUMPLIDA</v>
      </c>
      <c r="W340" s="65" t="str">
        <f>IF(A340&lt;&gt;"",IF(AC340=1,"VENCIDO",IF(AC340=2,"PRÓXIMO A VENCER",IF(AC340=3,"EN TERMINO",IF(AC340=4,"CON AVANCE",IF(AC340=5,"CUMPLIDO",))))),"")</f>
        <v>CUMPLIDO</v>
      </c>
      <c r="X340" s="66" t="s">
        <v>256</v>
      </c>
      <c r="Y340" s="127" t="str">
        <f t="shared" si="74"/>
        <v>H79R16</v>
      </c>
      <c r="Z340" s="84">
        <f>IF(A340&lt;&gt;"",1,Z339+1)</f>
        <v>1</v>
      </c>
      <c r="AA340" s="84" t="str">
        <f t="shared" si="75"/>
        <v>H79R16 - 1</v>
      </c>
      <c r="AB340" s="128">
        <f t="shared" si="76"/>
        <v>5</v>
      </c>
      <c r="AC340" s="128">
        <f t="shared" si="73"/>
        <v>5</v>
      </c>
      <c r="AD340" s="128" t="str">
        <f>IF(A340&lt;&gt;"",MID(F340,1,FIND(" ",F340,1)-1),AD339)</f>
        <v>H79R16.</v>
      </c>
      <c r="AE340" s="128" t="str">
        <f t="shared" si="77"/>
        <v>H79R16</v>
      </c>
      <c r="AF340" s="56"/>
      <c r="AG340" s="56"/>
    </row>
    <row r="341" spans="1:33" s="2" customFormat="1" ht="350.1" customHeight="1" x14ac:dyDescent="0.2">
      <c r="A341" s="95">
        <f>IF(ISBLANK(D341),"",COUNTA($D$2:D341))</f>
        <v>286</v>
      </c>
      <c r="B341" s="96">
        <f t="shared" si="72"/>
        <v>340</v>
      </c>
      <c r="C341" s="64"/>
      <c r="D341" s="72" t="s">
        <v>973</v>
      </c>
      <c r="E341" s="77">
        <v>1802001</v>
      </c>
      <c r="F341" s="69" t="s">
        <v>1175</v>
      </c>
      <c r="G341" s="70" t="s">
        <v>1147</v>
      </c>
      <c r="H341" s="70" t="s">
        <v>355</v>
      </c>
      <c r="I341" s="70" t="s">
        <v>351</v>
      </c>
      <c r="J341" s="72" t="s">
        <v>354</v>
      </c>
      <c r="K341" s="64">
        <v>3</v>
      </c>
      <c r="L341" s="118">
        <v>43040</v>
      </c>
      <c r="M341" s="118">
        <v>43099</v>
      </c>
      <c r="N341" s="71">
        <f t="shared" si="78"/>
        <v>8.4285714285714288</v>
      </c>
      <c r="O341" s="64" t="s">
        <v>350</v>
      </c>
      <c r="P341" s="64">
        <v>3</v>
      </c>
      <c r="Q341" s="74">
        <f>IF(P341/K341&gt;1,100,+P341/K341*100)</f>
        <v>100</v>
      </c>
      <c r="R341" s="63">
        <f>+N341*Q341/100</f>
        <v>8.4285714285714288</v>
      </c>
      <c r="S341" s="63">
        <f>IF(M341&lt;=$AG$1,R341,0)</f>
        <v>8.4285714285714288</v>
      </c>
      <c r="T341" s="63">
        <f>IF($AG$1&gt;=M341,N341,0)</f>
        <v>8.4285714285714288</v>
      </c>
      <c r="U341" s="64"/>
      <c r="V341" s="65" t="str">
        <f>IF(Q341=100,"CUMPLIDA",IF(M341-$AG$1&lt;0,"VENCIDA",IF(M341-$AG$1&lt;=30,"PRÓXIMA A VENCER",IF(Q341&gt;0,"CON AVANCE","EN TERMINO"))))</f>
        <v>CUMPLIDA</v>
      </c>
      <c r="W341" s="65" t="str">
        <f>IF(A341&lt;&gt;"",IF(AC341=1,"VENCIDO",IF(AC341=2,"PRÓXIMO A VENCER",IF(AC341=3,"EN TERMINO",IF(AC341=4,"CON AVANCE",IF(AC341=5,"CUMPLIDO",))))),"")</f>
        <v>CUMPLIDO</v>
      </c>
      <c r="X341" s="66" t="s">
        <v>256</v>
      </c>
      <c r="Y341" s="127" t="str">
        <f t="shared" si="74"/>
        <v>H80R16</v>
      </c>
      <c r="Z341" s="84">
        <f>IF(A341&lt;&gt;"",1,Z340+1)</f>
        <v>1</v>
      </c>
      <c r="AA341" s="84" t="str">
        <f t="shared" si="75"/>
        <v>H80R16 - 1</v>
      </c>
      <c r="AB341" s="128">
        <f t="shared" si="76"/>
        <v>5</v>
      </c>
      <c r="AC341" s="128">
        <f t="shared" si="73"/>
        <v>5</v>
      </c>
      <c r="AD341" s="128" t="str">
        <f>IF(A341&lt;&gt;"",MID(F341,1,FIND(" ",F341,1)-1),AD340)</f>
        <v>H80R16.</v>
      </c>
      <c r="AE341" s="128" t="str">
        <f t="shared" si="77"/>
        <v>H80R16</v>
      </c>
      <c r="AF341" s="56"/>
      <c r="AG341" s="56"/>
    </row>
    <row r="342" spans="1:33" s="2" customFormat="1" ht="350.1" customHeight="1" x14ac:dyDescent="0.2">
      <c r="A342" s="95">
        <f>IF(ISBLANK(D342),"",COUNTA($D$2:D342))</f>
        <v>287</v>
      </c>
      <c r="B342" s="96">
        <f t="shared" si="72"/>
        <v>341</v>
      </c>
      <c r="C342" s="64"/>
      <c r="D342" s="72" t="s">
        <v>816</v>
      </c>
      <c r="E342" s="77">
        <v>1404002</v>
      </c>
      <c r="F342" s="69" t="s">
        <v>1176</v>
      </c>
      <c r="G342" s="70" t="s">
        <v>240</v>
      </c>
      <c r="H342" s="70" t="s">
        <v>352</v>
      </c>
      <c r="I342" s="70" t="s">
        <v>353</v>
      </c>
      <c r="J342" s="72" t="s">
        <v>8</v>
      </c>
      <c r="K342" s="64">
        <v>1</v>
      </c>
      <c r="L342" s="118">
        <v>43040</v>
      </c>
      <c r="M342" s="118">
        <v>43099</v>
      </c>
      <c r="N342" s="71">
        <f t="shared" si="78"/>
        <v>8.4285714285714288</v>
      </c>
      <c r="O342" s="64" t="s">
        <v>350</v>
      </c>
      <c r="P342" s="64">
        <v>1</v>
      </c>
      <c r="Q342" s="74">
        <f>IF(P342/K342&gt;1,100,+P342/K342*100)</f>
        <v>100</v>
      </c>
      <c r="R342" s="63">
        <f>+N342*Q342/100</f>
        <v>8.4285714285714288</v>
      </c>
      <c r="S342" s="63">
        <f>IF(M342&lt;=$AG$1,R342,0)</f>
        <v>8.4285714285714288</v>
      </c>
      <c r="T342" s="63">
        <f>IF($AG$1&gt;=M342,N342,0)</f>
        <v>8.4285714285714288</v>
      </c>
      <c r="U342" s="64"/>
      <c r="V342" s="65" t="str">
        <f>IF(Q342=100,"CUMPLIDA",IF(M342-$AG$1&lt;0,"VENCIDA",IF(M342-$AG$1&lt;=30,"PRÓXIMA A VENCER",IF(Q342&gt;0,"CON AVANCE","EN TERMINO"))))</f>
        <v>CUMPLIDA</v>
      </c>
      <c r="W342" s="65" t="str">
        <f>IF(A342&lt;&gt;"",IF(AC342=1,"VENCIDO",IF(AC342=2,"PRÓXIMO A VENCER",IF(AC342=3,"EN TERMINO",IF(AC342=4,"CON AVANCE",IF(AC342=5,"CUMPLIDO",))))),"")</f>
        <v>CUMPLIDO</v>
      </c>
      <c r="X342" s="66" t="s">
        <v>256</v>
      </c>
      <c r="Y342" s="127" t="str">
        <f t="shared" si="74"/>
        <v>H81R16</v>
      </c>
      <c r="Z342" s="84">
        <f>IF(A342&lt;&gt;"",1,Z341+1)</f>
        <v>1</v>
      </c>
      <c r="AA342" s="84" t="str">
        <f t="shared" si="75"/>
        <v>H81R16 - 1</v>
      </c>
      <c r="AB342" s="128">
        <f t="shared" si="76"/>
        <v>5</v>
      </c>
      <c r="AC342" s="128">
        <f t="shared" si="73"/>
        <v>5</v>
      </c>
      <c r="AD342" s="128" t="str">
        <f>IF(A342&lt;&gt;"",MID(F342,1,FIND(" ",F342,1)-1),AD341)</f>
        <v>H81R16.</v>
      </c>
      <c r="AE342" s="128" t="str">
        <f t="shared" si="77"/>
        <v>H81R16</v>
      </c>
      <c r="AF342" s="56"/>
      <c r="AG342" s="56"/>
    </row>
    <row r="343" spans="1:33" s="2" customFormat="1" ht="350.1" customHeight="1" x14ac:dyDescent="0.2">
      <c r="A343" s="95">
        <f>IF(ISBLANK(D343),"",COUNTA($D$2:D343))</f>
        <v>288</v>
      </c>
      <c r="B343" s="96">
        <f t="shared" si="72"/>
        <v>342</v>
      </c>
      <c r="C343" s="64"/>
      <c r="D343" s="72" t="s">
        <v>1922</v>
      </c>
      <c r="E343" s="77">
        <v>1404002</v>
      </c>
      <c r="F343" s="69" t="s">
        <v>820</v>
      </c>
      <c r="G343" s="70" t="s">
        <v>241</v>
      </c>
      <c r="H343" s="70" t="s">
        <v>799</v>
      </c>
      <c r="I343" s="70" t="s">
        <v>800</v>
      </c>
      <c r="J343" s="72" t="s">
        <v>801</v>
      </c>
      <c r="K343" s="64">
        <v>1</v>
      </c>
      <c r="L343" s="118">
        <v>43101</v>
      </c>
      <c r="M343" s="118">
        <v>43403</v>
      </c>
      <c r="N343" s="71">
        <f t="shared" si="78"/>
        <v>43.142857142857146</v>
      </c>
      <c r="O343" s="64" t="s">
        <v>409</v>
      </c>
      <c r="P343" s="64">
        <v>1</v>
      </c>
      <c r="Q343" s="74">
        <f>IF(P343/K343&gt;1,100,+P343/K343*100)</f>
        <v>100</v>
      </c>
      <c r="R343" s="63">
        <f>+N343*Q343/100</f>
        <v>43.142857142857146</v>
      </c>
      <c r="S343" s="63">
        <f>IF(M343&lt;=$AG$1,R343,0)</f>
        <v>43.142857142857146</v>
      </c>
      <c r="T343" s="63">
        <f>IF($AG$1&gt;=M343,N343,0)</f>
        <v>43.142857142857146</v>
      </c>
      <c r="U343" s="64"/>
      <c r="V343" s="65" t="str">
        <f>IF(Q343=100,"CUMPLIDA",IF(M343-$AG$1&lt;0,"VENCIDA",IF(M343-$AG$1&lt;=30,"PRÓXIMA A VENCER",IF(Q343&gt;0,"CON AVANCE","EN TERMINO"))))</f>
        <v>CUMPLIDA</v>
      </c>
      <c r="W343" s="65" t="str">
        <f>IF(A343&lt;&gt;"",IF(AC343=1,"VENCIDO",IF(AC343=2,"PRÓXIMO A VENCER",IF(AC343=3,"EN TERMINO",IF(AC343=4,"CON AVANCE",IF(AC343=5,"CUMPLIDO",))))),"")</f>
        <v>CUMPLIDO</v>
      </c>
      <c r="X343" s="66" t="s">
        <v>256</v>
      </c>
      <c r="Y343" s="127" t="str">
        <f t="shared" si="74"/>
        <v>H82R16</v>
      </c>
      <c r="Z343" s="84">
        <f>IF(A343&lt;&gt;"",1,Z342+1)</f>
        <v>1</v>
      </c>
      <c r="AA343" s="84" t="str">
        <f t="shared" si="75"/>
        <v>H82R16 - 1</v>
      </c>
      <c r="AB343" s="128">
        <f t="shared" si="76"/>
        <v>5</v>
      </c>
      <c r="AC343" s="128">
        <f t="shared" si="73"/>
        <v>5</v>
      </c>
      <c r="AD343" s="128" t="str">
        <f>IF(A343&lt;&gt;"",MID(F343,1,FIND(" ",F343,1)-1),AD342)</f>
        <v>H82R16</v>
      </c>
      <c r="AE343" s="128" t="str">
        <f t="shared" si="77"/>
        <v>H82R16</v>
      </c>
      <c r="AF343" s="56"/>
      <c r="AG343" s="56"/>
    </row>
    <row r="344" spans="1:33" s="2" customFormat="1" ht="350.1" customHeight="1" x14ac:dyDescent="0.2">
      <c r="A344" s="95">
        <f>IF(ISBLANK(D344),"",COUNTA($D$2:D344))</f>
        <v>289</v>
      </c>
      <c r="B344" s="96">
        <f t="shared" si="72"/>
        <v>343</v>
      </c>
      <c r="C344" s="64"/>
      <c r="D344" s="72" t="s">
        <v>1552</v>
      </c>
      <c r="E344" s="77">
        <v>1401001</v>
      </c>
      <c r="F344" s="69" t="s">
        <v>1921</v>
      </c>
      <c r="G344" s="70" t="s">
        <v>710</v>
      </c>
      <c r="H344" s="69" t="s">
        <v>804</v>
      </c>
      <c r="I344" s="70" t="s">
        <v>803</v>
      </c>
      <c r="J344" s="72" t="s">
        <v>806</v>
      </c>
      <c r="K344" s="64">
        <v>1</v>
      </c>
      <c r="L344" s="118">
        <v>43101</v>
      </c>
      <c r="M344" s="118">
        <v>43403</v>
      </c>
      <c r="N344" s="71">
        <f t="shared" ref="N344:N368" si="79">(+M344-L344)/7</f>
        <v>43.142857142857146</v>
      </c>
      <c r="O344" s="64" t="s">
        <v>409</v>
      </c>
      <c r="P344" s="64">
        <v>1</v>
      </c>
      <c r="Q344" s="74">
        <f>IF(P344/K344&gt;1,100,+P344/K344*100)</f>
        <v>100</v>
      </c>
      <c r="R344" s="63">
        <f>+N344*Q344/100</f>
        <v>43.142857142857146</v>
      </c>
      <c r="S344" s="63">
        <f>IF(M344&lt;=$AG$1,R344,0)</f>
        <v>43.142857142857146</v>
      </c>
      <c r="T344" s="63">
        <f>IF($AG$1&gt;=M344,N344,0)</f>
        <v>43.142857142857146</v>
      </c>
      <c r="U344" s="64"/>
      <c r="V344" s="65" t="str">
        <f>IF(Q344=100,"CUMPLIDA",IF(M344-$AG$1&lt;0,"VENCIDA",IF(M344-$AG$1&lt;=30,"PRÓXIMA A VENCER",IF(Q344&gt;0,"CON AVANCE","EN TERMINO"))))</f>
        <v>CUMPLIDA</v>
      </c>
      <c r="W344" s="65" t="str">
        <f>IF(A344&lt;&gt;"",IF(AC344=1,"VENCIDO",IF(AC344=2,"PRÓXIMO A VENCER",IF(AC344=3,"EN TERMINO",IF(AC344=4,"CON AVANCE",IF(AC344=5,"CUMPLIDO",))))),"")</f>
        <v>CUMPLIDO</v>
      </c>
      <c r="X344" s="66" t="s">
        <v>256</v>
      </c>
      <c r="Y344" s="127" t="str">
        <f t="shared" si="74"/>
        <v>H84R16</v>
      </c>
      <c r="Z344" s="84">
        <f>IF(A344&lt;&gt;"",1,Z343+1)</f>
        <v>1</v>
      </c>
      <c r="AA344" s="84" t="str">
        <f t="shared" si="75"/>
        <v>H84R16 - 1</v>
      </c>
      <c r="AB344" s="128">
        <f t="shared" si="76"/>
        <v>5</v>
      </c>
      <c r="AC344" s="128">
        <f t="shared" si="73"/>
        <v>5</v>
      </c>
      <c r="AD344" s="128" t="str">
        <f>IF(A344&lt;&gt;"",MID(F344,1,FIND(" ",F344,1)-1),AD343)</f>
        <v>H84R16.</v>
      </c>
      <c r="AE344" s="128" t="str">
        <f t="shared" si="77"/>
        <v>H84R16</v>
      </c>
      <c r="AF344" s="56"/>
      <c r="AG344" s="56"/>
    </row>
    <row r="345" spans="1:33" s="2" customFormat="1" ht="350.1" customHeight="1" x14ac:dyDescent="0.2">
      <c r="A345" s="95">
        <f>IF(ISBLANK(D345),"",COUNTA($D$2:D345))</f>
        <v>290</v>
      </c>
      <c r="B345" s="96">
        <f t="shared" si="72"/>
        <v>344</v>
      </c>
      <c r="C345" s="64"/>
      <c r="D345" s="72" t="s">
        <v>817</v>
      </c>
      <c r="E345" s="77">
        <v>1401001</v>
      </c>
      <c r="F345" s="69" t="s">
        <v>802</v>
      </c>
      <c r="G345" s="70" t="s">
        <v>242</v>
      </c>
      <c r="H345" s="70" t="s">
        <v>805</v>
      </c>
      <c r="I345" s="70" t="s">
        <v>803</v>
      </c>
      <c r="J345" s="72" t="s">
        <v>806</v>
      </c>
      <c r="K345" s="64">
        <v>1</v>
      </c>
      <c r="L345" s="118">
        <v>43101</v>
      </c>
      <c r="M345" s="118">
        <v>43403</v>
      </c>
      <c r="N345" s="71">
        <f t="shared" si="79"/>
        <v>43.142857142857146</v>
      </c>
      <c r="O345" s="64" t="s">
        <v>409</v>
      </c>
      <c r="P345" s="64">
        <v>1</v>
      </c>
      <c r="Q345" s="74">
        <f>IF(P345/K345&gt;1,100,+P345/K345*100)</f>
        <v>100</v>
      </c>
      <c r="R345" s="63">
        <f>+N345*Q345/100</f>
        <v>43.142857142857146</v>
      </c>
      <c r="S345" s="63">
        <f>IF(M345&lt;=$AG$1,R345,0)</f>
        <v>43.142857142857146</v>
      </c>
      <c r="T345" s="63">
        <f>IF($AG$1&gt;=M345,N345,0)</f>
        <v>43.142857142857146</v>
      </c>
      <c r="U345" s="64"/>
      <c r="V345" s="65" t="str">
        <f>IF(Q345=100,"CUMPLIDA",IF(M345-$AG$1&lt;0,"VENCIDA",IF(M345-$AG$1&lt;=30,"PRÓXIMA A VENCER",IF(Q345&gt;0,"CON AVANCE","EN TERMINO"))))</f>
        <v>CUMPLIDA</v>
      </c>
      <c r="W345" s="65" t="str">
        <f>IF(A345&lt;&gt;"",IF(AC345=1,"VENCIDO",IF(AC345=2,"PRÓXIMO A VENCER",IF(AC345=3,"EN TERMINO",IF(AC345=4,"CON AVANCE",IF(AC345=5,"CUMPLIDO",))))),"")</f>
        <v>CUMPLIDO</v>
      </c>
      <c r="X345" s="66" t="s">
        <v>256</v>
      </c>
      <c r="Y345" s="127" t="str">
        <f t="shared" si="74"/>
        <v>H85R16</v>
      </c>
      <c r="Z345" s="84">
        <f>IF(A345&lt;&gt;"",1,Z344+1)</f>
        <v>1</v>
      </c>
      <c r="AA345" s="84" t="str">
        <f t="shared" si="75"/>
        <v>H85R16 - 1</v>
      </c>
      <c r="AB345" s="128">
        <f t="shared" si="76"/>
        <v>5</v>
      </c>
      <c r="AC345" s="128">
        <f t="shared" si="73"/>
        <v>5</v>
      </c>
      <c r="AD345" s="128" t="str">
        <f>IF(A345&lt;&gt;"",MID(F345,1,FIND(" ",F345,1)-1),AD344)</f>
        <v>H85R16.</v>
      </c>
      <c r="AE345" s="128" t="str">
        <f t="shared" si="77"/>
        <v>H85R16</v>
      </c>
      <c r="AF345" s="56"/>
      <c r="AG345" s="56"/>
    </row>
    <row r="346" spans="1:33" s="2" customFormat="1" ht="350.1" customHeight="1" x14ac:dyDescent="0.2">
      <c r="A346" s="95">
        <f>IF(ISBLANK(D346),"",COUNTA($D$2:D346))</f>
        <v>291</v>
      </c>
      <c r="B346" s="96">
        <f t="shared" si="72"/>
        <v>345</v>
      </c>
      <c r="C346" s="64"/>
      <c r="D346" s="72" t="s">
        <v>816</v>
      </c>
      <c r="E346" s="77">
        <v>1301001</v>
      </c>
      <c r="F346" s="69" t="s">
        <v>1653</v>
      </c>
      <c r="G346" s="70" t="s">
        <v>715</v>
      </c>
      <c r="H346" s="73" t="s">
        <v>1148</v>
      </c>
      <c r="I346" s="70" t="s">
        <v>334</v>
      </c>
      <c r="J346" s="70" t="s">
        <v>333</v>
      </c>
      <c r="K346" s="64">
        <v>16</v>
      </c>
      <c r="L346" s="118">
        <v>43040</v>
      </c>
      <c r="M346" s="118">
        <v>43403</v>
      </c>
      <c r="N346" s="71">
        <f t="shared" si="79"/>
        <v>51.857142857142854</v>
      </c>
      <c r="O346" s="64" t="s">
        <v>1995</v>
      </c>
      <c r="P346" s="64">
        <v>16</v>
      </c>
      <c r="Q346" s="74">
        <f>IF(P346/K346&gt;1,100,+P346/K346*100)</f>
        <v>100</v>
      </c>
      <c r="R346" s="63">
        <f>+N346*Q346/100</f>
        <v>51.857142857142854</v>
      </c>
      <c r="S346" s="63">
        <f>IF(M346&lt;=$AG$1,R346,0)</f>
        <v>51.857142857142854</v>
      </c>
      <c r="T346" s="63">
        <f>IF($AG$1&gt;=M346,N346,0)</f>
        <v>51.857142857142854</v>
      </c>
      <c r="U346" s="64"/>
      <c r="V346" s="65" t="str">
        <f>IF(Q346=100,"CUMPLIDA",IF(M346-$AG$1&lt;0,"VENCIDA",IF(M346-$AG$1&lt;=30,"PRÓXIMA A VENCER",IF(Q346&gt;0,"CON AVANCE","EN TERMINO"))))</f>
        <v>CUMPLIDA</v>
      </c>
      <c r="W346" s="65" t="str">
        <f>IF(A346&lt;&gt;"",IF(AC346=1,"VENCIDO",IF(AC346=2,"PRÓXIMO A VENCER",IF(AC346=3,"EN TERMINO",IF(AC346=4,"CON AVANCE",IF(AC346=5,"CUMPLIDO",))))),"")</f>
        <v>CUMPLIDO</v>
      </c>
      <c r="X346" s="66" t="s">
        <v>256</v>
      </c>
      <c r="Y346" s="127" t="str">
        <f t="shared" si="74"/>
        <v>H87R16</v>
      </c>
      <c r="Z346" s="84">
        <f>IF(A346&lt;&gt;"",1,Z345+1)</f>
        <v>1</v>
      </c>
      <c r="AA346" s="84" t="str">
        <f t="shared" si="75"/>
        <v>H87R16 - 1</v>
      </c>
      <c r="AB346" s="128">
        <f t="shared" si="76"/>
        <v>5</v>
      </c>
      <c r="AC346" s="128">
        <f t="shared" si="73"/>
        <v>5</v>
      </c>
      <c r="AD346" s="128" t="str">
        <f>IF(A346&lt;&gt;"",MID(F346,1,FIND(" ",F346,1)-1),AD345)</f>
        <v>H87R16.</v>
      </c>
      <c r="AE346" s="128" t="str">
        <f t="shared" si="77"/>
        <v>H87R16</v>
      </c>
      <c r="AF346" s="56"/>
      <c r="AG346" s="56"/>
    </row>
    <row r="347" spans="1:33" s="2" customFormat="1" ht="350.1" customHeight="1" x14ac:dyDescent="0.2">
      <c r="A347" s="95">
        <f>IF(ISBLANK(D347),"",COUNTA($D$2:D347))</f>
        <v>292</v>
      </c>
      <c r="B347" s="96">
        <f t="shared" si="72"/>
        <v>346</v>
      </c>
      <c r="C347" s="64"/>
      <c r="D347" s="72" t="s">
        <v>817</v>
      </c>
      <c r="E347" s="77">
        <v>1301001</v>
      </c>
      <c r="F347" s="69" t="s">
        <v>951</v>
      </c>
      <c r="G347" s="70" t="s">
        <v>243</v>
      </c>
      <c r="H347" s="70" t="s">
        <v>1937</v>
      </c>
      <c r="I347" s="70" t="s">
        <v>1938</v>
      </c>
      <c r="J347" s="72" t="s">
        <v>1939</v>
      </c>
      <c r="K347" s="64">
        <v>2</v>
      </c>
      <c r="L347" s="118">
        <v>44407</v>
      </c>
      <c r="M347" s="118">
        <v>44742</v>
      </c>
      <c r="N347" s="71">
        <f t="shared" si="79"/>
        <v>47.857142857142854</v>
      </c>
      <c r="O347" s="64" t="s">
        <v>1995</v>
      </c>
      <c r="P347" s="64">
        <v>0</v>
      </c>
      <c r="Q347" s="74">
        <f>IF(P347/K347&gt;1,100,+P347/K347*100)</f>
        <v>0</v>
      </c>
      <c r="R347" s="63">
        <f>+N347*Q347/100</f>
        <v>0</v>
      </c>
      <c r="S347" s="63">
        <f>IF(M347&lt;=$AG$1,R347,0)</f>
        <v>0</v>
      </c>
      <c r="T347" s="63">
        <f>IF($AG$1&gt;=M347,N347,0)</f>
        <v>47.857142857142854</v>
      </c>
      <c r="U347" s="64"/>
      <c r="V347" s="65" t="str">
        <f>IF(Q347=100,"CUMPLIDA",IF(M347-$AG$1&lt;0,"VENCIDA",IF(M347-$AG$1&lt;=30,"PRÓXIMA A VENCER",IF(Q347&gt;0,"CON AVANCE","EN TERMINO"))))</f>
        <v>VENCIDA</v>
      </c>
      <c r="W347" s="65" t="str">
        <f>IF(A347&lt;&gt;"",IF(AC347=1,"VENCIDO",IF(AC347=2,"PRÓXIMO A VENCER",IF(AC347=3,"EN TERMINO",IF(AC347=4,"CON AVANCE",IF(AC347=5,"CUMPLIDO",))))),"")</f>
        <v>VENCIDO</v>
      </c>
      <c r="X347" s="66" t="s">
        <v>256</v>
      </c>
      <c r="Y347" s="127" t="str">
        <f t="shared" si="74"/>
        <v>H88R16</v>
      </c>
      <c r="Z347" s="84">
        <f>IF(A347&lt;&gt;"",1,Z346+1)</f>
        <v>1</v>
      </c>
      <c r="AA347" s="84" t="str">
        <f t="shared" si="75"/>
        <v>H88R16 - 1</v>
      </c>
      <c r="AB347" s="128">
        <f t="shared" si="76"/>
        <v>1</v>
      </c>
      <c r="AC347" s="128">
        <f t="shared" si="73"/>
        <v>1</v>
      </c>
      <c r="AD347" s="128" t="str">
        <f>IF(A347&lt;&gt;"",MID(F347,1,FIND(" ",F347,1)-1),AD346)</f>
        <v>H88R16</v>
      </c>
      <c r="AE347" s="128" t="str">
        <f t="shared" si="77"/>
        <v>H88R16</v>
      </c>
      <c r="AF347" s="56"/>
      <c r="AG347" s="56"/>
    </row>
    <row r="348" spans="1:33" s="2" customFormat="1" ht="350.1" customHeight="1" x14ac:dyDescent="0.2">
      <c r="A348" s="95">
        <f>IF(ISBLANK(D348),"",COUNTA($D$2:D348))</f>
        <v>293</v>
      </c>
      <c r="B348" s="96">
        <f t="shared" si="72"/>
        <v>347</v>
      </c>
      <c r="C348" s="64"/>
      <c r="D348" s="72" t="s">
        <v>816</v>
      </c>
      <c r="E348" s="77">
        <v>1301001</v>
      </c>
      <c r="F348" s="69" t="s">
        <v>950</v>
      </c>
      <c r="G348" s="70" t="s">
        <v>244</v>
      </c>
      <c r="H348" s="70" t="s">
        <v>335</v>
      </c>
      <c r="I348" s="70" t="s">
        <v>336</v>
      </c>
      <c r="J348" s="72" t="s">
        <v>46</v>
      </c>
      <c r="K348" s="64">
        <v>4</v>
      </c>
      <c r="L348" s="118">
        <v>43040</v>
      </c>
      <c r="M348" s="118">
        <v>43403</v>
      </c>
      <c r="N348" s="71">
        <f t="shared" si="79"/>
        <v>51.857142857142854</v>
      </c>
      <c r="O348" s="64" t="s">
        <v>1995</v>
      </c>
      <c r="P348" s="64">
        <v>0</v>
      </c>
      <c r="Q348" s="74">
        <f>IF(P348/K348&gt;1,100,+P348/K348*100)</f>
        <v>0</v>
      </c>
      <c r="R348" s="63">
        <f>+N348*Q348/100</f>
        <v>0</v>
      </c>
      <c r="S348" s="63">
        <f>IF(M348&lt;=$AG$1,R348,0)</f>
        <v>0</v>
      </c>
      <c r="T348" s="63">
        <f>IF($AG$1&gt;=M348,N348,0)</f>
        <v>51.857142857142854</v>
      </c>
      <c r="U348" s="64"/>
      <c r="V348" s="65" t="str">
        <f>IF(Q348=100,"CUMPLIDA",IF(M348-$AG$1&lt;0,"VENCIDA",IF(M348-$AG$1&lt;=30,"PRÓXIMA A VENCER",IF(Q348&gt;0,"CON AVANCE","EN TERMINO"))))</f>
        <v>VENCIDA</v>
      </c>
      <c r="W348" s="65" t="str">
        <f>IF(A348&lt;&gt;"",IF(AC348=1,"VENCIDO",IF(AC348=2,"PRÓXIMO A VENCER",IF(AC348=3,"EN TERMINO",IF(AC348=4,"CON AVANCE",IF(AC348=5,"CUMPLIDO",))))),"")</f>
        <v>VENCIDO</v>
      </c>
      <c r="X348" s="66" t="s">
        <v>256</v>
      </c>
      <c r="Y348" s="127" t="str">
        <f t="shared" si="74"/>
        <v>H89R16</v>
      </c>
      <c r="Z348" s="84">
        <f>IF(A348&lt;&gt;"",1,Z347+1)</f>
        <v>1</v>
      </c>
      <c r="AA348" s="84" t="str">
        <f t="shared" si="75"/>
        <v>H89R16 - 1</v>
      </c>
      <c r="AB348" s="128">
        <f t="shared" si="76"/>
        <v>1</v>
      </c>
      <c r="AC348" s="128">
        <f t="shared" si="73"/>
        <v>1</v>
      </c>
      <c r="AD348" s="128" t="str">
        <f>IF(A348&lt;&gt;"",MID(F348,1,FIND(" ",F348,1)-1),AD347)</f>
        <v>H89R16.</v>
      </c>
      <c r="AE348" s="128" t="str">
        <f t="shared" si="77"/>
        <v>H89R16</v>
      </c>
      <c r="AF348" s="56"/>
      <c r="AG348" s="56"/>
    </row>
    <row r="349" spans="1:33" s="2" customFormat="1" ht="350.1" customHeight="1" x14ac:dyDescent="0.2">
      <c r="A349" s="95">
        <f>IF(ISBLANK(D349),"",COUNTA($D$2:D349))</f>
        <v>294</v>
      </c>
      <c r="B349" s="96">
        <f t="shared" si="72"/>
        <v>348</v>
      </c>
      <c r="C349" s="64"/>
      <c r="D349" s="72" t="s">
        <v>816</v>
      </c>
      <c r="E349" s="77">
        <v>1301001</v>
      </c>
      <c r="F349" s="69" t="s">
        <v>963</v>
      </c>
      <c r="G349" s="70" t="s">
        <v>245</v>
      </c>
      <c r="H349" s="70" t="s">
        <v>1940</v>
      </c>
      <c r="I349" s="70" t="s">
        <v>1941</v>
      </c>
      <c r="J349" s="72" t="s">
        <v>1879</v>
      </c>
      <c r="K349" s="64">
        <v>1</v>
      </c>
      <c r="L349" s="118">
        <v>44407</v>
      </c>
      <c r="M349" s="118">
        <v>44561</v>
      </c>
      <c r="N349" s="71">
        <f t="shared" si="79"/>
        <v>22</v>
      </c>
      <c r="O349" s="64" t="s">
        <v>1995</v>
      </c>
      <c r="P349" s="64">
        <v>0</v>
      </c>
      <c r="Q349" s="74">
        <f>IF(P349/K349&gt;1,100,+P349/K349*100)</f>
        <v>0</v>
      </c>
      <c r="R349" s="63">
        <f>+N349*Q349/100</f>
        <v>0</v>
      </c>
      <c r="S349" s="63">
        <f>IF(M349&lt;=$AG$1,R349,0)</f>
        <v>0</v>
      </c>
      <c r="T349" s="63">
        <f>IF($AG$1&gt;=M349,N349,0)</f>
        <v>22</v>
      </c>
      <c r="U349" s="64"/>
      <c r="V349" s="65" t="str">
        <f>IF(Q349=100,"CUMPLIDA",IF(M349-$AG$1&lt;0,"VENCIDA",IF(M349-$AG$1&lt;=30,"PRÓXIMA A VENCER",IF(Q349&gt;0,"CON AVANCE","EN TERMINO"))))</f>
        <v>VENCIDA</v>
      </c>
      <c r="W349" s="65" t="str">
        <f>IF(A349&lt;&gt;"",IF(AC349=1,"VENCIDO",IF(AC349=2,"PRÓXIMO A VENCER",IF(AC349=3,"EN TERMINO",IF(AC349=4,"CON AVANCE",IF(AC349=5,"CUMPLIDO",))))),"")</f>
        <v>VENCIDO</v>
      </c>
      <c r="X349" s="66" t="s">
        <v>256</v>
      </c>
      <c r="Y349" s="127" t="str">
        <f t="shared" si="74"/>
        <v>H90R16</v>
      </c>
      <c r="Z349" s="84">
        <f>IF(A349&lt;&gt;"",1,Z348+1)</f>
        <v>1</v>
      </c>
      <c r="AA349" s="84" t="str">
        <f t="shared" si="75"/>
        <v>H90R16 - 1</v>
      </c>
      <c r="AB349" s="128">
        <f t="shared" si="76"/>
        <v>1</v>
      </c>
      <c r="AC349" s="128">
        <f t="shared" si="73"/>
        <v>1</v>
      </c>
      <c r="AD349" s="128" t="str">
        <f>IF(A349&lt;&gt;"",MID(F349,1,FIND(" ",F349,1)-1),AD348)</f>
        <v>H90R16.</v>
      </c>
      <c r="AE349" s="128" t="str">
        <f t="shared" si="77"/>
        <v>H90R16</v>
      </c>
      <c r="AF349" s="56"/>
      <c r="AG349" s="56"/>
    </row>
    <row r="350" spans="1:33" s="2" customFormat="1" ht="350.1" customHeight="1" x14ac:dyDescent="0.2">
      <c r="A350" s="95">
        <f>IF(ISBLANK(D350),"",COUNTA($D$2:D350))</f>
        <v>295</v>
      </c>
      <c r="B350" s="96">
        <f t="shared" si="72"/>
        <v>349</v>
      </c>
      <c r="C350" s="64"/>
      <c r="D350" s="72" t="s">
        <v>816</v>
      </c>
      <c r="E350" s="77">
        <v>1301001</v>
      </c>
      <c r="F350" s="69" t="s">
        <v>1942</v>
      </c>
      <c r="G350" s="70" t="s">
        <v>246</v>
      </c>
      <c r="H350" s="70" t="s">
        <v>1935</v>
      </c>
      <c r="I350" s="70" t="s">
        <v>1943</v>
      </c>
      <c r="J350" s="72" t="s">
        <v>1879</v>
      </c>
      <c r="K350" s="64">
        <v>1</v>
      </c>
      <c r="L350" s="118">
        <v>44407</v>
      </c>
      <c r="M350" s="118">
        <v>44561</v>
      </c>
      <c r="N350" s="71">
        <f t="shared" si="79"/>
        <v>22</v>
      </c>
      <c r="O350" s="64" t="s">
        <v>1995</v>
      </c>
      <c r="P350" s="64">
        <v>0</v>
      </c>
      <c r="Q350" s="74">
        <f>IF(P350/K350&gt;1,100,+P350/K350*100)</f>
        <v>0</v>
      </c>
      <c r="R350" s="63">
        <f>+N350*Q350/100</f>
        <v>0</v>
      </c>
      <c r="S350" s="63">
        <f>IF(M350&lt;=$AG$1,R350,0)</f>
        <v>0</v>
      </c>
      <c r="T350" s="63">
        <f>IF($AG$1&gt;=M350,N350,0)</f>
        <v>22</v>
      </c>
      <c r="U350" s="64"/>
      <c r="V350" s="65" t="str">
        <f>IF(Q350=100,"CUMPLIDA",IF(M350-$AG$1&lt;0,"VENCIDA",IF(M350-$AG$1&lt;=30,"PRÓXIMA A VENCER",IF(Q350&gt;0,"CON AVANCE","EN TERMINO"))))</f>
        <v>VENCIDA</v>
      </c>
      <c r="W350" s="65" t="str">
        <f>IF(A350&lt;&gt;"",IF(AC350=1,"VENCIDO",IF(AC350=2,"PRÓXIMO A VENCER",IF(AC350=3,"EN TERMINO",IF(AC350=4,"CON AVANCE",IF(AC350=5,"CUMPLIDO",))))),"")</f>
        <v>VENCIDO</v>
      </c>
      <c r="X350" s="66" t="s">
        <v>256</v>
      </c>
      <c r="Y350" s="127" t="str">
        <f t="shared" si="74"/>
        <v>H91R16</v>
      </c>
      <c r="Z350" s="84">
        <f>IF(A350&lt;&gt;"",1,Z349+1)</f>
        <v>1</v>
      </c>
      <c r="AA350" s="84" t="str">
        <f t="shared" si="75"/>
        <v>H91R16 - 1</v>
      </c>
      <c r="AB350" s="128">
        <f t="shared" si="76"/>
        <v>1</v>
      </c>
      <c r="AC350" s="128">
        <f t="shared" si="73"/>
        <v>1</v>
      </c>
      <c r="AD350" s="128" t="str">
        <f>IF(A350&lt;&gt;"",MID(F350,1,FIND(" ",F350,1)-1),AD349)</f>
        <v>H91R16.</v>
      </c>
      <c r="AE350" s="128" t="str">
        <f t="shared" si="77"/>
        <v>H91R16</v>
      </c>
      <c r="AF350" s="56"/>
      <c r="AG350" s="56"/>
    </row>
    <row r="351" spans="1:33" s="2" customFormat="1" ht="350.1" customHeight="1" x14ac:dyDescent="0.2">
      <c r="A351" s="95">
        <f>IF(ISBLANK(D351),"",COUNTA($D$2:D351))</f>
        <v>296</v>
      </c>
      <c r="B351" s="96">
        <f t="shared" si="72"/>
        <v>350</v>
      </c>
      <c r="C351" s="64"/>
      <c r="D351" s="72" t="s">
        <v>816</v>
      </c>
      <c r="E351" s="77">
        <v>1301001</v>
      </c>
      <c r="F351" s="69" t="s">
        <v>746</v>
      </c>
      <c r="G351" s="70" t="s">
        <v>247</v>
      </c>
      <c r="H351" s="70" t="s">
        <v>1944</v>
      </c>
      <c r="I351" s="70" t="s">
        <v>1945</v>
      </c>
      <c r="J351" s="72" t="s">
        <v>1879</v>
      </c>
      <c r="K351" s="64">
        <v>1</v>
      </c>
      <c r="L351" s="118">
        <v>44407</v>
      </c>
      <c r="M351" s="118">
        <v>44561</v>
      </c>
      <c r="N351" s="71">
        <f t="shared" si="79"/>
        <v>22</v>
      </c>
      <c r="O351" s="64" t="s">
        <v>1995</v>
      </c>
      <c r="P351" s="64">
        <v>0</v>
      </c>
      <c r="Q351" s="74">
        <f>IF(P351/K351&gt;1,100,+P351/K351*100)</f>
        <v>0</v>
      </c>
      <c r="R351" s="63">
        <f>+N351*Q351/100</f>
        <v>0</v>
      </c>
      <c r="S351" s="63">
        <f>IF(M351&lt;=$AG$1,R351,0)</f>
        <v>0</v>
      </c>
      <c r="T351" s="63">
        <f>IF($AG$1&gt;=M351,N351,0)</f>
        <v>22</v>
      </c>
      <c r="U351" s="64"/>
      <c r="V351" s="65" t="str">
        <f>IF(Q351=100,"CUMPLIDA",IF(M351-$AG$1&lt;0,"VENCIDA",IF(M351-$AG$1&lt;=30,"PRÓXIMA A VENCER",IF(Q351&gt;0,"CON AVANCE","EN TERMINO"))))</f>
        <v>VENCIDA</v>
      </c>
      <c r="W351" s="65" t="str">
        <f>IF(A351&lt;&gt;"",IF(AC351=1,"VENCIDO",IF(AC351=2,"PRÓXIMO A VENCER",IF(AC351=3,"EN TERMINO",IF(AC351=4,"CON AVANCE",IF(AC351=5,"CUMPLIDO",))))),"")</f>
        <v>VENCIDO</v>
      </c>
      <c r="X351" s="66" t="s">
        <v>256</v>
      </c>
      <c r="Y351" s="127" t="str">
        <f t="shared" si="74"/>
        <v>H95R16</v>
      </c>
      <c r="Z351" s="84">
        <f>IF(A351&lt;&gt;"",1,Z350+1)</f>
        <v>1</v>
      </c>
      <c r="AA351" s="84" t="str">
        <f t="shared" si="75"/>
        <v>H95R16 - 1</v>
      </c>
      <c r="AB351" s="128">
        <f t="shared" si="76"/>
        <v>1</v>
      </c>
      <c r="AC351" s="128">
        <f t="shared" si="73"/>
        <v>1</v>
      </c>
      <c r="AD351" s="128" t="str">
        <f>IF(A351&lt;&gt;"",MID(F351,1,FIND(" ",F351,1)-1),AD350)</f>
        <v>H95R16.</v>
      </c>
      <c r="AE351" s="128" t="str">
        <f t="shared" si="77"/>
        <v>H95R16</v>
      </c>
      <c r="AF351" s="56"/>
      <c r="AG351" s="56"/>
    </row>
    <row r="352" spans="1:33" s="2" customFormat="1" ht="350.1" customHeight="1" x14ac:dyDescent="0.2">
      <c r="A352" s="95">
        <f>IF(ISBLANK(D352),"",COUNTA($D$2:D352))</f>
        <v>297</v>
      </c>
      <c r="B352" s="96">
        <f t="shared" si="72"/>
        <v>351</v>
      </c>
      <c r="C352" s="64"/>
      <c r="D352" s="72" t="s">
        <v>817</v>
      </c>
      <c r="E352" s="77">
        <v>1801003</v>
      </c>
      <c r="F352" s="69" t="s">
        <v>430</v>
      </c>
      <c r="G352" s="70" t="s">
        <v>433</v>
      </c>
      <c r="H352" s="70" t="s">
        <v>1367</v>
      </c>
      <c r="I352" s="70" t="s">
        <v>1365</v>
      </c>
      <c r="J352" s="72" t="s">
        <v>1366</v>
      </c>
      <c r="K352" s="64">
        <v>1</v>
      </c>
      <c r="L352" s="118">
        <v>43859</v>
      </c>
      <c r="M352" s="118">
        <v>43921</v>
      </c>
      <c r="N352" s="71">
        <f t="shared" si="79"/>
        <v>8.8571428571428577</v>
      </c>
      <c r="O352" s="64" t="s">
        <v>379</v>
      </c>
      <c r="P352" s="64">
        <v>1</v>
      </c>
      <c r="Q352" s="74">
        <f>IF(P352/K352&gt;1,100,+P352/K352*100)</f>
        <v>100</v>
      </c>
      <c r="R352" s="63">
        <f>+N352*Q352/100</f>
        <v>8.8571428571428577</v>
      </c>
      <c r="S352" s="63">
        <f>IF(M352&lt;=$AG$1,R352,0)</f>
        <v>8.8571428571428577</v>
      </c>
      <c r="T352" s="63">
        <f>IF($AG$1&gt;=M352,N352,0)</f>
        <v>8.8571428571428577</v>
      </c>
      <c r="U352" s="64" t="s">
        <v>1815</v>
      </c>
      <c r="V352" s="65" t="str">
        <f>IF(Q352=100,"CUMPLIDA",IF(M352-$AG$1&lt;0,"VENCIDA",IF(M352-$AG$1&lt;=30,"PRÓXIMA A VENCER",IF(Q352&gt;0,"CON AVANCE","EN TERMINO"))))</f>
        <v>CUMPLIDA</v>
      </c>
      <c r="W352" s="65" t="str">
        <f>IF(A352&lt;&gt;"",IF(AC352=1,"VENCIDO",IF(AC352=2,"PRÓXIMO A VENCER",IF(AC352=3,"EN TERMINO",IF(AC352=4,"CON AVANCE",IF(AC352=5,"CUMPLIDO",))))),"")</f>
        <v>CUMPLIDO</v>
      </c>
      <c r="X352" s="66" t="s">
        <v>256</v>
      </c>
      <c r="Y352" s="127" t="str">
        <f t="shared" si="74"/>
        <v>H101R16</v>
      </c>
      <c r="Z352" s="84">
        <f>IF(A352&lt;&gt;"",1,Z351+1)</f>
        <v>1</v>
      </c>
      <c r="AA352" s="84" t="str">
        <f t="shared" si="75"/>
        <v>H101R16 - 1</v>
      </c>
      <c r="AB352" s="128">
        <f t="shared" si="76"/>
        <v>5</v>
      </c>
      <c r="AC352" s="128">
        <f t="shared" si="73"/>
        <v>5</v>
      </c>
      <c r="AD352" s="128" t="str">
        <f>IF(A352&lt;&gt;"",MID(F352,1,FIND(" ",F352,1)-1),AD351)</f>
        <v>H101R16.</v>
      </c>
      <c r="AE352" s="128" t="str">
        <f t="shared" si="77"/>
        <v>H101R16</v>
      </c>
      <c r="AF352" s="56"/>
      <c r="AG352" s="56"/>
    </row>
    <row r="353" spans="1:33" s="2" customFormat="1" ht="350.1" customHeight="1" x14ac:dyDescent="0.2">
      <c r="A353" s="95" t="str">
        <f>IF(ISBLANK(D353),"",COUNTA($D$2:D353))</f>
        <v/>
      </c>
      <c r="B353" s="96">
        <f t="shared" si="72"/>
        <v>352</v>
      </c>
      <c r="C353" s="64"/>
      <c r="D353" s="72"/>
      <c r="E353" s="77">
        <v>1801003</v>
      </c>
      <c r="F353" s="69" t="s">
        <v>431</v>
      </c>
      <c r="G353" s="70" t="s">
        <v>433</v>
      </c>
      <c r="H353" s="70" t="s">
        <v>2300</v>
      </c>
      <c r="I353" s="70" t="s">
        <v>2301</v>
      </c>
      <c r="J353" s="72" t="s">
        <v>2302</v>
      </c>
      <c r="K353" s="64">
        <v>5</v>
      </c>
      <c r="L353" s="118">
        <v>44744</v>
      </c>
      <c r="M353" s="118">
        <v>44926</v>
      </c>
      <c r="N353" s="71">
        <f t="shared" si="79"/>
        <v>26</v>
      </c>
      <c r="O353" s="64" t="s">
        <v>1994</v>
      </c>
      <c r="P353" s="64">
        <v>0</v>
      </c>
      <c r="Q353" s="74">
        <f>IF(P353/K353&gt;1,100,+P353/K353*100)</f>
        <v>0</v>
      </c>
      <c r="R353" s="63">
        <f>+N353*Q353/100</f>
        <v>0</v>
      </c>
      <c r="S353" s="63">
        <f>IF(M353&lt;=$AG$1,R353,0)</f>
        <v>0</v>
      </c>
      <c r="T353" s="63">
        <f>IF($AG$1&gt;=M353,N353,0)</f>
        <v>0</v>
      </c>
      <c r="U353" s="64"/>
      <c r="V353" s="65" t="str">
        <f>IF(Q353=100,"CUMPLIDA",IF(M353-$AG$1&lt;0,"VENCIDA",IF(M353-$AG$1&lt;=30,"PRÓXIMA A VENCER",IF(Q353&gt;0,"CON AVANCE","EN TERMINO"))))</f>
        <v>EN TERMINO</v>
      </c>
      <c r="W353" s="65" t="str">
        <f>IF(A353&lt;&gt;"",IF(AC353=1,"VENCIDO",IF(AC353=2,"PRÓXIMO A VENCER",IF(AC353=3,"EN TERMINO",IF(AC353=4,"CON AVANCE",IF(AC353=5,"CUMPLIDO",))))),"")</f>
        <v/>
      </c>
      <c r="X353" s="66" t="s">
        <v>256</v>
      </c>
      <c r="Y353" s="127" t="str">
        <f t="shared" si="74"/>
        <v>H101R16</v>
      </c>
      <c r="Z353" s="84">
        <f>IF(A353&lt;&gt;"",1,Z352+1)</f>
        <v>2</v>
      </c>
      <c r="AA353" s="84" t="str">
        <f t="shared" si="75"/>
        <v>H101R16 - 2</v>
      </c>
      <c r="AB353" s="128">
        <f t="shared" si="76"/>
        <v>3</v>
      </c>
      <c r="AC353" s="128">
        <f t="shared" si="73"/>
        <v>3</v>
      </c>
      <c r="AD353" s="128" t="str">
        <f>IF(A353&lt;&gt;"",MID(F353,1,FIND(" ",F353,1)-1),AD352)</f>
        <v>H101R16.</v>
      </c>
      <c r="AE353" s="128" t="str">
        <f t="shared" si="77"/>
        <v>H101R16</v>
      </c>
      <c r="AF353" s="56"/>
      <c r="AG353" s="56"/>
    </row>
    <row r="354" spans="1:33" s="2" customFormat="1" ht="350.1" customHeight="1" x14ac:dyDescent="0.2">
      <c r="A354" s="95" t="str">
        <f>IF(ISBLANK(D354),"",COUNTA($D$2:D354))</f>
        <v/>
      </c>
      <c r="B354" s="96">
        <f t="shared" si="72"/>
        <v>353</v>
      </c>
      <c r="C354" s="64"/>
      <c r="D354" s="72"/>
      <c r="E354" s="77">
        <v>1801003</v>
      </c>
      <c r="F354" s="69" t="s">
        <v>647</v>
      </c>
      <c r="G354" s="70" t="s">
        <v>433</v>
      </c>
      <c r="H354" s="70" t="s">
        <v>649</v>
      </c>
      <c r="I354" s="70" t="s">
        <v>648</v>
      </c>
      <c r="J354" s="72" t="s">
        <v>432</v>
      </c>
      <c r="K354" s="64">
        <v>3</v>
      </c>
      <c r="L354" s="118">
        <v>43050</v>
      </c>
      <c r="M354" s="118">
        <v>43342</v>
      </c>
      <c r="N354" s="71">
        <f t="shared" si="79"/>
        <v>41.714285714285715</v>
      </c>
      <c r="O354" s="64" t="s">
        <v>1999</v>
      </c>
      <c r="P354" s="64">
        <v>0</v>
      </c>
      <c r="Q354" s="74">
        <f>IF(P354/K354&gt;1,100,+P354/K354*100)</f>
        <v>0</v>
      </c>
      <c r="R354" s="63">
        <f>+N354*Q354/100</f>
        <v>0</v>
      </c>
      <c r="S354" s="63">
        <f>IF(M354&lt;=$AG$1,R354,0)</f>
        <v>0</v>
      </c>
      <c r="T354" s="63">
        <f>IF($AG$1&gt;=M354,N354,0)</f>
        <v>41.714285714285715</v>
      </c>
      <c r="U354" s="64" t="s">
        <v>1815</v>
      </c>
      <c r="V354" s="65" t="str">
        <f>IF(Q354=100,"CUMPLIDA",IF(M354-$AG$1&lt;0,"VENCIDA",IF(M354-$AG$1&lt;=30,"PRÓXIMA A VENCER",IF(Q354&gt;0,"CON AVANCE","EN TERMINO"))))</f>
        <v>VENCIDA</v>
      </c>
      <c r="W354" s="65" t="str">
        <f>IF(A354&lt;&gt;"",IF(AC354=1,"VENCIDO",IF(AC354=2,"PRÓXIMO A VENCER",IF(AC354=3,"EN TERMINO",IF(AC354=4,"CON AVANCE",IF(AC354=5,"CUMPLIDO",))))),"")</f>
        <v/>
      </c>
      <c r="X354" s="66" t="s">
        <v>256</v>
      </c>
      <c r="Y354" s="127" t="str">
        <f t="shared" si="74"/>
        <v>H101R16</v>
      </c>
      <c r="Z354" s="84">
        <f>IF(A354&lt;&gt;"",1,Z353+1)</f>
        <v>3</v>
      </c>
      <c r="AA354" s="84" t="str">
        <f t="shared" si="75"/>
        <v>H101R16 - 3</v>
      </c>
      <c r="AB354" s="128">
        <f t="shared" si="76"/>
        <v>1</v>
      </c>
      <c r="AC354" s="128">
        <f t="shared" si="73"/>
        <v>1</v>
      </c>
      <c r="AD354" s="128" t="str">
        <f>IF(A354&lt;&gt;"",MID(F354,1,FIND(" ",F354,1)-1),AD353)</f>
        <v>H101R16.</v>
      </c>
      <c r="AE354" s="128" t="str">
        <f t="shared" si="77"/>
        <v>H101R16</v>
      </c>
      <c r="AF354" s="56"/>
      <c r="AG354" s="56"/>
    </row>
    <row r="355" spans="1:33" s="2" customFormat="1" ht="350.1" customHeight="1" x14ac:dyDescent="0.2">
      <c r="A355" s="95">
        <f>IF(ISBLANK(D355),"",COUNTA($D$2:D355))</f>
        <v>298</v>
      </c>
      <c r="B355" s="96">
        <f t="shared" si="72"/>
        <v>354</v>
      </c>
      <c r="C355" s="64"/>
      <c r="D355" s="72" t="s">
        <v>816</v>
      </c>
      <c r="E355" s="77">
        <v>1801003</v>
      </c>
      <c r="F355" s="69" t="s">
        <v>559</v>
      </c>
      <c r="G355" s="70" t="s">
        <v>389</v>
      </c>
      <c r="H355" s="70" t="s">
        <v>558</v>
      </c>
      <c r="I355" s="70" t="s">
        <v>382</v>
      </c>
      <c r="J355" s="72" t="s">
        <v>361</v>
      </c>
      <c r="K355" s="64">
        <v>3</v>
      </c>
      <c r="L355" s="118">
        <v>43040</v>
      </c>
      <c r="M355" s="118">
        <v>43403</v>
      </c>
      <c r="N355" s="71">
        <f t="shared" si="79"/>
        <v>51.857142857142854</v>
      </c>
      <c r="O355" s="64" t="s">
        <v>2017</v>
      </c>
      <c r="P355" s="64">
        <v>3</v>
      </c>
      <c r="Q355" s="74">
        <f>IF(P355/K355&gt;1,100,+P355/K355*100)</f>
        <v>100</v>
      </c>
      <c r="R355" s="63">
        <f>+N355*Q355/100</f>
        <v>51.857142857142854</v>
      </c>
      <c r="S355" s="63">
        <f>IF(M355&lt;=$AG$1,R355,0)</f>
        <v>51.857142857142854</v>
      </c>
      <c r="T355" s="63">
        <f>IF($AG$1&gt;=M355,N355,0)</f>
        <v>51.857142857142854</v>
      </c>
      <c r="U355" s="64" t="s">
        <v>1815</v>
      </c>
      <c r="V355" s="65" t="str">
        <f>IF(Q355=100,"CUMPLIDA",IF(M355-$AG$1&lt;0,"VENCIDA",IF(M355-$AG$1&lt;=30,"PRÓXIMA A VENCER",IF(Q355&gt;0,"CON AVANCE","EN TERMINO"))))</f>
        <v>CUMPLIDA</v>
      </c>
      <c r="W355" s="65" t="str">
        <f>IF(A355&lt;&gt;"",IF(AC355=1,"VENCIDO",IF(AC355=2,"PRÓXIMO A VENCER",IF(AC355=3,"EN TERMINO",IF(AC355=4,"CON AVANCE",IF(AC355=5,"CUMPLIDO",))))),"")</f>
        <v>CUMPLIDO</v>
      </c>
      <c r="X355" s="66" t="s">
        <v>256</v>
      </c>
      <c r="Y355" s="127" t="str">
        <f t="shared" si="74"/>
        <v>H105R16</v>
      </c>
      <c r="Z355" s="84">
        <f>IF(A355&lt;&gt;"",1,Z354+1)</f>
        <v>1</v>
      </c>
      <c r="AA355" s="84" t="str">
        <f t="shared" si="75"/>
        <v>H105R16 - 1</v>
      </c>
      <c r="AB355" s="128">
        <f t="shared" si="76"/>
        <v>5</v>
      </c>
      <c r="AC355" s="128">
        <f t="shared" si="73"/>
        <v>5</v>
      </c>
      <c r="AD355" s="128" t="str">
        <f>IF(A355&lt;&gt;"",MID(F355,1,FIND(" ",F355,1)-1),AD354)</f>
        <v>H105R16.</v>
      </c>
      <c r="AE355" s="128" t="str">
        <f t="shared" si="77"/>
        <v>H105R16</v>
      </c>
      <c r="AF355" s="56"/>
      <c r="AG355" s="56"/>
    </row>
    <row r="356" spans="1:33" s="2" customFormat="1" ht="350.1" customHeight="1" x14ac:dyDescent="0.2">
      <c r="A356" s="95" t="str">
        <f>IF(ISBLANK(D356),"",COUNTA($D$2:D356))</f>
        <v/>
      </c>
      <c r="B356" s="96">
        <f t="shared" si="72"/>
        <v>355</v>
      </c>
      <c r="C356" s="64"/>
      <c r="D356" s="72"/>
      <c r="E356" s="77">
        <v>1801003</v>
      </c>
      <c r="F356" s="69" t="s">
        <v>560</v>
      </c>
      <c r="G356" s="70" t="s">
        <v>389</v>
      </c>
      <c r="H356" s="70" t="s">
        <v>1149</v>
      </c>
      <c r="I356" s="70" t="s">
        <v>771</v>
      </c>
      <c r="J356" s="72" t="s">
        <v>557</v>
      </c>
      <c r="K356" s="64">
        <v>3</v>
      </c>
      <c r="L356" s="118">
        <v>43040</v>
      </c>
      <c r="M356" s="118">
        <v>43342</v>
      </c>
      <c r="N356" s="71">
        <v>43.142857142857146</v>
      </c>
      <c r="O356" s="67" t="s">
        <v>1997</v>
      </c>
      <c r="P356" s="64">
        <v>3</v>
      </c>
      <c r="Q356" s="74">
        <f>IF(P356/K356&gt;1,100,+P356/K356*100)</f>
        <v>100</v>
      </c>
      <c r="R356" s="63">
        <f>+N356*Q356/100</f>
        <v>43.142857142857146</v>
      </c>
      <c r="S356" s="63">
        <f>IF(M356&lt;=$AG$1,R356,0)</f>
        <v>43.142857142857146</v>
      </c>
      <c r="T356" s="63">
        <f>IF($AG$1&gt;=M356,N356,0)</f>
        <v>43.142857142857146</v>
      </c>
      <c r="U356" s="64"/>
      <c r="V356" s="65" t="str">
        <f>IF(Q356=100,"CUMPLIDA",IF(M356-$AG$1&lt;0,"VENCIDA",IF(M356-$AG$1&lt;=30,"PRÓXIMA A VENCER",IF(Q356&gt;0,"CON AVANCE","EN TERMINO"))))</f>
        <v>CUMPLIDA</v>
      </c>
      <c r="W356" s="65" t="str">
        <f>IF(A356&lt;&gt;"",IF(AC356=1,"VENCIDO",IF(AC356=2,"PRÓXIMO A VENCER",IF(AC356=3,"EN TERMINO",IF(AC356=4,"CON AVANCE",IF(AC356=5,"CUMPLIDO",))))),"")</f>
        <v/>
      </c>
      <c r="X356" s="66" t="s">
        <v>256</v>
      </c>
      <c r="Y356" s="127" t="str">
        <f t="shared" si="74"/>
        <v>H105R16</v>
      </c>
      <c r="Z356" s="84">
        <f>IF(A356&lt;&gt;"",1,Z355+1)</f>
        <v>2</v>
      </c>
      <c r="AA356" s="84" t="str">
        <f t="shared" si="75"/>
        <v>H105R16 - 2</v>
      </c>
      <c r="AB356" s="128">
        <f t="shared" si="76"/>
        <v>5</v>
      </c>
      <c r="AC356" s="128">
        <f t="shared" si="73"/>
        <v>5</v>
      </c>
      <c r="AD356" s="128" t="str">
        <f>IF(A356&lt;&gt;"",MID(F356,1,FIND(" ",F356,1)-1),AD355)</f>
        <v>H105R16.</v>
      </c>
      <c r="AE356" s="128" t="str">
        <f t="shared" si="77"/>
        <v>H105R16</v>
      </c>
      <c r="AF356" s="56"/>
      <c r="AG356" s="56"/>
    </row>
    <row r="357" spans="1:33" s="2" customFormat="1" ht="350.1" customHeight="1" x14ac:dyDescent="0.2">
      <c r="A357" s="95">
        <f>IF(ISBLANK(D357),"",COUNTA($D$2:D357))</f>
        <v>299</v>
      </c>
      <c r="B357" s="96">
        <f t="shared" si="72"/>
        <v>356</v>
      </c>
      <c r="C357" s="64"/>
      <c r="D357" s="72" t="s">
        <v>816</v>
      </c>
      <c r="E357" s="77">
        <v>1801003</v>
      </c>
      <c r="F357" s="69" t="s">
        <v>387</v>
      </c>
      <c r="G357" s="70" t="s">
        <v>388</v>
      </c>
      <c r="H357" s="70" t="s">
        <v>383</v>
      </c>
      <c r="I357" s="70" t="s">
        <v>384</v>
      </c>
      <c r="J357" s="72" t="s">
        <v>385</v>
      </c>
      <c r="K357" s="64">
        <v>1</v>
      </c>
      <c r="L357" s="118">
        <v>43101</v>
      </c>
      <c r="M357" s="118">
        <v>43189</v>
      </c>
      <c r="N357" s="71">
        <f t="shared" si="79"/>
        <v>12.571428571428571</v>
      </c>
      <c r="O357" s="64" t="s">
        <v>379</v>
      </c>
      <c r="P357" s="64">
        <v>1</v>
      </c>
      <c r="Q357" s="74">
        <f>IF(P357/K357&gt;1,100,+P357/K357*100)</f>
        <v>100</v>
      </c>
      <c r="R357" s="63">
        <f>+N357*Q357/100</f>
        <v>12.571428571428571</v>
      </c>
      <c r="S357" s="63">
        <f>IF(M357&lt;=$AG$1,R357,0)</f>
        <v>12.571428571428571</v>
      </c>
      <c r="T357" s="63">
        <f>IF($AG$1&gt;=M357,N357,0)</f>
        <v>12.571428571428571</v>
      </c>
      <c r="U357" s="64" t="s">
        <v>1815</v>
      </c>
      <c r="V357" s="65" t="str">
        <f>IF(Q357=100,"CUMPLIDA",IF(M357-$AG$1&lt;0,"VENCIDA",IF(M357-$AG$1&lt;=30,"PRÓXIMA A VENCER",IF(Q357&gt;0,"CON AVANCE","EN TERMINO"))))</f>
        <v>CUMPLIDA</v>
      </c>
      <c r="W357" s="65" t="str">
        <f>IF(A357&lt;&gt;"",IF(AC357=1,"VENCIDO",IF(AC357=2,"PRÓXIMO A VENCER",IF(AC357=3,"EN TERMINO",IF(AC357=4,"CON AVANCE",IF(AC357=5,"CUMPLIDO",))))),"")</f>
        <v>CUMPLIDO</v>
      </c>
      <c r="X357" s="66" t="s">
        <v>256</v>
      </c>
      <c r="Y357" s="127" t="str">
        <f t="shared" si="74"/>
        <v>H106R16</v>
      </c>
      <c r="Z357" s="84">
        <f>IF(A357&lt;&gt;"",1,Z356+1)</f>
        <v>1</v>
      </c>
      <c r="AA357" s="84" t="str">
        <f t="shared" si="75"/>
        <v>H106R16 - 1</v>
      </c>
      <c r="AB357" s="128">
        <f t="shared" si="76"/>
        <v>5</v>
      </c>
      <c r="AC357" s="128">
        <f t="shared" si="73"/>
        <v>5</v>
      </c>
      <c r="AD357" s="128" t="str">
        <f>IF(A357&lt;&gt;"",MID(F357,1,FIND(" ",F357,1)-1),AD356)</f>
        <v>H106R16.</v>
      </c>
      <c r="AE357" s="128" t="str">
        <f t="shared" si="77"/>
        <v>H106R16</v>
      </c>
      <c r="AF357" s="56"/>
      <c r="AG357" s="56"/>
    </row>
    <row r="358" spans="1:33" s="2" customFormat="1" ht="350.1" customHeight="1" x14ac:dyDescent="0.2">
      <c r="A358" s="95">
        <f>IF(ISBLANK(D358),"",COUNTA($D$2:D358))</f>
        <v>300</v>
      </c>
      <c r="B358" s="96">
        <f t="shared" si="72"/>
        <v>357</v>
      </c>
      <c r="C358" s="64"/>
      <c r="D358" s="72" t="s">
        <v>816</v>
      </c>
      <c r="E358" s="77">
        <v>1802002</v>
      </c>
      <c r="F358" s="69" t="s">
        <v>837</v>
      </c>
      <c r="G358" s="70" t="s">
        <v>248</v>
      </c>
      <c r="H358" s="70" t="s">
        <v>808</v>
      </c>
      <c r="I358" s="70" t="s">
        <v>807</v>
      </c>
      <c r="J358" s="72" t="s">
        <v>9</v>
      </c>
      <c r="K358" s="64">
        <v>1</v>
      </c>
      <c r="L358" s="118">
        <v>43040</v>
      </c>
      <c r="M358" s="118">
        <v>43099</v>
      </c>
      <c r="N358" s="71">
        <f t="shared" ref="N358:N359" si="80">(+M358-L358)/7</f>
        <v>8.4285714285714288</v>
      </c>
      <c r="O358" s="64" t="s">
        <v>379</v>
      </c>
      <c r="P358" s="64">
        <v>0.99</v>
      </c>
      <c r="Q358" s="74">
        <f>IF(P358/K358&gt;1,100,+P358/K358*100)</f>
        <v>99</v>
      </c>
      <c r="R358" s="63">
        <f>+N358*Q358/100</f>
        <v>8.3442857142857143</v>
      </c>
      <c r="S358" s="63">
        <f>IF(M358&lt;=$AG$1,R358,0)</f>
        <v>8.3442857142857143</v>
      </c>
      <c r="T358" s="63">
        <f>IF($AG$1&gt;=M358,N358,0)</f>
        <v>8.4285714285714288</v>
      </c>
      <c r="U358" s="64" t="s">
        <v>1815</v>
      </c>
      <c r="V358" s="65" t="str">
        <f>IF(Q358=100,"CUMPLIDA",IF(M358-$AG$1&lt;0,"VENCIDA",IF(M358-$AG$1&lt;=30,"PRÓXIMA A VENCER",IF(Q358&gt;0,"CON AVANCE","EN TERMINO"))))</f>
        <v>VENCIDA</v>
      </c>
      <c r="W358" s="65" t="str">
        <f>IF(A358&lt;&gt;"",IF(AC358=1,"VENCIDO",IF(AC358=2,"PRÓXIMO A VENCER",IF(AC358=3,"EN TERMINO",IF(AC358=4,"CON AVANCE",IF(AC358=5,"CUMPLIDO",))))),"")</f>
        <v>VENCIDO</v>
      </c>
      <c r="X358" s="66" t="s">
        <v>256</v>
      </c>
      <c r="Y358" s="127" t="str">
        <f t="shared" si="74"/>
        <v>H116R16</v>
      </c>
      <c r="Z358" s="84">
        <f>IF(A358&lt;&gt;"",1,Z357+1)</f>
        <v>1</v>
      </c>
      <c r="AA358" s="84" t="str">
        <f t="shared" si="75"/>
        <v>H116R16 - 1</v>
      </c>
      <c r="AB358" s="128">
        <f t="shared" si="76"/>
        <v>1</v>
      </c>
      <c r="AC358" s="128">
        <f t="shared" si="73"/>
        <v>1</v>
      </c>
      <c r="AD358" s="128" t="str">
        <f>IF(A358&lt;&gt;"",MID(F358,1,FIND(" ",F358,1)-1),AD357)</f>
        <v>H116R16.</v>
      </c>
      <c r="AE358" s="128" t="str">
        <f t="shared" si="77"/>
        <v>H116R16</v>
      </c>
      <c r="AF358" s="56"/>
      <c r="AG358" s="56"/>
    </row>
    <row r="359" spans="1:33" s="2" customFormat="1" ht="350.1" customHeight="1" x14ac:dyDescent="0.2">
      <c r="A359" s="95">
        <f>IF(ISBLANK(D359),"",COUNTA($D$2:D359))</f>
        <v>301</v>
      </c>
      <c r="B359" s="96">
        <f t="shared" si="72"/>
        <v>358</v>
      </c>
      <c r="C359" s="64"/>
      <c r="D359" s="72" t="s">
        <v>816</v>
      </c>
      <c r="E359" s="77">
        <v>1406100</v>
      </c>
      <c r="F359" s="69" t="s">
        <v>836</v>
      </c>
      <c r="G359" s="70" t="s">
        <v>249</v>
      </c>
      <c r="H359" s="70" t="s">
        <v>518</v>
      </c>
      <c r="I359" s="70" t="s">
        <v>519</v>
      </c>
      <c r="J359" s="72" t="s">
        <v>9</v>
      </c>
      <c r="K359" s="64">
        <v>1</v>
      </c>
      <c r="L359" s="118">
        <v>43040</v>
      </c>
      <c r="M359" s="118">
        <v>43221</v>
      </c>
      <c r="N359" s="71">
        <f t="shared" si="80"/>
        <v>25.857142857142858</v>
      </c>
      <c r="O359" s="64" t="s">
        <v>512</v>
      </c>
      <c r="P359" s="64">
        <v>1</v>
      </c>
      <c r="Q359" s="74">
        <f>IF(P359/K359&gt;1,100,+P359/K359*100)</f>
        <v>100</v>
      </c>
      <c r="R359" s="63">
        <f>+N359*Q359/100</f>
        <v>25.857142857142858</v>
      </c>
      <c r="S359" s="63">
        <f>IF(M359&lt;=$AG$1,R359,0)</f>
        <v>25.857142857142858</v>
      </c>
      <c r="T359" s="63">
        <f>IF($AG$1&gt;=M359,N359,0)</f>
        <v>25.857142857142858</v>
      </c>
      <c r="U359" s="64"/>
      <c r="V359" s="65" t="str">
        <f>IF(Q359=100,"CUMPLIDA",IF(M359-$AG$1&lt;0,"VENCIDA",IF(M359-$AG$1&lt;=30,"PRÓXIMA A VENCER",IF(Q359&gt;0,"CON AVANCE","EN TERMINO"))))</f>
        <v>CUMPLIDA</v>
      </c>
      <c r="W359" s="65" t="str">
        <f>IF(A359&lt;&gt;"",IF(AC359=1,"VENCIDO",IF(AC359=2,"PRÓXIMO A VENCER",IF(AC359=3,"EN TERMINO",IF(AC359=4,"CON AVANCE",IF(AC359=5,"CUMPLIDO",))))),"")</f>
        <v>CUMPLIDO</v>
      </c>
      <c r="X359" s="66" t="s">
        <v>256</v>
      </c>
      <c r="Y359" s="127" t="str">
        <f t="shared" si="74"/>
        <v>H117R16</v>
      </c>
      <c r="Z359" s="84">
        <f>IF(A359&lt;&gt;"",1,Z358+1)</f>
        <v>1</v>
      </c>
      <c r="AA359" s="84" t="str">
        <f t="shared" si="75"/>
        <v>H117R16 - 1</v>
      </c>
      <c r="AB359" s="128">
        <f t="shared" si="76"/>
        <v>5</v>
      </c>
      <c r="AC359" s="128">
        <f t="shared" si="73"/>
        <v>5</v>
      </c>
      <c r="AD359" s="128" t="str">
        <f>IF(A359&lt;&gt;"",MID(F359,1,FIND(" ",F359,1)-1),AD358)</f>
        <v>H117R16.</v>
      </c>
      <c r="AE359" s="128" t="str">
        <f t="shared" si="77"/>
        <v>H117R16</v>
      </c>
      <c r="AF359" s="56"/>
      <c r="AG359" s="56"/>
    </row>
    <row r="360" spans="1:33" s="2" customFormat="1" ht="350.1" customHeight="1" x14ac:dyDescent="0.2">
      <c r="A360" s="95">
        <f>IF(ISBLANK(D360),"",COUNTA($D$2:D360))</f>
        <v>302</v>
      </c>
      <c r="B360" s="96">
        <f t="shared" si="72"/>
        <v>359</v>
      </c>
      <c r="C360" s="64"/>
      <c r="D360" s="72" t="s">
        <v>816</v>
      </c>
      <c r="E360" s="77">
        <v>1406100</v>
      </c>
      <c r="F360" s="69" t="s">
        <v>838</v>
      </c>
      <c r="G360" s="70" t="s">
        <v>250</v>
      </c>
      <c r="H360" s="70" t="s">
        <v>520</v>
      </c>
      <c r="I360" s="70" t="s">
        <v>521</v>
      </c>
      <c r="J360" s="72" t="s">
        <v>9</v>
      </c>
      <c r="K360" s="64">
        <v>1</v>
      </c>
      <c r="L360" s="118">
        <v>43040</v>
      </c>
      <c r="M360" s="118">
        <v>43250</v>
      </c>
      <c r="N360" s="71">
        <f t="shared" si="79"/>
        <v>30</v>
      </c>
      <c r="O360" s="64" t="s">
        <v>512</v>
      </c>
      <c r="P360" s="64">
        <v>1</v>
      </c>
      <c r="Q360" s="74">
        <f>IF(P360/K360&gt;1,100,+P360/K360*100)</f>
        <v>100</v>
      </c>
      <c r="R360" s="63">
        <f>+N360*Q360/100</f>
        <v>30</v>
      </c>
      <c r="S360" s="63">
        <f>IF(M360&lt;=$AG$1,R360,0)</f>
        <v>30</v>
      </c>
      <c r="T360" s="63">
        <f>IF($AG$1&gt;=M360,N360,0)</f>
        <v>30</v>
      </c>
      <c r="U360" s="64"/>
      <c r="V360" s="65" t="str">
        <f>IF(Q360=100,"CUMPLIDA",IF(M360-$AG$1&lt;0,"VENCIDA",IF(M360-$AG$1&lt;=30,"PRÓXIMA A VENCER",IF(Q360&gt;0,"CON AVANCE","EN TERMINO"))))</f>
        <v>CUMPLIDA</v>
      </c>
      <c r="W360" s="65" t="str">
        <f>IF(A360&lt;&gt;"",IF(AC360=1,"VENCIDO",IF(AC360=2,"PRÓXIMO A VENCER",IF(AC360=3,"EN TERMINO",IF(AC360=4,"CON AVANCE",IF(AC360=5,"CUMPLIDO",))))),"")</f>
        <v>CUMPLIDO</v>
      </c>
      <c r="X360" s="66" t="s">
        <v>256</v>
      </c>
      <c r="Y360" s="127" t="str">
        <f t="shared" si="74"/>
        <v>H119R16</v>
      </c>
      <c r="Z360" s="84">
        <f>IF(A360&lt;&gt;"",1,Z359+1)</f>
        <v>1</v>
      </c>
      <c r="AA360" s="84" t="str">
        <f t="shared" si="75"/>
        <v>H119R16 - 1</v>
      </c>
      <c r="AB360" s="128">
        <f t="shared" si="76"/>
        <v>5</v>
      </c>
      <c r="AC360" s="128">
        <f t="shared" si="73"/>
        <v>5</v>
      </c>
      <c r="AD360" s="128" t="str">
        <f>IF(A360&lt;&gt;"",MID(F360,1,FIND(" ",F360,1)-1),AD359)</f>
        <v>H119R16.</v>
      </c>
      <c r="AE360" s="128" t="str">
        <f t="shared" si="77"/>
        <v>H119R16</v>
      </c>
      <c r="AF360" s="56"/>
      <c r="AG360" s="56"/>
    </row>
    <row r="361" spans="1:33" s="2" customFormat="1" ht="350.1" customHeight="1" x14ac:dyDescent="0.2">
      <c r="A361" s="95">
        <f>IF(ISBLANK(D361),"",COUNTA($D$2:D361))</f>
        <v>303</v>
      </c>
      <c r="B361" s="96">
        <f t="shared" si="72"/>
        <v>360</v>
      </c>
      <c r="C361" s="64"/>
      <c r="D361" s="72" t="s">
        <v>816</v>
      </c>
      <c r="E361" s="77">
        <v>1101001</v>
      </c>
      <c r="F361" s="69" t="s">
        <v>839</v>
      </c>
      <c r="G361" s="70" t="s">
        <v>251</v>
      </c>
      <c r="H361" s="70" t="s">
        <v>522</v>
      </c>
      <c r="I361" s="69" t="s">
        <v>523</v>
      </c>
      <c r="J361" s="64" t="s">
        <v>524</v>
      </c>
      <c r="K361" s="64">
        <v>2</v>
      </c>
      <c r="L361" s="118">
        <v>43040</v>
      </c>
      <c r="M361" s="118">
        <v>43250</v>
      </c>
      <c r="N361" s="71">
        <f t="shared" si="79"/>
        <v>30</v>
      </c>
      <c r="O361" s="64" t="s">
        <v>512</v>
      </c>
      <c r="P361" s="64">
        <v>2</v>
      </c>
      <c r="Q361" s="74">
        <f>IF(P361/K361&gt;1,100,+P361/K361*100)</f>
        <v>100</v>
      </c>
      <c r="R361" s="63">
        <f>+N361*Q361/100</f>
        <v>30</v>
      </c>
      <c r="S361" s="63">
        <f>IF(M361&lt;=$AG$1,R361,0)</f>
        <v>30</v>
      </c>
      <c r="T361" s="63">
        <f>IF($AG$1&gt;=M361,N361,0)</f>
        <v>30</v>
      </c>
      <c r="U361" s="64"/>
      <c r="V361" s="65" t="str">
        <f>IF(Q361=100,"CUMPLIDA",IF(M361-$AG$1&lt;0,"VENCIDA",IF(M361-$AG$1&lt;=30,"PRÓXIMA A VENCER",IF(Q361&gt;0,"CON AVANCE","EN TERMINO"))))</f>
        <v>CUMPLIDA</v>
      </c>
      <c r="W361" s="65" t="str">
        <f>IF(A361&lt;&gt;"",IF(AC361=1,"VENCIDO",IF(AC361=2,"PRÓXIMO A VENCER",IF(AC361=3,"EN TERMINO",IF(AC361=4,"CON AVANCE",IF(AC361=5,"CUMPLIDO",))))),"")</f>
        <v>CUMPLIDO</v>
      </c>
      <c r="X361" s="66" t="s">
        <v>256</v>
      </c>
      <c r="Y361" s="127" t="str">
        <f t="shared" si="74"/>
        <v>H121R16</v>
      </c>
      <c r="Z361" s="84">
        <f>IF(A361&lt;&gt;"",1,Z360+1)</f>
        <v>1</v>
      </c>
      <c r="AA361" s="84" t="str">
        <f t="shared" si="75"/>
        <v>H121R16 - 1</v>
      </c>
      <c r="AB361" s="128">
        <f t="shared" si="76"/>
        <v>5</v>
      </c>
      <c r="AC361" s="128">
        <f t="shared" si="73"/>
        <v>5</v>
      </c>
      <c r="AD361" s="128" t="str">
        <f>IF(A361&lt;&gt;"",MID(F361,1,FIND(" ",F361,1)-1),AD360)</f>
        <v>H121R16.</v>
      </c>
      <c r="AE361" s="128" t="str">
        <f t="shared" si="77"/>
        <v>H121R16</v>
      </c>
      <c r="AF361" s="56"/>
      <c r="AG361" s="56"/>
    </row>
    <row r="362" spans="1:33" s="2" customFormat="1" ht="350.1" customHeight="1" x14ac:dyDescent="0.2">
      <c r="A362" s="95">
        <f>IF(ISBLANK(D362),"",COUNTA($D$2:D362))</f>
        <v>304</v>
      </c>
      <c r="B362" s="96">
        <f t="shared" si="72"/>
        <v>361</v>
      </c>
      <c r="C362" s="64"/>
      <c r="D362" s="72" t="s">
        <v>817</v>
      </c>
      <c r="E362" s="77">
        <v>1604001</v>
      </c>
      <c r="F362" s="69" t="s">
        <v>879</v>
      </c>
      <c r="G362" s="70" t="s">
        <v>880</v>
      </c>
      <c r="H362" s="70" t="s">
        <v>525</v>
      </c>
      <c r="I362" s="69" t="s">
        <v>528</v>
      </c>
      <c r="J362" s="64" t="s">
        <v>9</v>
      </c>
      <c r="K362" s="64">
        <v>1</v>
      </c>
      <c r="L362" s="118">
        <v>43040</v>
      </c>
      <c r="M362" s="118">
        <v>43099</v>
      </c>
      <c r="N362" s="71">
        <f t="shared" si="79"/>
        <v>8.4285714285714288</v>
      </c>
      <c r="O362" s="64" t="s">
        <v>512</v>
      </c>
      <c r="P362" s="64">
        <v>1</v>
      </c>
      <c r="Q362" s="74">
        <f>IF(P362/K362&gt;1,100,+P362/K362*100)</f>
        <v>100</v>
      </c>
      <c r="R362" s="63">
        <f>+N362*Q362/100</f>
        <v>8.4285714285714288</v>
      </c>
      <c r="S362" s="63">
        <f>IF(M362&lt;=$AG$1,R362,0)</f>
        <v>8.4285714285714288</v>
      </c>
      <c r="T362" s="63">
        <f>IF($AG$1&gt;=M362,N362,0)</f>
        <v>8.4285714285714288</v>
      </c>
      <c r="U362" s="64"/>
      <c r="V362" s="65" t="str">
        <f>IF(Q362=100,"CUMPLIDA",IF(M362-$AG$1&lt;0,"VENCIDA",IF(M362-$AG$1&lt;=30,"PRÓXIMA A VENCER",IF(Q362&gt;0,"CON AVANCE","EN TERMINO"))))</f>
        <v>CUMPLIDA</v>
      </c>
      <c r="W362" s="65" t="str">
        <f>IF(A362&lt;&gt;"",IF(AC362=1,"VENCIDO",IF(AC362=2,"PRÓXIMO A VENCER",IF(AC362=3,"EN TERMINO",IF(AC362=4,"CON AVANCE",IF(AC362=5,"CUMPLIDO",))))),"")</f>
        <v>CUMPLIDO</v>
      </c>
      <c r="X362" s="66" t="s">
        <v>256</v>
      </c>
      <c r="Y362" s="127" t="str">
        <f t="shared" si="74"/>
        <v>H122R16</v>
      </c>
      <c r="Z362" s="84">
        <f>IF(A362&lt;&gt;"",1,Z361+1)</f>
        <v>1</v>
      </c>
      <c r="AA362" s="84" t="str">
        <f t="shared" si="75"/>
        <v>H122R16 - 1</v>
      </c>
      <c r="AB362" s="128">
        <f t="shared" si="76"/>
        <v>5</v>
      </c>
      <c r="AC362" s="128">
        <f t="shared" si="73"/>
        <v>5</v>
      </c>
      <c r="AD362" s="128" t="str">
        <f>IF(A362&lt;&gt;"",MID(F362,1,FIND(" ",F362,1)-1),AD361)</f>
        <v>H122R16.</v>
      </c>
      <c r="AE362" s="128" t="str">
        <f t="shared" si="77"/>
        <v>H122R16</v>
      </c>
      <c r="AF362" s="56"/>
      <c r="AG362" s="56"/>
    </row>
    <row r="363" spans="1:33" s="2" customFormat="1" ht="350.1" customHeight="1" x14ac:dyDescent="0.2">
      <c r="A363" s="95">
        <f>IF(ISBLANK(D363),"",COUNTA($D$2:D363))</f>
        <v>305</v>
      </c>
      <c r="B363" s="96">
        <f t="shared" si="72"/>
        <v>362</v>
      </c>
      <c r="C363" s="64"/>
      <c r="D363" s="72" t="s">
        <v>817</v>
      </c>
      <c r="E363" s="77">
        <v>1405004</v>
      </c>
      <c r="F363" s="69" t="s">
        <v>840</v>
      </c>
      <c r="G363" s="70" t="s">
        <v>252</v>
      </c>
      <c r="H363" s="70" t="s">
        <v>526</v>
      </c>
      <c r="I363" s="69" t="s">
        <v>527</v>
      </c>
      <c r="J363" s="64" t="s">
        <v>19</v>
      </c>
      <c r="K363" s="64">
        <v>3</v>
      </c>
      <c r="L363" s="118">
        <v>43040</v>
      </c>
      <c r="M363" s="118">
        <v>43342</v>
      </c>
      <c r="N363" s="71">
        <f t="shared" si="79"/>
        <v>43.142857142857146</v>
      </c>
      <c r="O363" s="64" t="s">
        <v>512</v>
      </c>
      <c r="P363" s="64">
        <v>3</v>
      </c>
      <c r="Q363" s="74">
        <f>IF(P363/K363&gt;1,100,+P363/K363*100)</f>
        <v>100</v>
      </c>
      <c r="R363" s="63">
        <f>+N363*Q363/100</f>
        <v>43.142857142857146</v>
      </c>
      <c r="S363" s="63">
        <f>IF(M363&lt;=$AG$1,R363,0)</f>
        <v>43.142857142857146</v>
      </c>
      <c r="T363" s="63">
        <f>IF($AG$1&gt;=M363,N363,0)</f>
        <v>43.142857142857146</v>
      </c>
      <c r="U363" s="64"/>
      <c r="V363" s="65" t="str">
        <f>IF(Q363=100,"CUMPLIDA",IF(M363-$AG$1&lt;0,"VENCIDA",IF(M363-$AG$1&lt;=30,"PRÓXIMA A VENCER",IF(Q363&gt;0,"CON AVANCE","EN TERMINO"))))</f>
        <v>CUMPLIDA</v>
      </c>
      <c r="W363" s="65" t="str">
        <f>IF(A363&lt;&gt;"",IF(AC363=1,"VENCIDO",IF(AC363=2,"PRÓXIMO A VENCER",IF(AC363=3,"EN TERMINO",IF(AC363=4,"CON AVANCE",IF(AC363=5,"CUMPLIDO",))))),"")</f>
        <v>CUMPLIDO</v>
      </c>
      <c r="X363" s="66" t="s">
        <v>256</v>
      </c>
      <c r="Y363" s="127" t="str">
        <f t="shared" si="74"/>
        <v>H123R16</v>
      </c>
      <c r="Z363" s="84">
        <f>IF(A363&lt;&gt;"",1,Z362+1)</f>
        <v>1</v>
      </c>
      <c r="AA363" s="84" t="str">
        <f t="shared" si="75"/>
        <v>H123R16 - 1</v>
      </c>
      <c r="AB363" s="128">
        <f t="shared" si="76"/>
        <v>5</v>
      </c>
      <c r="AC363" s="128">
        <f t="shared" si="73"/>
        <v>5</v>
      </c>
      <c r="AD363" s="128" t="str">
        <f>IF(A363&lt;&gt;"",MID(F363,1,FIND(" ",F363,1)-1),AD362)</f>
        <v>H123R16.</v>
      </c>
      <c r="AE363" s="128" t="str">
        <f t="shared" si="77"/>
        <v>H123R16</v>
      </c>
      <c r="AF363" s="56"/>
      <c r="AG363" s="56"/>
    </row>
    <row r="364" spans="1:33" s="2" customFormat="1" ht="350.1" customHeight="1" x14ac:dyDescent="0.2">
      <c r="A364" s="95">
        <f>IF(ISBLANK(D364),"",COUNTA($D$2:D364))</f>
        <v>306</v>
      </c>
      <c r="B364" s="96">
        <f t="shared" si="72"/>
        <v>363</v>
      </c>
      <c r="C364" s="64"/>
      <c r="D364" s="72" t="s">
        <v>816</v>
      </c>
      <c r="E364" s="77">
        <v>1405004</v>
      </c>
      <c r="F364" s="69" t="s">
        <v>532</v>
      </c>
      <c r="G364" s="70" t="s">
        <v>253</v>
      </c>
      <c r="H364" s="70" t="s">
        <v>529</v>
      </c>
      <c r="I364" s="69" t="s">
        <v>530</v>
      </c>
      <c r="J364" s="64" t="s">
        <v>531</v>
      </c>
      <c r="K364" s="64">
        <v>10</v>
      </c>
      <c r="L364" s="118">
        <v>43040</v>
      </c>
      <c r="M364" s="118">
        <v>43388</v>
      </c>
      <c r="N364" s="71">
        <f t="shared" si="79"/>
        <v>49.714285714285715</v>
      </c>
      <c r="O364" s="64" t="s">
        <v>512</v>
      </c>
      <c r="P364" s="64">
        <v>10</v>
      </c>
      <c r="Q364" s="74">
        <f>IF(P364/K364&gt;1,100,+P364/K364*100)</f>
        <v>100</v>
      </c>
      <c r="R364" s="63">
        <f>+N364*Q364/100</f>
        <v>49.714285714285715</v>
      </c>
      <c r="S364" s="63">
        <f>IF(M364&lt;=$AG$1,R364,0)</f>
        <v>49.714285714285715</v>
      </c>
      <c r="T364" s="63">
        <f>IF($AG$1&gt;=M364,N364,0)</f>
        <v>49.714285714285715</v>
      </c>
      <c r="U364" s="64"/>
      <c r="V364" s="65" t="str">
        <f>IF(Q364=100,"CUMPLIDA",IF(M364-$AG$1&lt;0,"VENCIDA",IF(M364-$AG$1&lt;=30,"PRÓXIMA A VENCER",IF(Q364&gt;0,"CON AVANCE","EN TERMINO"))))</f>
        <v>CUMPLIDA</v>
      </c>
      <c r="W364" s="65" t="str">
        <f>IF(A364&lt;&gt;"",IF(AC364=1,"VENCIDO",IF(AC364=2,"PRÓXIMO A VENCER",IF(AC364=3,"EN TERMINO",IF(AC364=4,"CON AVANCE",IF(AC364=5,"CUMPLIDO",))))),"")</f>
        <v>CUMPLIDO</v>
      </c>
      <c r="X364" s="66" t="s">
        <v>256</v>
      </c>
      <c r="Y364" s="127" t="str">
        <f t="shared" si="74"/>
        <v>H124R16</v>
      </c>
      <c r="Z364" s="84">
        <f>IF(A364&lt;&gt;"",1,Z363+1)</f>
        <v>1</v>
      </c>
      <c r="AA364" s="84" t="str">
        <f t="shared" si="75"/>
        <v>H124R16 - 1</v>
      </c>
      <c r="AB364" s="128">
        <f t="shared" si="76"/>
        <v>5</v>
      </c>
      <c r="AC364" s="128">
        <f t="shared" si="73"/>
        <v>5</v>
      </c>
      <c r="AD364" s="128" t="str">
        <f>IF(A364&lt;&gt;"",MID(F364,1,FIND(" ",F364,1)-1),AD363)</f>
        <v>H124R16.Utilización</v>
      </c>
      <c r="AE364" s="128" t="str">
        <f t="shared" si="77"/>
        <v>H124R16</v>
      </c>
      <c r="AF364" s="56"/>
      <c r="AG364" s="56"/>
    </row>
    <row r="365" spans="1:33" s="2" customFormat="1" ht="350.1" customHeight="1" x14ac:dyDescent="0.2">
      <c r="A365" s="95">
        <f>IF(ISBLANK(D365),"",COUNTA($D$2:D365))</f>
        <v>307</v>
      </c>
      <c r="B365" s="96">
        <f t="shared" si="72"/>
        <v>364</v>
      </c>
      <c r="C365" s="64"/>
      <c r="D365" s="72" t="s">
        <v>816</v>
      </c>
      <c r="E365" s="72">
        <v>1103002</v>
      </c>
      <c r="F365" s="70" t="s">
        <v>148</v>
      </c>
      <c r="G365" s="70" t="s">
        <v>149</v>
      </c>
      <c r="H365" s="70" t="s">
        <v>1430</v>
      </c>
      <c r="I365" s="70" t="s">
        <v>1379</v>
      </c>
      <c r="J365" s="72" t="s">
        <v>1380</v>
      </c>
      <c r="K365" s="64">
        <v>1</v>
      </c>
      <c r="L365" s="118">
        <v>43862</v>
      </c>
      <c r="M365" s="118">
        <v>43979</v>
      </c>
      <c r="N365" s="71">
        <f t="shared" si="79"/>
        <v>16.714285714285715</v>
      </c>
      <c r="O365" s="64" t="s">
        <v>2003</v>
      </c>
      <c r="P365" s="64">
        <v>1</v>
      </c>
      <c r="Q365" s="74">
        <f>IF(P365/K365&gt;1,100,+P365/K365*100)</f>
        <v>100</v>
      </c>
      <c r="R365" s="63">
        <f>+N365*Q365/100</f>
        <v>16.714285714285715</v>
      </c>
      <c r="S365" s="63">
        <f>IF(M365&lt;=$AG$1,R365,0)</f>
        <v>16.714285714285715</v>
      </c>
      <c r="T365" s="63">
        <f>IF($AG$1&gt;=M365,N365,0)</f>
        <v>16.714285714285715</v>
      </c>
      <c r="U365" s="64"/>
      <c r="V365" s="65" t="str">
        <f>IF(Q365=100,"CUMPLIDA",IF(M365-$AG$1&lt;0,"VENCIDA",IF(M365-$AG$1&lt;=30,"PRÓXIMA A VENCER",IF(Q365&gt;0,"CON AVANCE","EN TERMINO"))))</f>
        <v>CUMPLIDA</v>
      </c>
      <c r="W365" s="65" t="str">
        <f>IF(A365&lt;&gt;"",IF(AC365=1,"VENCIDO",IF(AC365=2,"PRÓXIMO A VENCER",IF(AC365=3,"EN TERMINO",IF(AC365=4,"CON AVANCE",IF(AC365=5,"CUMPLIDO",))))),"")</f>
        <v>CUMPLIDO</v>
      </c>
      <c r="X365" s="66" t="s">
        <v>166</v>
      </c>
      <c r="Y365" s="127" t="str">
        <f t="shared" si="74"/>
        <v>H1D16</v>
      </c>
      <c r="Z365" s="84">
        <f>IF(A365&lt;&gt;"",1,Z364+1)</f>
        <v>1</v>
      </c>
      <c r="AA365" s="84" t="str">
        <f t="shared" si="75"/>
        <v>H1D16 - 1</v>
      </c>
      <c r="AB365" s="128">
        <f t="shared" si="76"/>
        <v>5</v>
      </c>
      <c r="AC365" s="128">
        <f t="shared" si="73"/>
        <v>5</v>
      </c>
      <c r="AD365" s="128" t="str">
        <f>IF(A365&lt;&gt;"",MID(F365,1,FIND(" ",F365,1)-1),AD364)</f>
        <v>H1D16.</v>
      </c>
      <c r="AE365" s="128" t="str">
        <f t="shared" si="77"/>
        <v>H1D16</v>
      </c>
      <c r="AF365" s="56"/>
      <c r="AG365" s="56"/>
    </row>
    <row r="366" spans="1:33" s="2" customFormat="1" ht="350.1" customHeight="1" x14ac:dyDescent="0.2">
      <c r="A366" s="95">
        <f>IF(ISBLANK(D366),"",COUNTA($D$2:D366))</f>
        <v>308</v>
      </c>
      <c r="B366" s="96">
        <f t="shared" si="72"/>
        <v>365</v>
      </c>
      <c r="C366" s="64"/>
      <c r="D366" s="72" t="s">
        <v>968</v>
      </c>
      <c r="E366" s="72">
        <v>1103002</v>
      </c>
      <c r="F366" s="70" t="s">
        <v>964</v>
      </c>
      <c r="G366" s="70" t="s">
        <v>630</v>
      </c>
      <c r="H366" s="70" t="s">
        <v>965</v>
      </c>
      <c r="I366" s="70" t="s">
        <v>629</v>
      </c>
      <c r="J366" s="72" t="s">
        <v>395</v>
      </c>
      <c r="K366" s="64">
        <v>1</v>
      </c>
      <c r="L366" s="118">
        <v>43040</v>
      </c>
      <c r="M366" s="118">
        <v>43099</v>
      </c>
      <c r="N366" s="71">
        <f t="shared" si="79"/>
        <v>8.4285714285714288</v>
      </c>
      <c r="O366" s="67" t="s">
        <v>1997</v>
      </c>
      <c r="P366" s="64">
        <v>1</v>
      </c>
      <c r="Q366" s="74">
        <f>IF(P366/K366&gt;1,100,+P366/K366*100)</f>
        <v>100</v>
      </c>
      <c r="R366" s="63">
        <f>+N366*Q366/100</f>
        <v>8.4285714285714288</v>
      </c>
      <c r="S366" s="63">
        <f>IF(M366&lt;=$AG$1,R366,0)</f>
        <v>8.4285714285714288</v>
      </c>
      <c r="T366" s="63">
        <f>IF($AG$1&gt;=M366,N366,0)</f>
        <v>8.4285714285714288</v>
      </c>
      <c r="U366" s="64"/>
      <c r="V366" s="65" t="str">
        <f>IF(Q366=100,"CUMPLIDA",IF(M366-$AG$1&lt;0,"VENCIDA",IF(M366-$AG$1&lt;=30,"PRÓXIMA A VENCER",IF(Q366&gt;0,"CON AVANCE","EN TERMINO"))))</f>
        <v>CUMPLIDA</v>
      </c>
      <c r="W366" s="65" t="str">
        <f>IF(A366&lt;&gt;"",IF(AC366=1,"VENCIDO",IF(AC366=2,"PRÓXIMO A VENCER",IF(AC366=3,"EN TERMINO",IF(AC366=4,"CON AVANCE",IF(AC366=5,"CUMPLIDO",))))),"")</f>
        <v>CUMPLIDO</v>
      </c>
      <c r="X366" s="66" t="s">
        <v>166</v>
      </c>
      <c r="Y366" s="127" t="str">
        <f t="shared" si="74"/>
        <v>H2D16</v>
      </c>
      <c r="Z366" s="84">
        <f>IF(A366&lt;&gt;"",1,Z365+1)</f>
        <v>1</v>
      </c>
      <c r="AA366" s="84" t="str">
        <f t="shared" si="75"/>
        <v>H2D16 - 1</v>
      </c>
      <c r="AB366" s="128">
        <f t="shared" si="76"/>
        <v>5</v>
      </c>
      <c r="AC366" s="128">
        <f t="shared" si="73"/>
        <v>5</v>
      </c>
      <c r="AD366" s="128" t="str">
        <f>IF(A366&lt;&gt;"",MID(F366,1,FIND(" ",F366,1)-1),AD365)</f>
        <v>H2D16.</v>
      </c>
      <c r="AE366" s="128" t="str">
        <f t="shared" si="77"/>
        <v>H2D16</v>
      </c>
      <c r="AF366" s="56"/>
      <c r="AG366" s="56"/>
    </row>
    <row r="367" spans="1:33" s="2" customFormat="1" ht="350.1" customHeight="1" x14ac:dyDescent="0.2">
      <c r="A367" s="95" t="str">
        <f>IF(ISBLANK(D367),"",COUNTA($D$2:D367))</f>
        <v/>
      </c>
      <c r="B367" s="96">
        <f t="shared" si="72"/>
        <v>366</v>
      </c>
      <c r="C367" s="64"/>
      <c r="D367" s="72"/>
      <c r="E367" s="72">
        <v>1103002</v>
      </c>
      <c r="F367" s="70" t="s">
        <v>966</v>
      </c>
      <c r="G367" s="70" t="s">
        <v>150</v>
      </c>
      <c r="H367" s="69" t="s">
        <v>967</v>
      </c>
      <c r="I367" s="69" t="s">
        <v>377</v>
      </c>
      <c r="J367" s="64" t="s">
        <v>378</v>
      </c>
      <c r="K367" s="64">
        <v>1</v>
      </c>
      <c r="L367" s="118">
        <v>43040</v>
      </c>
      <c r="M367" s="118">
        <v>43099</v>
      </c>
      <c r="N367" s="71">
        <f t="shared" si="79"/>
        <v>8.4285714285714288</v>
      </c>
      <c r="O367" s="64" t="s">
        <v>2000</v>
      </c>
      <c r="P367" s="64">
        <v>1</v>
      </c>
      <c r="Q367" s="74">
        <f>IF(P367/K367&gt;1,100,+P367/K367*100)</f>
        <v>100</v>
      </c>
      <c r="R367" s="63">
        <f>+N367*Q367/100</f>
        <v>8.4285714285714288</v>
      </c>
      <c r="S367" s="63">
        <f>IF(M367&lt;=$AG$1,R367,0)</f>
        <v>8.4285714285714288</v>
      </c>
      <c r="T367" s="63">
        <f>IF($AG$1&gt;=M367,N367,0)</f>
        <v>8.4285714285714288</v>
      </c>
      <c r="U367" s="64"/>
      <c r="V367" s="65" t="str">
        <f>IF(Q367=100,"CUMPLIDA",IF(M367-$AG$1&lt;0,"VENCIDA",IF(M367-$AG$1&lt;=30,"PRÓXIMA A VENCER",IF(Q367&gt;0,"CON AVANCE","EN TERMINO"))))</f>
        <v>CUMPLIDA</v>
      </c>
      <c r="W367" s="65" t="str">
        <f>IF(A367&lt;&gt;"",IF(AC367=1,"VENCIDO",IF(AC367=2,"PRÓXIMO A VENCER",IF(AC367=3,"EN TERMINO",IF(AC367=4,"CON AVANCE",IF(AC367=5,"CUMPLIDO",))))),"")</f>
        <v/>
      </c>
      <c r="X367" s="66" t="s">
        <v>166</v>
      </c>
      <c r="Y367" s="127" t="str">
        <f t="shared" si="74"/>
        <v>H2D16</v>
      </c>
      <c r="Z367" s="84">
        <f>IF(A367&lt;&gt;"",1,Z366+1)</f>
        <v>2</v>
      </c>
      <c r="AA367" s="84" t="str">
        <f t="shared" si="75"/>
        <v>H2D16 - 2</v>
      </c>
      <c r="AB367" s="128">
        <f t="shared" si="76"/>
        <v>5</v>
      </c>
      <c r="AC367" s="128">
        <f t="shared" si="73"/>
        <v>5</v>
      </c>
      <c r="AD367" s="128" t="str">
        <f>IF(A367&lt;&gt;"",MID(F367,1,FIND(" ",F367,1)-1),AD366)</f>
        <v>H2D16.</v>
      </c>
      <c r="AE367" s="128" t="str">
        <f t="shared" si="77"/>
        <v>H2D16</v>
      </c>
      <c r="AF367" s="56"/>
      <c r="AG367" s="56"/>
    </row>
    <row r="368" spans="1:33" s="2" customFormat="1" ht="350.1" customHeight="1" x14ac:dyDescent="0.2">
      <c r="A368" s="95">
        <f>IF(ISBLANK(D368),"",COUNTA($D$2:D368))</f>
        <v>309</v>
      </c>
      <c r="B368" s="96">
        <f t="shared" si="72"/>
        <v>367</v>
      </c>
      <c r="C368" s="64"/>
      <c r="D368" s="72" t="s">
        <v>968</v>
      </c>
      <c r="E368" s="72">
        <v>1103002</v>
      </c>
      <c r="F368" s="70" t="s">
        <v>631</v>
      </c>
      <c r="G368" s="70" t="s">
        <v>149</v>
      </c>
      <c r="H368" s="70" t="s">
        <v>1430</v>
      </c>
      <c r="I368" s="70" t="s">
        <v>1379</v>
      </c>
      <c r="J368" s="72" t="s">
        <v>1380</v>
      </c>
      <c r="K368" s="64">
        <v>1</v>
      </c>
      <c r="L368" s="118">
        <v>43862</v>
      </c>
      <c r="M368" s="118">
        <v>43979</v>
      </c>
      <c r="N368" s="71">
        <f t="shared" si="79"/>
        <v>16.714285714285715</v>
      </c>
      <c r="O368" s="64" t="s">
        <v>2003</v>
      </c>
      <c r="P368" s="64">
        <v>1</v>
      </c>
      <c r="Q368" s="74">
        <f>IF(P368/K368&gt;1,100,+P368/K368*100)</f>
        <v>100</v>
      </c>
      <c r="R368" s="63">
        <f>+N368*Q368/100</f>
        <v>16.714285714285715</v>
      </c>
      <c r="S368" s="63">
        <f>IF(M368&lt;=$AG$1,R368,0)</f>
        <v>16.714285714285715</v>
      </c>
      <c r="T368" s="63">
        <f>IF($AG$1&gt;=M368,N368,0)</f>
        <v>16.714285714285715</v>
      </c>
      <c r="U368" s="64"/>
      <c r="V368" s="65" t="str">
        <f>IF(Q368=100,"CUMPLIDA",IF(M368-$AG$1&lt;0,"VENCIDA",IF(M368-$AG$1&lt;=30,"PRÓXIMA A VENCER",IF(Q368&gt;0,"CON AVANCE","EN TERMINO"))))</f>
        <v>CUMPLIDA</v>
      </c>
      <c r="W368" s="65" t="str">
        <f>IF(A368&lt;&gt;"",IF(AC368=1,"VENCIDO",IF(AC368=2,"PRÓXIMO A VENCER",IF(AC368=3,"EN TERMINO",IF(AC368=4,"CON AVANCE",IF(AC368=5,"CUMPLIDO",))))),"")</f>
        <v>CUMPLIDO</v>
      </c>
      <c r="X368" s="66" t="s">
        <v>166</v>
      </c>
      <c r="Y368" s="127" t="str">
        <f t="shared" si="74"/>
        <v>H3D16</v>
      </c>
      <c r="Z368" s="84">
        <f>IF(A368&lt;&gt;"",1,Z367+1)</f>
        <v>1</v>
      </c>
      <c r="AA368" s="84" t="str">
        <f t="shared" si="75"/>
        <v>H3D16 - 1</v>
      </c>
      <c r="AB368" s="128">
        <f t="shared" si="76"/>
        <v>5</v>
      </c>
      <c r="AC368" s="128">
        <f t="shared" si="73"/>
        <v>5</v>
      </c>
      <c r="AD368" s="128" t="str">
        <f>IF(A368&lt;&gt;"",MID(F368,1,FIND(" ",F368,1)-1),AD367)</f>
        <v>H3D16.</v>
      </c>
      <c r="AE368" s="128" t="str">
        <f t="shared" si="77"/>
        <v>H3D16</v>
      </c>
      <c r="AF368" s="56"/>
      <c r="AG368" s="56"/>
    </row>
    <row r="369" spans="1:33" s="2" customFormat="1" ht="350.1" customHeight="1" x14ac:dyDescent="0.2">
      <c r="A369" s="95">
        <f>IF(ISBLANK(D369),"",COUNTA($D$2:D369))</f>
        <v>310</v>
      </c>
      <c r="B369" s="96">
        <f t="shared" si="72"/>
        <v>368</v>
      </c>
      <c r="C369" s="64"/>
      <c r="D369" s="72" t="s">
        <v>968</v>
      </c>
      <c r="E369" s="72">
        <v>1103002</v>
      </c>
      <c r="F369" s="70" t="s">
        <v>262</v>
      </c>
      <c r="G369" s="70" t="s">
        <v>151</v>
      </c>
      <c r="H369" s="69" t="s">
        <v>636</v>
      </c>
      <c r="I369" s="69" t="s">
        <v>633</v>
      </c>
      <c r="J369" s="64" t="s">
        <v>8</v>
      </c>
      <c r="K369" s="64">
        <v>1</v>
      </c>
      <c r="L369" s="118">
        <v>43115</v>
      </c>
      <c r="M369" s="118">
        <v>43159</v>
      </c>
      <c r="N369" s="71">
        <f t="shared" ref="N369:N414" si="81">(+M369-L369)/7</f>
        <v>6.2857142857142856</v>
      </c>
      <c r="O369" s="67" t="s">
        <v>1997</v>
      </c>
      <c r="P369" s="64">
        <v>1</v>
      </c>
      <c r="Q369" s="74">
        <f>IF(P369/K369&gt;1,100,+P369/K369*100)</f>
        <v>100</v>
      </c>
      <c r="R369" s="63">
        <f>+N369*Q369/100</f>
        <v>6.2857142857142856</v>
      </c>
      <c r="S369" s="63">
        <f>IF(M369&lt;=$AG$1,R369,0)</f>
        <v>6.2857142857142856</v>
      </c>
      <c r="T369" s="63">
        <f>IF($AG$1&gt;=M369,N369,0)</f>
        <v>6.2857142857142856</v>
      </c>
      <c r="U369" s="64"/>
      <c r="V369" s="65" t="str">
        <f>IF(Q369=100,"CUMPLIDA",IF(M369-$AG$1&lt;0,"VENCIDA",IF(M369-$AG$1&lt;=30,"PRÓXIMA A VENCER",IF(Q369&gt;0,"CON AVANCE","EN TERMINO"))))</f>
        <v>CUMPLIDA</v>
      </c>
      <c r="W369" s="65" t="str">
        <f>IF(A369&lt;&gt;"",IF(AC369=1,"VENCIDO",IF(AC369=2,"PRÓXIMO A VENCER",IF(AC369=3,"EN TERMINO",IF(AC369=4,"CON AVANCE",IF(AC369=5,"CUMPLIDO",))))),"")</f>
        <v>CUMPLIDO</v>
      </c>
      <c r="X369" s="66" t="s">
        <v>166</v>
      </c>
      <c r="Y369" s="127" t="str">
        <f t="shared" si="74"/>
        <v>H4D16</v>
      </c>
      <c r="Z369" s="84">
        <f>IF(A369&lt;&gt;"",1,Z368+1)</f>
        <v>1</v>
      </c>
      <c r="AA369" s="84" t="str">
        <f t="shared" si="75"/>
        <v>H4D16 - 1</v>
      </c>
      <c r="AB369" s="128">
        <f t="shared" si="76"/>
        <v>5</v>
      </c>
      <c r="AC369" s="128">
        <f t="shared" si="73"/>
        <v>5</v>
      </c>
      <c r="AD369" s="128" t="str">
        <f>IF(A369&lt;&gt;"",MID(F369,1,FIND(" ",F369,1)-1),AD368)</f>
        <v>H4D16.</v>
      </c>
      <c r="AE369" s="128" t="str">
        <f t="shared" si="77"/>
        <v>H4D16</v>
      </c>
      <c r="AF369" s="56"/>
      <c r="AG369" s="56"/>
    </row>
    <row r="370" spans="1:33" s="2" customFormat="1" ht="350.1" customHeight="1" x14ac:dyDescent="0.2">
      <c r="A370" s="95">
        <f>IF(ISBLANK(D370),"",COUNTA($D$2:D370))</f>
        <v>311</v>
      </c>
      <c r="B370" s="96">
        <f t="shared" si="72"/>
        <v>369</v>
      </c>
      <c r="C370" s="64"/>
      <c r="D370" s="72" t="s">
        <v>968</v>
      </c>
      <c r="E370" s="72">
        <v>1702011</v>
      </c>
      <c r="F370" s="70" t="s">
        <v>841</v>
      </c>
      <c r="G370" s="70" t="s">
        <v>152</v>
      </c>
      <c r="H370" s="70" t="s">
        <v>635</v>
      </c>
      <c r="I370" s="70" t="s">
        <v>634</v>
      </c>
      <c r="J370" s="72" t="s">
        <v>632</v>
      </c>
      <c r="K370" s="64">
        <v>1</v>
      </c>
      <c r="L370" s="118">
        <v>43132</v>
      </c>
      <c r="M370" s="118">
        <v>43281</v>
      </c>
      <c r="N370" s="71">
        <f t="shared" si="81"/>
        <v>21.285714285714285</v>
      </c>
      <c r="O370" s="67" t="s">
        <v>1997</v>
      </c>
      <c r="P370" s="64">
        <v>1</v>
      </c>
      <c r="Q370" s="74">
        <f>IF(P370/K370&gt;1,100,+P370/K370*100)</f>
        <v>100</v>
      </c>
      <c r="R370" s="63">
        <f>+N370*Q370/100</f>
        <v>21.285714285714285</v>
      </c>
      <c r="S370" s="63">
        <f>IF(M370&lt;=$AG$1,R370,0)</f>
        <v>21.285714285714285</v>
      </c>
      <c r="T370" s="63">
        <f>IF($AG$1&gt;=M370,N370,0)</f>
        <v>21.285714285714285</v>
      </c>
      <c r="U370" s="64"/>
      <c r="V370" s="65" t="str">
        <f>IF(Q370=100,"CUMPLIDA",IF(M370-$AG$1&lt;0,"VENCIDA",IF(M370-$AG$1&lt;=30,"PRÓXIMA A VENCER",IF(Q370&gt;0,"CON AVANCE","EN TERMINO"))))</f>
        <v>CUMPLIDA</v>
      </c>
      <c r="W370" s="65" t="str">
        <f>IF(A370&lt;&gt;"",IF(AC370=1,"VENCIDO",IF(AC370=2,"PRÓXIMO A VENCER",IF(AC370=3,"EN TERMINO",IF(AC370=4,"CON AVANCE",IF(AC370=5,"CUMPLIDO",))))),"")</f>
        <v>CUMPLIDO</v>
      </c>
      <c r="X370" s="66" t="s">
        <v>166</v>
      </c>
      <c r="Y370" s="127" t="str">
        <f t="shared" si="74"/>
        <v>H5D16</v>
      </c>
      <c r="Z370" s="84">
        <f>IF(A370&lt;&gt;"",1,Z369+1)</f>
        <v>1</v>
      </c>
      <c r="AA370" s="84" t="str">
        <f t="shared" si="75"/>
        <v>H5D16 - 1</v>
      </c>
      <c r="AB370" s="128">
        <f t="shared" si="76"/>
        <v>5</v>
      </c>
      <c r="AC370" s="128">
        <f t="shared" si="73"/>
        <v>5</v>
      </c>
      <c r="AD370" s="128" t="str">
        <f>IF(A370&lt;&gt;"",MID(F370,1,FIND(" ",F370,1)-1),AD369)</f>
        <v>H5D16.</v>
      </c>
      <c r="AE370" s="128" t="str">
        <f t="shared" si="77"/>
        <v>H5D16</v>
      </c>
      <c r="AF370" s="56"/>
      <c r="AG370" s="56"/>
    </row>
    <row r="371" spans="1:33" s="2" customFormat="1" ht="350.1" customHeight="1" x14ac:dyDescent="0.2">
      <c r="A371" s="95">
        <f>IF(ISBLANK(D371),"",COUNTA($D$2:D371))</f>
        <v>312</v>
      </c>
      <c r="B371" s="96">
        <f t="shared" si="72"/>
        <v>370</v>
      </c>
      <c r="C371" s="64"/>
      <c r="D371" s="72" t="s">
        <v>968</v>
      </c>
      <c r="E371" s="72">
        <v>1201003</v>
      </c>
      <c r="F371" s="70" t="s">
        <v>842</v>
      </c>
      <c r="G371" s="70" t="s">
        <v>338</v>
      </c>
      <c r="H371" s="69" t="s">
        <v>1946</v>
      </c>
      <c r="I371" s="69" t="s">
        <v>1947</v>
      </c>
      <c r="J371" s="64" t="s">
        <v>1879</v>
      </c>
      <c r="K371" s="64">
        <v>1</v>
      </c>
      <c r="L371" s="118">
        <v>44407</v>
      </c>
      <c r="M371" s="118">
        <v>44499</v>
      </c>
      <c r="N371" s="71">
        <f t="shared" si="81"/>
        <v>13.142857142857142</v>
      </c>
      <c r="O371" s="64" t="s">
        <v>1995</v>
      </c>
      <c r="P371" s="64">
        <v>1</v>
      </c>
      <c r="Q371" s="74">
        <f>IF(P371/K371&gt;1,100,+P371/K371*100)</f>
        <v>100</v>
      </c>
      <c r="R371" s="63">
        <f>+N371*Q371/100</f>
        <v>13.142857142857142</v>
      </c>
      <c r="S371" s="63">
        <f>IF(M371&lt;=$AG$1,R371,0)</f>
        <v>13.142857142857142</v>
      </c>
      <c r="T371" s="63">
        <f>IF($AG$1&gt;=M371,N371,0)</f>
        <v>13.142857142857142</v>
      </c>
      <c r="U371" s="64"/>
      <c r="V371" s="65" t="str">
        <f>IF(Q371=100,"CUMPLIDA",IF(M371-$AG$1&lt;0,"VENCIDA",IF(M371-$AG$1&lt;=30,"PRÓXIMA A VENCER",IF(Q371&gt;0,"CON AVANCE","EN TERMINO"))))</f>
        <v>CUMPLIDA</v>
      </c>
      <c r="W371" s="65" t="str">
        <f>IF(A371&lt;&gt;"",IF(AC371=1,"VENCIDO",IF(AC371=2,"PRÓXIMO A VENCER",IF(AC371=3,"EN TERMINO",IF(AC371=4,"CON AVANCE",IF(AC371=5,"CUMPLIDO",))))),"")</f>
        <v>CUMPLIDO</v>
      </c>
      <c r="X371" s="66" t="s">
        <v>166</v>
      </c>
      <c r="Y371" s="127" t="str">
        <f t="shared" si="74"/>
        <v>H6D16</v>
      </c>
      <c r="Z371" s="84">
        <f>IF(A371&lt;&gt;"",1,Z370+1)</f>
        <v>1</v>
      </c>
      <c r="AA371" s="84" t="str">
        <f t="shared" si="75"/>
        <v>H6D16 - 1</v>
      </c>
      <c r="AB371" s="128">
        <f t="shared" si="76"/>
        <v>5</v>
      </c>
      <c r="AC371" s="128">
        <f t="shared" si="73"/>
        <v>5</v>
      </c>
      <c r="AD371" s="128" t="str">
        <f>IF(A371&lt;&gt;"",MID(F371,1,FIND(" ",F371,1)-1),AD370)</f>
        <v>H6D16.</v>
      </c>
      <c r="AE371" s="128" t="str">
        <f t="shared" si="77"/>
        <v>H6D16</v>
      </c>
      <c r="AF371" s="56"/>
      <c r="AG371" s="56"/>
    </row>
    <row r="372" spans="1:33" s="2" customFormat="1" ht="350.1" customHeight="1" x14ac:dyDescent="0.2">
      <c r="A372" s="95">
        <f>IF(ISBLANK(D372),"",COUNTA($D$2:D372))</f>
        <v>313</v>
      </c>
      <c r="B372" s="96">
        <f t="shared" si="72"/>
        <v>371</v>
      </c>
      <c r="C372" s="64"/>
      <c r="D372" s="72" t="s">
        <v>816</v>
      </c>
      <c r="E372" s="72" t="s">
        <v>169</v>
      </c>
      <c r="F372" s="70" t="s">
        <v>263</v>
      </c>
      <c r="G372" s="70" t="s">
        <v>170</v>
      </c>
      <c r="H372" s="70" t="s">
        <v>692</v>
      </c>
      <c r="I372" s="70" t="s">
        <v>693</v>
      </c>
      <c r="J372" s="72" t="s">
        <v>691</v>
      </c>
      <c r="K372" s="64">
        <v>2</v>
      </c>
      <c r="L372" s="118">
        <v>43040</v>
      </c>
      <c r="M372" s="118">
        <v>43189</v>
      </c>
      <c r="N372" s="71">
        <f t="shared" si="81"/>
        <v>21.285714285714285</v>
      </c>
      <c r="O372" s="64" t="s">
        <v>1999</v>
      </c>
      <c r="P372" s="64">
        <v>0.66710000000000003</v>
      </c>
      <c r="Q372" s="74">
        <f>IF(P372/K372&gt;1,100,+P372/K372*100)</f>
        <v>33.355000000000004</v>
      </c>
      <c r="R372" s="63">
        <f>+N372*Q372/100</f>
        <v>7.09985</v>
      </c>
      <c r="S372" s="63">
        <f>IF(M372&lt;=$AG$1,R372,0)</f>
        <v>7.09985</v>
      </c>
      <c r="T372" s="63">
        <f>IF($AG$1&gt;=M372,N372,0)</f>
        <v>21.285714285714285</v>
      </c>
      <c r="U372" s="64" t="s">
        <v>1815</v>
      </c>
      <c r="V372" s="65" t="str">
        <f>IF(Q372=100,"CUMPLIDA",IF(M372-$AG$1&lt;0,"VENCIDA",IF(M372-$AG$1&lt;=30,"PRÓXIMA A VENCER",IF(Q372&gt;0,"CON AVANCE","EN TERMINO"))))</f>
        <v>VENCIDA</v>
      </c>
      <c r="W372" s="65" t="str">
        <f>IF(A372&lt;&gt;"",IF(AC372=1,"VENCIDO",IF(AC372=2,"PRÓXIMO A VENCER",IF(AC372=3,"EN TERMINO",IF(AC372=4,"CON AVANCE",IF(AC372=5,"CUMPLIDO",))))),"")</f>
        <v>VENCIDO</v>
      </c>
      <c r="X372" s="66" t="s">
        <v>191</v>
      </c>
      <c r="Y372" s="127" t="str">
        <f t="shared" si="74"/>
        <v>H5ECP</v>
      </c>
      <c r="Z372" s="84">
        <f>IF(A372&lt;&gt;"",1,Z371+1)</f>
        <v>1</v>
      </c>
      <c r="AA372" s="84" t="str">
        <f t="shared" si="75"/>
        <v>H5ECP - 1</v>
      </c>
      <c r="AB372" s="128">
        <f t="shared" si="76"/>
        <v>1</v>
      </c>
      <c r="AC372" s="128">
        <f t="shared" si="73"/>
        <v>1</v>
      </c>
      <c r="AD372" s="128" t="str">
        <f>IF(A372&lt;&gt;"",MID(F372,1,FIND(" ",F372,1)-1),AD371)</f>
        <v>H5ECP.</v>
      </c>
      <c r="AE372" s="128" t="str">
        <f t="shared" si="77"/>
        <v>H5ECP</v>
      </c>
      <c r="AF372" s="56"/>
      <c r="AG372" s="56"/>
    </row>
    <row r="373" spans="1:33" s="2" customFormat="1" ht="350.1" customHeight="1" x14ac:dyDescent="0.2">
      <c r="A373" s="95">
        <f>IF(ISBLANK(D373),"",COUNTA($D$2:D373))</f>
        <v>314</v>
      </c>
      <c r="B373" s="96">
        <f t="shared" si="72"/>
        <v>372</v>
      </c>
      <c r="C373" s="64"/>
      <c r="D373" s="72" t="s">
        <v>816</v>
      </c>
      <c r="E373" s="72" t="s">
        <v>169</v>
      </c>
      <c r="F373" s="70" t="s">
        <v>747</v>
      </c>
      <c r="G373" s="70" t="s">
        <v>171</v>
      </c>
      <c r="H373" s="70" t="s">
        <v>694</v>
      </c>
      <c r="I373" s="70" t="s">
        <v>695</v>
      </c>
      <c r="J373" s="72" t="s">
        <v>691</v>
      </c>
      <c r="K373" s="64">
        <v>2</v>
      </c>
      <c r="L373" s="118">
        <v>43040</v>
      </c>
      <c r="M373" s="118">
        <v>43189</v>
      </c>
      <c r="N373" s="71">
        <f t="shared" si="81"/>
        <v>21.285714285714285</v>
      </c>
      <c r="O373" s="64" t="s">
        <v>1999</v>
      </c>
      <c r="P373" s="64">
        <v>0.85699999999999998</v>
      </c>
      <c r="Q373" s="74">
        <f>IF(P373/K373&gt;1,100,+P373/K373*100)</f>
        <v>42.85</v>
      </c>
      <c r="R373" s="63">
        <f>+N373*Q373/100</f>
        <v>9.1209285714285713</v>
      </c>
      <c r="S373" s="63">
        <f>IF(M373&lt;=$AG$1,R373,0)</f>
        <v>9.1209285714285713</v>
      </c>
      <c r="T373" s="63">
        <f>IF($AG$1&gt;=M373,N373,0)</f>
        <v>21.285714285714285</v>
      </c>
      <c r="U373" s="64"/>
      <c r="V373" s="65" t="str">
        <f>IF(Q373=100,"CUMPLIDA",IF(M373-$AG$1&lt;0,"VENCIDA",IF(M373-$AG$1&lt;=30,"PRÓXIMA A VENCER",IF(Q373&gt;0,"CON AVANCE","EN TERMINO"))))</f>
        <v>VENCIDA</v>
      </c>
      <c r="W373" s="65" t="str">
        <f>IF(A373&lt;&gt;"",IF(AC373=1,"VENCIDO",IF(AC373=2,"PRÓXIMO A VENCER",IF(AC373=3,"EN TERMINO",IF(AC373=4,"CON AVANCE",IF(AC373=5,"CUMPLIDO",))))),"")</f>
        <v>VENCIDO</v>
      </c>
      <c r="X373" s="66" t="s">
        <v>191</v>
      </c>
      <c r="Y373" s="127" t="str">
        <f t="shared" si="74"/>
        <v>H6ECP</v>
      </c>
      <c r="Z373" s="84">
        <f>IF(A373&lt;&gt;"",1,Z372+1)</f>
        <v>1</v>
      </c>
      <c r="AA373" s="84" t="str">
        <f t="shared" si="75"/>
        <v>H6ECP - 1</v>
      </c>
      <c r="AB373" s="128">
        <f t="shared" si="76"/>
        <v>1</v>
      </c>
      <c r="AC373" s="128">
        <f t="shared" si="73"/>
        <v>1</v>
      </c>
      <c r="AD373" s="128" t="str">
        <f>IF(A373&lt;&gt;"",MID(F373,1,FIND(" ",F373,1)-1),AD372)</f>
        <v>H6ECP.</v>
      </c>
      <c r="AE373" s="128" t="str">
        <f t="shared" si="77"/>
        <v>H6ECP</v>
      </c>
      <c r="AF373" s="56"/>
      <c r="AG373" s="56"/>
    </row>
    <row r="374" spans="1:33" s="2" customFormat="1" ht="350.1" customHeight="1" x14ac:dyDescent="0.2">
      <c r="A374" s="95">
        <f>IF(ISBLANK(D374),"",COUNTA($D$2:D374))</f>
        <v>315</v>
      </c>
      <c r="B374" s="96">
        <f t="shared" si="72"/>
        <v>373</v>
      </c>
      <c r="C374" s="64"/>
      <c r="D374" s="72" t="s">
        <v>816</v>
      </c>
      <c r="E374" s="72" t="s">
        <v>23</v>
      </c>
      <c r="F374" s="70" t="s">
        <v>942</v>
      </c>
      <c r="G374" s="70" t="s">
        <v>172</v>
      </c>
      <c r="H374" s="70" t="s">
        <v>944</v>
      </c>
      <c r="I374" s="70" t="s">
        <v>696</v>
      </c>
      <c r="J374" s="72" t="s">
        <v>9</v>
      </c>
      <c r="K374" s="64">
        <v>1</v>
      </c>
      <c r="L374" s="118">
        <v>43040</v>
      </c>
      <c r="M374" s="118">
        <v>43099</v>
      </c>
      <c r="N374" s="71">
        <f t="shared" si="81"/>
        <v>8.4285714285714288</v>
      </c>
      <c r="O374" s="64" t="s">
        <v>1999</v>
      </c>
      <c r="P374" s="64">
        <v>1</v>
      </c>
      <c r="Q374" s="74">
        <f>IF(P374/K374&gt;1,100,+P374/K374*100)</f>
        <v>100</v>
      </c>
      <c r="R374" s="63">
        <f>+N374*Q374/100</f>
        <v>8.4285714285714288</v>
      </c>
      <c r="S374" s="63">
        <f>IF(M374&lt;=$AG$1,R374,0)</f>
        <v>8.4285714285714288</v>
      </c>
      <c r="T374" s="63">
        <f>IF($AG$1&gt;=M374,N374,0)</f>
        <v>8.4285714285714288</v>
      </c>
      <c r="U374" s="64"/>
      <c r="V374" s="65" t="str">
        <f>IF(Q374=100,"CUMPLIDA",IF(M374-$AG$1&lt;0,"VENCIDA",IF(M374-$AG$1&lt;=30,"PRÓXIMA A VENCER",IF(Q374&gt;0,"CON AVANCE","EN TERMINO"))))</f>
        <v>CUMPLIDA</v>
      </c>
      <c r="W374" s="65" t="str">
        <f>IF(A374&lt;&gt;"",IF(AC374=1,"VENCIDO",IF(AC374=2,"PRÓXIMO A VENCER",IF(AC374=3,"EN TERMINO",IF(AC374=4,"CON AVANCE",IF(AC374=5,"CUMPLIDO",))))),"")</f>
        <v>CUMPLIDO</v>
      </c>
      <c r="X374" s="66" t="s">
        <v>191</v>
      </c>
      <c r="Y374" s="127" t="str">
        <f t="shared" si="74"/>
        <v>H7ECP</v>
      </c>
      <c r="Z374" s="84">
        <f>IF(A374&lt;&gt;"",1,Z373+1)</f>
        <v>1</v>
      </c>
      <c r="AA374" s="84" t="str">
        <f t="shared" si="75"/>
        <v>H7ECP - 1</v>
      </c>
      <c r="AB374" s="128">
        <f t="shared" si="76"/>
        <v>5</v>
      </c>
      <c r="AC374" s="128">
        <f t="shared" si="73"/>
        <v>5</v>
      </c>
      <c r="AD374" s="128" t="str">
        <f>IF(A374&lt;&gt;"",MID(F374,1,FIND(" ",F374,1)-1),AD373)</f>
        <v>H7ECP.</v>
      </c>
      <c r="AE374" s="128" t="str">
        <f t="shared" si="77"/>
        <v>H7ECP</v>
      </c>
      <c r="AF374" s="56"/>
      <c r="AG374" s="56"/>
    </row>
    <row r="375" spans="1:33" s="2" customFormat="1" ht="350.1" customHeight="1" x14ac:dyDescent="0.2">
      <c r="A375" s="95" t="str">
        <f>IF(ISBLANK(D375),"",COUNTA($D$2:D375))</f>
        <v/>
      </c>
      <c r="B375" s="96">
        <f t="shared" si="72"/>
        <v>374</v>
      </c>
      <c r="C375" s="64"/>
      <c r="D375" s="72"/>
      <c r="E375" s="72" t="s">
        <v>23</v>
      </c>
      <c r="F375" s="70" t="s">
        <v>999</v>
      </c>
      <c r="G375" s="70" t="s">
        <v>173</v>
      </c>
      <c r="H375" s="70" t="s">
        <v>943</v>
      </c>
      <c r="I375" s="70" t="s">
        <v>697</v>
      </c>
      <c r="J375" s="72" t="s">
        <v>8</v>
      </c>
      <c r="K375" s="64">
        <v>1</v>
      </c>
      <c r="L375" s="118">
        <v>43040</v>
      </c>
      <c r="M375" s="118">
        <v>43099</v>
      </c>
      <c r="N375" s="71">
        <f t="shared" si="81"/>
        <v>8.4285714285714288</v>
      </c>
      <c r="O375" s="64" t="s">
        <v>1999</v>
      </c>
      <c r="P375" s="64">
        <v>1</v>
      </c>
      <c r="Q375" s="74">
        <f>IF(P375/K375&gt;1,100,+P375/K375*100)</f>
        <v>100</v>
      </c>
      <c r="R375" s="63">
        <f>+N375*Q375/100</f>
        <v>8.4285714285714288</v>
      </c>
      <c r="S375" s="63">
        <f>IF(M375&lt;=$AG$1,R375,0)</f>
        <v>8.4285714285714288</v>
      </c>
      <c r="T375" s="63">
        <f>IF($AG$1&gt;=M375,N375,0)</f>
        <v>8.4285714285714288</v>
      </c>
      <c r="U375" s="64"/>
      <c r="V375" s="65" t="str">
        <f>IF(Q375=100,"CUMPLIDA",IF(M375-$AG$1&lt;0,"VENCIDA",IF(M375-$AG$1&lt;=30,"PRÓXIMA A VENCER",IF(Q375&gt;0,"CON AVANCE","EN TERMINO"))))</f>
        <v>CUMPLIDA</v>
      </c>
      <c r="W375" s="65" t="str">
        <f>IF(A375&lt;&gt;"",IF(AC375=1,"VENCIDO",IF(AC375=2,"PRÓXIMO A VENCER",IF(AC375=3,"EN TERMINO",IF(AC375=4,"CON AVANCE",IF(AC375=5,"CUMPLIDO",))))),"")</f>
        <v/>
      </c>
      <c r="X375" s="66" t="s">
        <v>191</v>
      </c>
      <c r="Y375" s="127" t="str">
        <f t="shared" si="74"/>
        <v>H7ECP</v>
      </c>
      <c r="Z375" s="84">
        <f>IF(A375&lt;&gt;"",1,Z374+1)</f>
        <v>2</v>
      </c>
      <c r="AA375" s="84" t="str">
        <f t="shared" si="75"/>
        <v>H7ECP - 2</v>
      </c>
      <c r="AB375" s="128">
        <f t="shared" si="76"/>
        <v>5</v>
      </c>
      <c r="AC375" s="128">
        <f t="shared" si="73"/>
        <v>5</v>
      </c>
      <c r="AD375" s="128" t="str">
        <f>IF(A375&lt;&gt;"",MID(F375,1,FIND(" ",F375,1)-1),AD374)</f>
        <v>H7ECP.</v>
      </c>
      <c r="AE375" s="128" t="str">
        <f t="shared" si="77"/>
        <v>H7ECP</v>
      </c>
      <c r="AF375" s="56"/>
      <c r="AG375" s="56"/>
    </row>
    <row r="376" spans="1:33" s="2" customFormat="1" ht="350.1" customHeight="1" x14ac:dyDescent="0.2">
      <c r="A376" s="95" t="str">
        <f>IF(ISBLANK(D376),"",COUNTA($D$2:D376))</f>
        <v/>
      </c>
      <c r="B376" s="96">
        <f t="shared" si="72"/>
        <v>375</v>
      </c>
      <c r="C376" s="64"/>
      <c r="D376" s="72"/>
      <c r="E376" s="72" t="s">
        <v>23</v>
      </c>
      <c r="F376" s="70" t="s">
        <v>1923</v>
      </c>
      <c r="G376" s="70" t="s">
        <v>173</v>
      </c>
      <c r="H376" s="70" t="s">
        <v>945</v>
      </c>
      <c r="I376" s="70" t="s">
        <v>698</v>
      </c>
      <c r="J376" s="72" t="s">
        <v>156</v>
      </c>
      <c r="K376" s="64">
        <v>2</v>
      </c>
      <c r="L376" s="118">
        <v>43040</v>
      </c>
      <c r="M376" s="118">
        <v>43189</v>
      </c>
      <c r="N376" s="71">
        <f t="shared" si="81"/>
        <v>21.285714285714285</v>
      </c>
      <c r="O376" s="64" t="s">
        <v>1999</v>
      </c>
      <c r="P376" s="64">
        <v>1</v>
      </c>
      <c r="Q376" s="74">
        <f>IF(P376/K376&gt;1,100,+P376/K376*100)</f>
        <v>50</v>
      </c>
      <c r="R376" s="63">
        <f>+N376*Q376/100</f>
        <v>10.642857142857142</v>
      </c>
      <c r="S376" s="63">
        <f>IF(M376&lt;=$AG$1,R376,0)</f>
        <v>10.642857142857142</v>
      </c>
      <c r="T376" s="63">
        <f>IF($AG$1&gt;=M376,N376,0)</f>
        <v>21.285714285714285</v>
      </c>
      <c r="U376" s="64"/>
      <c r="V376" s="65" t="str">
        <f>IF(Q376=100,"CUMPLIDA",IF(M376-$AG$1&lt;0,"VENCIDA",IF(M376-$AG$1&lt;=30,"PRÓXIMA A VENCER",IF(Q376&gt;0,"CON AVANCE","EN TERMINO"))))</f>
        <v>VENCIDA</v>
      </c>
      <c r="W376" s="65" t="str">
        <f>IF(A376&lt;&gt;"",IF(AC376=1,"VENCIDO",IF(AC376=2,"PRÓXIMO A VENCER",IF(AC376=3,"EN TERMINO",IF(AC376=4,"CON AVANCE",IF(AC376=5,"CUMPLIDO",))))),"")</f>
        <v/>
      </c>
      <c r="X376" s="66" t="s">
        <v>191</v>
      </c>
      <c r="Y376" s="127" t="str">
        <f t="shared" si="74"/>
        <v>H7ECP</v>
      </c>
      <c r="Z376" s="84">
        <f>IF(A376&lt;&gt;"",1,Z375+1)</f>
        <v>3</v>
      </c>
      <c r="AA376" s="84" t="str">
        <f t="shared" si="75"/>
        <v>H7ECP - 3</v>
      </c>
      <c r="AB376" s="128">
        <f t="shared" si="76"/>
        <v>1</v>
      </c>
      <c r="AC376" s="128">
        <f t="shared" si="73"/>
        <v>1</v>
      </c>
      <c r="AD376" s="128" t="str">
        <f>IF(A376&lt;&gt;"",MID(F376,1,FIND(" ",F376,1)-1),AD375)</f>
        <v>H7ECP.</v>
      </c>
      <c r="AE376" s="128" t="str">
        <f t="shared" si="77"/>
        <v>H7ECP</v>
      </c>
      <c r="AF376" s="56"/>
      <c r="AG376" s="56"/>
    </row>
    <row r="377" spans="1:33" s="2" customFormat="1" ht="350.1" customHeight="1" x14ac:dyDescent="0.2">
      <c r="A377" s="95">
        <f>IF(ISBLANK(D377),"",COUNTA($D$2:D377))</f>
        <v>316</v>
      </c>
      <c r="B377" s="96">
        <f t="shared" si="72"/>
        <v>376</v>
      </c>
      <c r="C377" s="64"/>
      <c r="D377" s="72" t="s">
        <v>816</v>
      </c>
      <c r="E377" s="72" t="s">
        <v>23</v>
      </c>
      <c r="F377" s="70" t="s">
        <v>748</v>
      </c>
      <c r="G377" s="70" t="s">
        <v>174</v>
      </c>
      <c r="H377" s="70" t="s">
        <v>699</v>
      </c>
      <c r="I377" s="70" t="s">
        <v>700</v>
      </c>
      <c r="J377" s="72" t="s">
        <v>9</v>
      </c>
      <c r="K377" s="64">
        <v>1</v>
      </c>
      <c r="L377" s="118">
        <v>43040</v>
      </c>
      <c r="M377" s="118">
        <v>43099</v>
      </c>
      <c r="N377" s="71">
        <f t="shared" si="81"/>
        <v>8.4285714285714288</v>
      </c>
      <c r="O377" s="64" t="s">
        <v>1999</v>
      </c>
      <c r="P377" s="64">
        <v>0</v>
      </c>
      <c r="Q377" s="74">
        <f>IF(P377/K377&gt;1,100,+P377/K377*100)</f>
        <v>0</v>
      </c>
      <c r="R377" s="63">
        <f>+N377*Q377/100</f>
        <v>0</v>
      </c>
      <c r="S377" s="63">
        <f>IF(M377&lt;=$AG$1,R377,0)</f>
        <v>0</v>
      </c>
      <c r="T377" s="63">
        <f>IF($AG$1&gt;=M377,N377,0)</f>
        <v>8.4285714285714288</v>
      </c>
      <c r="U377" s="64"/>
      <c r="V377" s="65" t="str">
        <f>IF(Q377=100,"CUMPLIDA",IF(M377-$AG$1&lt;0,"VENCIDA",IF(M377-$AG$1&lt;=30,"PRÓXIMA A VENCER",IF(Q377&gt;0,"CON AVANCE","EN TERMINO"))))</f>
        <v>VENCIDA</v>
      </c>
      <c r="W377" s="65" t="str">
        <f>IF(A377&lt;&gt;"",IF(AC377=1,"VENCIDO",IF(AC377=2,"PRÓXIMO A VENCER",IF(AC377=3,"EN TERMINO",IF(AC377=4,"CON AVANCE",IF(AC377=5,"CUMPLIDO",))))),"")</f>
        <v>VENCIDO</v>
      </c>
      <c r="X377" s="66" t="s">
        <v>191</v>
      </c>
      <c r="Y377" s="127" t="str">
        <f t="shared" si="74"/>
        <v>H8ECP</v>
      </c>
      <c r="Z377" s="84">
        <f>IF(A377&lt;&gt;"",1,Z376+1)</f>
        <v>1</v>
      </c>
      <c r="AA377" s="84" t="str">
        <f t="shared" si="75"/>
        <v>H8ECP - 1</v>
      </c>
      <c r="AB377" s="128">
        <f t="shared" si="76"/>
        <v>1</v>
      </c>
      <c r="AC377" s="128">
        <f t="shared" si="73"/>
        <v>1</v>
      </c>
      <c r="AD377" s="128" t="str">
        <f>IF(A377&lt;&gt;"",MID(F377,1,FIND(" ",F377,1)-1),AD376)</f>
        <v>H8ECP.</v>
      </c>
      <c r="AE377" s="128" t="str">
        <f t="shared" si="77"/>
        <v>H8ECP</v>
      </c>
      <c r="AF377" s="56"/>
      <c r="AG377" s="56"/>
    </row>
    <row r="378" spans="1:33" s="2" customFormat="1" ht="350.1" customHeight="1" x14ac:dyDescent="0.2">
      <c r="A378" s="95">
        <f>IF(ISBLANK(D378),"",COUNTA($D$2:D378))</f>
        <v>317</v>
      </c>
      <c r="B378" s="96">
        <f t="shared" si="72"/>
        <v>377</v>
      </c>
      <c r="C378" s="64"/>
      <c r="D378" s="72" t="s">
        <v>816</v>
      </c>
      <c r="E378" s="72" t="s">
        <v>16</v>
      </c>
      <c r="F378" s="70" t="s">
        <v>843</v>
      </c>
      <c r="G378" s="70" t="s">
        <v>175</v>
      </c>
      <c r="H378" s="70" t="s">
        <v>701</v>
      </c>
      <c r="I378" s="70" t="s">
        <v>702</v>
      </c>
      <c r="J378" s="72" t="s">
        <v>46</v>
      </c>
      <c r="K378" s="64">
        <v>3</v>
      </c>
      <c r="L378" s="118">
        <v>43040</v>
      </c>
      <c r="M378" s="118">
        <v>43342</v>
      </c>
      <c r="N378" s="71">
        <f t="shared" si="81"/>
        <v>43.142857142857146</v>
      </c>
      <c r="O378" s="64" t="s">
        <v>1999</v>
      </c>
      <c r="P378" s="64">
        <v>0</v>
      </c>
      <c r="Q378" s="74">
        <f>IF(P378/K378&gt;1,100,+P378/K378*100)</f>
        <v>0</v>
      </c>
      <c r="R378" s="63">
        <f>+N378*Q378/100</f>
        <v>0</v>
      </c>
      <c r="S378" s="63">
        <f>IF(M378&lt;=$AG$1,R378,0)</f>
        <v>0</v>
      </c>
      <c r="T378" s="63">
        <f>IF($AG$1&gt;=M378,N378,0)</f>
        <v>43.142857142857146</v>
      </c>
      <c r="U378" s="64"/>
      <c r="V378" s="65" t="str">
        <f>IF(Q378=100,"CUMPLIDA",IF(M378-$AG$1&lt;0,"VENCIDA",IF(M378-$AG$1&lt;=30,"PRÓXIMA A VENCER",IF(Q378&gt;0,"CON AVANCE","EN TERMINO"))))</f>
        <v>VENCIDA</v>
      </c>
      <c r="W378" s="65" t="str">
        <f>IF(A378&lt;&gt;"",IF(AC378=1,"VENCIDO",IF(AC378=2,"PRÓXIMO A VENCER",IF(AC378=3,"EN TERMINO",IF(AC378=4,"CON AVANCE",IF(AC378=5,"CUMPLIDO",))))),"")</f>
        <v>VENCIDO</v>
      </c>
      <c r="X378" s="66" t="s">
        <v>191</v>
      </c>
      <c r="Y378" s="127" t="str">
        <f t="shared" si="74"/>
        <v>H10ECP</v>
      </c>
      <c r="Z378" s="84">
        <f>IF(A378&lt;&gt;"",1,Z377+1)</f>
        <v>1</v>
      </c>
      <c r="AA378" s="84" t="str">
        <f t="shared" si="75"/>
        <v>H10ECP - 1</v>
      </c>
      <c r="AB378" s="128">
        <f t="shared" si="76"/>
        <v>1</v>
      </c>
      <c r="AC378" s="128">
        <f t="shared" si="73"/>
        <v>1</v>
      </c>
      <c r="AD378" s="128" t="str">
        <f>IF(A378&lt;&gt;"",MID(F378,1,FIND(" ",F378,1)-1),AD377)</f>
        <v>H10ECP.</v>
      </c>
      <c r="AE378" s="128" t="str">
        <f t="shared" si="77"/>
        <v>H10ECP</v>
      </c>
      <c r="AF378" s="56"/>
      <c r="AG378" s="56"/>
    </row>
    <row r="379" spans="1:33" s="2" customFormat="1" ht="350.1" customHeight="1" x14ac:dyDescent="0.2">
      <c r="A379" s="95">
        <f>IF(ISBLANK(D379),"",COUNTA($D$2:D379))</f>
        <v>318</v>
      </c>
      <c r="B379" s="96">
        <f t="shared" si="72"/>
        <v>378</v>
      </c>
      <c r="C379" s="64"/>
      <c r="D379" s="72" t="s">
        <v>980</v>
      </c>
      <c r="E379" s="72" t="s">
        <v>16</v>
      </c>
      <c r="F379" s="70" t="s">
        <v>595</v>
      </c>
      <c r="G379" s="70" t="s">
        <v>176</v>
      </c>
      <c r="H379" s="70" t="s">
        <v>599</v>
      </c>
      <c r="I379" s="70" t="s">
        <v>597</v>
      </c>
      <c r="J379" s="72" t="s">
        <v>598</v>
      </c>
      <c r="K379" s="64">
        <v>2</v>
      </c>
      <c r="L379" s="118">
        <v>43040</v>
      </c>
      <c r="M379" s="118">
        <v>43099</v>
      </c>
      <c r="N379" s="71">
        <f t="shared" si="81"/>
        <v>8.4285714285714288</v>
      </c>
      <c r="O379" s="67" t="s">
        <v>1997</v>
      </c>
      <c r="P379" s="64">
        <v>2</v>
      </c>
      <c r="Q379" s="74">
        <f>IF(P379/K379&gt;1,100,+P379/K379*100)</f>
        <v>100</v>
      </c>
      <c r="R379" s="63">
        <f>+N379*Q379/100</f>
        <v>8.4285714285714288</v>
      </c>
      <c r="S379" s="63">
        <f>IF(M379&lt;=$AG$1,R379,0)</f>
        <v>8.4285714285714288</v>
      </c>
      <c r="T379" s="63">
        <f>IF($AG$1&gt;=M379,N379,0)</f>
        <v>8.4285714285714288</v>
      </c>
      <c r="U379" s="64"/>
      <c r="V379" s="65" t="str">
        <f>IF(Q379=100,"CUMPLIDA",IF(M379-$AG$1&lt;0,"VENCIDA",IF(M379-$AG$1&lt;=30,"PRÓXIMA A VENCER",IF(Q379&gt;0,"CON AVANCE","EN TERMINO"))))</f>
        <v>CUMPLIDA</v>
      </c>
      <c r="W379" s="65" t="str">
        <f>IF(A379&lt;&gt;"",IF(AC379=1,"VENCIDO",IF(AC379=2,"PRÓXIMO A VENCER",IF(AC379=3,"EN TERMINO",IF(AC379=4,"CON AVANCE",IF(AC379=5,"CUMPLIDO",))))),"")</f>
        <v>CUMPLIDO</v>
      </c>
      <c r="X379" s="66" t="s">
        <v>191</v>
      </c>
      <c r="Y379" s="127" t="str">
        <f t="shared" si="74"/>
        <v>H11ECP</v>
      </c>
      <c r="Z379" s="84">
        <f>IF(A379&lt;&gt;"",1,Z378+1)</f>
        <v>1</v>
      </c>
      <c r="AA379" s="84" t="str">
        <f t="shared" si="75"/>
        <v>H11ECP - 1</v>
      </c>
      <c r="AB379" s="128">
        <f t="shared" si="76"/>
        <v>5</v>
      </c>
      <c r="AC379" s="128">
        <f t="shared" si="73"/>
        <v>5</v>
      </c>
      <c r="AD379" s="128" t="str">
        <f>IF(A379&lt;&gt;"",MID(F379,1,FIND(" ",F379,1)-1),AD378)</f>
        <v>H11ECP.</v>
      </c>
      <c r="AE379" s="128" t="str">
        <f t="shared" si="77"/>
        <v>H11ECP</v>
      </c>
      <c r="AF379" s="56"/>
      <c r="AG379" s="56"/>
    </row>
    <row r="380" spans="1:33" s="2" customFormat="1" ht="350.1" customHeight="1" x14ac:dyDescent="0.2">
      <c r="A380" s="95" t="str">
        <f>IF(ISBLANK(D380),"",COUNTA($D$2:D380))</f>
        <v/>
      </c>
      <c r="B380" s="96">
        <f t="shared" si="72"/>
        <v>379</v>
      </c>
      <c r="C380" s="64"/>
      <c r="D380" s="72"/>
      <c r="E380" s="72" t="s">
        <v>16</v>
      </c>
      <c r="F380" s="70" t="s">
        <v>596</v>
      </c>
      <c r="G380" s="70" t="s">
        <v>176</v>
      </c>
      <c r="H380" s="69" t="s">
        <v>600</v>
      </c>
      <c r="I380" s="69" t="s">
        <v>282</v>
      </c>
      <c r="J380" s="64" t="s">
        <v>639</v>
      </c>
      <c r="K380" s="77">
        <v>2</v>
      </c>
      <c r="L380" s="154">
        <v>43040</v>
      </c>
      <c r="M380" s="154">
        <v>43099</v>
      </c>
      <c r="N380" s="71">
        <f t="shared" si="81"/>
        <v>8.4285714285714288</v>
      </c>
      <c r="O380" s="64" t="s">
        <v>1992</v>
      </c>
      <c r="P380" s="64">
        <v>2</v>
      </c>
      <c r="Q380" s="74">
        <f>IF(P380/K380&gt;1,100,+P380/K380*100)</f>
        <v>100</v>
      </c>
      <c r="R380" s="63">
        <f>+N380*Q380/100</f>
        <v>8.4285714285714288</v>
      </c>
      <c r="S380" s="63">
        <f>IF(M380&lt;=$AG$1,R380,0)</f>
        <v>8.4285714285714288</v>
      </c>
      <c r="T380" s="63">
        <f>IF($AG$1&gt;=M380,N380,0)</f>
        <v>8.4285714285714288</v>
      </c>
      <c r="U380" s="64"/>
      <c r="V380" s="65" t="str">
        <f>IF(Q380=100,"CUMPLIDA",IF(M380-$AG$1&lt;0,"VENCIDA",IF(M380-$AG$1&lt;=30,"PRÓXIMA A VENCER",IF(Q380&gt;0,"CON AVANCE","EN TERMINO"))))</f>
        <v>CUMPLIDA</v>
      </c>
      <c r="W380" s="65" t="str">
        <f>IF(A380&lt;&gt;"",IF(AC380=1,"VENCIDO",IF(AC380=2,"PRÓXIMO A VENCER",IF(AC380=3,"EN TERMINO",IF(AC380=4,"CON AVANCE",IF(AC380=5,"CUMPLIDO",))))),"")</f>
        <v/>
      </c>
      <c r="X380" s="66" t="s">
        <v>191</v>
      </c>
      <c r="Y380" s="127" t="str">
        <f t="shared" si="74"/>
        <v>H11ECP</v>
      </c>
      <c r="Z380" s="84">
        <f>IF(A380&lt;&gt;"",1,Z379+1)</f>
        <v>2</v>
      </c>
      <c r="AA380" s="84" t="str">
        <f t="shared" si="75"/>
        <v>H11ECP - 2</v>
      </c>
      <c r="AB380" s="128">
        <f t="shared" si="76"/>
        <v>5</v>
      </c>
      <c r="AC380" s="128">
        <f t="shared" si="73"/>
        <v>5</v>
      </c>
      <c r="AD380" s="128" t="str">
        <f>IF(A380&lt;&gt;"",MID(F380,1,FIND(" ",F380,1)-1),AD379)</f>
        <v>H11ECP.</v>
      </c>
      <c r="AE380" s="128" t="str">
        <f t="shared" si="77"/>
        <v>H11ECP</v>
      </c>
      <c r="AF380" s="56"/>
      <c r="AG380" s="56"/>
    </row>
    <row r="381" spans="1:33" s="2" customFormat="1" ht="350.1" customHeight="1" x14ac:dyDescent="0.2">
      <c r="A381" s="95">
        <f>IF(ISBLANK(D381),"",COUNTA($D$2:D381))</f>
        <v>319</v>
      </c>
      <c r="B381" s="96">
        <f t="shared" si="72"/>
        <v>380</v>
      </c>
      <c r="C381" s="64"/>
      <c r="D381" s="72" t="s">
        <v>980</v>
      </c>
      <c r="E381" s="72" t="s">
        <v>23</v>
      </c>
      <c r="F381" s="70" t="s">
        <v>264</v>
      </c>
      <c r="G381" s="70" t="s">
        <v>177</v>
      </c>
      <c r="H381" s="70" t="s">
        <v>1430</v>
      </c>
      <c r="I381" s="70" t="s">
        <v>1379</v>
      </c>
      <c r="J381" s="72" t="s">
        <v>1380</v>
      </c>
      <c r="K381" s="64">
        <v>1</v>
      </c>
      <c r="L381" s="118">
        <v>43862</v>
      </c>
      <c r="M381" s="118">
        <v>43979</v>
      </c>
      <c r="N381" s="71">
        <f t="shared" si="81"/>
        <v>16.714285714285715</v>
      </c>
      <c r="O381" s="64" t="s">
        <v>2003</v>
      </c>
      <c r="P381" s="64">
        <v>1</v>
      </c>
      <c r="Q381" s="74">
        <f>IF(P381/K381&gt;1,100,+P381/K381*100)</f>
        <v>100</v>
      </c>
      <c r="R381" s="63">
        <f>+N381*Q381/100</f>
        <v>16.714285714285715</v>
      </c>
      <c r="S381" s="63">
        <f>IF(M381&lt;=$AG$1,R381,0)</f>
        <v>16.714285714285715</v>
      </c>
      <c r="T381" s="63">
        <f>IF($AG$1&gt;=M381,N381,0)</f>
        <v>16.714285714285715</v>
      </c>
      <c r="U381" s="64"/>
      <c r="V381" s="65" t="str">
        <f>IF(Q381=100,"CUMPLIDA",IF(M381-$AG$1&lt;0,"VENCIDA",IF(M381-$AG$1&lt;=30,"PRÓXIMA A VENCER",IF(Q381&gt;0,"CON AVANCE","EN TERMINO"))))</f>
        <v>CUMPLIDA</v>
      </c>
      <c r="W381" s="65" t="str">
        <f>IF(A381&lt;&gt;"",IF(AC381=1,"VENCIDO",IF(AC381=2,"PRÓXIMO A VENCER",IF(AC381=3,"EN TERMINO",IF(AC381=4,"CON AVANCE",IF(AC381=5,"CUMPLIDO",))))),"")</f>
        <v>CUMPLIDO</v>
      </c>
      <c r="X381" s="66" t="s">
        <v>191</v>
      </c>
      <c r="Y381" s="127" t="str">
        <f t="shared" si="74"/>
        <v>H12ECP</v>
      </c>
      <c r="Z381" s="84">
        <f>IF(A381&lt;&gt;"",1,Z380+1)</f>
        <v>1</v>
      </c>
      <c r="AA381" s="84" t="str">
        <f t="shared" si="75"/>
        <v>H12ECP - 1</v>
      </c>
      <c r="AB381" s="128">
        <f t="shared" si="76"/>
        <v>5</v>
      </c>
      <c r="AC381" s="128">
        <f t="shared" si="73"/>
        <v>5</v>
      </c>
      <c r="AD381" s="128" t="str">
        <f>IF(A381&lt;&gt;"",MID(F381,1,FIND(" ",F381,1)-1),AD380)</f>
        <v>H12ECP.</v>
      </c>
      <c r="AE381" s="128" t="str">
        <f t="shared" si="77"/>
        <v>H12ECP</v>
      </c>
      <c r="AF381" s="56"/>
      <c r="AG381" s="56"/>
    </row>
    <row r="382" spans="1:33" s="2" customFormat="1" ht="350.1" customHeight="1" x14ac:dyDescent="0.2">
      <c r="A382" s="95">
        <f>IF(ISBLANK(D382),"",COUNTA($D$2:D382))</f>
        <v>320</v>
      </c>
      <c r="B382" s="96">
        <f t="shared" si="72"/>
        <v>381</v>
      </c>
      <c r="C382" s="64"/>
      <c r="D382" s="72" t="s">
        <v>816</v>
      </c>
      <c r="E382" s="72" t="s">
        <v>27</v>
      </c>
      <c r="F382" s="70" t="s">
        <v>844</v>
      </c>
      <c r="G382" s="70" t="s">
        <v>178</v>
      </c>
      <c r="H382" s="69" t="s">
        <v>601</v>
      </c>
      <c r="I382" s="69" t="s">
        <v>602</v>
      </c>
      <c r="J382" s="64" t="s">
        <v>463</v>
      </c>
      <c r="K382" s="64">
        <v>1</v>
      </c>
      <c r="L382" s="118">
        <v>43115</v>
      </c>
      <c r="M382" s="118">
        <v>43159</v>
      </c>
      <c r="N382" s="71">
        <f t="shared" si="81"/>
        <v>6.2857142857142856</v>
      </c>
      <c r="O382" s="67" t="s">
        <v>1997</v>
      </c>
      <c r="P382" s="64">
        <v>1</v>
      </c>
      <c r="Q382" s="74">
        <f>IF(P382/K382&gt;1,100,+P382/K382*100)</f>
        <v>100</v>
      </c>
      <c r="R382" s="63">
        <f>+N382*Q382/100</f>
        <v>6.2857142857142856</v>
      </c>
      <c r="S382" s="63">
        <f>IF(M382&lt;=$AG$1,R382,0)</f>
        <v>6.2857142857142856</v>
      </c>
      <c r="T382" s="63">
        <f>IF($AG$1&gt;=M382,N382,0)</f>
        <v>6.2857142857142856</v>
      </c>
      <c r="U382" s="64"/>
      <c r="V382" s="65" t="str">
        <f>IF(Q382=100,"CUMPLIDA",IF(M382-$AG$1&lt;0,"VENCIDA",IF(M382-$AG$1&lt;=30,"PRÓXIMA A VENCER",IF(Q382&gt;0,"CON AVANCE","EN TERMINO"))))</f>
        <v>CUMPLIDA</v>
      </c>
      <c r="W382" s="65" t="str">
        <f>IF(A382&lt;&gt;"",IF(AC382=1,"VENCIDO",IF(AC382=2,"PRÓXIMO A VENCER",IF(AC382=3,"EN TERMINO",IF(AC382=4,"CON AVANCE",IF(AC382=5,"CUMPLIDO",))))),"")</f>
        <v>CUMPLIDO</v>
      </c>
      <c r="X382" s="66" t="s">
        <v>191</v>
      </c>
      <c r="Y382" s="127" t="str">
        <f t="shared" si="74"/>
        <v>H13ECP</v>
      </c>
      <c r="Z382" s="84">
        <f>IF(A382&lt;&gt;"",1,Z381+1)</f>
        <v>1</v>
      </c>
      <c r="AA382" s="84" t="str">
        <f t="shared" si="75"/>
        <v>H13ECP - 1</v>
      </c>
      <c r="AB382" s="128">
        <f t="shared" si="76"/>
        <v>5</v>
      </c>
      <c r="AC382" s="128">
        <f t="shared" si="73"/>
        <v>5</v>
      </c>
      <c r="AD382" s="128" t="str">
        <f>IF(A382&lt;&gt;"",MID(F382,1,FIND(" ",F382,1)-1),AD381)</f>
        <v>H13ECP.</v>
      </c>
      <c r="AE382" s="128" t="str">
        <f t="shared" si="77"/>
        <v>H13ECP</v>
      </c>
      <c r="AF382" s="56"/>
      <c r="AG382" s="56"/>
    </row>
    <row r="383" spans="1:33" s="2" customFormat="1" ht="350.1" customHeight="1" x14ac:dyDescent="0.2">
      <c r="A383" s="95">
        <f>IF(ISBLANK(D383),"",COUNTA($D$2:D383))</f>
        <v>321</v>
      </c>
      <c r="B383" s="96">
        <f t="shared" si="72"/>
        <v>382</v>
      </c>
      <c r="C383" s="64"/>
      <c r="D383" s="72" t="s">
        <v>968</v>
      </c>
      <c r="E383" s="72" t="s">
        <v>16</v>
      </c>
      <c r="F383" s="70" t="s">
        <v>503</v>
      </c>
      <c r="G383" s="70" t="s">
        <v>179</v>
      </c>
      <c r="H383" s="69" t="s">
        <v>504</v>
      </c>
      <c r="I383" s="69" t="s">
        <v>499</v>
      </c>
      <c r="J383" s="64" t="s">
        <v>500</v>
      </c>
      <c r="K383" s="64">
        <v>1</v>
      </c>
      <c r="L383" s="118">
        <v>43040</v>
      </c>
      <c r="M383" s="118">
        <v>43281</v>
      </c>
      <c r="N383" s="71">
        <f t="shared" si="81"/>
        <v>34.428571428571431</v>
      </c>
      <c r="O383" s="64" t="s">
        <v>1994</v>
      </c>
      <c r="P383" s="64">
        <v>1</v>
      </c>
      <c r="Q383" s="74">
        <f>IF(P383/K383&gt;1,100,+P383/K383*100)</f>
        <v>100</v>
      </c>
      <c r="R383" s="63">
        <f>+N383*Q383/100</f>
        <v>34.428571428571431</v>
      </c>
      <c r="S383" s="63">
        <f>IF(M383&lt;=$AG$1,R383,0)</f>
        <v>34.428571428571431</v>
      </c>
      <c r="T383" s="63">
        <f>IF($AG$1&gt;=M383,N383,0)</f>
        <v>34.428571428571431</v>
      </c>
      <c r="U383" s="64"/>
      <c r="V383" s="65" t="str">
        <f>IF(Q383=100,"CUMPLIDA",IF(M383-$AG$1&lt;0,"VENCIDA",IF(M383-$AG$1&lt;=30,"PRÓXIMA A VENCER",IF(Q383&gt;0,"CON AVANCE","EN TERMINO"))))</f>
        <v>CUMPLIDA</v>
      </c>
      <c r="W383" s="65" t="str">
        <f>IF(A383&lt;&gt;"",IF(AC383=1,"VENCIDO",IF(AC383=2,"PRÓXIMO A VENCER",IF(AC383=3,"EN TERMINO",IF(AC383=4,"CON AVANCE",IF(AC383=5,"CUMPLIDO",))))),"")</f>
        <v>CUMPLIDO</v>
      </c>
      <c r="X383" s="66" t="s">
        <v>191</v>
      </c>
      <c r="Y383" s="127" t="str">
        <f t="shared" si="74"/>
        <v>H15ECP</v>
      </c>
      <c r="Z383" s="84">
        <f>IF(A383&lt;&gt;"",1,Z382+1)</f>
        <v>1</v>
      </c>
      <c r="AA383" s="84" t="str">
        <f t="shared" si="75"/>
        <v>H15ECP - 1</v>
      </c>
      <c r="AB383" s="128">
        <f t="shared" si="76"/>
        <v>5</v>
      </c>
      <c r="AC383" s="128">
        <f t="shared" si="73"/>
        <v>5</v>
      </c>
      <c r="AD383" s="128" t="str">
        <f>IF(A383&lt;&gt;"",MID(F383,1,FIND(" ",F383,1)-1),AD382)</f>
        <v>H15ECP.</v>
      </c>
      <c r="AE383" s="128" t="str">
        <f t="shared" si="77"/>
        <v>H15ECP</v>
      </c>
      <c r="AF383" s="56"/>
      <c r="AG383" s="56"/>
    </row>
    <row r="384" spans="1:33" s="2" customFormat="1" ht="350.1" customHeight="1" x14ac:dyDescent="0.2">
      <c r="A384" s="95" t="str">
        <f>IF(ISBLANK(D384),"",COUNTA($D$2:D384))</f>
        <v/>
      </c>
      <c r="B384" s="96">
        <f t="shared" si="72"/>
        <v>383</v>
      </c>
      <c r="C384" s="64"/>
      <c r="D384" s="72"/>
      <c r="E384" s="72" t="s">
        <v>16</v>
      </c>
      <c r="F384" s="70" t="s">
        <v>772</v>
      </c>
      <c r="G384" s="70" t="s">
        <v>180</v>
      </c>
      <c r="H384" s="69" t="s">
        <v>505</v>
      </c>
      <c r="I384" s="69" t="s">
        <v>501</v>
      </c>
      <c r="J384" s="64" t="s">
        <v>9</v>
      </c>
      <c r="K384" s="64">
        <v>3</v>
      </c>
      <c r="L384" s="118">
        <v>43040</v>
      </c>
      <c r="M384" s="118">
        <v>43403</v>
      </c>
      <c r="N384" s="71">
        <f t="shared" si="81"/>
        <v>51.857142857142854</v>
      </c>
      <c r="O384" s="64" t="s">
        <v>1994</v>
      </c>
      <c r="P384" s="64">
        <v>3</v>
      </c>
      <c r="Q384" s="74">
        <f>IF(P384/K384&gt;1,100,+P384/K384*100)</f>
        <v>100</v>
      </c>
      <c r="R384" s="63">
        <f>+N384*Q384/100</f>
        <v>51.857142857142854</v>
      </c>
      <c r="S384" s="63">
        <f>IF(M384&lt;=$AG$1,R384,0)</f>
        <v>51.857142857142854</v>
      </c>
      <c r="T384" s="63">
        <f>IF($AG$1&gt;=M384,N384,0)</f>
        <v>51.857142857142854</v>
      </c>
      <c r="U384" s="64"/>
      <c r="V384" s="65" t="str">
        <f>IF(Q384=100,"CUMPLIDA",IF(M384-$AG$1&lt;0,"VENCIDA",IF(M384-$AG$1&lt;=30,"PRÓXIMA A VENCER",IF(Q384&gt;0,"CON AVANCE","EN TERMINO"))))</f>
        <v>CUMPLIDA</v>
      </c>
      <c r="W384" s="65" t="str">
        <f>IF(A384&lt;&gt;"",IF(AC384=1,"VENCIDO",IF(AC384=2,"PRÓXIMO A VENCER",IF(AC384=3,"EN TERMINO",IF(AC384=4,"CON AVANCE",IF(AC384=5,"CUMPLIDO",))))),"")</f>
        <v/>
      </c>
      <c r="X384" s="66" t="s">
        <v>191</v>
      </c>
      <c r="Y384" s="127" t="str">
        <f t="shared" si="74"/>
        <v>H15ECP</v>
      </c>
      <c r="Z384" s="84">
        <f>IF(A384&lt;&gt;"",1,Z383+1)</f>
        <v>2</v>
      </c>
      <c r="AA384" s="84" t="str">
        <f t="shared" si="75"/>
        <v>H15ECP - 2</v>
      </c>
      <c r="AB384" s="128">
        <f t="shared" si="76"/>
        <v>5</v>
      </c>
      <c r="AC384" s="128">
        <f t="shared" si="73"/>
        <v>5</v>
      </c>
      <c r="AD384" s="128" t="str">
        <f>IF(A384&lt;&gt;"",MID(F384,1,FIND(" ",F384,1)-1),AD383)</f>
        <v>H15ECP.</v>
      </c>
      <c r="AE384" s="128" t="str">
        <f t="shared" si="77"/>
        <v>H15ECP</v>
      </c>
      <c r="AF384" s="56"/>
      <c r="AG384" s="56"/>
    </row>
    <row r="385" spans="1:33" s="2" customFormat="1" ht="350.1" customHeight="1" x14ac:dyDescent="0.2">
      <c r="A385" s="95" t="str">
        <f>IF(ISBLANK(D385),"",COUNTA($D$2:D385))</f>
        <v/>
      </c>
      <c r="B385" s="96">
        <f t="shared" si="72"/>
        <v>384</v>
      </c>
      <c r="C385" s="64"/>
      <c r="D385" s="72"/>
      <c r="E385" s="72" t="s">
        <v>16</v>
      </c>
      <c r="F385" s="70" t="s">
        <v>1972</v>
      </c>
      <c r="G385" s="70" t="s">
        <v>43</v>
      </c>
      <c r="H385" s="69" t="s">
        <v>506</v>
      </c>
      <c r="I385" s="75" t="s">
        <v>1831</v>
      </c>
      <c r="J385" s="64" t="s">
        <v>9</v>
      </c>
      <c r="K385" s="64">
        <v>2</v>
      </c>
      <c r="L385" s="118">
        <v>43040</v>
      </c>
      <c r="M385" s="118">
        <v>43403</v>
      </c>
      <c r="N385" s="71">
        <f t="shared" si="81"/>
        <v>51.857142857142854</v>
      </c>
      <c r="O385" s="64" t="s">
        <v>1994</v>
      </c>
      <c r="P385" s="64">
        <v>2</v>
      </c>
      <c r="Q385" s="74">
        <f>IF(P385/K385&gt;1,100,+P385/K385*100)</f>
        <v>100</v>
      </c>
      <c r="R385" s="63">
        <f>+N385*Q385/100</f>
        <v>51.857142857142854</v>
      </c>
      <c r="S385" s="63">
        <f>IF(M385&lt;=$AG$1,R385,0)</f>
        <v>51.857142857142854</v>
      </c>
      <c r="T385" s="63">
        <f>IF($AG$1&gt;=M385,N385,0)</f>
        <v>51.857142857142854</v>
      </c>
      <c r="U385" s="64"/>
      <c r="V385" s="65" t="str">
        <f>IF(Q385=100,"CUMPLIDA",IF(M385-$AG$1&lt;0,"VENCIDA",IF(M385-$AG$1&lt;=30,"PRÓXIMA A VENCER",IF(Q385&gt;0,"CON AVANCE","EN TERMINO"))))</f>
        <v>CUMPLIDA</v>
      </c>
      <c r="W385" s="65" t="str">
        <f>IF(A385&lt;&gt;"",IF(AC385=1,"VENCIDO",IF(AC385=2,"PRÓXIMO A VENCER",IF(AC385=3,"EN TERMINO",IF(AC385=4,"CON AVANCE",IF(AC385=5,"CUMPLIDO",))))),"")</f>
        <v/>
      </c>
      <c r="X385" s="66" t="s">
        <v>191</v>
      </c>
      <c r="Y385" s="127" t="str">
        <f t="shared" si="74"/>
        <v>H15ECP</v>
      </c>
      <c r="Z385" s="84">
        <f>IF(A385&lt;&gt;"",1,Z384+1)</f>
        <v>3</v>
      </c>
      <c r="AA385" s="84" t="str">
        <f t="shared" si="75"/>
        <v>H15ECP - 3</v>
      </c>
      <c r="AB385" s="128">
        <f t="shared" si="76"/>
        <v>5</v>
      </c>
      <c r="AC385" s="128">
        <f t="shared" si="73"/>
        <v>5</v>
      </c>
      <c r="AD385" s="128" t="str">
        <f>IF(A385&lt;&gt;"",MID(F385,1,FIND(" ",F385,1)-1),AD384)</f>
        <v>H15ECP.</v>
      </c>
      <c r="AE385" s="128" t="str">
        <f t="shared" si="77"/>
        <v>H15ECP</v>
      </c>
      <c r="AF385" s="56"/>
      <c r="AG385" s="56"/>
    </row>
    <row r="386" spans="1:33" s="2" customFormat="1" ht="350.1" customHeight="1" x14ac:dyDescent="0.2">
      <c r="A386" s="95" t="str">
        <f>IF(ISBLANK(D386),"",COUNTA($D$2:D386))</f>
        <v/>
      </c>
      <c r="B386" s="96">
        <f t="shared" si="72"/>
        <v>385</v>
      </c>
      <c r="C386" s="64"/>
      <c r="D386" s="72"/>
      <c r="E386" s="72" t="s">
        <v>16</v>
      </c>
      <c r="F386" s="70" t="s">
        <v>507</v>
      </c>
      <c r="G386" s="70" t="s">
        <v>196</v>
      </c>
      <c r="H386" s="70" t="s">
        <v>1150</v>
      </c>
      <c r="I386" s="70" t="s">
        <v>502</v>
      </c>
      <c r="J386" s="72" t="s">
        <v>9</v>
      </c>
      <c r="K386" s="64">
        <v>3</v>
      </c>
      <c r="L386" s="118">
        <v>43040</v>
      </c>
      <c r="M386" s="118">
        <v>43403</v>
      </c>
      <c r="N386" s="71">
        <f t="shared" si="81"/>
        <v>51.857142857142854</v>
      </c>
      <c r="O386" s="64" t="s">
        <v>1994</v>
      </c>
      <c r="P386" s="64">
        <v>3</v>
      </c>
      <c r="Q386" s="74">
        <f>IF(P386/K386&gt;1,100,+P386/K386*100)</f>
        <v>100</v>
      </c>
      <c r="R386" s="63">
        <f>+N386*Q386/100</f>
        <v>51.857142857142854</v>
      </c>
      <c r="S386" s="63">
        <f>IF(M386&lt;=$AG$1,R386,0)</f>
        <v>51.857142857142854</v>
      </c>
      <c r="T386" s="63">
        <f>IF($AG$1&gt;=M386,N386,0)</f>
        <v>51.857142857142854</v>
      </c>
      <c r="U386" s="64"/>
      <c r="V386" s="65" t="str">
        <f>IF(Q386=100,"CUMPLIDA",IF(M386-$AG$1&lt;0,"VENCIDA",IF(M386-$AG$1&lt;=30,"PRÓXIMA A VENCER",IF(Q386&gt;0,"CON AVANCE","EN TERMINO"))))</f>
        <v>CUMPLIDA</v>
      </c>
      <c r="W386" s="65" t="str">
        <f>IF(A386&lt;&gt;"",IF(AC386=1,"VENCIDO",IF(AC386=2,"PRÓXIMO A VENCER",IF(AC386=3,"EN TERMINO",IF(AC386=4,"CON AVANCE",IF(AC386=5,"CUMPLIDO",))))),"")</f>
        <v/>
      </c>
      <c r="X386" s="66" t="s">
        <v>191</v>
      </c>
      <c r="Y386" s="127" t="str">
        <f t="shared" si="74"/>
        <v>H15ECP</v>
      </c>
      <c r="Z386" s="84">
        <f>IF(A386&lt;&gt;"",1,Z385+1)</f>
        <v>4</v>
      </c>
      <c r="AA386" s="84" t="str">
        <f t="shared" si="75"/>
        <v>H15ECP - 4</v>
      </c>
      <c r="AB386" s="128">
        <f t="shared" si="76"/>
        <v>5</v>
      </c>
      <c r="AC386" s="128">
        <f t="shared" si="73"/>
        <v>5</v>
      </c>
      <c r="AD386" s="128" t="str">
        <f>IF(A386&lt;&gt;"",MID(F386,1,FIND(" ",F386,1)-1),AD385)</f>
        <v>H15ECP.</v>
      </c>
      <c r="AE386" s="128" t="str">
        <f t="shared" si="77"/>
        <v>H15ECP</v>
      </c>
      <c r="AF386" s="56"/>
      <c r="AG386" s="56"/>
    </row>
    <row r="387" spans="1:33" s="2" customFormat="1" ht="350.1" customHeight="1" x14ac:dyDescent="0.2">
      <c r="A387" s="95">
        <f>IF(ISBLANK(D387),"",COUNTA($D$2:D387))</f>
        <v>322</v>
      </c>
      <c r="B387" s="96">
        <f t="shared" si="72"/>
        <v>386</v>
      </c>
      <c r="C387" s="64"/>
      <c r="D387" s="72" t="s">
        <v>1513</v>
      </c>
      <c r="E387" s="72" t="s">
        <v>16</v>
      </c>
      <c r="F387" s="70" t="s">
        <v>809</v>
      </c>
      <c r="G387" s="70" t="s">
        <v>181</v>
      </c>
      <c r="H387" s="70" t="s">
        <v>605</v>
      </c>
      <c r="I387" s="70" t="s">
        <v>609</v>
      </c>
      <c r="J387" s="72" t="s">
        <v>603</v>
      </c>
      <c r="K387" s="64">
        <v>1</v>
      </c>
      <c r="L387" s="118">
        <v>43040</v>
      </c>
      <c r="M387" s="118">
        <v>43069</v>
      </c>
      <c r="N387" s="71">
        <f t="shared" si="81"/>
        <v>4.1428571428571432</v>
      </c>
      <c r="O387" s="67" t="s">
        <v>1997</v>
      </c>
      <c r="P387" s="64">
        <v>1</v>
      </c>
      <c r="Q387" s="74">
        <f>IF(P387/K387&gt;1,100,+P387/K387*100)</f>
        <v>100</v>
      </c>
      <c r="R387" s="63">
        <f>+N387*Q387/100</f>
        <v>4.1428571428571432</v>
      </c>
      <c r="S387" s="63">
        <f>IF(M387&lt;=$AG$1,R387,0)</f>
        <v>4.1428571428571432</v>
      </c>
      <c r="T387" s="63">
        <f>IF($AG$1&gt;=M387,N387,0)</f>
        <v>4.1428571428571432</v>
      </c>
      <c r="U387" s="64"/>
      <c r="V387" s="65" t="str">
        <f>IF(Q387=100,"CUMPLIDA",IF(M387-$AG$1&lt;0,"VENCIDA",IF(M387-$AG$1&lt;=30,"PRÓXIMA A VENCER",IF(Q387&gt;0,"CON AVANCE","EN TERMINO"))))</f>
        <v>CUMPLIDA</v>
      </c>
      <c r="W387" s="65" t="str">
        <f>IF(A387&lt;&gt;"",IF(AC387=1,"VENCIDO",IF(AC387=2,"PRÓXIMO A VENCER",IF(AC387=3,"EN TERMINO",IF(AC387=4,"CON AVANCE",IF(AC387=5,"CUMPLIDO",))))),"")</f>
        <v>CUMPLIDO</v>
      </c>
      <c r="X387" s="66" t="s">
        <v>191</v>
      </c>
      <c r="Y387" s="127" t="str">
        <f t="shared" si="74"/>
        <v>H16ECP</v>
      </c>
      <c r="Z387" s="84">
        <f>IF(A387&lt;&gt;"",1,Z386+1)</f>
        <v>1</v>
      </c>
      <c r="AA387" s="84" t="str">
        <f t="shared" si="75"/>
        <v>H16ECP - 1</v>
      </c>
      <c r="AB387" s="128">
        <f t="shared" si="76"/>
        <v>5</v>
      </c>
      <c r="AC387" s="128">
        <f t="shared" si="73"/>
        <v>5</v>
      </c>
      <c r="AD387" s="128" t="str">
        <f>IF(A387&lt;&gt;"",MID(F387,1,FIND(" ",F387,1)-1),AD386)</f>
        <v>H16ECP.</v>
      </c>
      <c r="AE387" s="128" t="str">
        <f t="shared" si="77"/>
        <v>H16ECP</v>
      </c>
      <c r="AF387" s="56"/>
      <c r="AG387" s="56"/>
    </row>
    <row r="388" spans="1:33" s="2" customFormat="1" ht="350.1" customHeight="1" x14ac:dyDescent="0.2">
      <c r="A388" s="95" t="str">
        <f>IF(ISBLANK(D388),"",COUNTA($D$2:D388))</f>
        <v/>
      </c>
      <c r="B388" s="96">
        <f t="shared" si="72"/>
        <v>387</v>
      </c>
      <c r="C388" s="64"/>
      <c r="D388" s="72"/>
      <c r="E388" s="72" t="s">
        <v>16</v>
      </c>
      <c r="F388" s="70" t="s">
        <v>1924</v>
      </c>
      <c r="G388" s="70" t="s">
        <v>608</v>
      </c>
      <c r="H388" s="69" t="s">
        <v>606</v>
      </c>
      <c r="I388" s="69" t="s">
        <v>607</v>
      </c>
      <c r="J388" s="76" t="s">
        <v>604</v>
      </c>
      <c r="K388" s="64">
        <v>1</v>
      </c>
      <c r="L388" s="118">
        <v>43132</v>
      </c>
      <c r="M388" s="118">
        <v>43160</v>
      </c>
      <c r="N388" s="71">
        <f t="shared" si="81"/>
        <v>4</v>
      </c>
      <c r="O388" s="67" t="s">
        <v>1997</v>
      </c>
      <c r="P388" s="64">
        <v>1</v>
      </c>
      <c r="Q388" s="74">
        <f>IF(P388/K388&gt;1,100,+P388/K388*100)</f>
        <v>100</v>
      </c>
      <c r="R388" s="63">
        <f>+N388*Q388/100</f>
        <v>4</v>
      </c>
      <c r="S388" s="63">
        <f>IF(M388&lt;=$AG$1,R388,0)</f>
        <v>4</v>
      </c>
      <c r="T388" s="63">
        <f>IF($AG$1&gt;=M388,N388,0)</f>
        <v>4</v>
      </c>
      <c r="U388" s="64"/>
      <c r="V388" s="65" t="str">
        <f>IF(Q388=100,"CUMPLIDA",IF(M388-$AG$1&lt;0,"VENCIDA",IF(M388-$AG$1&lt;=30,"PRÓXIMA A VENCER",IF(Q388&gt;0,"CON AVANCE","EN TERMINO"))))</f>
        <v>CUMPLIDA</v>
      </c>
      <c r="W388" s="65" t="str">
        <f>IF(A388&lt;&gt;"",IF(AC388=1,"VENCIDO",IF(AC388=2,"PRÓXIMO A VENCER",IF(AC388=3,"EN TERMINO",IF(AC388=4,"CON AVANCE",IF(AC388=5,"CUMPLIDO",))))),"")</f>
        <v/>
      </c>
      <c r="X388" s="66" t="s">
        <v>191</v>
      </c>
      <c r="Y388" s="127" t="str">
        <f t="shared" si="74"/>
        <v>H16ECP</v>
      </c>
      <c r="Z388" s="84">
        <f>IF(A388&lt;&gt;"",1,Z387+1)</f>
        <v>2</v>
      </c>
      <c r="AA388" s="84" t="str">
        <f t="shared" si="75"/>
        <v>H16ECP - 2</v>
      </c>
      <c r="AB388" s="128">
        <f t="shared" si="76"/>
        <v>5</v>
      </c>
      <c r="AC388" s="128">
        <f t="shared" si="73"/>
        <v>5</v>
      </c>
      <c r="AD388" s="128" t="str">
        <f>IF(A388&lt;&gt;"",MID(F388,1,FIND(" ",F388,1)-1),AD387)</f>
        <v>H16ECP.</v>
      </c>
      <c r="AE388" s="128" t="str">
        <f t="shared" si="77"/>
        <v>H16ECP</v>
      </c>
      <c r="AF388" s="56"/>
      <c r="AG388" s="56"/>
    </row>
    <row r="389" spans="1:33" s="2" customFormat="1" ht="350.1" customHeight="1" x14ac:dyDescent="0.2">
      <c r="A389" s="95" t="str">
        <f>IF(ISBLANK(D389),"",COUNTA($D$2:D389))</f>
        <v/>
      </c>
      <c r="B389" s="96">
        <f t="shared" si="72"/>
        <v>388</v>
      </c>
      <c r="C389" s="64"/>
      <c r="D389" s="72"/>
      <c r="E389" s="72" t="s">
        <v>16</v>
      </c>
      <c r="F389" s="70" t="s">
        <v>1974</v>
      </c>
      <c r="G389" s="70" t="s">
        <v>182</v>
      </c>
      <c r="H389" s="70" t="s">
        <v>716</v>
      </c>
      <c r="I389" s="70" t="s">
        <v>440</v>
      </c>
      <c r="J389" s="72" t="s">
        <v>441</v>
      </c>
      <c r="K389" s="64">
        <v>1</v>
      </c>
      <c r="L389" s="118">
        <v>43040</v>
      </c>
      <c r="M389" s="118">
        <v>43250</v>
      </c>
      <c r="N389" s="71">
        <f t="shared" si="81"/>
        <v>30</v>
      </c>
      <c r="O389" s="64" t="s">
        <v>1994</v>
      </c>
      <c r="P389" s="64">
        <v>1</v>
      </c>
      <c r="Q389" s="74">
        <f>IF(P389/K389&gt;1,100,+P389/K389*100)</f>
        <v>100</v>
      </c>
      <c r="R389" s="63">
        <f>+N389*Q389/100</f>
        <v>30</v>
      </c>
      <c r="S389" s="63">
        <f>IF(M389&lt;=$AG$1,R389,0)</f>
        <v>30</v>
      </c>
      <c r="T389" s="63">
        <f>IF($AG$1&gt;=M389,N389,0)</f>
        <v>30</v>
      </c>
      <c r="U389" s="64"/>
      <c r="V389" s="65" t="str">
        <f>IF(Q389=100,"CUMPLIDA",IF(M389-$AG$1&lt;0,"VENCIDA",IF(M389-$AG$1&lt;=30,"PRÓXIMA A VENCER",IF(Q389&gt;0,"CON AVANCE","EN TERMINO"))))</f>
        <v>CUMPLIDA</v>
      </c>
      <c r="W389" s="65" t="str">
        <f>IF(A389&lt;&gt;"",IF(AC389=1,"VENCIDO",IF(AC389=2,"PRÓXIMO A VENCER",IF(AC389=3,"EN TERMINO",IF(AC389=4,"CON AVANCE",IF(AC389=5,"CUMPLIDO",))))),"")</f>
        <v/>
      </c>
      <c r="X389" s="66" t="s">
        <v>191</v>
      </c>
      <c r="Y389" s="127" t="str">
        <f t="shared" si="74"/>
        <v>H16ECP</v>
      </c>
      <c r="Z389" s="84">
        <f>IF(A389&lt;&gt;"",1,Z388+1)</f>
        <v>3</v>
      </c>
      <c r="AA389" s="84" t="str">
        <f t="shared" si="75"/>
        <v>H16ECP - 3</v>
      </c>
      <c r="AB389" s="128">
        <f t="shared" si="76"/>
        <v>5</v>
      </c>
      <c r="AC389" s="128">
        <f t="shared" si="73"/>
        <v>5</v>
      </c>
      <c r="AD389" s="128" t="str">
        <f>IF(A389&lt;&gt;"",MID(F389,1,FIND(" ",F389,1)-1),AD388)</f>
        <v>H16ECP.</v>
      </c>
      <c r="AE389" s="128" t="str">
        <f t="shared" si="77"/>
        <v>H16ECP</v>
      </c>
      <c r="AF389" s="56"/>
      <c r="AG389" s="56"/>
    </row>
    <row r="390" spans="1:33" s="2" customFormat="1" ht="350.1" customHeight="1" x14ac:dyDescent="0.2">
      <c r="A390" s="95">
        <f>IF(ISBLANK(D390),"",COUNTA($D$2:D390))</f>
        <v>323</v>
      </c>
      <c r="B390" s="96">
        <f t="shared" ref="B390:B453" si="82">ROW()-1</f>
        <v>389</v>
      </c>
      <c r="C390" s="64"/>
      <c r="D390" s="64" t="s">
        <v>815</v>
      </c>
      <c r="E390" s="72" t="s">
        <v>26</v>
      </c>
      <c r="F390" s="70" t="s">
        <v>1381</v>
      </c>
      <c r="G390" s="70" t="s">
        <v>183</v>
      </c>
      <c r="H390" s="70" t="s">
        <v>1388</v>
      </c>
      <c r="I390" s="69" t="s">
        <v>1386</v>
      </c>
      <c r="J390" s="64" t="s">
        <v>1387</v>
      </c>
      <c r="K390" s="77">
        <v>4</v>
      </c>
      <c r="L390" s="154">
        <v>43858</v>
      </c>
      <c r="M390" s="154">
        <v>44165</v>
      </c>
      <c r="N390" s="71">
        <f t="shared" ref="N390" si="83">(+M390-L390)/7</f>
        <v>43.857142857142854</v>
      </c>
      <c r="O390" s="64" t="s">
        <v>1992</v>
      </c>
      <c r="P390" s="64">
        <v>2</v>
      </c>
      <c r="Q390" s="74">
        <f>IF(P390/K390&gt;1,100,+P390/K390*100)</f>
        <v>50</v>
      </c>
      <c r="R390" s="63">
        <f>+N390*Q390/100</f>
        <v>21.928571428571427</v>
      </c>
      <c r="S390" s="63">
        <f>IF(M390&lt;=$AG$1,R390,0)</f>
        <v>21.928571428571427</v>
      </c>
      <c r="T390" s="63">
        <f>IF($AG$1&gt;=M390,N390,0)</f>
        <v>43.857142857142854</v>
      </c>
      <c r="U390" s="64"/>
      <c r="V390" s="65" t="str">
        <f>IF(Q390=100,"CUMPLIDA",IF(M390-$AG$1&lt;0,"VENCIDA",IF(M390-$AG$1&lt;=30,"PRÓXIMA A VENCER",IF(Q390&gt;0,"CON AVANCE","EN TERMINO"))))</f>
        <v>VENCIDA</v>
      </c>
      <c r="W390" s="65" t="str">
        <f>IF(A390&lt;&gt;"",IF(AC390=1,"VENCIDO",IF(AC390=2,"PRÓXIMO A VENCER",IF(AC390=3,"EN TERMINO",IF(AC390=4,"CON AVANCE",IF(AC390=5,"CUMPLIDO",))))),"")</f>
        <v>VENCIDO</v>
      </c>
      <c r="X390" s="66" t="s">
        <v>191</v>
      </c>
      <c r="Y390" s="127" t="str">
        <f t="shared" si="74"/>
        <v>H18ECP</v>
      </c>
      <c r="Z390" s="84">
        <f>IF(A390&lt;&gt;"",1,Z389+1)</f>
        <v>1</v>
      </c>
      <c r="AA390" s="84" t="str">
        <f t="shared" si="75"/>
        <v>H18ECP - 1</v>
      </c>
      <c r="AB390" s="128">
        <f t="shared" si="76"/>
        <v>1</v>
      </c>
      <c r="AC390" s="128">
        <f t="shared" si="73"/>
        <v>1</v>
      </c>
      <c r="AD390" s="128" t="str">
        <f>IF(A390&lt;&gt;"",MID(F390,1,FIND(" ",F390,1)-1),AD389)</f>
        <v>H18ECP.</v>
      </c>
      <c r="AE390" s="128" t="str">
        <f t="shared" si="77"/>
        <v>H18ECP</v>
      </c>
      <c r="AF390" s="56"/>
      <c r="AG390" s="56"/>
    </row>
    <row r="391" spans="1:33" s="2" customFormat="1" ht="350.1" customHeight="1" x14ac:dyDescent="0.2">
      <c r="A391" s="95">
        <f>IF(ISBLANK(D391),"",COUNTA($D$2:D391))</f>
        <v>324</v>
      </c>
      <c r="B391" s="96">
        <f t="shared" si="82"/>
        <v>390</v>
      </c>
      <c r="C391" s="64"/>
      <c r="D391" s="72" t="s">
        <v>816</v>
      </c>
      <c r="E391" s="72" t="s">
        <v>184</v>
      </c>
      <c r="F391" s="70" t="s">
        <v>265</v>
      </c>
      <c r="G391" s="70" t="s">
        <v>185</v>
      </c>
      <c r="H391" s="69" t="s">
        <v>749</v>
      </c>
      <c r="I391" s="69" t="s">
        <v>750</v>
      </c>
      <c r="J391" s="72" t="s">
        <v>9</v>
      </c>
      <c r="K391" s="64">
        <v>1</v>
      </c>
      <c r="L391" s="118">
        <v>43040</v>
      </c>
      <c r="M391" s="118">
        <v>43099</v>
      </c>
      <c r="N391" s="71">
        <f t="shared" si="81"/>
        <v>8.4285714285714288</v>
      </c>
      <c r="O391" s="64" t="s">
        <v>1999</v>
      </c>
      <c r="P391" s="64">
        <v>0.5</v>
      </c>
      <c r="Q391" s="74">
        <f>IF(P391/K391&gt;1,100,+P391/K391*100)</f>
        <v>50</v>
      </c>
      <c r="R391" s="63">
        <f>+N391*Q391/100</f>
        <v>4.2142857142857144</v>
      </c>
      <c r="S391" s="63">
        <f>IF(M391&lt;=$AG$1,R391,0)</f>
        <v>4.2142857142857144</v>
      </c>
      <c r="T391" s="63">
        <f>IF($AG$1&gt;=M391,N391,0)</f>
        <v>8.4285714285714288</v>
      </c>
      <c r="U391" s="64"/>
      <c r="V391" s="65" t="str">
        <f>IF(Q391=100,"CUMPLIDA",IF(M391-$AG$1&lt;0,"VENCIDA",IF(M391-$AG$1&lt;=30,"PRÓXIMA A VENCER",IF(Q391&gt;0,"CON AVANCE","EN TERMINO"))))</f>
        <v>VENCIDA</v>
      </c>
      <c r="W391" s="65" t="str">
        <f>IF(A391&lt;&gt;"",IF(AC391=1,"VENCIDO",IF(AC391=2,"PRÓXIMO A VENCER",IF(AC391=3,"EN TERMINO",IF(AC391=4,"CON AVANCE",IF(AC391=5,"CUMPLIDO",))))),"")</f>
        <v>VENCIDO</v>
      </c>
      <c r="X391" s="66" t="s">
        <v>191</v>
      </c>
      <c r="Y391" s="127" t="str">
        <f t="shared" si="74"/>
        <v>H19ECP</v>
      </c>
      <c r="Z391" s="84">
        <f>IF(A391&lt;&gt;"",1,Z390+1)</f>
        <v>1</v>
      </c>
      <c r="AA391" s="84" t="str">
        <f t="shared" si="75"/>
        <v>H19ECP - 1</v>
      </c>
      <c r="AB391" s="128">
        <f t="shared" si="76"/>
        <v>1</v>
      </c>
      <c r="AC391" s="128">
        <f t="shared" si="73"/>
        <v>1</v>
      </c>
      <c r="AD391" s="128" t="str">
        <f>IF(A391&lt;&gt;"",MID(F391,1,FIND(" ",F391,1)-1),AD390)</f>
        <v>H19ECP.</v>
      </c>
      <c r="AE391" s="128" t="str">
        <f t="shared" si="77"/>
        <v>H19ECP</v>
      </c>
      <c r="AF391" s="56"/>
      <c r="AG391" s="56"/>
    </row>
    <row r="392" spans="1:33" s="2" customFormat="1" ht="350.1" customHeight="1" x14ac:dyDescent="0.2">
      <c r="A392" s="95">
        <f>IF(ISBLANK(D392),"",COUNTA($D$2:D392))</f>
        <v>325</v>
      </c>
      <c r="B392" s="96">
        <f t="shared" si="82"/>
        <v>391</v>
      </c>
      <c r="C392" s="64"/>
      <c r="D392" s="72" t="s">
        <v>969</v>
      </c>
      <c r="E392" s="72" t="s">
        <v>16</v>
      </c>
      <c r="F392" s="70" t="s">
        <v>266</v>
      </c>
      <c r="G392" s="70" t="s">
        <v>974</v>
      </c>
      <c r="H392" s="69" t="s">
        <v>509</v>
      </c>
      <c r="I392" s="69" t="s">
        <v>510</v>
      </c>
      <c r="J392" s="72" t="s">
        <v>9</v>
      </c>
      <c r="K392" s="64">
        <v>1</v>
      </c>
      <c r="L392" s="118">
        <v>43040</v>
      </c>
      <c r="M392" s="118">
        <v>43250</v>
      </c>
      <c r="N392" s="71">
        <f t="shared" si="81"/>
        <v>30</v>
      </c>
      <c r="O392" s="64" t="s">
        <v>1994</v>
      </c>
      <c r="P392" s="64">
        <v>1</v>
      </c>
      <c r="Q392" s="74">
        <f>IF(P392/K392&gt;1,100,+P392/K392*100)</f>
        <v>100</v>
      </c>
      <c r="R392" s="63">
        <f>+N392*Q392/100</f>
        <v>30</v>
      </c>
      <c r="S392" s="63">
        <f>IF(M392&lt;=$AG$1,R392,0)</f>
        <v>30</v>
      </c>
      <c r="T392" s="63">
        <f>IF($AG$1&gt;=M392,N392,0)</f>
        <v>30</v>
      </c>
      <c r="U392" s="64"/>
      <c r="V392" s="65" t="str">
        <f>IF(Q392=100,"CUMPLIDA",IF(M392-$AG$1&lt;0,"VENCIDA",IF(M392-$AG$1&lt;=30,"PRÓXIMA A VENCER",IF(Q392&gt;0,"CON AVANCE","EN TERMINO"))))</f>
        <v>CUMPLIDA</v>
      </c>
      <c r="W392" s="65" t="str">
        <f>IF(A392&lt;&gt;"",IF(AC392=1,"VENCIDO",IF(AC392=2,"PRÓXIMO A VENCER",IF(AC392=3,"EN TERMINO",IF(AC392=4,"CON AVANCE",IF(AC392=5,"CUMPLIDO",))))),"")</f>
        <v>CUMPLIDO</v>
      </c>
      <c r="X392" s="66" t="s">
        <v>191</v>
      </c>
      <c r="Y392" s="127" t="str">
        <f t="shared" si="74"/>
        <v>H22ECP</v>
      </c>
      <c r="Z392" s="84">
        <f>IF(A392&lt;&gt;"",1,Z391+1)</f>
        <v>1</v>
      </c>
      <c r="AA392" s="84" t="str">
        <f t="shared" si="75"/>
        <v>H22ECP - 1</v>
      </c>
      <c r="AB392" s="128">
        <f t="shared" si="76"/>
        <v>5</v>
      </c>
      <c r="AC392" s="128">
        <f t="shared" si="73"/>
        <v>5</v>
      </c>
      <c r="AD392" s="128" t="str">
        <f>IF(A392&lt;&gt;"",MID(F392,1,FIND(" ",F392,1)-1),AD391)</f>
        <v>H22ECP.</v>
      </c>
      <c r="AE392" s="128" t="str">
        <f t="shared" si="77"/>
        <v>H22ECP</v>
      </c>
      <c r="AF392" s="56"/>
      <c r="AG392" s="56"/>
    </row>
    <row r="393" spans="1:33" s="2" customFormat="1" ht="350.1" customHeight="1" x14ac:dyDescent="0.2">
      <c r="A393" s="95">
        <f>IF(ISBLANK(D393),"",COUNTA($D$2:D393))</f>
        <v>326</v>
      </c>
      <c r="B393" s="96">
        <f t="shared" si="82"/>
        <v>392</v>
      </c>
      <c r="C393" s="64"/>
      <c r="D393" s="72" t="s">
        <v>968</v>
      </c>
      <c r="E393" s="72" t="s">
        <v>186</v>
      </c>
      <c r="F393" s="70" t="s">
        <v>705</v>
      </c>
      <c r="G393" s="70" t="s">
        <v>187</v>
      </c>
      <c r="H393" s="70" t="s">
        <v>703</v>
      </c>
      <c r="I393" s="70" t="s">
        <v>704</v>
      </c>
      <c r="J393" s="72" t="s">
        <v>9</v>
      </c>
      <c r="K393" s="64">
        <v>1</v>
      </c>
      <c r="L393" s="118">
        <v>43040</v>
      </c>
      <c r="M393" s="118">
        <v>43099</v>
      </c>
      <c r="N393" s="71">
        <f t="shared" si="81"/>
        <v>8.4285714285714288</v>
      </c>
      <c r="O393" s="64" t="s">
        <v>1999</v>
      </c>
      <c r="P393" s="64">
        <v>0</v>
      </c>
      <c r="Q393" s="74">
        <f>IF(P393/K393&gt;1,100,+P393/K393*100)</f>
        <v>0</v>
      </c>
      <c r="R393" s="63">
        <f>+N393*Q393/100</f>
        <v>0</v>
      </c>
      <c r="S393" s="63">
        <f>IF(M393&lt;=$AG$1,R393,0)</f>
        <v>0</v>
      </c>
      <c r="T393" s="63">
        <f>IF($AG$1&gt;=M393,N393,0)</f>
        <v>8.4285714285714288</v>
      </c>
      <c r="U393" s="64"/>
      <c r="V393" s="65" t="str">
        <f>IF(Q393=100,"CUMPLIDA",IF(M393-$AG$1&lt;0,"VENCIDA",IF(M393-$AG$1&lt;=30,"PRÓXIMA A VENCER",IF(Q393&gt;0,"CON AVANCE","EN TERMINO"))))</f>
        <v>VENCIDA</v>
      </c>
      <c r="W393" s="65" t="str">
        <f>IF(A393&lt;&gt;"",IF(AC393=1,"VENCIDO",IF(AC393=2,"PRÓXIMO A VENCER",IF(AC393=3,"EN TERMINO",IF(AC393=4,"CON AVANCE",IF(AC393=5,"CUMPLIDO",))))),"")</f>
        <v>VENCIDO</v>
      </c>
      <c r="X393" s="66" t="s">
        <v>191</v>
      </c>
      <c r="Y393" s="127" t="str">
        <f t="shared" si="74"/>
        <v>H24ECP</v>
      </c>
      <c r="Z393" s="84">
        <f>IF(A393&lt;&gt;"",1,Z392+1)</f>
        <v>1</v>
      </c>
      <c r="AA393" s="84" t="str">
        <f t="shared" si="75"/>
        <v>H24ECP - 1</v>
      </c>
      <c r="AB393" s="128">
        <f t="shared" si="76"/>
        <v>1</v>
      </c>
      <c r="AC393" s="128">
        <f t="shared" ref="AC393:AC456" si="84">IF(Z411=Z393+1,MIN(AB393,AC411),AB393)</f>
        <v>1</v>
      </c>
      <c r="AD393" s="128" t="str">
        <f>IF(A393&lt;&gt;"",MID(F393,1,FIND(" ",F393,1)-1),AD392)</f>
        <v>H24ECP.</v>
      </c>
      <c r="AE393" s="128" t="str">
        <f t="shared" si="77"/>
        <v>H24ECP</v>
      </c>
      <c r="AF393" s="56"/>
      <c r="AG393" s="56"/>
    </row>
    <row r="394" spans="1:33" s="2" customFormat="1" ht="350.1" customHeight="1" x14ac:dyDescent="0.2">
      <c r="A394" s="95">
        <f>IF(ISBLANK(D394),"",COUNTA($D$2:D394))</f>
        <v>327</v>
      </c>
      <c r="B394" s="96">
        <f t="shared" si="82"/>
        <v>393</v>
      </c>
      <c r="C394" s="64"/>
      <c r="D394" s="72" t="s">
        <v>816</v>
      </c>
      <c r="E394" s="72" t="s">
        <v>16</v>
      </c>
      <c r="F394" s="70" t="s">
        <v>1925</v>
      </c>
      <c r="G394" s="70" t="s">
        <v>188</v>
      </c>
      <c r="H394" s="70" t="s">
        <v>706</v>
      </c>
      <c r="I394" s="70" t="s">
        <v>707</v>
      </c>
      <c r="J394" s="72" t="s">
        <v>655</v>
      </c>
      <c r="K394" s="64">
        <v>1</v>
      </c>
      <c r="L394" s="118">
        <v>43040</v>
      </c>
      <c r="M394" s="118">
        <v>43099</v>
      </c>
      <c r="N394" s="71">
        <f t="shared" si="81"/>
        <v>8.4285714285714288</v>
      </c>
      <c r="O394" s="64" t="s">
        <v>1999</v>
      </c>
      <c r="P394" s="64">
        <v>1</v>
      </c>
      <c r="Q394" s="74">
        <f>IF(P394/K394&gt;1,100,+P394/K394*100)</f>
        <v>100</v>
      </c>
      <c r="R394" s="63">
        <f>+N394*Q394/100</f>
        <v>8.4285714285714288</v>
      </c>
      <c r="S394" s="63">
        <f>IF(M394&lt;=$AG$1,R394,0)</f>
        <v>8.4285714285714288</v>
      </c>
      <c r="T394" s="63">
        <f>IF($AG$1&gt;=M394,N394,0)</f>
        <v>8.4285714285714288</v>
      </c>
      <c r="U394" s="64"/>
      <c r="V394" s="65" t="str">
        <f>IF(Q394=100,"CUMPLIDA",IF(M394-$AG$1&lt;0,"VENCIDA",IF(M394-$AG$1&lt;=30,"PRÓXIMA A VENCER",IF(Q394&gt;0,"CON AVANCE","EN TERMINO"))))</f>
        <v>CUMPLIDA</v>
      </c>
      <c r="W394" s="65" t="str">
        <f>IF(A394&lt;&gt;"",IF(AC394=1,"VENCIDO",IF(AC394=2,"PRÓXIMO A VENCER",IF(AC394=3,"EN TERMINO",IF(AC394=4,"CON AVANCE",IF(AC394=5,"CUMPLIDO",))))),"")</f>
        <v>CUMPLIDO</v>
      </c>
      <c r="X394" s="66" t="s">
        <v>191</v>
      </c>
      <c r="Y394" s="127" t="str">
        <f t="shared" ref="Y394:Y457" si="85">AE394</f>
        <v>H25ECP</v>
      </c>
      <c r="Z394" s="84">
        <f>IF(A394&lt;&gt;"",1,Z393+1)</f>
        <v>1</v>
      </c>
      <c r="AA394" s="84" t="str">
        <f t="shared" ref="AA394:AA457" si="86">CONCATENATE(Y394," - ",Z394)</f>
        <v>H25ECP - 1</v>
      </c>
      <c r="AB394" s="128">
        <f t="shared" ref="AB394:AB457" si="87">IF(V394="VENCIDA",1,IF(V394="PRÓXIMA A VENCER",2,IF(V394="EN TERMINO",3,IF(V394="CON AVANCE",4,IF(V394="CUMPLIDA",5,)))))</f>
        <v>5</v>
      </c>
      <c r="AC394" s="128">
        <f t="shared" si="84"/>
        <v>5</v>
      </c>
      <c r="AD394" s="128" t="str">
        <f>IF(A394&lt;&gt;"",MID(F394,1,FIND(" ",F394,1)-1),AD393)</f>
        <v>H25ECP.</v>
      </c>
      <c r="AE394" s="128" t="str">
        <f t="shared" ref="AE394:AE457" si="88">IFERROR(MID(AD394,1,FIND(".",AD394,1)-1),AD394)</f>
        <v>H25ECP</v>
      </c>
      <c r="AF394" s="56"/>
      <c r="AG394" s="56"/>
    </row>
    <row r="395" spans="1:33" s="2" customFormat="1" ht="350.1" customHeight="1" x14ac:dyDescent="0.2">
      <c r="A395" s="95">
        <f>IF(ISBLANK(D395),"",COUNTA($D$2:D395))</f>
        <v>328</v>
      </c>
      <c r="B395" s="96">
        <f t="shared" si="82"/>
        <v>394</v>
      </c>
      <c r="C395" s="64"/>
      <c r="D395" s="72" t="s">
        <v>816</v>
      </c>
      <c r="E395" s="72" t="s">
        <v>16</v>
      </c>
      <c r="F395" s="70" t="s">
        <v>267</v>
      </c>
      <c r="G395" s="70" t="s">
        <v>189</v>
      </c>
      <c r="H395" s="70" t="s">
        <v>508</v>
      </c>
      <c r="I395" s="70" t="s">
        <v>511</v>
      </c>
      <c r="J395" s="72" t="s">
        <v>156</v>
      </c>
      <c r="K395" s="64">
        <v>2</v>
      </c>
      <c r="L395" s="118">
        <v>43040</v>
      </c>
      <c r="M395" s="118">
        <v>43403</v>
      </c>
      <c r="N395" s="71">
        <f t="shared" si="81"/>
        <v>51.857142857142854</v>
      </c>
      <c r="O395" s="64" t="s">
        <v>1994</v>
      </c>
      <c r="P395" s="64">
        <v>0</v>
      </c>
      <c r="Q395" s="74">
        <f>IF(P395/K395&gt;1,100,+P395/K395*100)</f>
        <v>0</v>
      </c>
      <c r="R395" s="63">
        <f>+N395*Q395/100</f>
        <v>0</v>
      </c>
      <c r="S395" s="63">
        <f>IF(M395&lt;=$AG$1,R395,0)</f>
        <v>0</v>
      </c>
      <c r="T395" s="63">
        <f>IF($AG$1&gt;=M395,N395,0)</f>
        <v>51.857142857142854</v>
      </c>
      <c r="U395" s="64"/>
      <c r="V395" s="65" t="str">
        <f>IF(Q395=100,"CUMPLIDA",IF(M395-$AG$1&lt;0,"VENCIDA",IF(M395-$AG$1&lt;=30,"PRÓXIMA A VENCER",IF(Q395&gt;0,"CON AVANCE","EN TERMINO"))))</f>
        <v>VENCIDA</v>
      </c>
      <c r="W395" s="65" t="str">
        <f>IF(A395&lt;&gt;"",IF(AC395=1,"VENCIDO",IF(AC395=2,"PRÓXIMO A VENCER",IF(AC395=3,"EN TERMINO",IF(AC395=4,"CON AVANCE",IF(AC395=5,"CUMPLIDO",))))),"")</f>
        <v>VENCIDO</v>
      </c>
      <c r="X395" s="66" t="s">
        <v>191</v>
      </c>
      <c r="Y395" s="127" t="str">
        <f t="shared" si="85"/>
        <v>H26ECP</v>
      </c>
      <c r="Z395" s="84">
        <f>IF(A395&lt;&gt;"",1,Z394+1)</f>
        <v>1</v>
      </c>
      <c r="AA395" s="84" t="str">
        <f t="shared" si="86"/>
        <v>H26ECP - 1</v>
      </c>
      <c r="AB395" s="128">
        <f t="shared" si="87"/>
        <v>1</v>
      </c>
      <c r="AC395" s="128">
        <f t="shared" si="84"/>
        <v>1</v>
      </c>
      <c r="AD395" s="128" t="str">
        <f>IF(A395&lt;&gt;"",MID(F395,1,FIND(" ",F395,1)-1),AD394)</f>
        <v>H26ECP.</v>
      </c>
      <c r="AE395" s="128" t="str">
        <f t="shared" si="88"/>
        <v>H26ECP</v>
      </c>
      <c r="AF395" s="56"/>
      <c r="AG395" s="56"/>
    </row>
    <row r="396" spans="1:33" s="2" customFormat="1" ht="350.1" customHeight="1" x14ac:dyDescent="0.2">
      <c r="A396" s="95">
        <f>IF(ISBLANK(D396),"",COUNTA($D$2:D396))</f>
        <v>329</v>
      </c>
      <c r="B396" s="96">
        <f t="shared" si="82"/>
        <v>395</v>
      </c>
      <c r="C396" s="64"/>
      <c r="D396" s="72" t="s">
        <v>968</v>
      </c>
      <c r="E396" s="72" t="s">
        <v>23</v>
      </c>
      <c r="F396" s="70" t="s">
        <v>615</v>
      </c>
      <c r="G396" s="70" t="s">
        <v>153</v>
      </c>
      <c r="H396" s="70" t="s">
        <v>614</v>
      </c>
      <c r="I396" s="70" t="s">
        <v>610</v>
      </c>
      <c r="J396" s="72" t="s">
        <v>611</v>
      </c>
      <c r="K396" s="64">
        <v>1</v>
      </c>
      <c r="L396" s="118">
        <v>43040</v>
      </c>
      <c r="M396" s="118">
        <v>43099</v>
      </c>
      <c r="N396" s="71">
        <f t="shared" si="81"/>
        <v>8.4285714285714288</v>
      </c>
      <c r="O396" s="67" t="s">
        <v>1997</v>
      </c>
      <c r="P396" s="64">
        <v>1</v>
      </c>
      <c r="Q396" s="74">
        <f>IF(P396/K396&gt;1,100,+P396/K396*100)</f>
        <v>100</v>
      </c>
      <c r="R396" s="63">
        <f>+N396*Q396/100</f>
        <v>8.4285714285714288</v>
      </c>
      <c r="S396" s="63">
        <f>IF(M396&lt;=$AG$1,R396,0)</f>
        <v>8.4285714285714288</v>
      </c>
      <c r="T396" s="63">
        <f>IF($AG$1&gt;=M396,N396,0)</f>
        <v>8.4285714285714288</v>
      </c>
      <c r="U396" s="64"/>
      <c r="V396" s="65" t="str">
        <f>IF(Q396=100,"CUMPLIDA",IF(M396-$AG$1&lt;0,"VENCIDA",IF(M396-$AG$1&lt;=30,"PRÓXIMA A VENCER",IF(Q396&gt;0,"CON AVANCE","EN TERMINO"))))</f>
        <v>CUMPLIDA</v>
      </c>
      <c r="W396" s="65" t="str">
        <f>IF(A396&lt;&gt;"",IF(AC396=1,"VENCIDO",IF(AC396=2,"PRÓXIMO A VENCER",IF(AC396=3,"EN TERMINO",IF(AC396=4,"CON AVANCE",IF(AC396=5,"CUMPLIDO",))))),"")</f>
        <v>CUMPLIDO</v>
      </c>
      <c r="X396" s="66" t="s">
        <v>190</v>
      </c>
      <c r="Y396" s="127" t="str">
        <f t="shared" si="85"/>
        <v>H1EVP</v>
      </c>
      <c r="Z396" s="84">
        <f>IF(A396&lt;&gt;"",1,Z395+1)</f>
        <v>1</v>
      </c>
      <c r="AA396" s="84" t="str">
        <f t="shared" si="86"/>
        <v>H1EVP - 1</v>
      </c>
      <c r="AB396" s="128">
        <f t="shared" si="87"/>
        <v>5</v>
      </c>
      <c r="AC396" s="128">
        <f t="shared" si="84"/>
        <v>5</v>
      </c>
      <c r="AD396" s="128" t="str">
        <f>IF(A396&lt;&gt;"",MID(F396,1,FIND(" ",F396,1)-1),AD395)</f>
        <v>H1EVP.</v>
      </c>
      <c r="AE396" s="128" t="str">
        <f t="shared" si="88"/>
        <v>H1EVP</v>
      </c>
      <c r="AF396" s="56"/>
      <c r="AG396" s="56"/>
    </row>
    <row r="397" spans="1:33" s="2" customFormat="1" ht="350.1" customHeight="1" x14ac:dyDescent="0.2">
      <c r="A397" s="95" t="str">
        <f>IF(ISBLANK(D397),"",COUNTA($D$2:D397))</f>
        <v/>
      </c>
      <c r="B397" s="96">
        <f t="shared" si="82"/>
        <v>396</v>
      </c>
      <c r="C397" s="64"/>
      <c r="D397" s="72"/>
      <c r="E397" s="72" t="s">
        <v>23</v>
      </c>
      <c r="F397" s="69" t="s">
        <v>1926</v>
      </c>
      <c r="G397" s="70" t="s">
        <v>616</v>
      </c>
      <c r="H397" s="70" t="s">
        <v>975</v>
      </c>
      <c r="I397" s="70" t="s">
        <v>612</v>
      </c>
      <c r="J397" s="64" t="s">
        <v>613</v>
      </c>
      <c r="K397" s="64">
        <v>1</v>
      </c>
      <c r="L397" s="118">
        <v>43040</v>
      </c>
      <c r="M397" s="118">
        <v>43099</v>
      </c>
      <c r="N397" s="71">
        <f t="shared" si="81"/>
        <v>8.4285714285714288</v>
      </c>
      <c r="O397" s="67" t="s">
        <v>1997</v>
      </c>
      <c r="P397" s="64">
        <v>1</v>
      </c>
      <c r="Q397" s="74">
        <f>IF(P397/K397&gt;1,100,+P397/K397*100)</f>
        <v>100</v>
      </c>
      <c r="R397" s="63">
        <f>+N397*Q397/100</f>
        <v>8.4285714285714288</v>
      </c>
      <c r="S397" s="63">
        <f>IF(M397&lt;=$AG$1,R397,0)</f>
        <v>8.4285714285714288</v>
      </c>
      <c r="T397" s="63">
        <f>IF($AG$1&gt;=M397,N397,0)</f>
        <v>8.4285714285714288</v>
      </c>
      <c r="U397" s="64"/>
      <c r="V397" s="65" t="str">
        <f>IF(Q397=100,"CUMPLIDA",IF(M397-$AG$1&lt;0,"VENCIDA",IF(M397-$AG$1&lt;=30,"PRÓXIMA A VENCER",IF(Q397&gt;0,"CON AVANCE","EN TERMINO"))))</f>
        <v>CUMPLIDA</v>
      </c>
      <c r="W397" s="65" t="str">
        <f>IF(A397&lt;&gt;"",IF(AC397=1,"VENCIDO",IF(AC397=2,"PRÓXIMO A VENCER",IF(AC397=3,"EN TERMINO",IF(AC397=4,"CON AVANCE",IF(AC397=5,"CUMPLIDO",))))),"")</f>
        <v/>
      </c>
      <c r="X397" s="66" t="s">
        <v>190</v>
      </c>
      <c r="Y397" s="127" t="str">
        <f t="shared" si="85"/>
        <v>H1EVP</v>
      </c>
      <c r="Z397" s="84">
        <f>IF(A397&lt;&gt;"",1,Z396+1)</f>
        <v>2</v>
      </c>
      <c r="AA397" s="84" t="str">
        <f t="shared" si="86"/>
        <v>H1EVP - 2</v>
      </c>
      <c r="AB397" s="128">
        <f t="shared" si="87"/>
        <v>5</v>
      </c>
      <c r="AC397" s="128">
        <f t="shared" si="84"/>
        <v>5</v>
      </c>
      <c r="AD397" s="128" t="str">
        <f>IF(A397&lt;&gt;"",MID(F397,1,FIND(" ",F397,1)-1),AD396)</f>
        <v>H1EVP.</v>
      </c>
      <c r="AE397" s="128" t="str">
        <f t="shared" si="88"/>
        <v>H1EVP</v>
      </c>
      <c r="AF397" s="56"/>
      <c r="AG397" s="56"/>
    </row>
    <row r="398" spans="1:33" s="2" customFormat="1" ht="350.1" customHeight="1" x14ac:dyDescent="0.2">
      <c r="A398" s="95">
        <f>IF(ISBLANK(D398),"",COUNTA($D$2:D398))</f>
        <v>330</v>
      </c>
      <c r="B398" s="96">
        <f t="shared" si="82"/>
        <v>397</v>
      </c>
      <c r="C398" s="64"/>
      <c r="D398" s="72" t="s">
        <v>968</v>
      </c>
      <c r="E398" s="72" t="s">
        <v>154</v>
      </c>
      <c r="F398" s="70" t="s">
        <v>784</v>
      </c>
      <c r="G398" s="70" t="s">
        <v>155</v>
      </c>
      <c r="H398" s="70" t="s">
        <v>620</v>
      </c>
      <c r="I398" s="70" t="s">
        <v>617</v>
      </c>
      <c r="J398" s="64" t="s">
        <v>618</v>
      </c>
      <c r="K398" s="64">
        <v>1</v>
      </c>
      <c r="L398" s="118">
        <v>43040</v>
      </c>
      <c r="M398" s="118">
        <v>43099</v>
      </c>
      <c r="N398" s="71">
        <f t="shared" si="81"/>
        <v>8.4285714285714288</v>
      </c>
      <c r="O398" s="67" t="s">
        <v>1997</v>
      </c>
      <c r="P398" s="64">
        <v>1</v>
      </c>
      <c r="Q398" s="74">
        <f>IF(P398/K398&gt;1,100,+P398/K398*100)</f>
        <v>100</v>
      </c>
      <c r="R398" s="63">
        <f>+N398*Q398/100</f>
        <v>8.4285714285714288</v>
      </c>
      <c r="S398" s="63">
        <f>IF(M398&lt;=$AG$1,R398,0)</f>
        <v>8.4285714285714288</v>
      </c>
      <c r="T398" s="63">
        <f>IF($AG$1&gt;=M398,N398,0)</f>
        <v>8.4285714285714288</v>
      </c>
      <c r="U398" s="64"/>
      <c r="V398" s="65" t="str">
        <f>IF(Q398=100,"CUMPLIDA",IF(M398-$AG$1&lt;0,"VENCIDA",IF(M398-$AG$1&lt;=30,"PRÓXIMA A VENCER",IF(Q398&gt;0,"CON AVANCE","EN TERMINO"))))</f>
        <v>CUMPLIDA</v>
      </c>
      <c r="W398" s="65" t="str">
        <f>IF(A398&lt;&gt;"",IF(AC398=1,"VENCIDO",IF(AC398=2,"PRÓXIMO A VENCER",IF(AC398=3,"EN TERMINO",IF(AC398=4,"CON AVANCE",IF(AC398=5,"CUMPLIDO",))))),"")</f>
        <v>CUMPLIDO</v>
      </c>
      <c r="X398" s="66" t="s">
        <v>190</v>
      </c>
      <c r="Y398" s="127" t="str">
        <f t="shared" si="85"/>
        <v>H2EVP</v>
      </c>
      <c r="Z398" s="84">
        <f>IF(A398&lt;&gt;"",1,Z397+1)</f>
        <v>1</v>
      </c>
      <c r="AA398" s="84" t="str">
        <f t="shared" si="86"/>
        <v>H2EVP - 1</v>
      </c>
      <c r="AB398" s="128">
        <f t="shared" si="87"/>
        <v>5</v>
      </c>
      <c r="AC398" s="128">
        <f t="shared" si="84"/>
        <v>5</v>
      </c>
      <c r="AD398" s="128" t="str">
        <f>IF(A398&lt;&gt;"",MID(F398,1,FIND(" ",F398,1)-1),AD397)</f>
        <v>H2EVP.</v>
      </c>
      <c r="AE398" s="128" t="str">
        <f t="shared" si="88"/>
        <v>H2EVP</v>
      </c>
      <c r="AF398" s="56"/>
      <c r="AG398" s="56"/>
    </row>
    <row r="399" spans="1:33" s="2" customFormat="1" ht="350.1" customHeight="1" x14ac:dyDescent="0.2">
      <c r="A399" s="95" t="str">
        <f>IF(ISBLANK(D399),"",COUNTA($D$2:D399))</f>
        <v/>
      </c>
      <c r="B399" s="96">
        <f t="shared" si="82"/>
        <v>398</v>
      </c>
      <c r="C399" s="64"/>
      <c r="D399" s="72"/>
      <c r="E399" s="72" t="s">
        <v>154</v>
      </c>
      <c r="F399" s="70" t="s">
        <v>1927</v>
      </c>
      <c r="G399" s="70" t="s">
        <v>155</v>
      </c>
      <c r="H399" s="70" t="s">
        <v>621</v>
      </c>
      <c r="I399" s="70" t="s">
        <v>619</v>
      </c>
      <c r="J399" s="64" t="s">
        <v>604</v>
      </c>
      <c r="K399" s="64">
        <v>1</v>
      </c>
      <c r="L399" s="118">
        <v>43132</v>
      </c>
      <c r="M399" s="118">
        <v>43250</v>
      </c>
      <c r="N399" s="71">
        <f t="shared" si="81"/>
        <v>16.857142857142858</v>
      </c>
      <c r="O399" s="67" t="s">
        <v>1997</v>
      </c>
      <c r="P399" s="64">
        <v>1</v>
      </c>
      <c r="Q399" s="74">
        <f>IF(P399/K399&gt;1,100,+P399/K399*100)</f>
        <v>100</v>
      </c>
      <c r="R399" s="63">
        <f>+N399*Q399/100</f>
        <v>16.857142857142858</v>
      </c>
      <c r="S399" s="63">
        <f>IF(M399&lt;=$AG$1,R399,0)</f>
        <v>16.857142857142858</v>
      </c>
      <c r="T399" s="63">
        <f>IF($AG$1&gt;=M399,N399,0)</f>
        <v>16.857142857142858</v>
      </c>
      <c r="U399" s="64"/>
      <c r="V399" s="65" t="str">
        <f>IF(Q399=100,"CUMPLIDA",IF(M399-$AG$1&lt;0,"VENCIDA",IF(M399-$AG$1&lt;=30,"PRÓXIMA A VENCER",IF(Q399&gt;0,"CON AVANCE","EN TERMINO"))))</f>
        <v>CUMPLIDA</v>
      </c>
      <c r="W399" s="65" t="str">
        <f>IF(A399&lt;&gt;"",IF(AC399=1,"VENCIDO",IF(AC399=2,"PRÓXIMO A VENCER",IF(AC399=3,"EN TERMINO",IF(AC399=4,"CON AVANCE",IF(AC399=5,"CUMPLIDO",))))),"")</f>
        <v/>
      </c>
      <c r="X399" s="66" t="s">
        <v>190</v>
      </c>
      <c r="Y399" s="127" t="str">
        <f t="shared" si="85"/>
        <v>H2EVP</v>
      </c>
      <c r="Z399" s="84">
        <f>IF(A399&lt;&gt;"",1,Z398+1)</f>
        <v>2</v>
      </c>
      <c r="AA399" s="84" t="str">
        <f t="shared" si="86"/>
        <v>H2EVP - 2</v>
      </c>
      <c r="AB399" s="128">
        <f t="shared" si="87"/>
        <v>5</v>
      </c>
      <c r="AC399" s="128">
        <f t="shared" si="84"/>
        <v>5</v>
      </c>
      <c r="AD399" s="128" t="str">
        <f>IF(A399&lt;&gt;"",MID(F399,1,FIND(" ",F399,1)-1),AD398)</f>
        <v>H2EVP.</v>
      </c>
      <c r="AE399" s="128" t="str">
        <f t="shared" si="88"/>
        <v>H2EVP</v>
      </c>
      <c r="AF399" s="56"/>
      <c r="AG399" s="56"/>
    </row>
    <row r="400" spans="1:33" s="2" customFormat="1" ht="350.1" customHeight="1" x14ac:dyDescent="0.2">
      <c r="A400" s="95">
        <f>IF(ISBLANK(D400),"",COUNTA($D$2:D400))</f>
        <v>331</v>
      </c>
      <c r="B400" s="96">
        <f t="shared" si="82"/>
        <v>399</v>
      </c>
      <c r="C400" s="64"/>
      <c r="D400" s="72" t="s">
        <v>968</v>
      </c>
      <c r="E400" s="72" t="s">
        <v>16</v>
      </c>
      <c r="F400" s="69" t="s">
        <v>718</v>
      </c>
      <c r="G400" s="70" t="s">
        <v>623</v>
      </c>
      <c r="H400" s="70" t="s">
        <v>717</v>
      </c>
      <c r="I400" s="70" t="s">
        <v>622</v>
      </c>
      <c r="J400" s="72" t="s">
        <v>156</v>
      </c>
      <c r="K400" s="64">
        <v>12</v>
      </c>
      <c r="L400" s="118">
        <v>43040</v>
      </c>
      <c r="M400" s="118">
        <v>43099</v>
      </c>
      <c r="N400" s="71">
        <f t="shared" si="81"/>
        <v>8.4285714285714288</v>
      </c>
      <c r="O400" s="67" t="s">
        <v>1997</v>
      </c>
      <c r="P400" s="64">
        <v>12</v>
      </c>
      <c r="Q400" s="74">
        <f>IF(P400/K400&gt;1,100,+P400/K400*100)</f>
        <v>100</v>
      </c>
      <c r="R400" s="63">
        <f>+N400*Q400/100</f>
        <v>8.4285714285714288</v>
      </c>
      <c r="S400" s="63">
        <f>IF(M400&lt;=$AG$1,R400,0)</f>
        <v>8.4285714285714288</v>
      </c>
      <c r="T400" s="63">
        <f>IF($AG$1&gt;=M400,N400,0)</f>
        <v>8.4285714285714288</v>
      </c>
      <c r="U400" s="64"/>
      <c r="V400" s="65" t="str">
        <f>IF(Q400=100,"CUMPLIDA",IF(M400-$AG$1&lt;0,"VENCIDA",IF(M400-$AG$1&lt;=30,"PRÓXIMA A VENCER",IF(Q400&gt;0,"CON AVANCE","EN TERMINO"))))</f>
        <v>CUMPLIDA</v>
      </c>
      <c r="W400" s="65" t="str">
        <f>IF(A400&lt;&gt;"",IF(AC400=1,"VENCIDO",IF(AC400=2,"PRÓXIMO A VENCER",IF(AC400=3,"EN TERMINO",IF(AC400=4,"CON AVANCE",IF(AC400=5,"CUMPLIDO",))))),"")</f>
        <v>CUMPLIDO</v>
      </c>
      <c r="X400" s="66" t="s">
        <v>190</v>
      </c>
      <c r="Y400" s="127" t="str">
        <f t="shared" si="85"/>
        <v>H4EVP</v>
      </c>
      <c r="Z400" s="84">
        <f>IF(A400&lt;&gt;"",1,Z399+1)</f>
        <v>1</v>
      </c>
      <c r="AA400" s="84" t="str">
        <f t="shared" si="86"/>
        <v>H4EVP - 1</v>
      </c>
      <c r="AB400" s="128">
        <f t="shared" si="87"/>
        <v>5</v>
      </c>
      <c r="AC400" s="128">
        <f t="shared" si="84"/>
        <v>5</v>
      </c>
      <c r="AD400" s="128" t="str">
        <f>IF(A400&lt;&gt;"",MID(F400,1,FIND(" ",F400,1)-1),AD399)</f>
        <v>H4EVP.</v>
      </c>
      <c r="AE400" s="128" t="str">
        <f t="shared" si="88"/>
        <v>H4EVP</v>
      </c>
      <c r="AF400" s="56"/>
      <c r="AG400" s="56"/>
    </row>
    <row r="401" spans="1:33" s="2" customFormat="1" ht="350.1" customHeight="1" x14ac:dyDescent="0.2">
      <c r="A401" s="95" t="str">
        <f>IF(ISBLANK(D401),"",COUNTA($D$2:D401))</f>
        <v/>
      </c>
      <c r="B401" s="96">
        <f t="shared" si="82"/>
        <v>400</v>
      </c>
      <c r="C401" s="64"/>
      <c r="D401" s="72"/>
      <c r="E401" s="72" t="s">
        <v>16</v>
      </c>
      <c r="F401" s="69" t="s">
        <v>1928</v>
      </c>
      <c r="G401" s="70" t="s">
        <v>623</v>
      </c>
      <c r="H401" s="69" t="s">
        <v>719</v>
      </c>
      <c r="I401" s="69" t="s">
        <v>640</v>
      </c>
      <c r="J401" s="64" t="s">
        <v>641</v>
      </c>
      <c r="K401" s="77">
        <v>3</v>
      </c>
      <c r="L401" s="154">
        <v>43040</v>
      </c>
      <c r="M401" s="154">
        <v>43099</v>
      </c>
      <c r="N401" s="71">
        <f t="shared" si="81"/>
        <v>8.4285714285714288</v>
      </c>
      <c r="O401" s="64" t="s">
        <v>2013</v>
      </c>
      <c r="P401" s="64">
        <v>3</v>
      </c>
      <c r="Q401" s="74">
        <f>IF(P401/K401&gt;1,100,+P401/K401*100)</f>
        <v>100</v>
      </c>
      <c r="R401" s="63">
        <f>+N401*Q401/100</f>
        <v>8.4285714285714288</v>
      </c>
      <c r="S401" s="63">
        <f>IF(M401&lt;=$AG$1,R401,0)</f>
        <v>8.4285714285714288</v>
      </c>
      <c r="T401" s="63">
        <f>IF($AG$1&gt;=M401,N401,0)</f>
        <v>8.4285714285714288</v>
      </c>
      <c r="U401" s="64"/>
      <c r="V401" s="65" t="str">
        <f>IF(Q401=100,"CUMPLIDA",IF(M401-$AG$1&lt;0,"VENCIDA",IF(M401-$AG$1&lt;=30,"PRÓXIMA A VENCER",IF(Q401&gt;0,"CON AVANCE","EN TERMINO"))))</f>
        <v>CUMPLIDA</v>
      </c>
      <c r="W401" s="65" t="str">
        <f>IF(A401&lt;&gt;"",IF(AC401=1,"VENCIDO",IF(AC401=2,"PRÓXIMO A VENCER",IF(AC401=3,"EN TERMINO",IF(AC401=4,"CON AVANCE",IF(AC401=5,"CUMPLIDO",))))),"")</f>
        <v/>
      </c>
      <c r="X401" s="66" t="s">
        <v>190</v>
      </c>
      <c r="Y401" s="127" t="str">
        <f t="shared" si="85"/>
        <v>H4EVP</v>
      </c>
      <c r="Z401" s="84">
        <f>IF(A401&lt;&gt;"",1,Z400+1)</f>
        <v>2</v>
      </c>
      <c r="AA401" s="84" t="str">
        <f t="shared" si="86"/>
        <v>H4EVP - 2</v>
      </c>
      <c r="AB401" s="128">
        <f t="shared" si="87"/>
        <v>5</v>
      </c>
      <c r="AC401" s="128">
        <f t="shared" si="84"/>
        <v>5</v>
      </c>
      <c r="AD401" s="128" t="str">
        <f>IF(A401&lt;&gt;"",MID(F401,1,FIND(" ",F401,1)-1),AD400)</f>
        <v>H4EVP.</v>
      </c>
      <c r="AE401" s="128" t="str">
        <f t="shared" si="88"/>
        <v>H4EVP</v>
      </c>
      <c r="AF401" s="56"/>
      <c r="AG401" s="56"/>
    </row>
    <row r="402" spans="1:33" s="2" customFormat="1" ht="350.1" customHeight="1" x14ac:dyDescent="0.2">
      <c r="A402" s="95">
        <f>IF(ISBLANK(D402),"",COUNTA($D$2:D402))</f>
        <v>332</v>
      </c>
      <c r="B402" s="96">
        <f t="shared" si="82"/>
        <v>401</v>
      </c>
      <c r="C402" s="64"/>
      <c r="D402" s="72" t="s">
        <v>970</v>
      </c>
      <c r="E402" s="72" t="s">
        <v>157</v>
      </c>
      <c r="F402" s="70" t="s">
        <v>845</v>
      </c>
      <c r="G402" s="70" t="s">
        <v>158</v>
      </c>
      <c r="H402" s="70" t="s">
        <v>626</v>
      </c>
      <c r="I402" s="70" t="s">
        <v>624</v>
      </c>
      <c r="J402" s="72" t="s">
        <v>625</v>
      </c>
      <c r="K402" s="64">
        <v>1</v>
      </c>
      <c r="L402" s="118">
        <v>43040</v>
      </c>
      <c r="M402" s="118">
        <v>43099</v>
      </c>
      <c r="N402" s="71">
        <f t="shared" si="81"/>
        <v>8.4285714285714288</v>
      </c>
      <c r="O402" s="67" t="s">
        <v>1997</v>
      </c>
      <c r="P402" s="64">
        <v>1</v>
      </c>
      <c r="Q402" s="74">
        <f>IF(P402/K402&gt;1,100,+P402/K402*100)</f>
        <v>100</v>
      </c>
      <c r="R402" s="63">
        <f>+N402*Q402/100</f>
        <v>8.4285714285714288</v>
      </c>
      <c r="S402" s="63">
        <f>IF(M402&lt;=$AG$1,R402,0)</f>
        <v>8.4285714285714288</v>
      </c>
      <c r="T402" s="63">
        <f>IF($AG$1&gt;=M402,N402,0)</f>
        <v>8.4285714285714288</v>
      </c>
      <c r="U402" s="64"/>
      <c r="V402" s="65" t="str">
        <f>IF(Q402=100,"CUMPLIDA",IF(M402-$AG$1&lt;0,"VENCIDA",IF(M402-$AG$1&lt;=30,"PRÓXIMA A VENCER",IF(Q402&gt;0,"CON AVANCE","EN TERMINO"))))</f>
        <v>CUMPLIDA</v>
      </c>
      <c r="W402" s="65" t="str">
        <f>IF(A402&lt;&gt;"",IF(AC402=1,"VENCIDO",IF(AC402=2,"PRÓXIMO A VENCER",IF(AC402=3,"EN TERMINO",IF(AC402=4,"CON AVANCE",IF(AC402=5,"CUMPLIDO",))))),"")</f>
        <v>CUMPLIDO</v>
      </c>
      <c r="X402" s="66" t="s">
        <v>190</v>
      </c>
      <c r="Y402" s="127" t="str">
        <f t="shared" si="85"/>
        <v>H6EVP</v>
      </c>
      <c r="Z402" s="84">
        <f>IF(A402&lt;&gt;"",1,Z401+1)</f>
        <v>1</v>
      </c>
      <c r="AA402" s="84" t="str">
        <f t="shared" si="86"/>
        <v>H6EVP - 1</v>
      </c>
      <c r="AB402" s="128">
        <f t="shared" si="87"/>
        <v>5</v>
      </c>
      <c r="AC402" s="128">
        <f t="shared" si="84"/>
        <v>5</v>
      </c>
      <c r="AD402" s="128" t="str">
        <f>IF(A402&lt;&gt;"",MID(F402,1,FIND(" ",F402,1)-1),AD401)</f>
        <v>H6EVP.</v>
      </c>
      <c r="AE402" s="128" t="str">
        <f t="shared" si="88"/>
        <v>H6EVP</v>
      </c>
      <c r="AF402" s="56"/>
      <c r="AG402" s="56"/>
    </row>
    <row r="403" spans="1:33" s="2" customFormat="1" ht="350.1" customHeight="1" x14ac:dyDescent="0.2">
      <c r="A403" s="95" t="str">
        <f>IF(ISBLANK(D403),"",COUNTA($D$2:D403))</f>
        <v/>
      </c>
      <c r="B403" s="96">
        <f t="shared" si="82"/>
        <v>402</v>
      </c>
      <c r="C403" s="64"/>
      <c r="D403" s="72"/>
      <c r="E403" s="72" t="s">
        <v>157</v>
      </c>
      <c r="F403" s="70" t="s">
        <v>1929</v>
      </c>
      <c r="G403" s="70" t="s">
        <v>158</v>
      </c>
      <c r="H403" s="70" t="s">
        <v>628</v>
      </c>
      <c r="I403" s="70" t="s">
        <v>612</v>
      </c>
      <c r="J403" s="72" t="s">
        <v>627</v>
      </c>
      <c r="K403" s="64">
        <v>1</v>
      </c>
      <c r="L403" s="118">
        <v>43040</v>
      </c>
      <c r="M403" s="118">
        <v>43099</v>
      </c>
      <c r="N403" s="71">
        <f t="shared" si="81"/>
        <v>8.4285714285714288</v>
      </c>
      <c r="O403" s="67" t="s">
        <v>1997</v>
      </c>
      <c r="P403" s="64">
        <v>1</v>
      </c>
      <c r="Q403" s="74">
        <f>IF(P403/K403&gt;1,100,+P403/K403*100)</f>
        <v>100</v>
      </c>
      <c r="R403" s="63">
        <f>+N403*Q403/100</f>
        <v>8.4285714285714288</v>
      </c>
      <c r="S403" s="63">
        <f>IF(M403&lt;=$AG$1,R403,0)</f>
        <v>8.4285714285714288</v>
      </c>
      <c r="T403" s="63">
        <f>IF($AG$1&gt;=M403,N403,0)</f>
        <v>8.4285714285714288</v>
      </c>
      <c r="U403" s="64"/>
      <c r="V403" s="65" t="str">
        <f>IF(Q403=100,"CUMPLIDA",IF(M403-$AG$1&lt;0,"VENCIDA",IF(M403-$AG$1&lt;=30,"PRÓXIMA A VENCER",IF(Q403&gt;0,"CON AVANCE","EN TERMINO"))))</f>
        <v>CUMPLIDA</v>
      </c>
      <c r="W403" s="65" t="str">
        <f>IF(A403&lt;&gt;"",IF(AC403=1,"VENCIDO",IF(AC403=2,"PRÓXIMO A VENCER",IF(AC403=3,"EN TERMINO",IF(AC403=4,"CON AVANCE",IF(AC403=5,"CUMPLIDO",))))),"")</f>
        <v/>
      </c>
      <c r="X403" s="66" t="s">
        <v>190</v>
      </c>
      <c r="Y403" s="127" t="str">
        <f t="shared" si="85"/>
        <v>H6EVP</v>
      </c>
      <c r="Z403" s="84">
        <f>IF(A403&lt;&gt;"",1,Z402+1)</f>
        <v>2</v>
      </c>
      <c r="AA403" s="84" t="str">
        <f t="shared" si="86"/>
        <v>H6EVP - 2</v>
      </c>
      <c r="AB403" s="128">
        <f t="shared" si="87"/>
        <v>5</v>
      </c>
      <c r="AC403" s="128">
        <f t="shared" si="84"/>
        <v>5</v>
      </c>
      <c r="AD403" s="128" t="str">
        <f>IF(A403&lt;&gt;"",MID(F403,1,FIND(" ",F403,1)-1),AD402)</f>
        <v>H6EVP.</v>
      </c>
      <c r="AE403" s="128" t="str">
        <f t="shared" si="88"/>
        <v>H6EVP</v>
      </c>
      <c r="AF403" s="56"/>
      <c r="AG403" s="56"/>
    </row>
    <row r="404" spans="1:33" s="2" customFormat="1" ht="350.1" customHeight="1" x14ac:dyDescent="0.2">
      <c r="A404" s="95">
        <f>IF(ISBLANK(D404),"",COUNTA($D$2:D404))</f>
        <v>333</v>
      </c>
      <c r="B404" s="96">
        <f t="shared" si="82"/>
        <v>403</v>
      </c>
      <c r="C404" s="64"/>
      <c r="D404" s="72" t="s">
        <v>816</v>
      </c>
      <c r="E404" s="72" t="s">
        <v>16</v>
      </c>
      <c r="F404" s="70" t="s">
        <v>105</v>
      </c>
      <c r="G404" s="70" t="s">
        <v>106</v>
      </c>
      <c r="H404" s="70" t="s">
        <v>327</v>
      </c>
      <c r="I404" s="70" t="s">
        <v>328</v>
      </c>
      <c r="J404" s="72" t="s">
        <v>329</v>
      </c>
      <c r="K404" s="64">
        <v>3</v>
      </c>
      <c r="L404" s="118">
        <v>43040</v>
      </c>
      <c r="M404" s="118">
        <v>43312</v>
      </c>
      <c r="N404" s="71">
        <f t="shared" si="81"/>
        <v>38.857142857142854</v>
      </c>
      <c r="O404" s="64" t="s">
        <v>2033</v>
      </c>
      <c r="P404" s="64">
        <v>3</v>
      </c>
      <c r="Q404" s="74">
        <f>IF(P404/K404&gt;1,100,+P404/K404*100)</f>
        <v>100</v>
      </c>
      <c r="R404" s="63">
        <f>+N404*Q404/100</f>
        <v>38.857142857142854</v>
      </c>
      <c r="S404" s="63">
        <f>IF(M404&lt;=$AG$1,R404,0)</f>
        <v>38.857142857142854</v>
      </c>
      <c r="T404" s="63">
        <f>IF($AG$1&gt;=M404,N404,0)</f>
        <v>38.857142857142854</v>
      </c>
      <c r="U404" s="64"/>
      <c r="V404" s="65" t="str">
        <f>IF(Q404=100,"CUMPLIDA",IF(M404-$AG$1&lt;0,"VENCIDA",IF(M404-$AG$1&lt;=30,"PRÓXIMA A VENCER",IF(Q404&gt;0,"CON AVANCE","EN TERMINO"))))</f>
        <v>CUMPLIDA</v>
      </c>
      <c r="W404" s="65" t="str">
        <f>IF(A404&lt;&gt;"",IF(AC404=1,"VENCIDO",IF(AC404=2,"PRÓXIMO A VENCER",IF(AC404=3,"EN TERMINO",IF(AC404=4,"CON AVANCE",IF(AC404=5,"CUMPLIDO",))))),"")</f>
        <v>CUMPLIDO</v>
      </c>
      <c r="X404" s="66" t="s">
        <v>165</v>
      </c>
      <c r="Y404" s="127" t="str">
        <f t="shared" si="85"/>
        <v>H1R15</v>
      </c>
      <c r="Z404" s="84">
        <f>IF(A404&lt;&gt;"",1,Z403+1)</f>
        <v>1</v>
      </c>
      <c r="AA404" s="84" t="str">
        <f t="shared" si="86"/>
        <v>H1R15 - 1</v>
      </c>
      <c r="AB404" s="128">
        <f t="shared" si="87"/>
        <v>5</v>
      </c>
      <c r="AC404" s="128">
        <f t="shared" si="84"/>
        <v>5</v>
      </c>
      <c r="AD404" s="128" t="str">
        <f>IF(A404&lt;&gt;"",MID(F404,1,FIND(" ",F404,1)-1),AD403)</f>
        <v>H1R15.</v>
      </c>
      <c r="AE404" s="128" t="str">
        <f t="shared" si="88"/>
        <v>H1R15</v>
      </c>
      <c r="AF404" s="56"/>
      <c r="AG404" s="56"/>
    </row>
    <row r="405" spans="1:33" s="2" customFormat="1" ht="350.1" customHeight="1" x14ac:dyDescent="0.2">
      <c r="A405" s="95">
        <f>IF(ISBLANK(D405),"",COUNTA($D$2:D405))</f>
        <v>334</v>
      </c>
      <c r="B405" s="96">
        <f t="shared" si="82"/>
        <v>404</v>
      </c>
      <c r="C405" s="64"/>
      <c r="D405" s="72" t="s">
        <v>970</v>
      </c>
      <c r="E405" s="72" t="s">
        <v>107</v>
      </c>
      <c r="F405" s="70" t="s">
        <v>1560</v>
      </c>
      <c r="G405" s="70" t="s">
        <v>108</v>
      </c>
      <c r="H405" s="70" t="s">
        <v>1567</v>
      </c>
      <c r="I405" s="69" t="s">
        <v>1562</v>
      </c>
      <c r="J405" s="64" t="s">
        <v>1563</v>
      </c>
      <c r="K405" s="64">
        <v>3</v>
      </c>
      <c r="L405" s="118">
        <v>44044</v>
      </c>
      <c r="M405" s="118">
        <v>44316</v>
      </c>
      <c r="N405" s="71">
        <f t="shared" si="81"/>
        <v>38.857142857142854</v>
      </c>
      <c r="O405" s="64" t="s">
        <v>1994</v>
      </c>
      <c r="P405" s="64">
        <v>3</v>
      </c>
      <c r="Q405" s="74">
        <f>IF(P405/K405&gt;1,100,+P405/K405*100)</f>
        <v>100</v>
      </c>
      <c r="R405" s="63">
        <f>+N405*Q405/100</f>
        <v>38.857142857142854</v>
      </c>
      <c r="S405" s="63">
        <f>IF(M405&lt;=$AG$1,R405,0)</f>
        <v>38.857142857142854</v>
      </c>
      <c r="T405" s="63">
        <f>IF($AG$1&gt;=M405,N405,0)</f>
        <v>38.857142857142854</v>
      </c>
      <c r="U405" s="64"/>
      <c r="V405" s="65" t="str">
        <f>IF(Q405=100,"CUMPLIDA",IF(M405-$AG$1&lt;0,"VENCIDA",IF(M405-$AG$1&lt;=30,"PRÓXIMA A VENCER",IF(Q405&gt;0,"CON AVANCE","EN TERMINO"))))</f>
        <v>CUMPLIDA</v>
      </c>
      <c r="W405" s="65" t="str">
        <f>IF(A405&lt;&gt;"",IF(AC405=1,"VENCIDO",IF(AC405=2,"PRÓXIMO A VENCER",IF(AC405=3,"EN TERMINO",IF(AC405=4,"CON AVANCE",IF(AC405=5,"CUMPLIDO",))))),"")</f>
        <v>CUMPLIDO</v>
      </c>
      <c r="X405" s="66" t="s">
        <v>165</v>
      </c>
      <c r="Y405" s="127" t="str">
        <f t="shared" si="85"/>
        <v>H2R15</v>
      </c>
      <c r="Z405" s="84">
        <f>IF(A405&lt;&gt;"",1,Z404+1)</f>
        <v>1</v>
      </c>
      <c r="AA405" s="84" t="str">
        <f t="shared" si="86"/>
        <v>H2R15 - 1</v>
      </c>
      <c r="AB405" s="128">
        <f t="shared" si="87"/>
        <v>5</v>
      </c>
      <c r="AC405" s="128">
        <f t="shared" si="84"/>
        <v>5</v>
      </c>
      <c r="AD405" s="128" t="str">
        <f>IF(A405&lt;&gt;"",MID(F405,1,FIND(" ",F405,1)-1),AD404)</f>
        <v>H2R15.</v>
      </c>
      <c r="AE405" s="128" t="str">
        <f t="shared" si="88"/>
        <v>H2R15</v>
      </c>
      <c r="AF405" s="56"/>
      <c r="AG405" s="56"/>
    </row>
    <row r="406" spans="1:33" s="2" customFormat="1" ht="350.1" customHeight="1" x14ac:dyDescent="0.2">
      <c r="A406" s="95" t="str">
        <f>IF(ISBLANK(D406),"",COUNTA($D$2:D406))</f>
        <v/>
      </c>
      <c r="B406" s="96">
        <f t="shared" si="82"/>
        <v>405</v>
      </c>
      <c r="C406" s="64"/>
      <c r="D406" s="72"/>
      <c r="E406" s="72" t="s">
        <v>107</v>
      </c>
      <c r="F406" s="70" t="s">
        <v>1561</v>
      </c>
      <c r="G406" s="70" t="s">
        <v>108</v>
      </c>
      <c r="H406" s="70" t="s">
        <v>1566</v>
      </c>
      <c r="I406" s="69" t="s">
        <v>1564</v>
      </c>
      <c r="J406" s="64" t="s">
        <v>1565</v>
      </c>
      <c r="K406" s="64">
        <v>3</v>
      </c>
      <c r="L406" s="118">
        <v>44044</v>
      </c>
      <c r="M406" s="118">
        <v>44316</v>
      </c>
      <c r="N406" s="71">
        <f t="shared" si="81"/>
        <v>38.857142857142854</v>
      </c>
      <c r="O406" s="64" t="s">
        <v>1994</v>
      </c>
      <c r="P406" s="64">
        <v>3</v>
      </c>
      <c r="Q406" s="74">
        <f>IF(P406/K406&gt;1,100,+P406/K406*100)</f>
        <v>100</v>
      </c>
      <c r="R406" s="63">
        <f>+N406*Q406/100</f>
        <v>38.857142857142854</v>
      </c>
      <c r="S406" s="63">
        <f>IF(M406&lt;=$AG$1,R406,0)</f>
        <v>38.857142857142854</v>
      </c>
      <c r="T406" s="63">
        <f>IF($AG$1&gt;=M406,N406,0)</f>
        <v>38.857142857142854</v>
      </c>
      <c r="U406" s="64"/>
      <c r="V406" s="65" t="str">
        <f>IF(Q406=100,"CUMPLIDA",IF(M406-$AG$1&lt;0,"VENCIDA",IF(M406-$AG$1&lt;=30,"PRÓXIMA A VENCER",IF(Q406&gt;0,"CON AVANCE","EN TERMINO"))))</f>
        <v>CUMPLIDA</v>
      </c>
      <c r="W406" s="65" t="str">
        <f>IF(A406&lt;&gt;"",IF(AC406=1,"VENCIDO",IF(AC406=2,"PRÓXIMO A VENCER",IF(AC406=3,"EN TERMINO",IF(AC406=4,"CON AVANCE",IF(AC406=5,"CUMPLIDO",))))),"")</f>
        <v/>
      </c>
      <c r="X406" s="66" t="s">
        <v>165</v>
      </c>
      <c r="Y406" s="127" t="str">
        <f t="shared" si="85"/>
        <v>H2R15</v>
      </c>
      <c r="Z406" s="84">
        <f>IF(A406&lt;&gt;"",1,Z405+1)</f>
        <v>2</v>
      </c>
      <c r="AA406" s="84" t="str">
        <f t="shared" si="86"/>
        <v>H2R15 - 2</v>
      </c>
      <c r="AB406" s="128">
        <f t="shared" si="87"/>
        <v>5</v>
      </c>
      <c r="AC406" s="128">
        <f t="shared" si="84"/>
        <v>5</v>
      </c>
      <c r="AD406" s="128" t="str">
        <f>IF(A406&lt;&gt;"",MID(F406,1,FIND(" ",F406,1)-1),AD405)</f>
        <v>H2R15.</v>
      </c>
      <c r="AE406" s="128" t="str">
        <f t="shared" si="88"/>
        <v>H2R15</v>
      </c>
      <c r="AF406" s="56"/>
      <c r="AG406" s="56"/>
    </row>
    <row r="407" spans="1:33" s="2" customFormat="1" ht="350.1" customHeight="1" x14ac:dyDescent="0.2">
      <c r="A407" s="95">
        <f>IF(ISBLANK(D407),"",COUNTA($D$2:D407))</f>
        <v>335</v>
      </c>
      <c r="B407" s="96">
        <f t="shared" si="82"/>
        <v>406</v>
      </c>
      <c r="C407" s="64"/>
      <c r="D407" s="72" t="s">
        <v>968</v>
      </c>
      <c r="E407" s="72" t="s">
        <v>109</v>
      </c>
      <c r="F407" s="69" t="s">
        <v>464</v>
      </c>
      <c r="G407" s="70" t="s">
        <v>110</v>
      </c>
      <c r="H407" s="70" t="s">
        <v>465</v>
      </c>
      <c r="I407" s="70" t="s">
        <v>1453</v>
      </c>
      <c r="J407" s="72" t="s">
        <v>466</v>
      </c>
      <c r="K407" s="64">
        <v>1</v>
      </c>
      <c r="L407" s="118">
        <v>43040</v>
      </c>
      <c r="M407" s="118">
        <v>43099</v>
      </c>
      <c r="N407" s="71">
        <f t="shared" si="81"/>
        <v>8.4285714285714288</v>
      </c>
      <c r="O407" s="64" t="s">
        <v>1994</v>
      </c>
      <c r="P407" s="64">
        <v>1</v>
      </c>
      <c r="Q407" s="74">
        <f>IF(P407/K407&gt;1,100,+P407/K407*100)</f>
        <v>100</v>
      </c>
      <c r="R407" s="63">
        <f>+N407*Q407/100</f>
        <v>8.4285714285714288</v>
      </c>
      <c r="S407" s="63">
        <f>IF(M407&lt;=$AG$1,R407,0)</f>
        <v>8.4285714285714288</v>
      </c>
      <c r="T407" s="63">
        <f>IF($AG$1&gt;=M407,N407,0)</f>
        <v>8.4285714285714288</v>
      </c>
      <c r="U407" s="64"/>
      <c r="V407" s="65" t="str">
        <f>IF(Q407=100,"CUMPLIDA",IF(M407-$AG$1&lt;0,"VENCIDA",IF(M407-$AG$1&lt;=30,"PRÓXIMA A VENCER",IF(Q407&gt;0,"CON AVANCE","EN TERMINO"))))</f>
        <v>CUMPLIDA</v>
      </c>
      <c r="W407" s="65" t="str">
        <f>IF(A407&lt;&gt;"",IF(AC407=1,"VENCIDO",IF(AC407=2,"PRÓXIMO A VENCER",IF(AC407=3,"EN TERMINO",IF(AC407=4,"CON AVANCE",IF(AC407=5,"CUMPLIDO",))))),"")</f>
        <v>CUMPLIDO</v>
      </c>
      <c r="X407" s="66" t="s">
        <v>165</v>
      </c>
      <c r="Y407" s="127" t="str">
        <f t="shared" si="85"/>
        <v>H3R15</v>
      </c>
      <c r="Z407" s="84">
        <f>IF(A407&lt;&gt;"",1,Z406+1)</f>
        <v>1</v>
      </c>
      <c r="AA407" s="84" t="str">
        <f t="shared" si="86"/>
        <v>H3R15 - 1</v>
      </c>
      <c r="AB407" s="128">
        <f t="shared" si="87"/>
        <v>5</v>
      </c>
      <c r="AC407" s="128">
        <f t="shared" si="84"/>
        <v>5</v>
      </c>
      <c r="AD407" s="128" t="str">
        <f>IF(A407&lt;&gt;"",MID(F407,1,FIND(" ",F407,1)-1),AD406)</f>
        <v>H3R15.</v>
      </c>
      <c r="AE407" s="128" t="str">
        <f t="shared" si="88"/>
        <v>H3R15</v>
      </c>
      <c r="AF407" s="56"/>
      <c r="AG407" s="56"/>
    </row>
    <row r="408" spans="1:33" s="2" customFormat="1" ht="350.1" customHeight="1" x14ac:dyDescent="0.2">
      <c r="A408" s="95">
        <f>IF(ISBLANK(D408),"",COUNTA($D$2:D408))</f>
        <v>336</v>
      </c>
      <c r="B408" s="96">
        <f t="shared" si="82"/>
        <v>407</v>
      </c>
      <c r="C408" s="64"/>
      <c r="D408" s="72" t="s">
        <v>968</v>
      </c>
      <c r="E408" s="72" t="s">
        <v>26</v>
      </c>
      <c r="F408" s="69" t="s">
        <v>976</v>
      </c>
      <c r="G408" s="70" t="s">
        <v>111</v>
      </c>
      <c r="H408" s="69" t="s">
        <v>278</v>
      </c>
      <c r="I408" s="69" t="s">
        <v>270</v>
      </c>
      <c r="J408" s="77" t="s">
        <v>46</v>
      </c>
      <c r="K408" s="77">
        <v>3</v>
      </c>
      <c r="L408" s="154">
        <v>43040</v>
      </c>
      <c r="M408" s="154">
        <v>43342</v>
      </c>
      <c r="N408" s="71">
        <f t="shared" si="81"/>
        <v>43.142857142857146</v>
      </c>
      <c r="O408" s="64" t="s">
        <v>1992</v>
      </c>
      <c r="P408" s="64">
        <v>3</v>
      </c>
      <c r="Q408" s="74">
        <f>IF(P408/K408&gt;1,100,+P408/K408*100)</f>
        <v>100</v>
      </c>
      <c r="R408" s="63">
        <f>+N408*Q408/100</f>
        <v>43.142857142857146</v>
      </c>
      <c r="S408" s="63">
        <f>IF(M408&lt;=$AG$1,R408,0)</f>
        <v>43.142857142857146</v>
      </c>
      <c r="T408" s="63">
        <f>IF($AG$1&gt;=M408,N408,0)</f>
        <v>43.142857142857146</v>
      </c>
      <c r="U408" s="64"/>
      <c r="V408" s="65" t="str">
        <f>IF(Q408=100,"CUMPLIDA",IF(M408-$AG$1&lt;0,"VENCIDA",IF(M408-$AG$1&lt;=30,"PRÓXIMA A VENCER",IF(Q408&gt;0,"CON AVANCE","EN TERMINO"))))</f>
        <v>CUMPLIDA</v>
      </c>
      <c r="W408" s="65" t="str">
        <f>IF(A408&lt;&gt;"",IF(AC408=1,"VENCIDO",IF(AC408=2,"PRÓXIMO A VENCER",IF(AC408=3,"EN TERMINO",IF(AC408=4,"CON AVANCE",IF(AC408=5,"CUMPLIDO",))))),"")</f>
        <v>CUMPLIDO</v>
      </c>
      <c r="X408" s="66" t="s">
        <v>165</v>
      </c>
      <c r="Y408" s="127" t="str">
        <f t="shared" si="85"/>
        <v>H5R15</v>
      </c>
      <c r="Z408" s="84">
        <f>IF(A408&lt;&gt;"",1,Z407+1)</f>
        <v>1</v>
      </c>
      <c r="AA408" s="84" t="str">
        <f t="shared" si="86"/>
        <v>H5R15 - 1</v>
      </c>
      <c r="AB408" s="128">
        <f t="shared" si="87"/>
        <v>5</v>
      </c>
      <c r="AC408" s="128">
        <f t="shared" si="84"/>
        <v>5</v>
      </c>
      <c r="AD408" s="128" t="str">
        <f>IF(A408&lt;&gt;"",MID(F408,1,FIND(" ",F408,1)-1),AD407)</f>
        <v>H5R15.</v>
      </c>
      <c r="AE408" s="128" t="str">
        <f t="shared" si="88"/>
        <v>H5R15</v>
      </c>
      <c r="AF408" s="56"/>
      <c r="AG408" s="56"/>
    </row>
    <row r="409" spans="1:33" s="2" customFormat="1" ht="350.1" customHeight="1" x14ac:dyDescent="0.2">
      <c r="A409" s="95">
        <f>IF(ISBLANK(D409),"",COUNTA($D$2:D409))</f>
        <v>337</v>
      </c>
      <c r="B409" s="96">
        <f t="shared" si="82"/>
        <v>408</v>
      </c>
      <c r="C409" s="64"/>
      <c r="D409" s="72" t="s">
        <v>816</v>
      </c>
      <c r="E409" s="72" t="s">
        <v>23</v>
      </c>
      <c r="F409" s="69" t="s">
        <v>1356</v>
      </c>
      <c r="G409" s="70" t="s">
        <v>720</v>
      </c>
      <c r="H409" s="70" t="s">
        <v>650</v>
      </c>
      <c r="I409" s="70" t="s">
        <v>651</v>
      </c>
      <c r="J409" s="72" t="s">
        <v>721</v>
      </c>
      <c r="K409" s="64">
        <v>1</v>
      </c>
      <c r="L409" s="118">
        <v>43040</v>
      </c>
      <c r="M409" s="118">
        <v>43099</v>
      </c>
      <c r="N409" s="71">
        <f t="shared" si="81"/>
        <v>8.4285714285714288</v>
      </c>
      <c r="O409" s="64" t="s">
        <v>1999</v>
      </c>
      <c r="P409" s="64">
        <v>1</v>
      </c>
      <c r="Q409" s="74">
        <f>IF(P409/K409&gt;1,100,+P409/K409*100)</f>
        <v>100</v>
      </c>
      <c r="R409" s="63">
        <f>+N409*Q409/100</f>
        <v>8.4285714285714288</v>
      </c>
      <c r="S409" s="63">
        <f>IF(M409&lt;=$AG$1,R409,0)</f>
        <v>8.4285714285714288</v>
      </c>
      <c r="T409" s="63">
        <f>IF($AG$1&gt;=M409,N409,0)</f>
        <v>8.4285714285714288</v>
      </c>
      <c r="U409" s="64"/>
      <c r="V409" s="65" t="str">
        <f>IF(Q409=100,"CUMPLIDA",IF(M409-$AG$1&lt;0,"VENCIDA",IF(M409-$AG$1&lt;=30,"PRÓXIMA A VENCER",IF(Q409&gt;0,"CON AVANCE","EN TERMINO"))))</f>
        <v>CUMPLIDA</v>
      </c>
      <c r="W409" s="65" t="str">
        <f>IF(A409&lt;&gt;"",IF(AC409=1,"VENCIDO",IF(AC409=2,"PRÓXIMO A VENCER",IF(AC409=3,"EN TERMINO",IF(AC409=4,"CON AVANCE",IF(AC409=5,"CUMPLIDO",))))),"")</f>
        <v>CUMPLIDO</v>
      </c>
      <c r="X409" s="66" t="s">
        <v>165</v>
      </c>
      <c r="Y409" s="127" t="str">
        <f t="shared" si="85"/>
        <v>H6R15</v>
      </c>
      <c r="Z409" s="84">
        <f>IF(A409&lt;&gt;"",1,Z408+1)</f>
        <v>1</v>
      </c>
      <c r="AA409" s="84" t="str">
        <f t="shared" si="86"/>
        <v>H6R15 - 1</v>
      </c>
      <c r="AB409" s="128">
        <f t="shared" si="87"/>
        <v>5</v>
      </c>
      <c r="AC409" s="128">
        <f t="shared" si="84"/>
        <v>5</v>
      </c>
      <c r="AD409" s="128" t="str">
        <f>IF(A409&lt;&gt;"",MID(F409,1,FIND(" ",F409,1)-1),AD408)</f>
        <v>H6R15.</v>
      </c>
      <c r="AE409" s="128" t="str">
        <f t="shared" si="88"/>
        <v>H6R15</v>
      </c>
      <c r="AF409" s="56"/>
      <c r="AG409" s="56"/>
    </row>
    <row r="410" spans="1:33" s="2" customFormat="1" ht="350.1" customHeight="1" x14ac:dyDescent="0.2">
      <c r="A410" s="95">
        <f>IF(ISBLANK(D410),"",COUNTA($D$2:D410))</f>
        <v>338</v>
      </c>
      <c r="B410" s="96">
        <f t="shared" si="82"/>
        <v>409</v>
      </c>
      <c r="C410" s="64"/>
      <c r="D410" s="72" t="s">
        <v>968</v>
      </c>
      <c r="E410" s="72" t="s">
        <v>34</v>
      </c>
      <c r="F410" s="69" t="s">
        <v>846</v>
      </c>
      <c r="G410" s="70" t="s">
        <v>112</v>
      </c>
      <c r="H410" s="70" t="s">
        <v>652</v>
      </c>
      <c r="I410" s="70" t="s">
        <v>651</v>
      </c>
      <c r="J410" s="72" t="s">
        <v>721</v>
      </c>
      <c r="K410" s="64">
        <v>1</v>
      </c>
      <c r="L410" s="118">
        <v>43040</v>
      </c>
      <c r="M410" s="118">
        <v>43099</v>
      </c>
      <c r="N410" s="71">
        <f t="shared" si="81"/>
        <v>8.4285714285714288</v>
      </c>
      <c r="O410" s="64" t="s">
        <v>1999</v>
      </c>
      <c r="P410" s="64">
        <v>1</v>
      </c>
      <c r="Q410" s="74">
        <f>IF(P410/K410&gt;1,100,+P410/K410*100)</f>
        <v>100</v>
      </c>
      <c r="R410" s="63">
        <f>+N410*Q410/100</f>
        <v>8.4285714285714288</v>
      </c>
      <c r="S410" s="63">
        <f>IF(M410&lt;=$AG$1,R410,0)</f>
        <v>8.4285714285714288</v>
      </c>
      <c r="T410" s="63">
        <f>IF($AG$1&gt;=M410,N410,0)</f>
        <v>8.4285714285714288</v>
      </c>
      <c r="U410" s="64"/>
      <c r="V410" s="65" t="str">
        <f>IF(Q410=100,"CUMPLIDA",IF(M410-$AG$1&lt;0,"VENCIDA",IF(M410-$AG$1&lt;=30,"PRÓXIMA A VENCER",IF(Q410&gt;0,"CON AVANCE","EN TERMINO"))))</f>
        <v>CUMPLIDA</v>
      </c>
      <c r="W410" s="65" t="str">
        <f>IF(A410&lt;&gt;"",IF(AC410=1,"VENCIDO",IF(AC410=2,"PRÓXIMO A VENCER",IF(AC410=3,"EN TERMINO",IF(AC410=4,"CON AVANCE",IF(AC410=5,"CUMPLIDO",))))),"")</f>
        <v>CUMPLIDO</v>
      </c>
      <c r="X410" s="66" t="s">
        <v>165</v>
      </c>
      <c r="Y410" s="127" t="str">
        <f t="shared" si="85"/>
        <v>H7R15</v>
      </c>
      <c r="Z410" s="84">
        <f>IF(A410&lt;&gt;"",1,Z409+1)</f>
        <v>1</v>
      </c>
      <c r="AA410" s="84" t="str">
        <f t="shared" si="86"/>
        <v>H7R15 - 1</v>
      </c>
      <c r="AB410" s="128">
        <f t="shared" si="87"/>
        <v>5</v>
      </c>
      <c r="AC410" s="128">
        <f t="shared" si="84"/>
        <v>5</v>
      </c>
      <c r="AD410" s="128" t="str">
        <f>IF(A410&lt;&gt;"",MID(F410,1,FIND(" ",F410,1)-1),AD409)</f>
        <v>H7R15.</v>
      </c>
      <c r="AE410" s="128" t="str">
        <f t="shared" si="88"/>
        <v>H7R15</v>
      </c>
      <c r="AF410" s="56"/>
      <c r="AG410" s="56"/>
    </row>
    <row r="411" spans="1:33" s="2" customFormat="1" ht="350.1" customHeight="1" x14ac:dyDescent="0.2">
      <c r="A411" s="95">
        <f>IF(ISBLANK(D411),"",COUNTA($D$2:D411))</f>
        <v>339</v>
      </c>
      <c r="B411" s="96">
        <f t="shared" si="82"/>
        <v>410</v>
      </c>
      <c r="C411" s="64"/>
      <c r="D411" s="72" t="s">
        <v>968</v>
      </c>
      <c r="E411" s="72" t="s">
        <v>23</v>
      </c>
      <c r="F411" s="69" t="s">
        <v>1177</v>
      </c>
      <c r="G411" s="70" t="s">
        <v>113</v>
      </c>
      <c r="H411" s="70" t="s">
        <v>653</v>
      </c>
      <c r="I411" s="69" t="s">
        <v>654</v>
      </c>
      <c r="J411" s="64" t="s">
        <v>9</v>
      </c>
      <c r="K411" s="64">
        <v>1</v>
      </c>
      <c r="L411" s="118">
        <v>43040</v>
      </c>
      <c r="M411" s="118">
        <v>43099</v>
      </c>
      <c r="N411" s="71">
        <f t="shared" si="81"/>
        <v>8.4285714285714288</v>
      </c>
      <c r="O411" s="64" t="s">
        <v>1999</v>
      </c>
      <c r="P411" s="64">
        <v>1</v>
      </c>
      <c r="Q411" s="74">
        <f>IF(P411/K411&gt;1,100,+P411/K411*100)</f>
        <v>100</v>
      </c>
      <c r="R411" s="63">
        <f>+N411*Q411/100</f>
        <v>8.4285714285714288</v>
      </c>
      <c r="S411" s="63">
        <f>IF(M411&lt;=$AG$1,R411,0)</f>
        <v>8.4285714285714288</v>
      </c>
      <c r="T411" s="63">
        <f>IF($AG$1&gt;=M411,N411,0)</f>
        <v>8.4285714285714288</v>
      </c>
      <c r="U411" s="64"/>
      <c r="V411" s="65" t="str">
        <f>IF(Q411=100,"CUMPLIDA",IF(M411-$AG$1&lt;0,"VENCIDA",IF(M411-$AG$1&lt;=30,"PRÓXIMA A VENCER",IF(Q411&gt;0,"CON AVANCE","EN TERMINO"))))</f>
        <v>CUMPLIDA</v>
      </c>
      <c r="W411" s="65" t="str">
        <f>IF(A411&lt;&gt;"",IF(AC411=1,"VENCIDO",IF(AC411=2,"PRÓXIMO A VENCER",IF(AC411=3,"EN TERMINO",IF(AC411=4,"CON AVANCE",IF(AC411=5,"CUMPLIDO",))))),"")</f>
        <v>CUMPLIDO</v>
      </c>
      <c r="X411" s="66" t="s">
        <v>165</v>
      </c>
      <c r="Y411" s="127" t="str">
        <f t="shared" si="85"/>
        <v>H8R15</v>
      </c>
      <c r="Z411" s="84">
        <f>IF(A411&lt;&gt;"",1,Z410+1)</f>
        <v>1</v>
      </c>
      <c r="AA411" s="84" t="str">
        <f t="shared" si="86"/>
        <v>H8R15 - 1</v>
      </c>
      <c r="AB411" s="128">
        <f t="shared" si="87"/>
        <v>5</v>
      </c>
      <c r="AC411" s="128">
        <f t="shared" si="84"/>
        <v>5</v>
      </c>
      <c r="AD411" s="128" t="str">
        <f>IF(A411&lt;&gt;"",MID(F411,1,FIND(" ",F411,1)-1),AD410)</f>
        <v>H8R15.</v>
      </c>
      <c r="AE411" s="128" t="str">
        <f t="shared" si="88"/>
        <v>H8R15</v>
      </c>
      <c r="AF411" s="56"/>
      <c r="AG411" s="56"/>
    </row>
    <row r="412" spans="1:33" s="2" customFormat="1" ht="350.1" customHeight="1" x14ac:dyDescent="0.2">
      <c r="A412" s="95">
        <f>IF(ISBLANK(D412),"",COUNTA($D$2:D412))</f>
        <v>340</v>
      </c>
      <c r="B412" s="96">
        <f t="shared" si="82"/>
        <v>411</v>
      </c>
      <c r="C412" s="64"/>
      <c r="D412" s="72" t="s">
        <v>968</v>
      </c>
      <c r="E412" s="72" t="s">
        <v>16</v>
      </c>
      <c r="F412" s="69" t="s">
        <v>1200</v>
      </c>
      <c r="G412" s="70" t="s">
        <v>114</v>
      </c>
      <c r="H412" s="70" t="s">
        <v>656</v>
      </c>
      <c r="I412" s="69" t="s">
        <v>657</v>
      </c>
      <c r="J412" s="64" t="s">
        <v>9</v>
      </c>
      <c r="K412" s="64">
        <v>1</v>
      </c>
      <c r="L412" s="118">
        <v>43040</v>
      </c>
      <c r="M412" s="118">
        <v>43099</v>
      </c>
      <c r="N412" s="71">
        <f t="shared" si="81"/>
        <v>8.4285714285714288</v>
      </c>
      <c r="O412" s="64" t="s">
        <v>1999</v>
      </c>
      <c r="P412" s="64">
        <v>0.4</v>
      </c>
      <c r="Q412" s="74">
        <f>IF(P412/K412&gt;1,100,+P412/K412*100)</f>
        <v>40</v>
      </c>
      <c r="R412" s="63">
        <f>+N412*Q412/100</f>
        <v>3.3714285714285719</v>
      </c>
      <c r="S412" s="63">
        <f>IF(M412&lt;=$AG$1,R412,0)</f>
        <v>3.3714285714285719</v>
      </c>
      <c r="T412" s="63">
        <f>IF($AG$1&gt;=M412,N412,0)</f>
        <v>8.4285714285714288</v>
      </c>
      <c r="U412" s="64"/>
      <c r="V412" s="65" t="str">
        <f>IF(Q412=100,"CUMPLIDA",IF(M412-$AG$1&lt;0,"VENCIDA",IF(M412-$AG$1&lt;=30,"PRÓXIMA A VENCER",IF(Q412&gt;0,"CON AVANCE","EN TERMINO"))))</f>
        <v>VENCIDA</v>
      </c>
      <c r="W412" s="65" t="str">
        <f>IF(A412&lt;&gt;"",IF(AC412=1,"VENCIDO",IF(AC412=2,"PRÓXIMO A VENCER",IF(AC412=3,"EN TERMINO",IF(AC412=4,"CON AVANCE",IF(AC412=5,"CUMPLIDO",))))),"")</f>
        <v>VENCIDO</v>
      </c>
      <c r="X412" s="66" t="s">
        <v>165</v>
      </c>
      <c r="Y412" s="127" t="str">
        <f t="shared" si="85"/>
        <v>H9R15</v>
      </c>
      <c r="Z412" s="84">
        <f>IF(A412&lt;&gt;"",1,Z411+1)</f>
        <v>1</v>
      </c>
      <c r="AA412" s="84" t="str">
        <f t="shared" si="86"/>
        <v>H9R15 - 1</v>
      </c>
      <c r="AB412" s="128">
        <f t="shared" si="87"/>
        <v>1</v>
      </c>
      <c r="AC412" s="128">
        <f t="shared" si="84"/>
        <v>1</v>
      </c>
      <c r="AD412" s="128" t="str">
        <f>IF(A412&lt;&gt;"",MID(F412,1,FIND(" ",F412,1)-1),AD411)</f>
        <v>H9R15.</v>
      </c>
      <c r="AE412" s="128" t="str">
        <f t="shared" si="88"/>
        <v>H9R15</v>
      </c>
      <c r="AF412" s="56"/>
      <c r="AG412" s="56"/>
    </row>
    <row r="413" spans="1:33" s="2" customFormat="1" ht="350.1" customHeight="1" x14ac:dyDescent="0.2">
      <c r="A413" s="95">
        <f>IF(ISBLANK(D413),"",COUNTA($D$2:D413))</f>
        <v>341</v>
      </c>
      <c r="B413" s="96">
        <f t="shared" si="82"/>
        <v>412</v>
      </c>
      <c r="C413" s="64"/>
      <c r="D413" s="72" t="s">
        <v>968</v>
      </c>
      <c r="E413" s="72" t="s">
        <v>27</v>
      </c>
      <c r="F413" s="69" t="s">
        <v>847</v>
      </c>
      <c r="G413" s="70" t="s">
        <v>115</v>
      </c>
      <c r="H413" s="69" t="s">
        <v>658</v>
      </c>
      <c r="I413" s="69" t="s">
        <v>659</v>
      </c>
      <c r="J413" s="64" t="s">
        <v>594</v>
      </c>
      <c r="K413" s="64">
        <v>1</v>
      </c>
      <c r="L413" s="118">
        <v>43040</v>
      </c>
      <c r="M413" s="118">
        <v>43099</v>
      </c>
      <c r="N413" s="71">
        <f t="shared" si="81"/>
        <v>8.4285714285714288</v>
      </c>
      <c r="O413" s="64" t="s">
        <v>1999</v>
      </c>
      <c r="P413" s="64">
        <v>1</v>
      </c>
      <c r="Q413" s="74">
        <f>IF(P413/K413&gt;1,100,+P413/K413*100)</f>
        <v>100</v>
      </c>
      <c r="R413" s="63">
        <f>+N413*Q413/100</f>
        <v>8.4285714285714288</v>
      </c>
      <c r="S413" s="63">
        <f>IF(M413&lt;=$AG$1,R413,0)</f>
        <v>8.4285714285714288</v>
      </c>
      <c r="T413" s="63">
        <f>IF($AG$1&gt;=M413,N413,0)</f>
        <v>8.4285714285714288</v>
      </c>
      <c r="U413" s="64"/>
      <c r="V413" s="65" t="str">
        <f>IF(Q413=100,"CUMPLIDA",IF(M413-$AG$1&lt;0,"VENCIDA",IF(M413-$AG$1&lt;=30,"PRÓXIMA A VENCER",IF(Q413&gt;0,"CON AVANCE","EN TERMINO"))))</f>
        <v>CUMPLIDA</v>
      </c>
      <c r="W413" s="65" t="str">
        <f>IF(A413&lt;&gt;"",IF(AC413=1,"VENCIDO",IF(AC413=2,"PRÓXIMO A VENCER",IF(AC413=3,"EN TERMINO",IF(AC413=4,"CON AVANCE",IF(AC413=5,"CUMPLIDO",))))),"")</f>
        <v>CUMPLIDO</v>
      </c>
      <c r="X413" s="66" t="s">
        <v>165</v>
      </c>
      <c r="Y413" s="127" t="str">
        <f t="shared" si="85"/>
        <v>H10R15</v>
      </c>
      <c r="Z413" s="84">
        <f>IF(A413&lt;&gt;"",1,Z412+1)</f>
        <v>1</v>
      </c>
      <c r="AA413" s="84" t="str">
        <f t="shared" si="86"/>
        <v>H10R15 - 1</v>
      </c>
      <c r="AB413" s="128">
        <f t="shared" si="87"/>
        <v>5</v>
      </c>
      <c r="AC413" s="128">
        <f t="shared" si="84"/>
        <v>5</v>
      </c>
      <c r="AD413" s="128" t="str">
        <f>IF(A413&lt;&gt;"",MID(F413,1,FIND(" ",F413,1)-1),AD412)</f>
        <v>H10R15.</v>
      </c>
      <c r="AE413" s="128" t="str">
        <f t="shared" si="88"/>
        <v>H10R15</v>
      </c>
      <c r="AF413" s="56"/>
      <c r="AG413" s="56"/>
    </row>
    <row r="414" spans="1:33" s="2" customFormat="1" ht="350.1" customHeight="1" x14ac:dyDescent="0.2">
      <c r="A414" s="95">
        <f>IF(ISBLANK(D414),"",COUNTA($D$2:D414))</f>
        <v>342</v>
      </c>
      <c r="B414" s="96">
        <f t="shared" si="82"/>
        <v>413</v>
      </c>
      <c r="C414" s="64"/>
      <c r="D414" s="72" t="s">
        <v>816</v>
      </c>
      <c r="E414" s="72" t="s">
        <v>23</v>
      </c>
      <c r="F414" s="69" t="s">
        <v>116</v>
      </c>
      <c r="G414" s="70" t="s">
        <v>117</v>
      </c>
      <c r="H414" s="69" t="s">
        <v>773</v>
      </c>
      <c r="I414" s="69" t="s">
        <v>580</v>
      </c>
      <c r="J414" s="64" t="s">
        <v>9</v>
      </c>
      <c r="K414" s="64">
        <v>1</v>
      </c>
      <c r="L414" s="118">
        <v>43040</v>
      </c>
      <c r="M414" s="118">
        <v>43099</v>
      </c>
      <c r="N414" s="71">
        <f t="shared" si="81"/>
        <v>8.4285714285714288</v>
      </c>
      <c r="O414" s="67" t="s">
        <v>1997</v>
      </c>
      <c r="P414" s="64">
        <v>1</v>
      </c>
      <c r="Q414" s="74">
        <f>IF(P414/K414&gt;1,100,+P414/K414*100)</f>
        <v>100</v>
      </c>
      <c r="R414" s="63">
        <f>+N414*Q414/100</f>
        <v>8.4285714285714288</v>
      </c>
      <c r="S414" s="63">
        <f>IF(M414&lt;=$AG$1,R414,0)</f>
        <v>8.4285714285714288</v>
      </c>
      <c r="T414" s="63">
        <f>IF($AG$1&gt;=M414,N414,0)</f>
        <v>8.4285714285714288</v>
      </c>
      <c r="U414" s="64"/>
      <c r="V414" s="65" t="str">
        <f>IF(Q414=100,"CUMPLIDA",IF(M414-$AG$1&lt;0,"VENCIDA",IF(M414-$AG$1&lt;=30,"PRÓXIMA A VENCER",IF(Q414&gt;0,"CON AVANCE","EN TERMINO"))))</f>
        <v>CUMPLIDA</v>
      </c>
      <c r="W414" s="65" t="str">
        <f>IF(A414&lt;&gt;"",IF(AC414=1,"VENCIDO",IF(AC414=2,"PRÓXIMO A VENCER",IF(AC414=3,"EN TERMINO",IF(AC414=4,"CON AVANCE",IF(AC414=5,"CUMPLIDO",))))),"")</f>
        <v>CUMPLIDO</v>
      </c>
      <c r="X414" s="66" t="s">
        <v>165</v>
      </c>
      <c r="Y414" s="127" t="str">
        <f t="shared" si="85"/>
        <v>H13R15</v>
      </c>
      <c r="Z414" s="84">
        <f>IF(A414&lt;&gt;"",1,Z413+1)</f>
        <v>1</v>
      </c>
      <c r="AA414" s="84" t="str">
        <f t="shared" si="86"/>
        <v>H13R15 - 1</v>
      </c>
      <c r="AB414" s="128">
        <f t="shared" si="87"/>
        <v>5</v>
      </c>
      <c r="AC414" s="128">
        <f t="shared" si="84"/>
        <v>5</v>
      </c>
      <c r="AD414" s="128" t="str">
        <f>IF(A414&lt;&gt;"",MID(F414,1,FIND(" ",F414,1)-1),AD413)</f>
        <v>H13R15.</v>
      </c>
      <c r="AE414" s="128" t="str">
        <f t="shared" si="88"/>
        <v>H13R15</v>
      </c>
      <c r="AF414" s="56"/>
      <c r="AG414" s="56"/>
    </row>
    <row r="415" spans="1:33" s="2" customFormat="1" ht="350.1" customHeight="1" x14ac:dyDescent="0.2">
      <c r="A415" s="95">
        <f>IF(ISBLANK(D415),"",COUNTA($D$2:D415))</f>
        <v>343</v>
      </c>
      <c r="B415" s="96">
        <f t="shared" si="82"/>
        <v>414</v>
      </c>
      <c r="C415" s="64"/>
      <c r="D415" s="72" t="s">
        <v>816</v>
      </c>
      <c r="E415" s="72" t="s">
        <v>23</v>
      </c>
      <c r="F415" s="69" t="s">
        <v>1019</v>
      </c>
      <c r="G415" s="70" t="s">
        <v>268</v>
      </c>
      <c r="H415" s="70" t="s">
        <v>1016</v>
      </c>
      <c r="I415" s="69" t="s">
        <v>585</v>
      </c>
      <c r="J415" s="64" t="s">
        <v>8</v>
      </c>
      <c r="K415" s="64">
        <v>1</v>
      </c>
      <c r="L415" s="118">
        <v>43040</v>
      </c>
      <c r="M415" s="118">
        <v>43099</v>
      </c>
      <c r="N415" s="71">
        <f t="shared" ref="N415:N449" si="89">(+M415-L415)/7</f>
        <v>8.4285714285714288</v>
      </c>
      <c r="O415" s="64" t="s">
        <v>1996</v>
      </c>
      <c r="P415" s="64">
        <v>1</v>
      </c>
      <c r="Q415" s="74">
        <f>IF(P415/K415&gt;1,100,+P415/K415*100)</f>
        <v>100</v>
      </c>
      <c r="R415" s="63">
        <f>+N415*Q415/100</f>
        <v>8.4285714285714288</v>
      </c>
      <c r="S415" s="63">
        <f>IF(M415&lt;=$AG$1,R415,0)</f>
        <v>8.4285714285714288</v>
      </c>
      <c r="T415" s="63">
        <f>IF($AG$1&gt;=M415,N415,0)</f>
        <v>8.4285714285714288</v>
      </c>
      <c r="U415" s="64"/>
      <c r="V415" s="65" t="str">
        <f>IF(Q415=100,"CUMPLIDA",IF(M415-$AG$1&lt;0,"VENCIDA",IF(M415-$AG$1&lt;=30,"PRÓXIMA A VENCER",IF(Q415&gt;0,"CON AVANCE","EN TERMINO"))))</f>
        <v>CUMPLIDA</v>
      </c>
      <c r="W415" s="65" t="str">
        <f>IF(A415&lt;&gt;"",IF(AC415=1,"VENCIDO",IF(AC415=2,"PRÓXIMO A VENCER",IF(AC415=3,"EN TERMINO",IF(AC415=4,"CON AVANCE",IF(AC415=5,"CUMPLIDO",))))),"")</f>
        <v>CUMPLIDO</v>
      </c>
      <c r="X415" s="66" t="s">
        <v>165</v>
      </c>
      <c r="Y415" s="127" t="str">
        <f t="shared" si="85"/>
        <v>H14R15</v>
      </c>
      <c r="Z415" s="84">
        <f>IF(A415&lt;&gt;"",1,Z414+1)</f>
        <v>1</v>
      </c>
      <c r="AA415" s="84" t="str">
        <f t="shared" si="86"/>
        <v>H14R15 - 1</v>
      </c>
      <c r="AB415" s="128">
        <f t="shared" si="87"/>
        <v>5</v>
      </c>
      <c r="AC415" s="128">
        <f t="shared" si="84"/>
        <v>5</v>
      </c>
      <c r="AD415" s="128" t="str">
        <f>IF(A415&lt;&gt;"",MID(F415,1,FIND(" ",F415,1)-1),AD414)</f>
        <v>H14R15.</v>
      </c>
      <c r="AE415" s="128" t="str">
        <f t="shared" si="88"/>
        <v>H14R15</v>
      </c>
      <c r="AF415" s="56"/>
      <c r="AG415" s="56"/>
    </row>
    <row r="416" spans="1:33" s="2" customFormat="1" ht="350.1" customHeight="1" x14ac:dyDescent="0.2">
      <c r="A416" s="95">
        <f>IF(ISBLANK(D416),"",COUNTA($D$2:D416))</f>
        <v>344</v>
      </c>
      <c r="B416" s="96">
        <f t="shared" si="82"/>
        <v>415</v>
      </c>
      <c r="C416" s="64"/>
      <c r="D416" s="72" t="s">
        <v>968</v>
      </c>
      <c r="E416" s="72" t="s">
        <v>16</v>
      </c>
      <c r="F416" s="70" t="s">
        <v>848</v>
      </c>
      <c r="G416" s="70" t="s">
        <v>118</v>
      </c>
      <c r="H416" s="69" t="s">
        <v>1433</v>
      </c>
      <c r="I416" s="69" t="s">
        <v>1434</v>
      </c>
      <c r="J416" s="77" t="s">
        <v>1435</v>
      </c>
      <c r="K416" s="77">
        <v>10</v>
      </c>
      <c r="L416" s="154">
        <v>43862</v>
      </c>
      <c r="M416" s="154">
        <v>44165</v>
      </c>
      <c r="N416" s="71">
        <f t="shared" si="89"/>
        <v>43.285714285714285</v>
      </c>
      <c r="O416" s="64" t="s">
        <v>2010</v>
      </c>
      <c r="P416" s="64">
        <v>0</v>
      </c>
      <c r="Q416" s="74">
        <f>IF(P416/K416&gt;1,100,+P416/K416*100)</f>
        <v>0</v>
      </c>
      <c r="R416" s="63">
        <f>+N416*Q416/100</f>
        <v>0</v>
      </c>
      <c r="S416" s="63">
        <f>IF(M416&lt;=$AG$1,R416,0)</f>
        <v>0</v>
      </c>
      <c r="T416" s="63">
        <f>IF($AG$1&gt;=M416,N416,0)</f>
        <v>43.285714285714285</v>
      </c>
      <c r="U416" s="64"/>
      <c r="V416" s="65" t="str">
        <f>IF(Q416=100,"CUMPLIDA",IF(M416-$AG$1&lt;0,"VENCIDA",IF(M416-$AG$1&lt;=30,"PRÓXIMA A VENCER",IF(Q416&gt;0,"CON AVANCE","EN TERMINO"))))</f>
        <v>VENCIDA</v>
      </c>
      <c r="W416" s="65" t="str">
        <f>IF(A416&lt;&gt;"",IF(AC416=1,"VENCIDO",IF(AC416=2,"PRÓXIMO A VENCER",IF(AC416=3,"EN TERMINO",IF(AC416=4,"CON AVANCE",IF(AC416=5,"CUMPLIDO",))))),"")</f>
        <v>VENCIDO</v>
      </c>
      <c r="X416" s="66" t="s">
        <v>165</v>
      </c>
      <c r="Y416" s="127" t="str">
        <f t="shared" si="85"/>
        <v>H16R15</v>
      </c>
      <c r="Z416" s="84">
        <f>IF(A416&lt;&gt;"",1,Z415+1)</f>
        <v>1</v>
      </c>
      <c r="AA416" s="84" t="str">
        <f t="shared" si="86"/>
        <v>H16R15 - 1</v>
      </c>
      <c r="AB416" s="128">
        <f t="shared" si="87"/>
        <v>1</v>
      </c>
      <c r="AC416" s="128">
        <f t="shared" si="84"/>
        <v>1</v>
      </c>
      <c r="AD416" s="128" t="str">
        <f>IF(A416&lt;&gt;"",MID(F416,1,FIND(" ",F416,1)-1),AD415)</f>
        <v>H16R15.</v>
      </c>
      <c r="AE416" s="128" t="str">
        <f t="shared" si="88"/>
        <v>H16R15</v>
      </c>
      <c r="AF416" s="56"/>
      <c r="AG416" s="56"/>
    </row>
    <row r="417" spans="1:33" s="2" customFormat="1" ht="350.1" customHeight="1" x14ac:dyDescent="0.2">
      <c r="A417" s="95">
        <f>IF(ISBLANK(D417),"",COUNTA($D$2:D417))</f>
        <v>345</v>
      </c>
      <c r="B417" s="96">
        <f t="shared" si="82"/>
        <v>416</v>
      </c>
      <c r="C417" s="64"/>
      <c r="D417" s="72" t="s">
        <v>816</v>
      </c>
      <c r="E417" s="72" t="s">
        <v>23</v>
      </c>
      <c r="F417" s="70" t="s">
        <v>849</v>
      </c>
      <c r="G417" s="70" t="s">
        <v>119</v>
      </c>
      <c r="H417" s="69" t="s">
        <v>586</v>
      </c>
      <c r="I417" s="69" t="s">
        <v>587</v>
      </c>
      <c r="J417" s="64" t="s">
        <v>588</v>
      </c>
      <c r="K417" s="64">
        <v>1</v>
      </c>
      <c r="L417" s="118">
        <v>43040</v>
      </c>
      <c r="M417" s="118">
        <v>43099</v>
      </c>
      <c r="N417" s="71">
        <f t="shared" si="89"/>
        <v>8.4285714285714288</v>
      </c>
      <c r="O417" s="67" t="s">
        <v>1997</v>
      </c>
      <c r="P417" s="64">
        <v>1</v>
      </c>
      <c r="Q417" s="74">
        <f>IF(P417/K417&gt;1,100,+P417/K417*100)</f>
        <v>100</v>
      </c>
      <c r="R417" s="63">
        <f>+N417*Q417/100</f>
        <v>8.4285714285714288</v>
      </c>
      <c r="S417" s="63">
        <f>IF(M417&lt;=$AG$1,R417,0)</f>
        <v>8.4285714285714288</v>
      </c>
      <c r="T417" s="63">
        <f>IF($AG$1&gt;=M417,N417,0)</f>
        <v>8.4285714285714288</v>
      </c>
      <c r="U417" s="64"/>
      <c r="V417" s="65" t="str">
        <f>IF(Q417=100,"CUMPLIDA",IF(M417-$AG$1&lt;0,"VENCIDA",IF(M417-$AG$1&lt;=30,"PRÓXIMA A VENCER",IF(Q417&gt;0,"CON AVANCE","EN TERMINO"))))</f>
        <v>CUMPLIDA</v>
      </c>
      <c r="W417" s="65" t="str">
        <f>IF(A417&lt;&gt;"",IF(AC417=1,"VENCIDO",IF(AC417=2,"PRÓXIMO A VENCER",IF(AC417=3,"EN TERMINO",IF(AC417=4,"CON AVANCE",IF(AC417=5,"CUMPLIDO",))))),"")</f>
        <v>CUMPLIDO</v>
      </c>
      <c r="X417" s="66" t="s">
        <v>165</v>
      </c>
      <c r="Y417" s="127" t="str">
        <f t="shared" si="85"/>
        <v>H17R15</v>
      </c>
      <c r="Z417" s="84">
        <f>IF(A417&lt;&gt;"",1,Z416+1)</f>
        <v>1</v>
      </c>
      <c r="AA417" s="84" t="str">
        <f t="shared" si="86"/>
        <v>H17R15 - 1</v>
      </c>
      <c r="AB417" s="128">
        <f t="shared" si="87"/>
        <v>5</v>
      </c>
      <c r="AC417" s="128">
        <f t="shared" si="84"/>
        <v>5</v>
      </c>
      <c r="AD417" s="128" t="str">
        <f>IF(A417&lt;&gt;"",MID(F417,1,FIND(" ",F417,1)-1),AD416)</f>
        <v>H17R15.</v>
      </c>
      <c r="AE417" s="128" t="str">
        <f t="shared" si="88"/>
        <v>H17R15</v>
      </c>
      <c r="AF417" s="56"/>
      <c r="AG417" s="56"/>
    </row>
    <row r="418" spans="1:33" s="2" customFormat="1" ht="350.1" customHeight="1" x14ac:dyDescent="0.2">
      <c r="A418" s="95">
        <f>IF(ISBLANK(D418),"",COUNTA($D$2:D418))</f>
        <v>346</v>
      </c>
      <c r="B418" s="96">
        <f t="shared" si="82"/>
        <v>417</v>
      </c>
      <c r="C418" s="64"/>
      <c r="D418" s="72" t="s">
        <v>816</v>
      </c>
      <c r="E418" s="72" t="s">
        <v>23</v>
      </c>
      <c r="F418" s="70" t="s">
        <v>467</v>
      </c>
      <c r="G418" s="70" t="s">
        <v>120</v>
      </c>
      <c r="H418" s="69" t="s">
        <v>468</v>
      </c>
      <c r="I418" s="69" t="s">
        <v>469</v>
      </c>
      <c r="J418" s="64" t="s">
        <v>470</v>
      </c>
      <c r="K418" s="64">
        <v>2</v>
      </c>
      <c r="L418" s="118">
        <v>43040</v>
      </c>
      <c r="M418" s="118">
        <v>43403</v>
      </c>
      <c r="N418" s="71">
        <f t="shared" si="89"/>
        <v>51.857142857142854</v>
      </c>
      <c r="O418" s="64" t="s">
        <v>1994</v>
      </c>
      <c r="P418" s="64">
        <v>2</v>
      </c>
      <c r="Q418" s="74">
        <f>IF(P418/K418&gt;1,100,+P418/K418*100)</f>
        <v>100</v>
      </c>
      <c r="R418" s="63">
        <f>+N418*Q418/100</f>
        <v>51.857142857142854</v>
      </c>
      <c r="S418" s="63">
        <f>IF(M418&lt;=$AG$1,R418,0)</f>
        <v>51.857142857142854</v>
      </c>
      <c r="T418" s="63">
        <f>IF($AG$1&gt;=M418,N418,0)</f>
        <v>51.857142857142854</v>
      </c>
      <c r="U418" s="64"/>
      <c r="V418" s="65" t="str">
        <f>IF(Q418=100,"CUMPLIDA",IF(M418-$AG$1&lt;0,"VENCIDA",IF(M418-$AG$1&lt;=30,"PRÓXIMA A VENCER",IF(Q418&gt;0,"CON AVANCE","EN TERMINO"))))</f>
        <v>CUMPLIDA</v>
      </c>
      <c r="W418" s="65" t="str">
        <f>IF(A418&lt;&gt;"",IF(AC418=1,"VENCIDO",IF(AC418=2,"PRÓXIMO A VENCER",IF(AC418=3,"EN TERMINO",IF(AC418=4,"CON AVANCE",IF(AC418=5,"CUMPLIDO",))))),"")</f>
        <v>CUMPLIDO</v>
      </c>
      <c r="X418" s="66" t="s">
        <v>165</v>
      </c>
      <c r="Y418" s="127" t="str">
        <f t="shared" si="85"/>
        <v>H20R15</v>
      </c>
      <c r="Z418" s="84">
        <f>IF(A418&lt;&gt;"",1,Z417+1)</f>
        <v>1</v>
      </c>
      <c r="AA418" s="84" t="str">
        <f t="shared" si="86"/>
        <v>H20R15 - 1</v>
      </c>
      <c r="AB418" s="128">
        <f t="shared" si="87"/>
        <v>5</v>
      </c>
      <c r="AC418" s="128">
        <f t="shared" si="84"/>
        <v>5</v>
      </c>
      <c r="AD418" s="128" t="str">
        <f>IF(A418&lt;&gt;"",MID(F418,1,FIND(" ",F418,1)-1),AD417)</f>
        <v>H20R15.</v>
      </c>
      <c r="AE418" s="128" t="str">
        <f t="shared" si="88"/>
        <v>H20R15</v>
      </c>
      <c r="AF418" s="56"/>
      <c r="AG418" s="56"/>
    </row>
    <row r="419" spans="1:33" s="2" customFormat="1" ht="350.1" customHeight="1" x14ac:dyDescent="0.2">
      <c r="A419" s="95">
        <f>IF(ISBLANK(D419),"",COUNTA($D$2:D419))</f>
        <v>347</v>
      </c>
      <c r="B419" s="96">
        <f t="shared" si="82"/>
        <v>418</v>
      </c>
      <c r="C419" s="64"/>
      <c r="D419" s="72" t="s">
        <v>816</v>
      </c>
      <c r="E419" s="72" t="s">
        <v>30</v>
      </c>
      <c r="F419" s="70" t="s">
        <v>474</v>
      </c>
      <c r="G419" s="70" t="s">
        <v>121</v>
      </c>
      <c r="H419" s="69" t="s">
        <v>471</v>
      </c>
      <c r="I419" s="69" t="s">
        <v>472</v>
      </c>
      <c r="J419" s="64" t="s">
        <v>473</v>
      </c>
      <c r="K419" s="64">
        <v>2</v>
      </c>
      <c r="L419" s="118">
        <v>43040</v>
      </c>
      <c r="M419" s="118">
        <v>43403</v>
      </c>
      <c r="N419" s="71">
        <f t="shared" si="89"/>
        <v>51.857142857142854</v>
      </c>
      <c r="O419" s="64" t="s">
        <v>1994</v>
      </c>
      <c r="P419" s="64">
        <v>2</v>
      </c>
      <c r="Q419" s="74">
        <f>IF(P419/K419&gt;1,100,+P419/K419*100)</f>
        <v>100</v>
      </c>
      <c r="R419" s="63">
        <f>+N419*Q419/100</f>
        <v>51.857142857142854</v>
      </c>
      <c r="S419" s="63">
        <f>IF(M419&lt;=$AG$1,R419,0)</f>
        <v>51.857142857142854</v>
      </c>
      <c r="T419" s="63">
        <f>IF($AG$1&gt;=M419,N419,0)</f>
        <v>51.857142857142854</v>
      </c>
      <c r="U419" s="64"/>
      <c r="V419" s="65" t="str">
        <f>IF(Q419=100,"CUMPLIDA",IF(M419-$AG$1&lt;0,"VENCIDA",IF(M419-$AG$1&lt;=30,"PRÓXIMA A VENCER",IF(Q419&gt;0,"CON AVANCE","EN TERMINO"))))</f>
        <v>CUMPLIDA</v>
      </c>
      <c r="W419" s="65" t="str">
        <f>IF(A419&lt;&gt;"",IF(AC419=1,"VENCIDO",IF(AC419=2,"PRÓXIMO A VENCER",IF(AC419=3,"EN TERMINO",IF(AC419=4,"CON AVANCE",IF(AC419=5,"CUMPLIDO",))))),"")</f>
        <v>CUMPLIDO</v>
      </c>
      <c r="X419" s="66" t="s">
        <v>165</v>
      </c>
      <c r="Y419" s="127" t="str">
        <f t="shared" si="85"/>
        <v>H21R15</v>
      </c>
      <c r="Z419" s="84">
        <f>IF(A419&lt;&gt;"",1,Z418+1)</f>
        <v>1</v>
      </c>
      <c r="AA419" s="84" t="str">
        <f t="shared" si="86"/>
        <v>H21R15 - 1</v>
      </c>
      <c r="AB419" s="128">
        <f t="shared" si="87"/>
        <v>5</v>
      </c>
      <c r="AC419" s="128">
        <f t="shared" si="84"/>
        <v>5</v>
      </c>
      <c r="AD419" s="128" t="str">
        <f>IF(A419&lt;&gt;"",MID(F419,1,FIND(" ",F419,1)-1),AD418)</f>
        <v>H21R15.</v>
      </c>
      <c r="AE419" s="128" t="str">
        <f t="shared" si="88"/>
        <v>H21R15</v>
      </c>
      <c r="AF419" s="56"/>
      <c r="AG419" s="56"/>
    </row>
    <row r="420" spans="1:33" s="2" customFormat="1" ht="350.1" customHeight="1" x14ac:dyDescent="0.2">
      <c r="A420" s="95">
        <f>IF(ISBLANK(D420),"",COUNTA($D$2:D420))</f>
        <v>348</v>
      </c>
      <c r="B420" s="96">
        <f t="shared" si="82"/>
        <v>419</v>
      </c>
      <c r="C420" s="64"/>
      <c r="D420" s="72" t="s">
        <v>968</v>
      </c>
      <c r="E420" s="72" t="s">
        <v>23</v>
      </c>
      <c r="F420" s="70" t="s">
        <v>952</v>
      </c>
      <c r="G420" s="70" t="s">
        <v>122</v>
      </c>
      <c r="H420" s="69" t="s">
        <v>279</v>
      </c>
      <c r="I420" s="69" t="s">
        <v>1832</v>
      </c>
      <c r="J420" s="77" t="s">
        <v>9</v>
      </c>
      <c r="K420" s="77">
        <v>1</v>
      </c>
      <c r="L420" s="154">
        <v>43040</v>
      </c>
      <c r="M420" s="154">
        <v>43099</v>
      </c>
      <c r="N420" s="71">
        <f t="shared" si="89"/>
        <v>8.4285714285714288</v>
      </c>
      <c r="O420" s="64" t="s">
        <v>1992</v>
      </c>
      <c r="P420" s="64">
        <v>1</v>
      </c>
      <c r="Q420" s="74">
        <f>IF(P420/K420&gt;1,100,+P420/K420*100)</f>
        <v>100</v>
      </c>
      <c r="R420" s="63">
        <f>+N420*Q420/100</f>
        <v>8.4285714285714288</v>
      </c>
      <c r="S420" s="63">
        <f>IF(M420&lt;=$AG$1,R420,0)</f>
        <v>8.4285714285714288</v>
      </c>
      <c r="T420" s="63">
        <f>IF($AG$1&gt;=M420,N420,0)</f>
        <v>8.4285714285714288</v>
      </c>
      <c r="U420" s="64"/>
      <c r="V420" s="65" t="str">
        <f>IF(Q420=100,"CUMPLIDA",IF(M420-$AG$1&lt;0,"VENCIDA",IF(M420-$AG$1&lt;=30,"PRÓXIMA A VENCER",IF(Q420&gt;0,"CON AVANCE","EN TERMINO"))))</f>
        <v>CUMPLIDA</v>
      </c>
      <c r="W420" s="65" t="str">
        <f>IF(A420&lt;&gt;"",IF(AC420=1,"VENCIDO",IF(AC420=2,"PRÓXIMO A VENCER",IF(AC420=3,"EN TERMINO",IF(AC420=4,"CON AVANCE",IF(AC420=5,"CUMPLIDO",))))),"")</f>
        <v>CUMPLIDO</v>
      </c>
      <c r="X420" s="66" t="s">
        <v>165</v>
      </c>
      <c r="Y420" s="127" t="str">
        <f t="shared" si="85"/>
        <v xml:space="preserve">
H22R15</v>
      </c>
      <c r="Z420" s="84">
        <f>IF(A420&lt;&gt;"",1,Z419+1)</f>
        <v>1</v>
      </c>
      <c r="AA420" s="84" t="str">
        <f t="shared" si="86"/>
        <v xml:space="preserve">
H22R15 - 1</v>
      </c>
      <c r="AB420" s="128">
        <f t="shared" si="87"/>
        <v>5</v>
      </c>
      <c r="AC420" s="128">
        <f t="shared" si="84"/>
        <v>5</v>
      </c>
      <c r="AD420" s="128" t="str">
        <f>IF(A420&lt;&gt;"",MID(F420,1,FIND(" ",F420,1)-1),AD419)</f>
        <v xml:space="preserve">
H22R15.</v>
      </c>
      <c r="AE420" s="128" t="str">
        <f t="shared" si="88"/>
        <v xml:space="preserve">
H22R15</v>
      </c>
      <c r="AF420" s="56"/>
      <c r="AG420" s="56"/>
    </row>
    <row r="421" spans="1:33" s="2" customFormat="1" ht="350.1" customHeight="1" x14ac:dyDescent="0.2">
      <c r="A421" s="95">
        <f>IF(ISBLANK(D421),"",COUNTA($D$2:D421))</f>
        <v>349</v>
      </c>
      <c r="B421" s="96">
        <f t="shared" si="82"/>
        <v>420</v>
      </c>
      <c r="C421" s="64"/>
      <c r="D421" s="72" t="s">
        <v>968</v>
      </c>
      <c r="E421" s="72" t="s">
        <v>24</v>
      </c>
      <c r="F421" s="70" t="s">
        <v>475</v>
      </c>
      <c r="G421" s="70" t="s">
        <v>977</v>
      </c>
      <c r="H421" s="69" t="s">
        <v>476</v>
      </c>
      <c r="I421" s="70" t="s">
        <v>477</v>
      </c>
      <c r="J421" s="72" t="s">
        <v>478</v>
      </c>
      <c r="K421" s="64">
        <v>3</v>
      </c>
      <c r="L421" s="118">
        <v>43040</v>
      </c>
      <c r="M421" s="118">
        <v>43403</v>
      </c>
      <c r="N421" s="71">
        <f t="shared" si="89"/>
        <v>51.857142857142854</v>
      </c>
      <c r="O421" s="64" t="s">
        <v>1994</v>
      </c>
      <c r="P421" s="64">
        <v>0</v>
      </c>
      <c r="Q421" s="74">
        <f>IF(P421/K421&gt;1,100,+P421/K421*100)</f>
        <v>0</v>
      </c>
      <c r="R421" s="63">
        <f>+N421*Q421/100</f>
        <v>0</v>
      </c>
      <c r="S421" s="63">
        <f>IF(M421&lt;=$AG$1,R421,0)</f>
        <v>0</v>
      </c>
      <c r="T421" s="63">
        <f>IF($AG$1&gt;=M421,N421,0)</f>
        <v>51.857142857142854</v>
      </c>
      <c r="U421" s="64"/>
      <c r="V421" s="65" t="str">
        <f>IF(Q421=100,"CUMPLIDA",IF(M421-$AG$1&lt;0,"VENCIDA",IF(M421-$AG$1&lt;=30,"PRÓXIMA A VENCER",IF(Q421&gt;0,"CON AVANCE","EN TERMINO"))))</f>
        <v>VENCIDA</v>
      </c>
      <c r="W421" s="65" t="str">
        <f>IF(A421&lt;&gt;"",IF(AC421=1,"VENCIDO",IF(AC421=2,"PRÓXIMO A VENCER",IF(AC421=3,"EN TERMINO",IF(AC421=4,"CON AVANCE",IF(AC421=5,"CUMPLIDO",))))),"")</f>
        <v>VENCIDO</v>
      </c>
      <c r="X421" s="66" t="s">
        <v>165</v>
      </c>
      <c r="Y421" s="127" t="str">
        <f t="shared" si="85"/>
        <v>H23R15</v>
      </c>
      <c r="Z421" s="84">
        <f>IF(A421&lt;&gt;"",1,Z420+1)</f>
        <v>1</v>
      </c>
      <c r="AA421" s="84" t="str">
        <f t="shared" si="86"/>
        <v>H23R15 - 1</v>
      </c>
      <c r="AB421" s="128">
        <f t="shared" si="87"/>
        <v>1</v>
      </c>
      <c r="AC421" s="128">
        <f t="shared" si="84"/>
        <v>1</v>
      </c>
      <c r="AD421" s="128" t="str">
        <f>IF(A421&lt;&gt;"",MID(F421,1,FIND(" ",F421,1)-1),AD420)</f>
        <v>H23R15.</v>
      </c>
      <c r="AE421" s="128" t="str">
        <f t="shared" si="88"/>
        <v>H23R15</v>
      </c>
      <c r="AF421" s="56"/>
      <c r="AG421" s="56"/>
    </row>
    <row r="422" spans="1:33" s="2" customFormat="1" ht="350.1" customHeight="1" x14ac:dyDescent="0.2">
      <c r="A422" s="95">
        <f>IF(ISBLANK(D422),"",COUNTA($D$2:D422))</f>
        <v>350</v>
      </c>
      <c r="B422" s="96">
        <f t="shared" si="82"/>
        <v>421</v>
      </c>
      <c r="C422" s="64"/>
      <c r="D422" s="72" t="s">
        <v>817</v>
      </c>
      <c r="E422" s="72" t="s">
        <v>24</v>
      </c>
      <c r="F422" s="70" t="s">
        <v>486</v>
      </c>
      <c r="G422" s="70" t="s">
        <v>485</v>
      </c>
      <c r="H422" s="69" t="s">
        <v>479</v>
      </c>
      <c r="I422" s="70" t="s">
        <v>751</v>
      </c>
      <c r="J422" s="72" t="s">
        <v>478</v>
      </c>
      <c r="K422" s="64">
        <v>3</v>
      </c>
      <c r="L422" s="118">
        <v>43040</v>
      </c>
      <c r="M422" s="118">
        <v>43403</v>
      </c>
      <c r="N422" s="71">
        <f t="shared" si="89"/>
        <v>51.857142857142854</v>
      </c>
      <c r="O422" s="64" t="s">
        <v>1994</v>
      </c>
      <c r="P422" s="64">
        <v>0</v>
      </c>
      <c r="Q422" s="74">
        <f>IF(P422/K422&gt;1,100,+P422/K422*100)</f>
        <v>0</v>
      </c>
      <c r="R422" s="63">
        <f>+N422*Q422/100</f>
        <v>0</v>
      </c>
      <c r="S422" s="63">
        <f>IF(M422&lt;=$AG$1,R422,0)</f>
        <v>0</v>
      </c>
      <c r="T422" s="63">
        <f>IF($AG$1&gt;=M422,N422,0)</f>
        <v>51.857142857142854</v>
      </c>
      <c r="U422" s="64"/>
      <c r="V422" s="65" t="str">
        <f>IF(Q422=100,"CUMPLIDA",IF(M422-$AG$1&lt;0,"VENCIDA",IF(M422-$AG$1&lt;=30,"PRÓXIMA A VENCER",IF(Q422&gt;0,"CON AVANCE","EN TERMINO"))))</f>
        <v>VENCIDA</v>
      </c>
      <c r="W422" s="65" t="str">
        <f>IF(A422&lt;&gt;"",IF(AC422=1,"VENCIDO",IF(AC422=2,"PRÓXIMO A VENCER",IF(AC422=3,"EN TERMINO",IF(AC422=4,"CON AVANCE",IF(AC422=5,"CUMPLIDO",))))),"")</f>
        <v>VENCIDO</v>
      </c>
      <c r="X422" s="66" t="s">
        <v>165</v>
      </c>
      <c r="Y422" s="127" t="str">
        <f t="shared" si="85"/>
        <v>H24R15</v>
      </c>
      <c r="Z422" s="84">
        <f>IF(A422&lt;&gt;"",1,Z421+1)</f>
        <v>1</v>
      </c>
      <c r="AA422" s="84" t="str">
        <f t="shared" si="86"/>
        <v>H24R15 - 1</v>
      </c>
      <c r="AB422" s="128">
        <f t="shared" si="87"/>
        <v>1</v>
      </c>
      <c r="AC422" s="128">
        <f t="shared" si="84"/>
        <v>1</v>
      </c>
      <c r="AD422" s="128" t="str">
        <f>IF(A422&lt;&gt;"",MID(F422,1,FIND(" ",F422,1)-1),AD421)</f>
        <v>H24R15.</v>
      </c>
      <c r="AE422" s="128" t="str">
        <f t="shared" si="88"/>
        <v>H24R15</v>
      </c>
      <c r="AF422" s="56"/>
      <c r="AG422" s="56"/>
    </row>
    <row r="423" spans="1:33" s="2" customFormat="1" ht="350.1" customHeight="1" x14ac:dyDescent="0.2">
      <c r="A423" s="95">
        <f>IF(ISBLANK(D423),"",COUNTA($D$2:D423))</f>
        <v>351</v>
      </c>
      <c r="B423" s="96">
        <f t="shared" si="82"/>
        <v>422</v>
      </c>
      <c r="C423" s="64"/>
      <c r="D423" s="72" t="s">
        <v>983</v>
      </c>
      <c r="E423" s="72" t="s">
        <v>24</v>
      </c>
      <c r="F423" s="70" t="s">
        <v>487</v>
      </c>
      <c r="G423" s="70" t="s">
        <v>488</v>
      </c>
      <c r="H423" s="69" t="s">
        <v>480</v>
      </c>
      <c r="I423" s="70" t="s">
        <v>481</v>
      </c>
      <c r="J423" s="72" t="s">
        <v>9</v>
      </c>
      <c r="K423" s="64">
        <v>1</v>
      </c>
      <c r="L423" s="118">
        <v>43040</v>
      </c>
      <c r="M423" s="118">
        <v>43403</v>
      </c>
      <c r="N423" s="71">
        <f t="shared" si="89"/>
        <v>51.857142857142854</v>
      </c>
      <c r="O423" s="64" t="s">
        <v>1994</v>
      </c>
      <c r="P423" s="64">
        <v>0</v>
      </c>
      <c r="Q423" s="74">
        <f>IF(P423/K423&gt;1,100,+P423/K423*100)</f>
        <v>0</v>
      </c>
      <c r="R423" s="63">
        <f>+N423*Q423/100</f>
        <v>0</v>
      </c>
      <c r="S423" s="63">
        <f>IF(M423&lt;=$AG$1,R423,0)</f>
        <v>0</v>
      </c>
      <c r="T423" s="63">
        <f>IF($AG$1&gt;=M423,N423,0)</f>
        <v>51.857142857142854</v>
      </c>
      <c r="U423" s="64"/>
      <c r="V423" s="65" t="str">
        <f>IF(Q423=100,"CUMPLIDA",IF(M423-$AG$1&lt;0,"VENCIDA",IF(M423-$AG$1&lt;=30,"PRÓXIMA A VENCER",IF(Q423&gt;0,"CON AVANCE","EN TERMINO"))))</f>
        <v>VENCIDA</v>
      </c>
      <c r="W423" s="65" t="str">
        <f>IF(A423&lt;&gt;"",IF(AC423=1,"VENCIDO",IF(AC423=2,"PRÓXIMO A VENCER",IF(AC423=3,"EN TERMINO",IF(AC423=4,"CON AVANCE",IF(AC423=5,"CUMPLIDO",))))),"")</f>
        <v>VENCIDO</v>
      </c>
      <c r="X423" s="66" t="s">
        <v>165</v>
      </c>
      <c r="Y423" s="127" t="str">
        <f t="shared" si="85"/>
        <v>H25R15</v>
      </c>
      <c r="Z423" s="84">
        <f>IF(A423&lt;&gt;"",1,Z422+1)</f>
        <v>1</v>
      </c>
      <c r="AA423" s="84" t="str">
        <f t="shared" si="86"/>
        <v>H25R15 - 1</v>
      </c>
      <c r="AB423" s="128">
        <f t="shared" si="87"/>
        <v>1</v>
      </c>
      <c r="AC423" s="128">
        <f t="shared" si="84"/>
        <v>1</v>
      </c>
      <c r="AD423" s="128" t="str">
        <f>IF(A423&lt;&gt;"",MID(F423,1,FIND(" ",F423,1)-1),AD422)</f>
        <v>H25R15.</v>
      </c>
      <c r="AE423" s="128" t="str">
        <f t="shared" si="88"/>
        <v>H25R15</v>
      </c>
      <c r="AF423" s="56"/>
      <c r="AG423" s="56"/>
    </row>
    <row r="424" spans="1:33" s="2" customFormat="1" ht="350.1" customHeight="1" x14ac:dyDescent="0.2">
      <c r="A424" s="95">
        <f>IF(ISBLANK(D424),"",COUNTA($D$2:D424))</f>
        <v>352</v>
      </c>
      <c r="B424" s="96">
        <f t="shared" si="82"/>
        <v>423</v>
      </c>
      <c r="C424" s="64"/>
      <c r="D424" s="72" t="s">
        <v>1549</v>
      </c>
      <c r="E424" s="72" t="s">
        <v>24</v>
      </c>
      <c r="F424" s="70" t="s">
        <v>489</v>
      </c>
      <c r="G424" s="70" t="s">
        <v>490</v>
      </c>
      <c r="H424" s="69" t="s">
        <v>1151</v>
      </c>
      <c r="I424" s="70" t="s">
        <v>752</v>
      </c>
      <c r="J424" s="72" t="s">
        <v>482</v>
      </c>
      <c r="K424" s="64">
        <v>10</v>
      </c>
      <c r="L424" s="118">
        <v>43040</v>
      </c>
      <c r="M424" s="118">
        <v>43403</v>
      </c>
      <c r="N424" s="71">
        <f t="shared" si="89"/>
        <v>51.857142857142854</v>
      </c>
      <c r="O424" s="64" t="s">
        <v>1994</v>
      </c>
      <c r="P424" s="64">
        <v>9</v>
      </c>
      <c r="Q424" s="74">
        <f>IF(P424/K424&gt;1,100,+P424/K424*100)</f>
        <v>90</v>
      </c>
      <c r="R424" s="63">
        <f>+N424*Q424/100</f>
        <v>46.671428571428571</v>
      </c>
      <c r="S424" s="63">
        <f>IF(M424&lt;=$AG$1,R424,0)</f>
        <v>46.671428571428571</v>
      </c>
      <c r="T424" s="63">
        <f>IF($AG$1&gt;=M424,N424,0)</f>
        <v>51.857142857142854</v>
      </c>
      <c r="U424" s="64"/>
      <c r="V424" s="65" t="str">
        <f>IF(Q424=100,"CUMPLIDA",IF(M424-$AG$1&lt;0,"VENCIDA",IF(M424-$AG$1&lt;=30,"PRÓXIMA A VENCER",IF(Q424&gt;0,"CON AVANCE","EN TERMINO"))))</f>
        <v>VENCIDA</v>
      </c>
      <c r="W424" s="65" t="str">
        <f>IF(A424&lt;&gt;"",IF(AC424=1,"VENCIDO",IF(AC424=2,"PRÓXIMO A VENCER",IF(AC424=3,"EN TERMINO",IF(AC424=4,"CON AVANCE",IF(AC424=5,"CUMPLIDO",))))),"")</f>
        <v>VENCIDO</v>
      </c>
      <c r="X424" s="66" t="s">
        <v>165</v>
      </c>
      <c r="Y424" s="127" t="str">
        <f t="shared" si="85"/>
        <v>H26R15</v>
      </c>
      <c r="Z424" s="84">
        <f>IF(A424&lt;&gt;"",1,Z423+1)</f>
        <v>1</v>
      </c>
      <c r="AA424" s="84" t="str">
        <f t="shared" si="86"/>
        <v>H26R15 - 1</v>
      </c>
      <c r="AB424" s="128">
        <f t="shared" si="87"/>
        <v>1</v>
      </c>
      <c r="AC424" s="128">
        <f t="shared" si="84"/>
        <v>1</v>
      </c>
      <c r="AD424" s="128" t="str">
        <f>IF(A424&lt;&gt;"",MID(F424,1,FIND(" ",F424,1)-1),AD423)</f>
        <v>H26R15.</v>
      </c>
      <c r="AE424" s="128" t="str">
        <f t="shared" si="88"/>
        <v>H26R15</v>
      </c>
      <c r="AF424" s="56"/>
      <c r="AG424" s="56"/>
    </row>
    <row r="425" spans="1:33" s="2" customFormat="1" ht="350.1" customHeight="1" x14ac:dyDescent="0.2">
      <c r="A425" s="95">
        <f>IF(ISBLANK(D425),"",COUNTA($D$2:D425))</f>
        <v>353</v>
      </c>
      <c r="B425" s="96">
        <f t="shared" si="82"/>
        <v>424</v>
      </c>
      <c r="C425" s="64"/>
      <c r="D425" s="72" t="s">
        <v>817</v>
      </c>
      <c r="E425" s="72" t="s">
        <v>24</v>
      </c>
      <c r="F425" s="70" t="s">
        <v>491</v>
      </c>
      <c r="G425" s="70" t="s">
        <v>492</v>
      </c>
      <c r="H425" s="69" t="s">
        <v>1568</v>
      </c>
      <c r="I425" s="70" t="s">
        <v>1569</v>
      </c>
      <c r="J425" s="72" t="s">
        <v>1570</v>
      </c>
      <c r="K425" s="64">
        <v>2</v>
      </c>
      <c r="L425" s="118">
        <v>44044</v>
      </c>
      <c r="M425" s="118">
        <v>44255</v>
      </c>
      <c r="N425" s="71">
        <f t="shared" si="89"/>
        <v>30.142857142857142</v>
      </c>
      <c r="O425" s="64" t="s">
        <v>1994</v>
      </c>
      <c r="P425" s="64">
        <v>2</v>
      </c>
      <c r="Q425" s="74">
        <f>IF(P425/K425&gt;1,100,+P425/K425*100)</f>
        <v>100</v>
      </c>
      <c r="R425" s="63">
        <f>+N425*Q425/100</f>
        <v>30.142857142857142</v>
      </c>
      <c r="S425" s="63">
        <f>IF(M425&lt;=$AG$1,R425,0)</f>
        <v>30.142857142857142</v>
      </c>
      <c r="T425" s="63">
        <f>IF($AG$1&gt;=M425,N425,0)</f>
        <v>30.142857142857142</v>
      </c>
      <c r="U425" s="64"/>
      <c r="V425" s="65" t="str">
        <f>IF(Q425=100,"CUMPLIDA",IF(M425-$AG$1&lt;0,"VENCIDA",IF(M425-$AG$1&lt;=30,"PRÓXIMA A VENCER",IF(Q425&gt;0,"CON AVANCE","EN TERMINO"))))</f>
        <v>CUMPLIDA</v>
      </c>
      <c r="W425" s="65" t="str">
        <f>IF(A425&lt;&gt;"",IF(AC425=1,"VENCIDO",IF(AC425=2,"PRÓXIMO A VENCER",IF(AC425=3,"EN TERMINO",IF(AC425=4,"CON AVANCE",IF(AC425=5,"CUMPLIDO",))))),"")</f>
        <v>CUMPLIDO</v>
      </c>
      <c r="X425" s="66" t="s">
        <v>165</v>
      </c>
      <c r="Y425" s="127" t="str">
        <f t="shared" si="85"/>
        <v>H27R15</v>
      </c>
      <c r="Z425" s="84">
        <f>IF(A425&lt;&gt;"",1,Z424+1)</f>
        <v>1</v>
      </c>
      <c r="AA425" s="84" t="str">
        <f t="shared" si="86"/>
        <v>H27R15 - 1</v>
      </c>
      <c r="AB425" s="128">
        <f t="shared" si="87"/>
        <v>5</v>
      </c>
      <c r="AC425" s="128">
        <f t="shared" si="84"/>
        <v>5</v>
      </c>
      <c r="AD425" s="128" t="str">
        <f>IF(A425&lt;&gt;"",MID(F425,1,FIND(" ",F425,1)-1),AD424)</f>
        <v>H27R15.</v>
      </c>
      <c r="AE425" s="128" t="str">
        <f t="shared" si="88"/>
        <v>H27R15</v>
      </c>
      <c r="AF425" s="56"/>
      <c r="AG425" s="56"/>
    </row>
    <row r="426" spans="1:33" s="2" customFormat="1" ht="350.1" customHeight="1" x14ac:dyDescent="0.2">
      <c r="A426" s="95">
        <f>IF(ISBLANK(D426),"",COUNTA($D$2:D426))</f>
        <v>354</v>
      </c>
      <c r="B426" s="96">
        <f t="shared" si="82"/>
        <v>425</v>
      </c>
      <c r="C426" s="64"/>
      <c r="D426" s="72" t="s">
        <v>816</v>
      </c>
      <c r="E426" s="72" t="s">
        <v>24</v>
      </c>
      <c r="F426" s="69" t="s">
        <v>493</v>
      </c>
      <c r="G426" s="70" t="s">
        <v>494</v>
      </c>
      <c r="H426" s="69" t="s">
        <v>483</v>
      </c>
      <c r="I426" s="69" t="s">
        <v>484</v>
      </c>
      <c r="J426" s="64" t="s">
        <v>9</v>
      </c>
      <c r="K426" s="64">
        <v>2</v>
      </c>
      <c r="L426" s="118">
        <v>43040</v>
      </c>
      <c r="M426" s="118">
        <v>43403</v>
      </c>
      <c r="N426" s="71">
        <f t="shared" si="89"/>
        <v>51.857142857142854</v>
      </c>
      <c r="O426" s="64" t="s">
        <v>1994</v>
      </c>
      <c r="P426" s="64">
        <v>2</v>
      </c>
      <c r="Q426" s="74">
        <f>IF(P426/K426&gt;1,100,+P426/K426*100)</f>
        <v>100</v>
      </c>
      <c r="R426" s="63">
        <f>+N426*Q426/100</f>
        <v>51.857142857142854</v>
      </c>
      <c r="S426" s="63">
        <f>IF(M426&lt;=$AG$1,R426,0)</f>
        <v>51.857142857142854</v>
      </c>
      <c r="T426" s="63">
        <f>IF($AG$1&gt;=M426,N426,0)</f>
        <v>51.857142857142854</v>
      </c>
      <c r="U426" s="64"/>
      <c r="V426" s="65" t="str">
        <f>IF(Q426=100,"CUMPLIDA",IF(M426-$AG$1&lt;0,"VENCIDA",IF(M426-$AG$1&lt;=30,"PRÓXIMA A VENCER",IF(Q426&gt;0,"CON AVANCE","EN TERMINO"))))</f>
        <v>CUMPLIDA</v>
      </c>
      <c r="W426" s="65" t="str">
        <f>IF(A426&lt;&gt;"",IF(AC426=1,"VENCIDO",IF(AC426=2,"PRÓXIMO A VENCER",IF(AC426=3,"EN TERMINO",IF(AC426=4,"CON AVANCE",IF(AC426=5,"CUMPLIDO",))))),"")</f>
        <v>CUMPLIDO</v>
      </c>
      <c r="X426" s="66" t="s">
        <v>165</v>
      </c>
      <c r="Y426" s="127" t="str">
        <f t="shared" si="85"/>
        <v>H28R15</v>
      </c>
      <c r="Z426" s="84">
        <f>IF(A426&lt;&gt;"",1,Z425+1)</f>
        <v>1</v>
      </c>
      <c r="AA426" s="84" t="str">
        <f t="shared" si="86"/>
        <v>H28R15 - 1</v>
      </c>
      <c r="AB426" s="128">
        <f t="shared" si="87"/>
        <v>5</v>
      </c>
      <c r="AC426" s="128">
        <f t="shared" si="84"/>
        <v>5</v>
      </c>
      <c r="AD426" s="128" t="str">
        <f>IF(A426&lt;&gt;"",MID(F426,1,FIND(" ",F426,1)-1),AD425)</f>
        <v>H28R15.</v>
      </c>
      <c r="AE426" s="128" t="str">
        <f t="shared" si="88"/>
        <v>H28R15</v>
      </c>
      <c r="AF426" s="56"/>
      <c r="AG426" s="56"/>
    </row>
    <row r="427" spans="1:33" s="2" customFormat="1" ht="350.1" customHeight="1" x14ac:dyDescent="0.2">
      <c r="A427" s="95">
        <f>IF(ISBLANK(D427),"",COUNTA($D$2:D427))</f>
        <v>355</v>
      </c>
      <c r="B427" s="96">
        <f t="shared" si="82"/>
        <v>426</v>
      </c>
      <c r="C427" s="64"/>
      <c r="D427" s="72" t="s">
        <v>968</v>
      </c>
      <c r="E427" s="72" t="s">
        <v>123</v>
      </c>
      <c r="F427" s="69" t="s">
        <v>1930</v>
      </c>
      <c r="G427" s="70" t="s">
        <v>124</v>
      </c>
      <c r="H427" s="70" t="s">
        <v>723</v>
      </c>
      <c r="I427" s="70" t="s">
        <v>589</v>
      </c>
      <c r="J427" s="72" t="s">
        <v>590</v>
      </c>
      <c r="K427" s="64">
        <v>2</v>
      </c>
      <c r="L427" s="118">
        <v>43040</v>
      </c>
      <c r="M427" s="118">
        <v>43099</v>
      </c>
      <c r="N427" s="71">
        <f t="shared" si="89"/>
        <v>8.4285714285714288</v>
      </c>
      <c r="O427" s="67" t="s">
        <v>1997</v>
      </c>
      <c r="P427" s="64">
        <v>2</v>
      </c>
      <c r="Q427" s="74">
        <f>IF(P427/K427&gt;1,100,+P427/K427*100)</f>
        <v>100</v>
      </c>
      <c r="R427" s="63">
        <f>+N427*Q427/100</f>
        <v>8.4285714285714288</v>
      </c>
      <c r="S427" s="63">
        <f>IF(M427&lt;=$AG$1,R427,0)</f>
        <v>8.4285714285714288</v>
      </c>
      <c r="T427" s="63">
        <f>IF($AG$1&gt;=M427,N427,0)</f>
        <v>8.4285714285714288</v>
      </c>
      <c r="U427" s="64"/>
      <c r="V427" s="65" t="str">
        <f>IF(Q427=100,"CUMPLIDA",IF(M427-$AG$1&lt;0,"VENCIDA",IF(M427-$AG$1&lt;=30,"PRÓXIMA A VENCER",IF(Q427&gt;0,"CON AVANCE","EN TERMINO"))))</f>
        <v>CUMPLIDA</v>
      </c>
      <c r="W427" s="65" t="str">
        <f>IF(A427&lt;&gt;"",IF(AC427=1,"VENCIDO",IF(AC427=2,"PRÓXIMO A VENCER",IF(AC427=3,"EN TERMINO",IF(AC427=4,"CON AVANCE",IF(AC427=5,"CUMPLIDO",))))),"")</f>
        <v>CUMPLIDO</v>
      </c>
      <c r="X427" s="66" t="s">
        <v>165</v>
      </c>
      <c r="Y427" s="127" t="str">
        <f t="shared" si="85"/>
        <v>H30R15</v>
      </c>
      <c r="Z427" s="84">
        <f>IF(A427&lt;&gt;"",1,Z426+1)</f>
        <v>1</v>
      </c>
      <c r="AA427" s="84" t="str">
        <f t="shared" si="86"/>
        <v>H30R15 - 1</v>
      </c>
      <c r="AB427" s="128">
        <f t="shared" si="87"/>
        <v>5</v>
      </c>
      <c r="AC427" s="128">
        <f t="shared" si="84"/>
        <v>5</v>
      </c>
      <c r="AD427" s="128" t="str">
        <f>IF(A427&lt;&gt;"",MID(F427,1,FIND(" ",F427,1)-1),AD426)</f>
        <v>H30R15.</v>
      </c>
      <c r="AE427" s="128" t="str">
        <f t="shared" si="88"/>
        <v>H30R15</v>
      </c>
      <c r="AF427" s="56"/>
      <c r="AG427" s="56"/>
    </row>
    <row r="428" spans="1:33" s="2" customFormat="1" ht="350.1" customHeight="1" x14ac:dyDescent="0.2">
      <c r="A428" s="95" t="str">
        <f>IF(ISBLANK(D428),"",COUNTA($D$2:D428))</f>
        <v/>
      </c>
      <c r="B428" s="96">
        <f t="shared" si="82"/>
        <v>427</v>
      </c>
      <c r="C428" s="64"/>
      <c r="D428" s="72"/>
      <c r="E428" s="72" t="s">
        <v>123</v>
      </c>
      <c r="F428" s="69" t="s">
        <v>1931</v>
      </c>
      <c r="G428" s="70" t="s">
        <v>124</v>
      </c>
      <c r="H428" s="70" t="s">
        <v>724</v>
      </c>
      <c r="I428" s="70" t="s">
        <v>725</v>
      </c>
      <c r="J428" s="72" t="s">
        <v>722</v>
      </c>
      <c r="K428" s="64">
        <v>1</v>
      </c>
      <c r="L428" s="118">
        <v>43040</v>
      </c>
      <c r="M428" s="118">
        <v>43099</v>
      </c>
      <c r="N428" s="71">
        <f t="shared" si="89"/>
        <v>8.4285714285714288</v>
      </c>
      <c r="O428" s="64" t="s">
        <v>1996</v>
      </c>
      <c r="P428" s="64">
        <v>1</v>
      </c>
      <c r="Q428" s="74">
        <f>IF(P428/K428&gt;1,100,+P428/K428*100)</f>
        <v>100</v>
      </c>
      <c r="R428" s="63">
        <f>+N428*Q428/100</f>
        <v>8.4285714285714288</v>
      </c>
      <c r="S428" s="63">
        <f>IF(M428&lt;=$AG$1,R428,0)</f>
        <v>8.4285714285714288</v>
      </c>
      <c r="T428" s="63">
        <f>IF($AG$1&gt;=M428,N428,0)</f>
        <v>8.4285714285714288</v>
      </c>
      <c r="U428" s="64"/>
      <c r="V428" s="65" t="str">
        <f>IF(Q428=100,"CUMPLIDA",IF(M428-$AG$1&lt;0,"VENCIDA",IF(M428-$AG$1&lt;=30,"PRÓXIMA A VENCER",IF(Q428&gt;0,"CON AVANCE","EN TERMINO"))))</f>
        <v>CUMPLIDA</v>
      </c>
      <c r="W428" s="65" t="str">
        <f>IF(A428&lt;&gt;"",IF(AC428=1,"VENCIDO",IF(AC428=2,"PRÓXIMO A VENCER",IF(AC428=3,"EN TERMINO",IF(AC428=4,"CON AVANCE",IF(AC428=5,"CUMPLIDO",))))),"")</f>
        <v/>
      </c>
      <c r="X428" s="66" t="s">
        <v>165</v>
      </c>
      <c r="Y428" s="127" t="str">
        <f t="shared" si="85"/>
        <v>H30R15</v>
      </c>
      <c r="Z428" s="84">
        <f>IF(A428&lt;&gt;"",1,Z427+1)</f>
        <v>2</v>
      </c>
      <c r="AA428" s="84" t="str">
        <f t="shared" si="86"/>
        <v>H30R15 - 2</v>
      </c>
      <c r="AB428" s="128">
        <f t="shared" si="87"/>
        <v>5</v>
      </c>
      <c r="AC428" s="128">
        <f t="shared" si="84"/>
        <v>5</v>
      </c>
      <c r="AD428" s="128" t="str">
        <f>IF(A428&lt;&gt;"",MID(F428,1,FIND(" ",F428,1)-1),AD427)</f>
        <v>H30R15.</v>
      </c>
      <c r="AE428" s="128" t="str">
        <f t="shared" si="88"/>
        <v>H30R15</v>
      </c>
      <c r="AF428" s="56"/>
      <c r="AG428" s="56"/>
    </row>
    <row r="429" spans="1:33" s="2" customFormat="1" ht="350.1" customHeight="1" x14ac:dyDescent="0.2">
      <c r="A429" s="95">
        <f>IF(ISBLANK(D429),"",COUNTA($D$2:D429))</f>
        <v>356</v>
      </c>
      <c r="B429" s="96">
        <f t="shared" si="82"/>
        <v>428</v>
      </c>
      <c r="C429" s="64"/>
      <c r="D429" s="72" t="s">
        <v>1932</v>
      </c>
      <c r="E429" s="72" t="s">
        <v>99</v>
      </c>
      <c r="F429" s="69" t="s">
        <v>953</v>
      </c>
      <c r="G429" s="70" t="s">
        <v>125</v>
      </c>
      <c r="H429" s="70" t="s">
        <v>1430</v>
      </c>
      <c r="I429" s="70" t="s">
        <v>1425</v>
      </c>
      <c r="J429" s="72" t="s">
        <v>1380</v>
      </c>
      <c r="K429" s="64">
        <v>1</v>
      </c>
      <c r="L429" s="118">
        <v>43862</v>
      </c>
      <c r="M429" s="118">
        <v>43979</v>
      </c>
      <c r="N429" s="71">
        <f t="shared" si="89"/>
        <v>16.714285714285715</v>
      </c>
      <c r="O429" s="64" t="s">
        <v>2003</v>
      </c>
      <c r="P429" s="64">
        <v>1</v>
      </c>
      <c r="Q429" s="74">
        <f>IF(P429/K429&gt;1,100,+P429/K429*100)</f>
        <v>100</v>
      </c>
      <c r="R429" s="63">
        <f>+N429*Q429/100</f>
        <v>16.714285714285715</v>
      </c>
      <c r="S429" s="63">
        <f>IF(M429&lt;=$AG$1,R429,0)</f>
        <v>16.714285714285715</v>
      </c>
      <c r="T429" s="63">
        <f>IF($AG$1&gt;=M429,N429,0)</f>
        <v>16.714285714285715</v>
      </c>
      <c r="U429" s="64"/>
      <c r="V429" s="65" t="str">
        <f>IF(Q429=100,"CUMPLIDA",IF(M429-$AG$1&lt;0,"VENCIDA",IF(M429-$AG$1&lt;=30,"PRÓXIMA A VENCER",IF(Q429&gt;0,"CON AVANCE","EN TERMINO"))))</f>
        <v>CUMPLIDA</v>
      </c>
      <c r="W429" s="65" t="str">
        <f>IF(A429&lt;&gt;"",IF(AC429=1,"VENCIDO",IF(AC429=2,"PRÓXIMO A VENCER",IF(AC429=3,"EN TERMINO",IF(AC429=4,"CON AVANCE",IF(AC429=5,"CUMPLIDO",))))),"")</f>
        <v>CUMPLIDO</v>
      </c>
      <c r="X429" s="66" t="s">
        <v>165</v>
      </c>
      <c r="Y429" s="127" t="str">
        <f t="shared" si="85"/>
        <v>H32R15</v>
      </c>
      <c r="Z429" s="84">
        <f>IF(A429&lt;&gt;"",1,Z428+1)</f>
        <v>1</v>
      </c>
      <c r="AA429" s="84" t="str">
        <f t="shared" si="86"/>
        <v>H32R15 - 1</v>
      </c>
      <c r="AB429" s="128">
        <f t="shared" si="87"/>
        <v>5</v>
      </c>
      <c r="AC429" s="128">
        <f t="shared" si="84"/>
        <v>5</v>
      </c>
      <c r="AD429" s="128" t="str">
        <f>IF(A429&lt;&gt;"",MID(F429,1,FIND(" ",F429,1)-1),AD428)</f>
        <v>H32R15.</v>
      </c>
      <c r="AE429" s="128" t="str">
        <f t="shared" si="88"/>
        <v>H32R15</v>
      </c>
      <c r="AF429" s="56"/>
      <c r="AG429" s="56"/>
    </row>
    <row r="430" spans="1:33" s="2" customFormat="1" ht="350.1" customHeight="1" x14ac:dyDescent="0.2">
      <c r="A430" s="95">
        <f>IF(ISBLANK(D430),"",COUNTA($D$2:D430))</f>
        <v>357</v>
      </c>
      <c r="B430" s="96">
        <f t="shared" si="82"/>
        <v>429</v>
      </c>
      <c r="C430" s="64"/>
      <c r="D430" s="72" t="s">
        <v>815</v>
      </c>
      <c r="E430" s="72" t="s">
        <v>99</v>
      </c>
      <c r="F430" s="69" t="s">
        <v>954</v>
      </c>
      <c r="G430" s="70" t="s">
        <v>754</v>
      </c>
      <c r="H430" s="70" t="s">
        <v>584</v>
      </c>
      <c r="I430" s="70" t="s">
        <v>585</v>
      </c>
      <c r="J430" s="72" t="s">
        <v>8</v>
      </c>
      <c r="K430" s="64">
        <v>1</v>
      </c>
      <c r="L430" s="118">
        <v>43040</v>
      </c>
      <c r="M430" s="118">
        <v>43099</v>
      </c>
      <c r="N430" s="71">
        <f t="shared" si="89"/>
        <v>8.4285714285714288</v>
      </c>
      <c r="O430" s="67" t="s">
        <v>1997</v>
      </c>
      <c r="P430" s="64">
        <v>1</v>
      </c>
      <c r="Q430" s="74">
        <f>IF(P430/K430&gt;1,100,+P430/K430*100)</f>
        <v>100</v>
      </c>
      <c r="R430" s="63">
        <f>+N430*Q430/100</f>
        <v>8.4285714285714288</v>
      </c>
      <c r="S430" s="63">
        <f>IF(M430&lt;=$AG$1,R430,0)</f>
        <v>8.4285714285714288</v>
      </c>
      <c r="T430" s="63">
        <f>IF($AG$1&gt;=M430,N430,0)</f>
        <v>8.4285714285714288</v>
      </c>
      <c r="U430" s="64"/>
      <c r="V430" s="65" t="str">
        <f>IF(Q430=100,"CUMPLIDA",IF(M430-$AG$1&lt;0,"VENCIDA",IF(M430-$AG$1&lt;=30,"PRÓXIMA A VENCER",IF(Q430&gt;0,"CON AVANCE","EN TERMINO"))))</f>
        <v>CUMPLIDA</v>
      </c>
      <c r="W430" s="65" t="str">
        <f>IF(A430&lt;&gt;"",IF(AC430=1,"VENCIDO",IF(AC430=2,"PRÓXIMO A VENCER",IF(AC430=3,"EN TERMINO",IF(AC430=4,"CON AVANCE",IF(AC430=5,"CUMPLIDO",))))),"")</f>
        <v>CUMPLIDO</v>
      </c>
      <c r="X430" s="66" t="s">
        <v>165</v>
      </c>
      <c r="Y430" s="127" t="str">
        <f t="shared" si="85"/>
        <v>H38R15</v>
      </c>
      <c r="Z430" s="84">
        <f>IF(A430&lt;&gt;"",1,Z429+1)</f>
        <v>1</v>
      </c>
      <c r="AA430" s="84" t="str">
        <f t="shared" si="86"/>
        <v>H38R15 - 1</v>
      </c>
      <c r="AB430" s="128">
        <f t="shared" si="87"/>
        <v>5</v>
      </c>
      <c r="AC430" s="128">
        <f t="shared" si="84"/>
        <v>5</v>
      </c>
      <c r="AD430" s="128" t="str">
        <f>IF(A430&lt;&gt;"",MID(F430,1,FIND(" ",F430,1)-1),AD429)</f>
        <v>H38R15.</v>
      </c>
      <c r="AE430" s="128" t="str">
        <f t="shared" si="88"/>
        <v>H38R15</v>
      </c>
      <c r="AF430" s="56"/>
      <c r="AG430" s="56"/>
    </row>
    <row r="431" spans="1:33" s="2" customFormat="1" ht="350.1" customHeight="1" x14ac:dyDescent="0.2">
      <c r="A431" s="95">
        <f>IF(ISBLANK(D431),"",COUNTA($D$2:D431))</f>
        <v>358</v>
      </c>
      <c r="B431" s="96">
        <f t="shared" si="82"/>
        <v>430</v>
      </c>
      <c r="C431" s="64"/>
      <c r="D431" s="72" t="s">
        <v>815</v>
      </c>
      <c r="E431" s="72" t="s">
        <v>28</v>
      </c>
      <c r="F431" s="69" t="s">
        <v>753</v>
      </c>
      <c r="G431" s="70" t="s">
        <v>755</v>
      </c>
      <c r="H431" s="70" t="s">
        <v>774</v>
      </c>
      <c r="I431" s="70" t="s">
        <v>775</v>
      </c>
      <c r="J431" s="72" t="s">
        <v>8</v>
      </c>
      <c r="K431" s="64">
        <v>1</v>
      </c>
      <c r="L431" s="118">
        <v>43040</v>
      </c>
      <c r="M431" s="118">
        <v>43099</v>
      </c>
      <c r="N431" s="71">
        <f t="shared" si="89"/>
        <v>8.4285714285714288</v>
      </c>
      <c r="O431" s="67" t="s">
        <v>1997</v>
      </c>
      <c r="P431" s="64">
        <v>1</v>
      </c>
      <c r="Q431" s="74">
        <f>IF(P431/K431&gt;1,100,+P431/K431*100)</f>
        <v>100</v>
      </c>
      <c r="R431" s="63">
        <f>+N431*Q431/100</f>
        <v>8.4285714285714288</v>
      </c>
      <c r="S431" s="63">
        <f>IF(M431&lt;=$AG$1,R431,0)</f>
        <v>8.4285714285714288</v>
      </c>
      <c r="T431" s="63">
        <f>IF($AG$1&gt;=M431,N431,0)</f>
        <v>8.4285714285714288</v>
      </c>
      <c r="U431" s="64"/>
      <c r="V431" s="65" t="str">
        <f>IF(Q431=100,"CUMPLIDA",IF(M431-$AG$1&lt;0,"VENCIDA",IF(M431-$AG$1&lt;=30,"PRÓXIMA A VENCER",IF(Q431&gt;0,"CON AVANCE","EN TERMINO"))))</f>
        <v>CUMPLIDA</v>
      </c>
      <c r="W431" s="65" t="str">
        <f>IF(A431&lt;&gt;"",IF(AC431=1,"VENCIDO",IF(AC431=2,"PRÓXIMO A VENCER",IF(AC431=3,"EN TERMINO",IF(AC431=4,"CON AVANCE",IF(AC431=5,"CUMPLIDO",))))),"")</f>
        <v>CUMPLIDO</v>
      </c>
      <c r="X431" s="66" t="s">
        <v>165</v>
      </c>
      <c r="Y431" s="127" t="str">
        <f t="shared" si="85"/>
        <v>H39R15</v>
      </c>
      <c r="Z431" s="84">
        <f>IF(A431&lt;&gt;"",1,Z430+1)</f>
        <v>1</v>
      </c>
      <c r="AA431" s="84" t="str">
        <f t="shared" si="86"/>
        <v>H39R15 - 1</v>
      </c>
      <c r="AB431" s="128">
        <f t="shared" si="87"/>
        <v>5</v>
      </c>
      <c r="AC431" s="128">
        <f t="shared" si="84"/>
        <v>5</v>
      </c>
      <c r="AD431" s="128" t="str">
        <f>IF(A431&lt;&gt;"",MID(F431,1,FIND(" ",F431,1)-1),AD430)</f>
        <v>H39R15.</v>
      </c>
      <c r="AE431" s="128" t="str">
        <f t="shared" si="88"/>
        <v>H39R15</v>
      </c>
      <c r="AF431" s="56"/>
      <c r="AG431" s="56"/>
    </row>
    <row r="432" spans="1:33" s="2" customFormat="1" ht="350.1" customHeight="1" x14ac:dyDescent="0.2">
      <c r="A432" s="95">
        <f>IF(ISBLANK(D432),"",COUNTA($D$2:D432))</f>
        <v>359</v>
      </c>
      <c r="B432" s="96">
        <f t="shared" si="82"/>
        <v>431</v>
      </c>
      <c r="C432" s="64"/>
      <c r="D432" s="72" t="s">
        <v>816</v>
      </c>
      <c r="E432" s="72" t="s">
        <v>16</v>
      </c>
      <c r="F432" s="69" t="s">
        <v>756</v>
      </c>
      <c r="G432" s="70" t="s">
        <v>757</v>
      </c>
      <c r="H432" s="70" t="s">
        <v>660</v>
      </c>
      <c r="I432" s="70" t="s">
        <v>661</v>
      </c>
      <c r="J432" s="72" t="s">
        <v>9</v>
      </c>
      <c r="K432" s="64">
        <v>1</v>
      </c>
      <c r="L432" s="118">
        <v>43040</v>
      </c>
      <c r="M432" s="118">
        <v>43099</v>
      </c>
      <c r="N432" s="71">
        <f t="shared" si="89"/>
        <v>8.4285714285714288</v>
      </c>
      <c r="O432" s="64" t="s">
        <v>1999</v>
      </c>
      <c r="P432" s="64">
        <v>1</v>
      </c>
      <c r="Q432" s="74">
        <f>IF(P432/K432&gt;1,100,+P432/K432*100)</f>
        <v>100</v>
      </c>
      <c r="R432" s="63">
        <f>+N432*Q432/100</f>
        <v>8.4285714285714288</v>
      </c>
      <c r="S432" s="63">
        <f>IF(M432&lt;=$AG$1,R432,0)</f>
        <v>8.4285714285714288</v>
      </c>
      <c r="T432" s="63">
        <f>IF($AG$1&gt;=M432,N432,0)</f>
        <v>8.4285714285714288</v>
      </c>
      <c r="U432" s="64"/>
      <c r="V432" s="65" t="str">
        <f>IF(Q432=100,"CUMPLIDA",IF(M432-$AG$1&lt;0,"VENCIDA",IF(M432-$AG$1&lt;=30,"PRÓXIMA A VENCER",IF(Q432&gt;0,"CON AVANCE","EN TERMINO"))))</f>
        <v>CUMPLIDA</v>
      </c>
      <c r="W432" s="65" t="str">
        <f>IF(A432&lt;&gt;"",IF(AC432=1,"VENCIDO",IF(AC432=2,"PRÓXIMO A VENCER",IF(AC432=3,"EN TERMINO",IF(AC432=4,"CON AVANCE",IF(AC432=5,"CUMPLIDO",))))),"")</f>
        <v>CUMPLIDO</v>
      </c>
      <c r="X432" s="66" t="s">
        <v>165</v>
      </c>
      <c r="Y432" s="127" t="str">
        <f t="shared" si="85"/>
        <v>H43R15</v>
      </c>
      <c r="Z432" s="84">
        <f>IF(A432&lt;&gt;"",1,Z431+1)</f>
        <v>1</v>
      </c>
      <c r="AA432" s="84" t="str">
        <f t="shared" si="86"/>
        <v>H43R15 - 1</v>
      </c>
      <c r="AB432" s="128">
        <f t="shared" si="87"/>
        <v>5</v>
      </c>
      <c r="AC432" s="128">
        <f t="shared" si="84"/>
        <v>5</v>
      </c>
      <c r="AD432" s="128" t="str">
        <f>IF(A432&lt;&gt;"",MID(F432,1,FIND(" ",F432,1)-1),AD431)</f>
        <v>H43R15.</v>
      </c>
      <c r="AE432" s="128" t="str">
        <f t="shared" si="88"/>
        <v>H43R15</v>
      </c>
      <c r="AF432" s="56"/>
      <c r="AG432" s="56"/>
    </row>
    <row r="433" spans="1:33" s="2" customFormat="1" ht="350.1" customHeight="1" x14ac:dyDescent="0.2">
      <c r="A433" s="95">
        <f>IF(ISBLANK(D433),"",COUNTA($D$2:D433))</f>
        <v>360</v>
      </c>
      <c r="B433" s="96">
        <f t="shared" si="82"/>
        <v>432</v>
      </c>
      <c r="C433" s="64"/>
      <c r="D433" s="72" t="s">
        <v>815</v>
      </c>
      <c r="E433" s="72" t="s">
        <v>126</v>
      </c>
      <c r="F433" s="69" t="s">
        <v>1933</v>
      </c>
      <c r="G433" s="70" t="s">
        <v>127</v>
      </c>
      <c r="H433" s="70" t="s">
        <v>662</v>
      </c>
      <c r="I433" s="70" t="s">
        <v>663</v>
      </c>
      <c r="J433" s="72" t="s">
        <v>8</v>
      </c>
      <c r="K433" s="64">
        <v>1</v>
      </c>
      <c r="L433" s="118">
        <v>43040</v>
      </c>
      <c r="M433" s="118">
        <v>43099</v>
      </c>
      <c r="N433" s="71">
        <f t="shared" si="89"/>
        <v>8.4285714285714288</v>
      </c>
      <c r="O433" s="64" t="s">
        <v>1999</v>
      </c>
      <c r="P433" s="64">
        <v>1</v>
      </c>
      <c r="Q433" s="74">
        <f>IF(P433/K433&gt;1,100,+P433/K433*100)</f>
        <v>100</v>
      </c>
      <c r="R433" s="63">
        <f>+N433*Q433/100</f>
        <v>8.4285714285714288</v>
      </c>
      <c r="S433" s="63">
        <f>IF(M433&lt;=$AG$1,R433,0)</f>
        <v>8.4285714285714288</v>
      </c>
      <c r="T433" s="63">
        <f>IF($AG$1&gt;=M433,N433,0)</f>
        <v>8.4285714285714288</v>
      </c>
      <c r="U433" s="64"/>
      <c r="V433" s="65" t="str">
        <f>IF(Q433=100,"CUMPLIDA",IF(M433-$AG$1&lt;0,"VENCIDA",IF(M433-$AG$1&lt;=30,"PRÓXIMA A VENCER",IF(Q433&gt;0,"CON AVANCE","EN TERMINO"))))</f>
        <v>CUMPLIDA</v>
      </c>
      <c r="W433" s="65" t="str">
        <f>IF(A433&lt;&gt;"",IF(AC433=1,"VENCIDO",IF(AC433=2,"PRÓXIMO A VENCER",IF(AC433=3,"EN TERMINO",IF(AC433=4,"CON AVANCE",IF(AC433=5,"CUMPLIDO",))))),"")</f>
        <v>CUMPLIDO</v>
      </c>
      <c r="X433" s="66" t="s">
        <v>165</v>
      </c>
      <c r="Y433" s="127" t="str">
        <f t="shared" si="85"/>
        <v>H48R15</v>
      </c>
      <c r="Z433" s="84">
        <f>IF(A433&lt;&gt;"",1,Z432+1)</f>
        <v>1</v>
      </c>
      <c r="AA433" s="84" t="str">
        <f t="shared" si="86"/>
        <v>H48R15 - 1</v>
      </c>
      <c r="AB433" s="128">
        <f t="shared" si="87"/>
        <v>5</v>
      </c>
      <c r="AC433" s="128">
        <f t="shared" si="84"/>
        <v>5</v>
      </c>
      <c r="AD433" s="128" t="str">
        <f>IF(A433&lt;&gt;"",MID(F433,1,FIND(" ",F433,1)-1),AD432)</f>
        <v>H48R15.</v>
      </c>
      <c r="AE433" s="128" t="str">
        <f t="shared" si="88"/>
        <v>H48R15</v>
      </c>
      <c r="AF433" s="56"/>
      <c r="AG433" s="56"/>
    </row>
    <row r="434" spans="1:33" s="2" customFormat="1" ht="350.1" customHeight="1" x14ac:dyDescent="0.2">
      <c r="A434" s="95">
        <f>IF(ISBLANK(D434),"",COUNTA($D$2:D434))</f>
        <v>361</v>
      </c>
      <c r="B434" s="96">
        <f t="shared" si="82"/>
        <v>433</v>
      </c>
      <c r="C434" s="64"/>
      <c r="D434" s="72" t="s">
        <v>968</v>
      </c>
      <c r="E434" s="72" t="s">
        <v>126</v>
      </c>
      <c r="F434" s="69" t="s">
        <v>1975</v>
      </c>
      <c r="G434" s="70" t="s">
        <v>127</v>
      </c>
      <c r="H434" s="70" t="s">
        <v>664</v>
      </c>
      <c r="I434" s="70" t="s">
        <v>665</v>
      </c>
      <c r="J434" s="72" t="s">
        <v>8</v>
      </c>
      <c r="K434" s="64">
        <v>1</v>
      </c>
      <c r="L434" s="118">
        <v>43040</v>
      </c>
      <c r="M434" s="118">
        <v>43099</v>
      </c>
      <c r="N434" s="71">
        <f t="shared" si="89"/>
        <v>8.4285714285714288</v>
      </c>
      <c r="O434" s="64" t="s">
        <v>1999</v>
      </c>
      <c r="P434" s="64">
        <v>1</v>
      </c>
      <c r="Q434" s="74">
        <f>IF(P434/K434&gt;1,100,+P434/K434*100)</f>
        <v>100</v>
      </c>
      <c r="R434" s="63">
        <f>+N434*Q434/100</f>
        <v>8.4285714285714288</v>
      </c>
      <c r="S434" s="63">
        <f>IF(M434&lt;=$AG$1,R434,0)</f>
        <v>8.4285714285714288</v>
      </c>
      <c r="T434" s="63">
        <f>IF($AG$1&gt;=M434,N434,0)</f>
        <v>8.4285714285714288</v>
      </c>
      <c r="U434" s="64"/>
      <c r="V434" s="65" t="str">
        <f>IF(Q434=100,"CUMPLIDA",IF(M434-$AG$1&lt;0,"VENCIDA",IF(M434-$AG$1&lt;=30,"PRÓXIMA A VENCER",IF(Q434&gt;0,"CON AVANCE","EN TERMINO"))))</f>
        <v>CUMPLIDA</v>
      </c>
      <c r="W434" s="65" t="str">
        <f>IF(A434&lt;&gt;"",IF(AC434=1,"VENCIDO",IF(AC434=2,"PRÓXIMO A VENCER",IF(AC434=3,"EN TERMINO",IF(AC434=4,"CON AVANCE",IF(AC434=5,"CUMPLIDO",))))),"")</f>
        <v>CUMPLIDO</v>
      </c>
      <c r="X434" s="66" t="s">
        <v>165</v>
      </c>
      <c r="Y434" s="127" t="str">
        <f t="shared" si="85"/>
        <v>H49R15</v>
      </c>
      <c r="Z434" s="84">
        <f>IF(A434&lt;&gt;"",1,Z433+1)</f>
        <v>1</v>
      </c>
      <c r="AA434" s="84" t="str">
        <f t="shared" si="86"/>
        <v>H49R15 - 1</v>
      </c>
      <c r="AB434" s="128">
        <f t="shared" si="87"/>
        <v>5</v>
      </c>
      <c r="AC434" s="128">
        <f t="shared" si="84"/>
        <v>5</v>
      </c>
      <c r="AD434" s="128" t="str">
        <f>IF(A434&lt;&gt;"",MID(F434,1,FIND(" ",F434,1)-1),AD433)</f>
        <v>H49R15.</v>
      </c>
      <c r="AE434" s="128" t="str">
        <f t="shared" si="88"/>
        <v>H49R15</v>
      </c>
      <c r="AF434" s="56"/>
      <c r="AG434" s="56"/>
    </row>
    <row r="435" spans="1:33" s="2" customFormat="1" ht="350.1" customHeight="1" x14ac:dyDescent="0.2">
      <c r="A435" s="95">
        <f>IF(ISBLANK(D435),"",COUNTA($D$2:D435))</f>
        <v>362</v>
      </c>
      <c r="B435" s="96">
        <f t="shared" si="82"/>
        <v>434</v>
      </c>
      <c r="C435" s="64"/>
      <c r="D435" s="72" t="s">
        <v>816</v>
      </c>
      <c r="E435" s="72" t="s">
        <v>126</v>
      </c>
      <c r="F435" s="69" t="s">
        <v>669</v>
      </c>
      <c r="G435" s="70" t="s">
        <v>127</v>
      </c>
      <c r="H435" s="70" t="s">
        <v>666</v>
      </c>
      <c r="I435" s="70" t="s">
        <v>665</v>
      </c>
      <c r="J435" s="72" t="s">
        <v>8</v>
      </c>
      <c r="K435" s="64">
        <v>1</v>
      </c>
      <c r="L435" s="118">
        <v>43040</v>
      </c>
      <c r="M435" s="118">
        <v>43099</v>
      </c>
      <c r="N435" s="71">
        <f t="shared" si="89"/>
        <v>8.4285714285714288</v>
      </c>
      <c r="O435" s="64" t="s">
        <v>1999</v>
      </c>
      <c r="P435" s="64">
        <v>0.5</v>
      </c>
      <c r="Q435" s="74">
        <f>IF(P435/K435&gt;1,100,+P435/K435*100)</f>
        <v>50</v>
      </c>
      <c r="R435" s="63">
        <f>+N435*Q435/100</f>
        <v>4.2142857142857144</v>
      </c>
      <c r="S435" s="63">
        <f>IF(M435&lt;=$AG$1,R435,0)</f>
        <v>4.2142857142857144</v>
      </c>
      <c r="T435" s="63">
        <f>IF($AG$1&gt;=M435,N435,0)</f>
        <v>8.4285714285714288</v>
      </c>
      <c r="U435" s="64"/>
      <c r="V435" s="65" t="str">
        <f>IF(Q435=100,"CUMPLIDA",IF(M435-$AG$1&lt;0,"VENCIDA",IF(M435-$AG$1&lt;=30,"PRÓXIMA A VENCER",IF(Q435&gt;0,"CON AVANCE","EN TERMINO"))))</f>
        <v>VENCIDA</v>
      </c>
      <c r="W435" s="65" t="str">
        <f>IF(A435&lt;&gt;"",IF(AC435=1,"VENCIDO",IF(AC435=2,"PRÓXIMO A VENCER",IF(AC435=3,"EN TERMINO",IF(AC435=4,"CON AVANCE",IF(AC435=5,"CUMPLIDO",))))),"")</f>
        <v>VENCIDO</v>
      </c>
      <c r="X435" s="66" t="s">
        <v>165</v>
      </c>
      <c r="Y435" s="127" t="str">
        <f t="shared" si="85"/>
        <v>H50R15</v>
      </c>
      <c r="Z435" s="84">
        <f>IF(A435&lt;&gt;"",1,Z434+1)</f>
        <v>1</v>
      </c>
      <c r="AA435" s="84" t="str">
        <f t="shared" si="86"/>
        <v>H50R15 - 1</v>
      </c>
      <c r="AB435" s="128">
        <f t="shared" si="87"/>
        <v>1</v>
      </c>
      <c r="AC435" s="128">
        <f t="shared" si="84"/>
        <v>1</v>
      </c>
      <c r="AD435" s="128" t="str">
        <f>IF(A435&lt;&gt;"",MID(F435,1,FIND(" ",F435,1)-1),AD434)</f>
        <v>H50R15.</v>
      </c>
      <c r="AE435" s="128" t="str">
        <f t="shared" si="88"/>
        <v>H50R15</v>
      </c>
      <c r="AF435" s="56"/>
      <c r="AG435" s="56"/>
    </row>
    <row r="436" spans="1:33" s="2" customFormat="1" ht="350.1" customHeight="1" x14ac:dyDescent="0.2">
      <c r="A436" s="95">
        <f>IF(ISBLANK(D436),"",COUNTA($D$2:D436))</f>
        <v>363</v>
      </c>
      <c r="B436" s="96">
        <f t="shared" si="82"/>
        <v>435</v>
      </c>
      <c r="C436" s="64"/>
      <c r="D436" s="72" t="s">
        <v>816</v>
      </c>
      <c r="E436" s="72" t="s">
        <v>99</v>
      </c>
      <c r="F436" s="69" t="s">
        <v>758</v>
      </c>
      <c r="G436" s="70" t="s">
        <v>670</v>
      </c>
      <c r="H436" s="70" t="s">
        <v>667</v>
      </c>
      <c r="I436" s="70" t="s">
        <v>668</v>
      </c>
      <c r="J436" s="72" t="s">
        <v>46</v>
      </c>
      <c r="K436" s="64">
        <v>3</v>
      </c>
      <c r="L436" s="118">
        <v>43040</v>
      </c>
      <c r="M436" s="118">
        <v>43342</v>
      </c>
      <c r="N436" s="71">
        <f t="shared" si="89"/>
        <v>43.142857142857146</v>
      </c>
      <c r="O436" s="64" t="s">
        <v>1999</v>
      </c>
      <c r="P436" s="64">
        <v>0</v>
      </c>
      <c r="Q436" s="74">
        <f>IF(P436/K436&gt;1,100,+P436/K436*100)</f>
        <v>0</v>
      </c>
      <c r="R436" s="63">
        <f>+N436*Q436/100</f>
        <v>0</v>
      </c>
      <c r="S436" s="63">
        <f>IF(M436&lt;=$AG$1,R436,0)</f>
        <v>0</v>
      </c>
      <c r="T436" s="63">
        <f>IF($AG$1&gt;=M436,N436,0)</f>
        <v>43.142857142857146</v>
      </c>
      <c r="U436" s="64"/>
      <c r="V436" s="65" t="str">
        <f>IF(Q436=100,"CUMPLIDA",IF(M436-$AG$1&lt;0,"VENCIDA",IF(M436-$AG$1&lt;=30,"PRÓXIMA A VENCER",IF(Q436&gt;0,"CON AVANCE","EN TERMINO"))))</f>
        <v>VENCIDA</v>
      </c>
      <c r="W436" s="65" t="str">
        <f>IF(A436&lt;&gt;"",IF(AC436=1,"VENCIDO",IF(AC436=2,"PRÓXIMO A VENCER",IF(AC436=3,"EN TERMINO",IF(AC436=4,"CON AVANCE",IF(AC436=5,"CUMPLIDO",))))),"")</f>
        <v>VENCIDO</v>
      </c>
      <c r="X436" s="66" t="s">
        <v>165</v>
      </c>
      <c r="Y436" s="127" t="str">
        <f t="shared" si="85"/>
        <v>H51R15</v>
      </c>
      <c r="Z436" s="84">
        <f>IF(A436&lt;&gt;"",1,Z435+1)</f>
        <v>1</v>
      </c>
      <c r="AA436" s="84" t="str">
        <f t="shared" si="86"/>
        <v>H51R15 - 1</v>
      </c>
      <c r="AB436" s="128">
        <f t="shared" si="87"/>
        <v>1</v>
      </c>
      <c r="AC436" s="128">
        <f t="shared" si="84"/>
        <v>1</v>
      </c>
      <c r="AD436" s="128" t="str">
        <f>IF(A436&lt;&gt;"",MID(F436,1,FIND(" ",F436,1)-1),AD435)</f>
        <v>H51R15.</v>
      </c>
      <c r="AE436" s="128" t="str">
        <f t="shared" si="88"/>
        <v>H51R15</v>
      </c>
      <c r="AF436" s="56"/>
      <c r="AG436" s="56"/>
    </row>
    <row r="437" spans="1:33" s="2" customFormat="1" ht="350.1" customHeight="1" x14ac:dyDescent="0.2">
      <c r="A437" s="95">
        <f>IF(ISBLANK(D437),"",COUNTA($D$2:D437))</f>
        <v>364</v>
      </c>
      <c r="B437" s="96">
        <f t="shared" si="82"/>
        <v>436</v>
      </c>
      <c r="C437" s="64"/>
      <c r="D437" s="72" t="s">
        <v>985</v>
      </c>
      <c r="E437" s="72" t="s">
        <v>128</v>
      </c>
      <c r="F437" s="69" t="s">
        <v>372</v>
      </c>
      <c r="G437" s="70" t="s">
        <v>129</v>
      </c>
      <c r="H437" s="70" t="s">
        <v>369</v>
      </c>
      <c r="I437" s="70" t="s">
        <v>370</v>
      </c>
      <c r="J437" s="72" t="s">
        <v>371</v>
      </c>
      <c r="K437" s="64">
        <v>3</v>
      </c>
      <c r="L437" s="118">
        <v>43040</v>
      </c>
      <c r="M437" s="118">
        <v>43342</v>
      </c>
      <c r="N437" s="71">
        <f t="shared" si="89"/>
        <v>43.142857142857146</v>
      </c>
      <c r="O437" s="64" t="s">
        <v>350</v>
      </c>
      <c r="P437" s="64">
        <v>3</v>
      </c>
      <c r="Q437" s="74">
        <f>IF(P437/K437&gt;1,100,+P437/K437*100)</f>
        <v>100</v>
      </c>
      <c r="R437" s="63">
        <f>+N437*Q437/100</f>
        <v>43.142857142857146</v>
      </c>
      <c r="S437" s="63">
        <f>IF(M437&lt;=$AG$1,R437,0)</f>
        <v>43.142857142857146</v>
      </c>
      <c r="T437" s="63">
        <f>IF($AG$1&gt;=M437,N437,0)</f>
        <v>43.142857142857146</v>
      </c>
      <c r="U437" s="64"/>
      <c r="V437" s="65" t="str">
        <f>IF(Q437=100,"CUMPLIDA",IF(M437-$AG$1&lt;0,"VENCIDA",IF(M437-$AG$1&lt;=30,"PRÓXIMA A VENCER",IF(Q437&gt;0,"CON AVANCE","EN TERMINO"))))</f>
        <v>CUMPLIDA</v>
      </c>
      <c r="W437" s="65" t="str">
        <f>IF(A437&lt;&gt;"",IF(AC437=1,"VENCIDO",IF(AC437=2,"PRÓXIMO A VENCER",IF(AC437=3,"EN TERMINO",IF(AC437=4,"CON AVANCE",IF(AC437=5,"CUMPLIDO",))))),"")</f>
        <v>CUMPLIDO</v>
      </c>
      <c r="X437" s="66" t="s">
        <v>165</v>
      </c>
      <c r="Y437" s="127" t="str">
        <f t="shared" si="85"/>
        <v>H52R15</v>
      </c>
      <c r="Z437" s="84">
        <f>IF(A437&lt;&gt;"",1,Z436+1)</f>
        <v>1</v>
      </c>
      <c r="AA437" s="84" t="str">
        <f t="shared" si="86"/>
        <v>H52R15 - 1</v>
      </c>
      <c r="AB437" s="128">
        <f t="shared" si="87"/>
        <v>5</v>
      </c>
      <c r="AC437" s="128">
        <f t="shared" si="84"/>
        <v>5</v>
      </c>
      <c r="AD437" s="128" t="str">
        <f>IF(A437&lt;&gt;"",MID(F437,1,FIND(" ",F437,1)-1),AD436)</f>
        <v>H52R15.</v>
      </c>
      <c r="AE437" s="128" t="str">
        <f t="shared" si="88"/>
        <v>H52R15</v>
      </c>
      <c r="AF437" s="56"/>
      <c r="AG437" s="56"/>
    </row>
    <row r="438" spans="1:33" s="2" customFormat="1" ht="350.1" customHeight="1" x14ac:dyDescent="0.2">
      <c r="A438" s="95">
        <f>IF(ISBLANK(D438),"",COUNTA($D$2:D438))</f>
        <v>365</v>
      </c>
      <c r="B438" s="96">
        <f t="shared" si="82"/>
        <v>437</v>
      </c>
      <c r="C438" s="64"/>
      <c r="D438" s="72" t="s">
        <v>816</v>
      </c>
      <c r="E438" s="72" t="s">
        <v>23</v>
      </c>
      <c r="F438" s="69" t="s">
        <v>130</v>
      </c>
      <c r="G438" s="70" t="s">
        <v>131</v>
      </c>
      <c r="H438" s="69" t="s">
        <v>280</v>
      </c>
      <c r="I438" s="69" t="s">
        <v>281</v>
      </c>
      <c r="J438" s="77" t="s">
        <v>46</v>
      </c>
      <c r="K438" s="77">
        <v>3</v>
      </c>
      <c r="L438" s="154">
        <v>43040</v>
      </c>
      <c r="M438" s="154">
        <v>43342</v>
      </c>
      <c r="N438" s="71">
        <f t="shared" si="89"/>
        <v>43.142857142857146</v>
      </c>
      <c r="O438" s="64" t="s">
        <v>1992</v>
      </c>
      <c r="P438" s="64">
        <v>3</v>
      </c>
      <c r="Q438" s="74">
        <f>IF(P438/K438&gt;1,100,+P438/K438*100)</f>
        <v>100</v>
      </c>
      <c r="R438" s="63">
        <f>+N438*Q438/100</f>
        <v>43.142857142857146</v>
      </c>
      <c r="S438" s="63">
        <f>IF(M438&lt;=$AG$1,R438,0)</f>
        <v>43.142857142857146</v>
      </c>
      <c r="T438" s="63">
        <f>IF($AG$1&gt;=M438,N438,0)</f>
        <v>43.142857142857146</v>
      </c>
      <c r="U438" s="64"/>
      <c r="V438" s="65" t="str">
        <f>IF(Q438=100,"CUMPLIDA",IF(M438-$AG$1&lt;0,"VENCIDA",IF(M438-$AG$1&lt;=30,"PRÓXIMA A VENCER",IF(Q438&gt;0,"CON AVANCE","EN TERMINO"))))</f>
        <v>CUMPLIDA</v>
      </c>
      <c r="W438" s="65" t="str">
        <f>IF(A438&lt;&gt;"",IF(AC438=1,"VENCIDO",IF(AC438=2,"PRÓXIMO A VENCER",IF(AC438=3,"EN TERMINO",IF(AC438=4,"CON AVANCE",IF(AC438=5,"CUMPLIDO",))))),"")</f>
        <v>CUMPLIDO</v>
      </c>
      <c r="X438" s="66" t="s">
        <v>165</v>
      </c>
      <c r="Y438" s="127" t="str">
        <f t="shared" si="85"/>
        <v>H53R15</v>
      </c>
      <c r="Z438" s="84">
        <f>IF(A438&lt;&gt;"",1,Z437+1)</f>
        <v>1</v>
      </c>
      <c r="AA438" s="84" t="str">
        <f t="shared" si="86"/>
        <v>H53R15 - 1</v>
      </c>
      <c r="AB438" s="128">
        <f t="shared" si="87"/>
        <v>5</v>
      </c>
      <c r="AC438" s="128">
        <f t="shared" si="84"/>
        <v>5</v>
      </c>
      <c r="AD438" s="128" t="str">
        <f>IF(A438&lt;&gt;"",MID(F438,1,FIND(" ",F438,1)-1),AD437)</f>
        <v>H53R15</v>
      </c>
      <c r="AE438" s="128" t="str">
        <f t="shared" si="88"/>
        <v>H53R15</v>
      </c>
      <c r="AF438" s="56"/>
      <c r="AG438" s="56"/>
    </row>
    <row r="439" spans="1:33" s="2" customFormat="1" ht="350.1" customHeight="1" x14ac:dyDescent="0.2">
      <c r="A439" s="95">
        <f>IF(ISBLANK(D439),"",COUNTA($D$2:D439))</f>
        <v>366</v>
      </c>
      <c r="B439" s="96">
        <f t="shared" si="82"/>
        <v>438</v>
      </c>
      <c r="C439" s="64"/>
      <c r="D439" s="72" t="s">
        <v>816</v>
      </c>
      <c r="E439" s="72" t="s">
        <v>14</v>
      </c>
      <c r="F439" s="69" t="s">
        <v>955</v>
      </c>
      <c r="G439" s="70" t="s">
        <v>132</v>
      </c>
      <c r="H439" s="70" t="s">
        <v>593</v>
      </c>
      <c r="I439" s="70" t="s">
        <v>592</v>
      </c>
      <c r="J439" s="72" t="s">
        <v>591</v>
      </c>
      <c r="K439" s="64">
        <v>2</v>
      </c>
      <c r="L439" s="118">
        <v>43040</v>
      </c>
      <c r="M439" s="118">
        <v>43099</v>
      </c>
      <c r="N439" s="71">
        <f t="shared" si="89"/>
        <v>8.4285714285714288</v>
      </c>
      <c r="O439" s="67" t="s">
        <v>1997</v>
      </c>
      <c r="P439" s="64">
        <v>2</v>
      </c>
      <c r="Q439" s="74">
        <f>IF(P439/K439&gt;1,100,+P439/K439*100)</f>
        <v>100</v>
      </c>
      <c r="R439" s="63">
        <f>+N439*Q439/100</f>
        <v>8.4285714285714288</v>
      </c>
      <c r="S439" s="63">
        <f>IF(M439&lt;=$AG$1,R439,0)</f>
        <v>8.4285714285714288</v>
      </c>
      <c r="T439" s="63">
        <f>IF($AG$1&gt;=M439,N439,0)</f>
        <v>8.4285714285714288</v>
      </c>
      <c r="U439" s="64"/>
      <c r="V439" s="65" t="str">
        <f>IF(Q439=100,"CUMPLIDA",IF(M439-$AG$1&lt;0,"VENCIDA",IF(M439-$AG$1&lt;=30,"PRÓXIMA A VENCER",IF(Q439&gt;0,"CON AVANCE","EN TERMINO"))))</f>
        <v>CUMPLIDA</v>
      </c>
      <c r="W439" s="65" t="str">
        <f>IF(A439&lt;&gt;"",IF(AC439=1,"VENCIDO",IF(AC439=2,"PRÓXIMO A VENCER",IF(AC439=3,"EN TERMINO",IF(AC439=4,"CON AVANCE",IF(AC439=5,"CUMPLIDO",))))),"")</f>
        <v>VENCIDO</v>
      </c>
      <c r="X439" s="66" t="s">
        <v>165</v>
      </c>
      <c r="Y439" s="127" t="str">
        <f t="shared" si="85"/>
        <v>H54R15</v>
      </c>
      <c r="Z439" s="84">
        <f>IF(A439&lt;&gt;"",1,Z438+1)</f>
        <v>1</v>
      </c>
      <c r="AA439" s="84" t="str">
        <f t="shared" si="86"/>
        <v>H54R15 - 1</v>
      </c>
      <c r="AB439" s="128">
        <f t="shared" si="87"/>
        <v>5</v>
      </c>
      <c r="AC439" s="128">
        <f t="shared" si="84"/>
        <v>1</v>
      </c>
      <c r="AD439" s="128" t="str">
        <f>IF(A439&lt;&gt;"",MID(F439,1,FIND(" ",F439,1)-1),AD438)</f>
        <v>H54R15.</v>
      </c>
      <c r="AE439" s="128" t="str">
        <f t="shared" si="88"/>
        <v>H54R15</v>
      </c>
      <c r="AF439" s="56"/>
      <c r="AG439" s="56"/>
    </row>
    <row r="440" spans="1:33" s="2" customFormat="1" ht="350.1" customHeight="1" x14ac:dyDescent="0.2">
      <c r="A440" s="95">
        <f>IF(ISBLANK(D440),"",COUNTA($D$2:D440))</f>
        <v>367</v>
      </c>
      <c r="B440" s="96">
        <f t="shared" si="82"/>
        <v>439</v>
      </c>
      <c r="C440" s="64"/>
      <c r="D440" s="72" t="s">
        <v>816</v>
      </c>
      <c r="E440" s="72" t="s">
        <v>14</v>
      </c>
      <c r="F440" s="69" t="s">
        <v>674</v>
      </c>
      <c r="G440" s="70" t="s">
        <v>673</v>
      </c>
      <c r="H440" s="70" t="s">
        <v>671</v>
      </c>
      <c r="I440" s="70" t="s">
        <v>672</v>
      </c>
      <c r="J440" s="72" t="s">
        <v>655</v>
      </c>
      <c r="K440" s="64">
        <v>1</v>
      </c>
      <c r="L440" s="118">
        <v>43040</v>
      </c>
      <c r="M440" s="118">
        <v>43099</v>
      </c>
      <c r="N440" s="71">
        <f t="shared" si="89"/>
        <v>8.4285714285714288</v>
      </c>
      <c r="O440" s="64" t="s">
        <v>1999</v>
      </c>
      <c r="P440" s="64">
        <v>1</v>
      </c>
      <c r="Q440" s="74">
        <f>IF(P440/K440&gt;1,100,+P440/K440*100)</f>
        <v>100</v>
      </c>
      <c r="R440" s="63">
        <f>+N440*Q440/100</f>
        <v>8.4285714285714288</v>
      </c>
      <c r="S440" s="63">
        <f>IF(M440&lt;=$AG$1,R440,0)</f>
        <v>8.4285714285714288</v>
      </c>
      <c r="T440" s="63">
        <f>IF($AG$1&gt;=M440,N440,0)</f>
        <v>8.4285714285714288</v>
      </c>
      <c r="U440" s="64"/>
      <c r="V440" s="65" t="str">
        <f>IF(Q440=100,"CUMPLIDA",IF(M440-$AG$1&lt;0,"VENCIDA",IF(M440-$AG$1&lt;=30,"PRÓXIMA A VENCER",IF(Q440&gt;0,"CON AVANCE","EN TERMINO"))))</f>
        <v>CUMPLIDA</v>
      </c>
      <c r="W440" s="65" t="str">
        <f>IF(A440&lt;&gt;"",IF(AC440=1,"VENCIDO",IF(AC440=2,"PRÓXIMO A VENCER",IF(AC440=3,"EN TERMINO",IF(AC440=4,"CON AVANCE",IF(AC440=5,"CUMPLIDO",))))),"")</f>
        <v>CUMPLIDO</v>
      </c>
      <c r="X440" s="66" t="s">
        <v>165</v>
      </c>
      <c r="Y440" s="127" t="str">
        <f t="shared" si="85"/>
        <v>H55R15</v>
      </c>
      <c r="Z440" s="84">
        <f>IF(A440&lt;&gt;"",1,Z439+1)</f>
        <v>1</v>
      </c>
      <c r="AA440" s="84" t="str">
        <f t="shared" si="86"/>
        <v>H55R15 - 1</v>
      </c>
      <c r="AB440" s="128">
        <f t="shared" si="87"/>
        <v>5</v>
      </c>
      <c r="AC440" s="128">
        <f t="shared" si="84"/>
        <v>5</v>
      </c>
      <c r="AD440" s="128" t="str">
        <f>IF(A440&lt;&gt;"",MID(F440,1,FIND(" ",F440,1)-1),AD439)</f>
        <v>H55R15.</v>
      </c>
      <c r="AE440" s="128" t="str">
        <f t="shared" si="88"/>
        <v>H55R15</v>
      </c>
      <c r="AF440" s="56"/>
      <c r="AG440" s="56"/>
    </row>
    <row r="441" spans="1:33" s="2" customFormat="1" ht="350.1" customHeight="1" x14ac:dyDescent="0.2">
      <c r="A441" s="95">
        <f>IF(ISBLANK(D441),"",COUNTA($D$2:D441))</f>
        <v>368</v>
      </c>
      <c r="B441" s="96">
        <f t="shared" si="82"/>
        <v>440</v>
      </c>
      <c r="C441" s="64"/>
      <c r="D441" s="72" t="s">
        <v>968</v>
      </c>
      <c r="E441" s="72" t="s">
        <v>133</v>
      </c>
      <c r="F441" s="69" t="s">
        <v>675</v>
      </c>
      <c r="G441" s="70" t="s">
        <v>134</v>
      </c>
      <c r="H441" s="70" t="s">
        <v>711</v>
      </c>
      <c r="I441" s="70" t="s">
        <v>713</v>
      </c>
      <c r="J441" s="72" t="s">
        <v>712</v>
      </c>
      <c r="K441" s="64">
        <v>6</v>
      </c>
      <c r="L441" s="118">
        <v>43040</v>
      </c>
      <c r="M441" s="118">
        <v>43251</v>
      </c>
      <c r="N441" s="71">
        <f t="shared" si="89"/>
        <v>30.142857142857142</v>
      </c>
      <c r="O441" s="64" t="s">
        <v>409</v>
      </c>
      <c r="P441" s="64">
        <v>6</v>
      </c>
      <c r="Q441" s="74">
        <f>IF(P441/K441&gt;1,100,+P441/K441*100)</f>
        <v>100</v>
      </c>
      <c r="R441" s="63">
        <f>+N441*Q441/100</f>
        <v>30.142857142857142</v>
      </c>
      <c r="S441" s="63">
        <f>IF(M441&lt;=$AG$1,R441,0)</f>
        <v>30.142857142857142</v>
      </c>
      <c r="T441" s="63">
        <f>IF($AG$1&gt;=M441,N441,0)</f>
        <v>30.142857142857142</v>
      </c>
      <c r="U441" s="64"/>
      <c r="V441" s="65" t="str">
        <f>IF(Q441=100,"CUMPLIDA",IF(M441-$AG$1&lt;0,"VENCIDA",IF(M441-$AG$1&lt;=30,"PRÓXIMA A VENCER",IF(Q441&gt;0,"CON AVANCE","EN TERMINO"))))</f>
        <v>CUMPLIDA</v>
      </c>
      <c r="W441" s="65" t="str">
        <f>IF(A441&lt;&gt;"",IF(AC441=1,"VENCIDO",IF(AC441=2,"PRÓXIMO A VENCER",IF(AC441=3,"EN TERMINO",IF(AC441=4,"CON AVANCE",IF(AC441=5,"CUMPLIDO",))))),"")</f>
        <v>VENCIDO</v>
      </c>
      <c r="X441" s="66" t="s">
        <v>165</v>
      </c>
      <c r="Y441" s="127" t="str">
        <f t="shared" si="85"/>
        <v>H56R15</v>
      </c>
      <c r="Z441" s="84">
        <f>IF(A441&lt;&gt;"",1,Z440+1)</f>
        <v>1</v>
      </c>
      <c r="AA441" s="84" t="str">
        <f t="shared" si="86"/>
        <v>H56R15 - 1</v>
      </c>
      <c r="AB441" s="128">
        <f t="shared" si="87"/>
        <v>5</v>
      </c>
      <c r="AC441" s="128">
        <f t="shared" si="84"/>
        <v>1</v>
      </c>
      <c r="AD441" s="128" t="str">
        <f>IF(A441&lt;&gt;"",MID(F441,1,FIND(" ",F441,1)-1),AD440)</f>
        <v>H56R15.</v>
      </c>
      <c r="AE441" s="128" t="str">
        <f t="shared" si="88"/>
        <v>H56R15</v>
      </c>
      <c r="AF441" s="56"/>
      <c r="AG441" s="56"/>
    </row>
    <row r="442" spans="1:33" s="2" customFormat="1" ht="350.1" customHeight="1" x14ac:dyDescent="0.2">
      <c r="A442" s="95">
        <f>IF(ISBLANK(D442),"",COUNTA($D$2:D442))</f>
        <v>369</v>
      </c>
      <c r="B442" s="96">
        <f t="shared" si="82"/>
        <v>441</v>
      </c>
      <c r="C442" s="64"/>
      <c r="D442" s="72" t="s">
        <v>1948</v>
      </c>
      <c r="E442" s="72" t="s">
        <v>135</v>
      </c>
      <c r="F442" s="69" t="s">
        <v>956</v>
      </c>
      <c r="G442" s="70" t="s">
        <v>136</v>
      </c>
      <c r="H442" s="70" t="s">
        <v>1935</v>
      </c>
      <c r="I442" s="70" t="s">
        <v>1943</v>
      </c>
      <c r="J442" s="72" t="s">
        <v>1879</v>
      </c>
      <c r="K442" s="64">
        <v>1</v>
      </c>
      <c r="L442" s="118">
        <v>44407</v>
      </c>
      <c r="M442" s="118">
        <v>44561</v>
      </c>
      <c r="N442" s="71">
        <f t="shared" si="89"/>
        <v>22</v>
      </c>
      <c r="O442" s="64" t="s">
        <v>1995</v>
      </c>
      <c r="P442" s="64">
        <v>0</v>
      </c>
      <c r="Q442" s="74">
        <f>IF(P442/K442&gt;1,100,+P442/K442*100)</f>
        <v>0</v>
      </c>
      <c r="R442" s="63">
        <f>+N442*Q442/100</f>
        <v>0</v>
      </c>
      <c r="S442" s="63">
        <f>IF(M442&lt;=$AG$1,R442,0)</f>
        <v>0</v>
      </c>
      <c r="T442" s="63">
        <f>IF($AG$1&gt;=M442,N442,0)</f>
        <v>22</v>
      </c>
      <c r="U442" s="64"/>
      <c r="V442" s="65" t="str">
        <f>IF(Q442=100,"CUMPLIDA",IF(M442-$AG$1&lt;0,"VENCIDA",IF(M442-$AG$1&lt;=30,"PRÓXIMA A VENCER",IF(Q442&gt;0,"CON AVANCE","EN TERMINO"))))</f>
        <v>VENCIDA</v>
      </c>
      <c r="W442" s="65" t="str">
        <f>IF(A442&lt;&gt;"",IF(AC442=1,"VENCIDO",IF(AC442=2,"PRÓXIMO A VENCER",IF(AC442=3,"EN TERMINO",IF(AC442=4,"CON AVANCE",IF(AC442=5,"CUMPLIDO",))))),"")</f>
        <v>VENCIDO</v>
      </c>
      <c r="X442" s="66" t="s">
        <v>165</v>
      </c>
      <c r="Y442" s="127" t="str">
        <f t="shared" si="85"/>
        <v>H60R15</v>
      </c>
      <c r="Z442" s="84">
        <f>IF(A442&lt;&gt;"",1,Z441+1)</f>
        <v>1</v>
      </c>
      <c r="AA442" s="84" t="str">
        <f t="shared" si="86"/>
        <v>H60R15 - 1</v>
      </c>
      <c r="AB442" s="128">
        <f t="shared" si="87"/>
        <v>1</v>
      </c>
      <c r="AC442" s="128">
        <f t="shared" si="84"/>
        <v>1</v>
      </c>
      <c r="AD442" s="128" t="str">
        <f>IF(A442&lt;&gt;"",MID(F442,1,FIND(" ",F442,1)-1),AD441)</f>
        <v>H60R15.</v>
      </c>
      <c r="AE442" s="128" t="str">
        <f t="shared" si="88"/>
        <v>H60R15</v>
      </c>
      <c r="AF442" s="56"/>
      <c r="AG442" s="56"/>
    </row>
    <row r="443" spans="1:33" s="2" customFormat="1" ht="350.1" customHeight="1" x14ac:dyDescent="0.2">
      <c r="A443" s="95">
        <f>IF(ISBLANK(D443),"",COUNTA($D$2:D443))</f>
        <v>370</v>
      </c>
      <c r="B443" s="96">
        <f t="shared" si="82"/>
        <v>442</v>
      </c>
      <c r="C443" s="64"/>
      <c r="D443" s="72" t="s">
        <v>817</v>
      </c>
      <c r="E443" s="72" t="s">
        <v>133</v>
      </c>
      <c r="F443" s="69" t="s">
        <v>957</v>
      </c>
      <c r="G443" s="70" t="s">
        <v>137</v>
      </c>
      <c r="H443" s="70" t="s">
        <v>776</v>
      </c>
      <c r="I443" s="70" t="s">
        <v>777</v>
      </c>
      <c r="J443" s="70" t="s">
        <v>333</v>
      </c>
      <c r="K443" s="64">
        <v>16</v>
      </c>
      <c r="L443" s="118">
        <v>43040</v>
      </c>
      <c r="M443" s="118">
        <v>43403</v>
      </c>
      <c r="N443" s="71">
        <f t="shared" si="89"/>
        <v>51.857142857142854</v>
      </c>
      <c r="O443" s="64" t="s">
        <v>1995</v>
      </c>
      <c r="P443" s="64">
        <v>16</v>
      </c>
      <c r="Q443" s="74">
        <f>IF(P443/K443&gt;1,100,+P443/K443*100)</f>
        <v>100</v>
      </c>
      <c r="R443" s="63">
        <f>+N443*Q443/100</f>
        <v>51.857142857142854</v>
      </c>
      <c r="S443" s="63">
        <f>IF(M443&lt;=$AG$1,R443,0)</f>
        <v>51.857142857142854</v>
      </c>
      <c r="T443" s="63">
        <f>IF($AG$1&gt;=M443,N443,0)</f>
        <v>51.857142857142854</v>
      </c>
      <c r="U443" s="64"/>
      <c r="V443" s="65" t="str">
        <f>IF(Q443=100,"CUMPLIDA",IF(M443-$AG$1&lt;0,"VENCIDA",IF(M443-$AG$1&lt;=30,"PRÓXIMA A VENCER",IF(Q443&gt;0,"CON AVANCE","EN TERMINO"))))</f>
        <v>CUMPLIDA</v>
      </c>
      <c r="W443" s="65" t="str">
        <f>IF(A443&lt;&gt;"",IF(AC443=1,"VENCIDO",IF(AC443=2,"PRÓXIMO A VENCER",IF(AC443=3,"EN TERMINO",IF(AC443=4,"CON AVANCE",IF(AC443=5,"CUMPLIDO",))))),"")</f>
        <v>VENCIDO</v>
      </c>
      <c r="X443" s="66" t="s">
        <v>165</v>
      </c>
      <c r="Y443" s="127" t="str">
        <f t="shared" si="85"/>
        <v>H61R15</v>
      </c>
      <c r="Z443" s="84">
        <f>IF(A443&lt;&gt;"",1,Z442+1)</f>
        <v>1</v>
      </c>
      <c r="AA443" s="84" t="str">
        <f t="shared" si="86"/>
        <v>H61R15 - 1</v>
      </c>
      <c r="AB443" s="128">
        <f t="shared" si="87"/>
        <v>5</v>
      </c>
      <c r="AC443" s="128">
        <f t="shared" si="84"/>
        <v>1</v>
      </c>
      <c r="AD443" s="128" t="str">
        <f>IF(A443&lt;&gt;"",MID(F443,1,FIND(" ",F443,1)-1),AD442)</f>
        <v>H61R15.</v>
      </c>
      <c r="AE443" s="128" t="str">
        <f t="shared" si="88"/>
        <v>H61R15</v>
      </c>
      <c r="AF443" s="56"/>
      <c r="AG443" s="56"/>
    </row>
    <row r="444" spans="1:33" s="2" customFormat="1" ht="350.1" customHeight="1" x14ac:dyDescent="0.2">
      <c r="A444" s="95">
        <f>IF(ISBLANK(D444),"",COUNTA($D$2:D444))</f>
        <v>371</v>
      </c>
      <c r="B444" s="96">
        <f t="shared" si="82"/>
        <v>443</v>
      </c>
      <c r="C444" s="64"/>
      <c r="D444" s="72" t="s">
        <v>817</v>
      </c>
      <c r="E444" s="72" t="s">
        <v>99</v>
      </c>
      <c r="F444" s="69" t="s">
        <v>958</v>
      </c>
      <c r="G444" s="70" t="s">
        <v>138</v>
      </c>
      <c r="H444" s="70" t="s">
        <v>776</v>
      </c>
      <c r="I444" s="70" t="s">
        <v>777</v>
      </c>
      <c r="J444" s="70" t="s">
        <v>337</v>
      </c>
      <c r="K444" s="77">
        <v>16</v>
      </c>
      <c r="L444" s="118">
        <v>43040</v>
      </c>
      <c r="M444" s="118">
        <v>43403</v>
      </c>
      <c r="N444" s="71">
        <f t="shared" si="89"/>
        <v>51.857142857142854</v>
      </c>
      <c r="O444" s="64" t="s">
        <v>1995</v>
      </c>
      <c r="P444" s="64">
        <v>16</v>
      </c>
      <c r="Q444" s="74">
        <f>IF(P444/K444&gt;1,100,+P444/K444*100)</f>
        <v>100</v>
      </c>
      <c r="R444" s="63">
        <f>+N444*Q444/100</f>
        <v>51.857142857142854</v>
      </c>
      <c r="S444" s="63">
        <f>IF(M444&lt;=$AG$1,R444,0)</f>
        <v>51.857142857142854</v>
      </c>
      <c r="T444" s="63">
        <f>IF($AG$1&gt;=M444,N444,0)</f>
        <v>51.857142857142854</v>
      </c>
      <c r="U444" s="64"/>
      <c r="V444" s="65" t="str">
        <f>IF(Q444=100,"CUMPLIDA",IF(M444-$AG$1&lt;0,"VENCIDA",IF(M444-$AG$1&lt;=30,"PRÓXIMA A VENCER",IF(Q444&gt;0,"CON AVANCE","EN TERMINO"))))</f>
        <v>CUMPLIDA</v>
      </c>
      <c r="W444" s="65" t="str">
        <f>IF(A444&lt;&gt;"",IF(AC444=1,"VENCIDO",IF(AC444=2,"PRÓXIMO A VENCER",IF(AC444=3,"EN TERMINO",IF(AC444=4,"CON AVANCE",IF(AC444=5,"CUMPLIDO",))))),"")</f>
        <v>CUMPLIDO</v>
      </c>
      <c r="X444" s="66" t="s">
        <v>165</v>
      </c>
      <c r="Y444" s="127" t="str">
        <f t="shared" si="85"/>
        <v>H62R15</v>
      </c>
      <c r="Z444" s="84">
        <f>IF(A444&lt;&gt;"",1,Z443+1)</f>
        <v>1</v>
      </c>
      <c r="AA444" s="84" t="str">
        <f t="shared" si="86"/>
        <v>H62R15 - 1</v>
      </c>
      <c r="AB444" s="128">
        <f t="shared" si="87"/>
        <v>5</v>
      </c>
      <c r="AC444" s="128">
        <f t="shared" si="84"/>
        <v>5</v>
      </c>
      <c r="AD444" s="128" t="str">
        <f>IF(A444&lt;&gt;"",MID(F444,1,FIND(" ",F444,1)-1),AD443)</f>
        <v>H62R15.</v>
      </c>
      <c r="AE444" s="128" t="str">
        <f t="shared" si="88"/>
        <v>H62R15</v>
      </c>
      <c r="AF444" s="56"/>
      <c r="AG444" s="56"/>
    </row>
    <row r="445" spans="1:33" s="2" customFormat="1" ht="350.1" customHeight="1" x14ac:dyDescent="0.2">
      <c r="A445" s="95">
        <f>IF(ISBLANK(D445),"",COUNTA($D$2:D445))</f>
        <v>372</v>
      </c>
      <c r="B445" s="96">
        <f t="shared" si="82"/>
        <v>444</v>
      </c>
      <c r="C445" s="64"/>
      <c r="D445" s="72" t="s">
        <v>816</v>
      </c>
      <c r="E445" s="72" t="s">
        <v>99</v>
      </c>
      <c r="F445" s="69" t="s">
        <v>1951</v>
      </c>
      <c r="G445" s="70" t="s">
        <v>497</v>
      </c>
      <c r="H445" s="70" t="s">
        <v>1950</v>
      </c>
      <c r="I445" s="70" t="s">
        <v>1950</v>
      </c>
      <c r="J445" s="72" t="s">
        <v>1949</v>
      </c>
      <c r="K445" s="77">
        <v>1</v>
      </c>
      <c r="L445" s="118">
        <v>44407</v>
      </c>
      <c r="M445" s="118">
        <v>44561</v>
      </c>
      <c r="N445" s="71">
        <f t="shared" si="89"/>
        <v>22</v>
      </c>
      <c r="O445" s="64" t="s">
        <v>1995</v>
      </c>
      <c r="P445" s="64">
        <v>0</v>
      </c>
      <c r="Q445" s="74">
        <f>IF(P445/K445&gt;1,100,+P445/K445*100)</f>
        <v>0</v>
      </c>
      <c r="R445" s="63">
        <f>+N445*Q445/100</f>
        <v>0</v>
      </c>
      <c r="S445" s="63">
        <f>IF(M445&lt;=$AG$1,R445,0)</f>
        <v>0</v>
      </c>
      <c r="T445" s="63">
        <f>IF($AG$1&gt;=M445,N445,0)</f>
        <v>22</v>
      </c>
      <c r="U445" s="64"/>
      <c r="V445" s="65" t="str">
        <f>IF(Q445=100,"CUMPLIDA",IF(M445-$AG$1&lt;0,"VENCIDA",IF(M445-$AG$1&lt;=30,"PRÓXIMA A VENCER",IF(Q445&gt;0,"CON AVANCE","EN TERMINO"))))</f>
        <v>VENCIDA</v>
      </c>
      <c r="W445" s="65" t="str">
        <f>IF(A445&lt;&gt;"",IF(AC445=1,"VENCIDO",IF(AC445=2,"PRÓXIMO A VENCER",IF(AC445=3,"EN TERMINO",IF(AC445=4,"CON AVANCE",IF(AC445=5,"CUMPLIDO",))))),"")</f>
        <v>VENCIDO</v>
      </c>
      <c r="X445" s="66" t="s">
        <v>165</v>
      </c>
      <c r="Y445" s="127" t="str">
        <f t="shared" si="85"/>
        <v>H63R15</v>
      </c>
      <c r="Z445" s="84">
        <f>IF(A445&lt;&gt;"",1,Z444+1)</f>
        <v>1</v>
      </c>
      <c r="AA445" s="84" t="str">
        <f t="shared" si="86"/>
        <v>H63R15 - 1</v>
      </c>
      <c r="AB445" s="128">
        <f t="shared" si="87"/>
        <v>1</v>
      </c>
      <c r="AC445" s="128">
        <f t="shared" si="84"/>
        <v>1</v>
      </c>
      <c r="AD445" s="128" t="str">
        <f>IF(A445&lt;&gt;"",MID(F445,1,FIND(" ",F445,1)-1),AD444)</f>
        <v>H63R15.</v>
      </c>
      <c r="AE445" s="128" t="str">
        <f t="shared" si="88"/>
        <v>H63R15</v>
      </c>
      <c r="AF445" s="56"/>
      <c r="AG445" s="56"/>
    </row>
    <row r="446" spans="1:33" s="2" customFormat="1" ht="182.25" customHeight="1" x14ac:dyDescent="0.2">
      <c r="A446" s="95" t="str">
        <f>IF(ISBLANK(D446),"",COUNTA($D$2:D446))</f>
        <v/>
      </c>
      <c r="B446" s="96">
        <f t="shared" si="82"/>
        <v>445</v>
      </c>
      <c r="C446" s="64"/>
      <c r="D446" s="72"/>
      <c r="E446" s="72" t="s">
        <v>99</v>
      </c>
      <c r="F446" s="69" t="s">
        <v>496</v>
      </c>
      <c r="G446" s="70" t="s">
        <v>194</v>
      </c>
      <c r="H446" s="70" t="s">
        <v>498</v>
      </c>
      <c r="I446" s="70" t="s">
        <v>495</v>
      </c>
      <c r="J446" s="72" t="s">
        <v>463</v>
      </c>
      <c r="K446" s="64">
        <v>3</v>
      </c>
      <c r="L446" s="118">
        <v>43040</v>
      </c>
      <c r="M446" s="118">
        <v>43403</v>
      </c>
      <c r="N446" s="71">
        <f t="shared" si="89"/>
        <v>51.857142857142854</v>
      </c>
      <c r="O446" s="64" t="s">
        <v>1994</v>
      </c>
      <c r="P446" s="64">
        <v>0</v>
      </c>
      <c r="Q446" s="74">
        <f>IF(P446/K446&gt;1,100,+P446/K446*100)</f>
        <v>0</v>
      </c>
      <c r="R446" s="63">
        <f>+N446*Q446/100</f>
        <v>0</v>
      </c>
      <c r="S446" s="63">
        <f>IF(M446&lt;=$AG$1,R446,0)</f>
        <v>0</v>
      </c>
      <c r="T446" s="63">
        <f>IF($AG$1&gt;=M446,N446,0)</f>
        <v>51.857142857142854</v>
      </c>
      <c r="U446" s="64"/>
      <c r="V446" s="65" t="str">
        <f>IF(Q446=100,"CUMPLIDA",IF(M446-$AG$1&lt;0,"VENCIDA",IF(M446-$AG$1&lt;=30,"PRÓXIMA A VENCER",IF(Q446&gt;0,"CON AVANCE","EN TERMINO"))))</f>
        <v>VENCIDA</v>
      </c>
      <c r="W446" s="65" t="str">
        <f>IF(A446&lt;&gt;"",IF(AC446=1,"VENCIDO",IF(AC446=2,"PRÓXIMO A VENCER",IF(AC446=3,"EN TERMINO",IF(AC446=4,"CON AVANCE",IF(AC446=5,"CUMPLIDO",))))),"")</f>
        <v/>
      </c>
      <c r="X446" s="66" t="s">
        <v>165</v>
      </c>
      <c r="Y446" s="127" t="str">
        <f t="shared" si="85"/>
        <v>H63R15</v>
      </c>
      <c r="Z446" s="84">
        <f>IF(A446&lt;&gt;"",1,Z445+1)</f>
        <v>2</v>
      </c>
      <c r="AA446" s="84" t="str">
        <f t="shared" si="86"/>
        <v>H63R15 - 2</v>
      </c>
      <c r="AB446" s="128">
        <f t="shared" si="87"/>
        <v>1</v>
      </c>
      <c r="AC446" s="128">
        <f t="shared" si="84"/>
        <v>1</v>
      </c>
      <c r="AD446" s="128" t="str">
        <f>IF(A446&lt;&gt;"",MID(F446,1,FIND(" ",F446,1)-1),AD445)</f>
        <v>H63R15.</v>
      </c>
      <c r="AE446" s="128" t="str">
        <f t="shared" si="88"/>
        <v>H63R15</v>
      </c>
      <c r="AF446" s="56"/>
      <c r="AG446" s="56"/>
    </row>
    <row r="447" spans="1:33" s="2" customFormat="1" ht="350.1" customHeight="1" x14ac:dyDescent="0.2">
      <c r="A447" s="95">
        <f>IF(ISBLANK(D447),"",COUNTA($D$2:D447))</f>
        <v>373</v>
      </c>
      <c r="B447" s="96">
        <f t="shared" si="82"/>
        <v>446</v>
      </c>
      <c r="C447" s="64"/>
      <c r="D447" s="72" t="s">
        <v>816</v>
      </c>
      <c r="E447" s="72" t="s">
        <v>135</v>
      </c>
      <c r="F447" s="69" t="s">
        <v>959</v>
      </c>
      <c r="G447" s="70" t="s">
        <v>139</v>
      </c>
      <c r="H447" s="70" t="s">
        <v>1935</v>
      </c>
      <c r="I447" s="70" t="s">
        <v>1943</v>
      </c>
      <c r="J447" s="72" t="s">
        <v>1879</v>
      </c>
      <c r="K447" s="64">
        <v>1</v>
      </c>
      <c r="L447" s="118">
        <v>44407</v>
      </c>
      <c r="M447" s="118">
        <v>44561</v>
      </c>
      <c r="N447" s="71">
        <f t="shared" si="89"/>
        <v>22</v>
      </c>
      <c r="O447" s="64" t="s">
        <v>1995</v>
      </c>
      <c r="P447" s="64">
        <v>0</v>
      </c>
      <c r="Q447" s="74">
        <f>IF(P447/K447&gt;1,100,+P447/K447*100)</f>
        <v>0</v>
      </c>
      <c r="R447" s="63">
        <f>+N447*Q447/100</f>
        <v>0</v>
      </c>
      <c r="S447" s="63">
        <f>IF(M447&lt;=$AG$1,R447,0)</f>
        <v>0</v>
      </c>
      <c r="T447" s="63">
        <f>IF($AG$1&gt;=M447,N447,0)</f>
        <v>22</v>
      </c>
      <c r="U447" s="64"/>
      <c r="V447" s="65" t="str">
        <f>IF(Q447=100,"CUMPLIDA",IF(M447-$AG$1&lt;0,"VENCIDA",IF(M447-$AG$1&lt;=30,"PRÓXIMA A VENCER",IF(Q447&gt;0,"CON AVANCE","EN TERMINO"))))</f>
        <v>VENCIDA</v>
      </c>
      <c r="W447" s="65" t="str">
        <f>IF(A447&lt;&gt;"",IF(AC447=1,"VENCIDO",IF(AC447=2,"PRÓXIMO A VENCER",IF(AC447=3,"EN TERMINO",IF(AC447=4,"CON AVANCE",IF(AC447=5,"CUMPLIDO",))))),"")</f>
        <v>VENCIDO</v>
      </c>
      <c r="X447" s="66" t="s">
        <v>165</v>
      </c>
      <c r="Y447" s="127" t="str">
        <f t="shared" si="85"/>
        <v>H64R15</v>
      </c>
      <c r="Z447" s="84">
        <f>IF(A447&lt;&gt;"",1,Z446+1)</f>
        <v>1</v>
      </c>
      <c r="AA447" s="84" t="str">
        <f t="shared" si="86"/>
        <v>H64R15 - 1</v>
      </c>
      <c r="AB447" s="128">
        <f t="shared" si="87"/>
        <v>1</v>
      </c>
      <c r="AC447" s="128">
        <f t="shared" si="84"/>
        <v>1</v>
      </c>
      <c r="AD447" s="128" t="str">
        <f>IF(A447&lt;&gt;"",MID(F447,1,FIND(" ",F447,1)-1),AD446)</f>
        <v>H64R15.</v>
      </c>
      <c r="AE447" s="128" t="str">
        <f t="shared" si="88"/>
        <v>H64R15</v>
      </c>
      <c r="AF447" s="56"/>
      <c r="AG447" s="56"/>
    </row>
    <row r="448" spans="1:33" s="2" customFormat="1" ht="350.1" customHeight="1" x14ac:dyDescent="0.2">
      <c r="A448" s="95">
        <f>IF(ISBLANK(D448),"",COUNTA($D$2:D448))</f>
        <v>374</v>
      </c>
      <c r="B448" s="96">
        <f t="shared" si="82"/>
        <v>447</v>
      </c>
      <c r="C448" s="64"/>
      <c r="D448" s="72" t="s">
        <v>816</v>
      </c>
      <c r="E448" s="72" t="s">
        <v>22</v>
      </c>
      <c r="F448" s="69" t="s">
        <v>785</v>
      </c>
      <c r="G448" s="70" t="s">
        <v>140</v>
      </c>
      <c r="H448" s="69" t="s">
        <v>1953</v>
      </c>
      <c r="I448" s="69" t="s">
        <v>1952</v>
      </c>
      <c r="J448" s="70" t="s">
        <v>1981</v>
      </c>
      <c r="K448" s="64">
        <v>1</v>
      </c>
      <c r="L448" s="118">
        <v>44407</v>
      </c>
      <c r="M448" s="118">
        <v>44620</v>
      </c>
      <c r="N448" s="71">
        <f t="shared" si="89"/>
        <v>30.428571428571427</v>
      </c>
      <c r="O448" s="64" t="s">
        <v>1995</v>
      </c>
      <c r="P448" s="64">
        <v>0</v>
      </c>
      <c r="Q448" s="74">
        <f>IF(P448/K448&gt;1,100,+P448/K448*100)</f>
        <v>0</v>
      </c>
      <c r="R448" s="63">
        <f>+N448*Q448/100</f>
        <v>0</v>
      </c>
      <c r="S448" s="63">
        <f>IF(M448&lt;=$AG$1,R448,0)</f>
        <v>0</v>
      </c>
      <c r="T448" s="63">
        <f>IF($AG$1&gt;=M448,N448,0)</f>
        <v>30.428571428571427</v>
      </c>
      <c r="U448" s="64"/>
      <c r="V448" s="65" t="str">
        <f>IF(Q448=100,"CUMPLIDA",IF(M448-$AG$1&lt;0,"VENCIDA",IF(M448-$AG$1&lt;=30,"PRÓXIMA A VENCER",IF(Q448&gt;0,"CON AVANCE","EN TERMINO"))))</f>
        <v>VENCIDA</v>
      </c>
      <c r="W448" s="65" t="str">
        <f>IF(A448&lt;&gt;"",IF(AC448=1,"VENCIDO",IF(AC448=2,"PRÓXIMO A VENCER",IF(AC448=3,"EN TERMINO",IF(AC448=4,"CON AVANCE",IF(AC448=5,"CUMPLIDO",))))),"")</f>
        <v>VENCIDO</v>
      </c>
      <c r="X448" s="66" t="s">
        <v>165</v>
      </c>
      <c r="Y448" s="127" t="str">
        <f t="shared" si="85"/>
        <v>H66R15</v>
      </c>
      <c r="Z448" s="84">
        <f>IF(A448&lt;&gt;"",1,Z447+1)</f>
        <v>1</v>
      </c>
      <c r="AA448" s="84" t="str">
        <f t="shared" si="86"/>
        <v>H66R15 - 1</v>
      </c>
      <c r="AB448" s="128">
        <f t="shared" si="87"/>
        <v>1</v>
      </c>
      <c r="AC448" s="128">
        <f t="shared" si="84"/>
        <v>1</v>
      </c>
      <c r="AD448" s="128" t="str">
        <f>IF(A448&lt;&gt;"",MID(F448,1,FIND(" ",F448,1)-1),AD447)</f>
        <v>H66R15.</v>
      </c>
      <c r="AE448" s="128" t="str">
        <f t="shared" si="88"/>
        <v>H66R15</v>
      </c>
      <c r="AF448" s="56"/>
      <c r="AG448" s="56"/>
    </row>
    <row r="449" spans="1:33" s="2" customFormat="1" ht="350.1" customHeight="1" x14ac:dyDescent="0.2">
      <c r="A449" s="95">
        <f>IF(ISBLANK(D449),"",COUNTA($D$2:D449))</f>
        <v>375</v>
      </c>
      <c r="B449" s="96">
        <f t="shared" si="82"/>
        <v>448</v>
      </c>
      <c r="C449" s="64"/>
      <c r="D449" s="72" t="s">
        <v>817</v>
      </c>
      <c r="E449" s="72" t="s">
        <v>90</v>
      </c>
      <c r="F449" s="69" t="s">
        <v>400</v>
      </c>
      <c r="G449" s="70" t="s">
        <v>195</v>
      </c>
      <c r="H449" s="70" t="s">
        <v>401</v>
      </c>
      <c r="I449" s="69" t="s">
        <v>402</v>
      </c>
      <c r="J449" s="72" t="s">
        <v>386</v>
      </c>
      <c r="K449" s="64">
        <v>1</v>
      </c>
      <c r="L449" s="118">
        <v>43040</v>
      </c>
      <c r="M449" s="118">
        <v>43099</v>
      </c>
      <c r="N449" s="71">
        <f t="shared" si="89"/>
        <v>8.4285714285714288</v>
      </c>
      <c r="O449" s="64" t="s">
        <v>379</v>
      </c>
      <c r="P449" s="64">
        <v>1</v>
      </c>
      <c r="Q449" s="74">
        <f>IF(P449/K449&gt;1,100,+P449/K449*100)</f>
        <v>100</v>
      </c>
      <c r="R449" s="63">
        <f>+N449*Q449/100</f>
        <v>8.4285714285714288</v>
      </c>
      <c r="S449" s="63">
        <f>IF(M449&lt;=$AG$1,R449,0)</f>
        <v>8.4285714285714288</v>
      </c>
      <c r="T449" s="63">
        <f>IF($AG$1&gt;=M449,N449,0)</f>
        <v>8.4285714285714288</v>
      </c>
      <c r="U449" s="64"/>
      <c r="V449" s="65" t="str">
        <f>IF(Q449=100,"CUMPLIDA",IF(M449-$AG$1&lt;0,"VENCIDA",IF(M449-$AG$1&lt;=30,"PRÓXIMA A VENCER",IF(Q449&gt;0,"CON AVANCE","EN TERMINO"))))</f>
        <v>CUMPLIDA</v>
      </c>
      <c r="W449" s="65" t="str">
        <f>IF(A449&lt;&gt;"",IF(AC449=1,"VENCIDO",IF(AC449=2,"PRÓXIMO A VENCER",IF(AC449=3,"EN TERMINO",IF(AC449=4,"CON AVANCE",IF(AC449=5,"CUMPLIDO",))))),"")</f>
        <v>CUMPLIDO</v>
      </c>
      <c r="X449" s="66" t="s">
        <v>165</v>
      </c>
      <c r="Y449" s="127" t="str">
        <f t="shared" si="85"/>
        <v>H68R15</v>
      </c>
      <c r="Z449" s="84">
        <f>IF(A449&lt;&gt;"",1,Z448+1)</f>
        <v>1</v>
      </c>
      <c r="AA449" s="84" t="str">
        <f t="shared" si="86"/>
        <v>H68R15 - 1</v>
      </c>
      <c r="AB449" s="128">
        <f t="shared" si="87"/>
        <v>5</v>
      </c>
      <c r="AC449" s="128">
        <f t="shared" si="84"/>
        <v>5</v>
      </c>
      <c r="AD449" s="128" t="str">
        <f>IF(A449&lt;&gt;"",MID(F449,1,FIND(" ",F449,1)-1),AD448)</f>
        <v>H68R15.</v>
      </c>
      <c r="AE449" s="128" t="str">
        <f t="shared" si="88"/>
        <v>H68R15</v>
      </c>
      <c r="AF449" s="56"/>
      <c r="AG449" s="56"/>
    </row>
    <row r="450" spans="1:33" s="2" customFormat="1" ht="350.1" customHeight="1" x14ac:dyDescent="0.2">
      <c r="A450" s="95">
        <f>IF(ISBLANK(D450),"",COUNTA($D$2:D450))</f>
        <v>376</v>
      </c>
      <c r="B450" s="96">
        <f t="shared" si="82"/>
        <v>449</v>
      </c>
      <c r="C450" s="64"/>
      <c r="D450" s="64" t="s">
        <v>816</v>
      </c>
      <c r="E450" s="64" t="s">
        <v>21</v>
      </c>
      <c r="F450" s="69" t="s">
        <v>810</v>
      </c>
      <c r="G450" s="69" t="s">
        <v>141</v>
      </c>
      <c r="H450" s="69" t="s">
        <v>403</v>
      </c>
      <c r="I450" s="78" t="s">
        <v>404</v>
      </c>
      <c r="J450" s="64" t="s">
        <v>405</v>
      </c>
      <c r="K450" s="64">
        <v>1</v>
      </c>
      <c r="L450" s="118">
        <v>43040</v>
      </c>
      <c r="M450" s="118">
        <v>43069</v>
      </c>
      <c r="N450" s="71">
        <f t="shared" ref="N450:N480" si="90">(+M450-L450)/7</f>
        <v>4.1428571428571432</v>
      </c>
      <c r="O450" s="64" t="s">
        <v>379</v>
      </c>
      <c r="P450" s="64">
        <v>1</v>
      </c>
      <c r="Q450" s="74">
        <f>IF(P450/K450&gt;1,100,+P450/K450*100)</f>
        <v>100</v>
      </c>
      <c r="R450" s="63">
        <f>+N450*Q450/100</f>
        <v>4.1428571428571432</v>
      </c>
      <c r="S450" s="63">
        <f>IF(M450&lt;=$AG$1,R450,0)</f>
        <v>4.1428571428571432</v>
      </c>
      <c r="T450" s="63">
        <f>IF($AG$1&gt;=M450,N450,0)</f>
        <v>4.1428571428571432</v>
      </c>
      <c r="U450" s="64" t="s">
        <v>1815</v>
      </c>
      <c r="V450" s="65" t="str">
        <f>IF(Q450=100,"CUMPLIDA",IF(M450-$AG$1&lt;0,"VENCIDA",IF(M450-$AG$1&lt;=30,"PRÓXIMA A VENCER",IF(Q450&gt;0,"CON AVANCE","EN TERMINO"))))</f>
        <v>CUMPLIDA</v>
      </c>
      <c r="W450" s="65" t="str">
        <f>IF(A450&lt;&gt;"",IF(AC450=1,"VENCIDO",IF(AC450=2,"PRÓXIMO A VENCER",IF(AC450=3,"EN TERMINO",IF(AC450=4,"CON AVANCE",IF(AC450=5,"CUMPLIDO",))))),"")</f>
        <v>CUMPLIDO</v>
      </c>
      <c r="X450" s="66" t="s">
        <v>165</v>
      </c>
      <c r="Y450" s="127" t="str">
        <f t="shared" si="85"/>
        <v>H75R15</v>
      </c>
      <c r="Z450" s="84">
        <f>IF(A450&lt;&gt;"",1,Z449+1)</f>
        <v>1</v>
      </c>
      <c r="AA450" s="84" t="str">
        <f t="shared" si="86"/>
        <v>H75R15 - 1</v>
      </c>
      <c r="AB450" s="128">
        <f t="shared" si="87"/>
        <v>5</v>
      </c>
      <c r="AC450" s="128">
        <f t="shared" si="84"/>
        <v>5</v>
      </c>
      <c r="AD450" s="128" t="str">
        <f>IF(A450&lt;&gt;"",MID(F450,1,FIND(" ",F450,1)-1),AD449)</f>
        <v>H75R15.</v>
      </c>
      <c r="AE450" s="128" t="str">
        <f t="shared" si="88"/>
        <v>H75R15</v>
      </c>
      <c r="AF450" s="56"/>
      <c r="AG450" s="56"/>
    </row>
    <row r="451" spans="1:33" s="2" customFormat="1" ht="350.1" customHeight="1" x14ac:dyDescent="0.2">
      <c r="A451" s="95">
        <f>IF(ISBLANK(D451),"",COUNTA($D$2:D451))</f>
        <v>377</v>
      </c>
      <c r="B451" s="96">
        <f t="shared" si="82"/>
        <v>450</v>
      </c>
      <c r="C451" s="64"/>
      <c r="D451" s="72" t="s">
        <v>816</v>
      </c>
      <c r="E451" s="72" t="s">
        <v>35</v>
      </c>
      <c r="F451" s="69" t="s">
        <v>374</v>
      </c>
      <c r="G451" s="70" t="s">
        <v>373</v>
      </c>
      <c r="H451" s="70" t="s">
        <v>1373</v>
      </c>
      <c r="I451" s="70" t="s">
        <v>1436</v>
      </c>
      <c r="J451" s="72" t="s">
        <v>361</v>
      </c>
      <c r="K451" s="64">
        <v>3</v>
      </c>
      <c r="L451" s="118">
        <v>43709</v>
      </c>
      <c r="M451" s="118">
        <v>44073</v>
      </c>
      <c r="N451" s="71">
        <f t="shared" si="90"/>
        <v>52</v>
      </c>
      <c r="O451" s="64" t="s">
        <v>350</v>
      </c>
      <c r="P451" s="64">
        <v>3</v>
      </c>
      <c r="Q451" s="74">
        <f>IF(P451/K451&gt;1,100,+P451/K451*100)</f>
        <v>100</v>
      </c>
      <c r="R451" s="63">
        <f>+N451*Q451/100</f>
        <v>52</v>
      </c>
      <c r="S451" s="63">
        <f>IF(M451&lt;=$AG$1,R451,0)</f>
        <v>52</v>
      </c>
      <c r="T451" s="63">
        <f>IF($AG$1&gt;=M451,N451,0)</f>
        <v>52</v>
      </c>
      <c r="U451" s="64" t="s">
        <v>1815</v>
      </c>
      <c r="V451" s="65" t="str">
        <f>IF(Q451=100,"CUMPLIDA",IF(M451-$AG$1&lt;0,"VENCIDA",IF(M451-$AG$1&lt;=30,"PRÓXIMA A VENCER",IF(Q451&gt;0,"CON AVANCE","EN TERMINO"))))</f>
        <v>CUMPLIDA</v>
      </c>
      <c r="W451" s="65" t="str">
        <f>IF(A451&lt;&gt;"",IF(AC451=1,"VENCIDO",IF(AC451=2,"PRÓXIMO A VENCER",IF(AC451=3,"EN TERMINO",IF(AC451=4,"CON AVANCE",IF(AC451=5,"CUMPLIDO",))))),"")</f>
        <v>CUMPLIDO</v>
      </c>
      <c r="X451" s="66" t="s">
        <v>165</v>
      </c>
      <c r="Y451" s="127" t="str">
        <f t="shared" si="85"/>
        <v>H76R15</v>
      </c>
      <c r="Z451" s="84">
        <f>IF(A451&lt;&gt;"",1,Z450+1)</f>
        <v>1</v>
      </c>
      <c r="AA451" s="84" t="str">
        <f t="shared" si="86"/>
        <v>H76R15 - 1</v>
      </c>
      <c r="AB451" s="128">
        <f t="shared" si="87"/>
        <v>5</v>
      </c>
      <c r="AC451" s="128">
        <f t="shared" si="84"/>
        <v>5</v>
      </c>
      <c r="AD451" s="128" t="str">
        <f>IF(A451&lt;&gt;"",MID(F451,1,FIND(" ",F451,1)-1),AD450)</f>
        <v>H76R15.</v>
      </c>
      <c r="AE451" s="128" t="str">
        <f t="shared" si="88"/>
        <v>H76R15</v>
      </c>
      <c r="AF451" s="56"/>
      <c r="AG451" s="56"/>
    </row>
    <row r="452" spans="1:33" s="2" customFormat="1" ht="350.1" customHeight="1" x14ac:dyDescent="0.2">
      <c r="A452" s="95">
        <f>IF(ISBLANK(D452),"",COUNTA($D$2:D452))</f>
        <v>378</v>
      </c>
      <c r="B452" s="96">
        <f t="shared" si="82"/>
        <v>451</v>
      </c>
      <c r="C452" s="64"/>
      <c r="D452" s="72" t="s">
        <v>816</v>
      </c>
      <c r="E452" s="72" t="s">
        <v>142</v>
      </c>
      <c r="F452" s="69" t="s">
        <v>349</v>
      </c>
      <c r="G452" s="70" t="s">
        <v>1976</v>
      </c>
      <c r="H452" s="79" t="s">
        <v>1848</v>
      </c>
      <c r="I452" s="79" t="s">
        <v>1368</v>
      </c>
      <c r="J452" s="80" t="s">
        <v>1369</v>
      </c>
      <c r="K452" s="81">
        <v>1</v>
      </c>
      <c r="L452" s="120">
        <v>43859</v>
      </c>
      <c r="M452" s="120">
        <v>44196</v>
      </c>
      <c r="N452" s="71">
        <f t="shared" si="90"/>
        <v>48.142857142857146</v>
      </c>
      <c r="O452" s="64" t="s">
        <v>379</v>
      </c>
      <c r="P452" s="64">
        <v>0.3</v>
      </c>
      <c r="Q452" s="74">
        <f>IF(P452/K452&gt;1,100,+P452/K452*100)</f>
        <v>30</v>
      </c>
      <c r="R452" s="63">
        <f>+N452*Q452/100</f>
        <v>14.442857142857145</v>
      </c>
      <c r="S452" s="63">
        <f>IF(M452&lt;=$AG$1,R452,0)</f>
        <v>14.442857142857145</v>
      </c>
      <c r="T452" s="63">
        <f>IF($AG$1&gt;=M452,N452,0)</f>
        <v>48.142857142857146</v>
      </c>
      <c r="U452" s="64" t="s">
        <v>1815</v>
      </c>
      <c r="V452" s="65" t="str">
        <f>IF(Q452=100,"CUMPLIDA",IF(M452-$AG$1&lt;0,"VENCIDA",IF(M452-$AG$1&lt;=30,"PRÓXIMA A VENCER",IF(Q452&gt;0,"CON AVANCE","EN TERMINO"))))</f>
        <v>VENCIDA</v>
      </c>
      <c r="W452" s="65" t="str">
        <f>IF(A452&lt;&gt;"",IF(AC452=1,"VENCIDO",IF(AC452=2,"PRÓXIMO A VENCER",IF(AC452=3,"EN TERMINO",IF(AC452=4,"CON AVANCE",IF(AC452=5,"CUMPLIDO",))))),"")</f>
        <v>VENCIDO</v>
      </c>
      <c r="X452" s="66" t="s">
        <v>165</v>
      </c>
      <c r="Y452" s="127" t="str">
        <f t="shared" si="85"/>
        <v>H83R15</v>
      </c>
      <c r="Z452" s="84">
        <f>IF(A452&lt;&gt;"",1,Z451+1)</f>
        <v>1</v>
      </c>
      <c r="AA452" s="84" t="str">
        <f t="shared" si="86"/>
        <v>H83R15 - 1</v>
      </c>
      <c r="AB452" s="128">
        <f t="shared" si="87"/>
        <v>1</v>
      </c>
      <c r="AC452" s="128">
        <f t="shared" si="84"/>
        <v>1</v>
      </c>
      <c r="AD452" s="128" t="str">
        <f>IF(A452&lt;&gt;"",MID(F452,1,FIND(" ",F452,1)-1),AD451)</f>
        <v>H83R15.</v>
      </c>
      <c r="AE452" s="128" t="str">
        <f t="shared" si="88"/>
        <v>H83R15</v>
      </c>
      <c r="AF452" s="56"/>
      <c r="AG452" s="56"/>
    </row>
    <row r="453" spans="1:33" s="2" customFormat="1" ht="238.5" customHeight="1" x14ac:dyDescent="0.2">
      <c r="A453" s="95">
        <f>IF(ISBLANK(D453),"",COUNTA($D$2:D453))</f>
        <v>379</v>
      </c>
      <c r="B453" s="96">
        <f t="shared" si="82"/>
        <v>452</v>
      </c>
      <c r="C453" s="64"/>
      <c r="D453" s="72" t="s">
        <v>816</v>
      </c>
      <c r="E453" s="72" t="s">
        <v>22</v>
      </c>
      <c r="F453" s="69" t="s">
        <v>946</v>
      </c>
      <c r="G453" s="70" t="s">
        <v>143</v>
      </c>
      <c r="H453" s="70" t="s">
        <v>947</v>
      </c>
      <c r="I453" s="70" t="s">
        <v>759</v>
      </c>
      <c r="J453" s="72" t="s">
        <v>395</v>
      </c>
      <c r="K453" s="64">
        <v>1</v>
      </c>
      <c r="L453" s="120">
        <v>43040</v>
      </c>
      <c r="M453" s="120">
        <v>43099</v>
      </c>
      <c r="N453" s="71">
        <f t="shared" si="90"/>
        <v>8.4285714285714288</v>
      </c>
      <c r="O453" s="64" t="s">
        <v>379</v>
      </c>
      <c r="P453" s="64">
        <v>1</v>
      </c>
      <c r="Q453" s="74">
        <f>IF(P453/K453&gt;1,100,+P453/K453*100)</f>
        <v>100</v>
      </c>
      <c r="R453" s="63">
        <f>+N453*Q453/100</f>
        <v>8.4285714285714288</v>
      </c>
      <c r="S453" s="63">
        <f>IF(M453&lt;=$AG$1,R453,0)</f>
        <v>8.4285714285714288</v>
      </c>
      <c r="T453" s="63">
        <f>IF($AG$1&gt;=M453,N453,0)</f>
        <v>8.4285714285714288</v>
      </c>
      <c r="U453" s="64" t="s">
        <v>1815</v>
      </c>
      <c r="V453" s="65" t="str">
        <f>IF(Q453=100,"CUMPLIDA",IF(M453-$AG$1&lt;0,"VENCIDA",IF(M453-$AG$1&lt;=30,"PRÓXIMA A VENCER",IF(Q453&gt;0,"CON AVANCE","EN TERMINO"))))</f>
        <v>CUMPLIDA</v>
      </c>
      <c r="W453" s="65" t="str">
        <f>IF(A453&lt;&gt;"",IF(AC453=1,"VENCIDO",IF(AC453=2,"PRÓXIMO A VENCER",IF(AC453=3,"EN TERMINO",IF(AC453=4,"CON AVANCE",IF(AC453=5,"CUMPLIDO",))))),"")</f>
        <v>CUMPLIDO</v>
      </c>
      <c r="X453" s="66" t="s">
        <v>165</v>
      </c>
      <c r="Y453" s="127" t="str">
        <f t="shared" si="85"/>
        <v>H84R15</v>
      </c>
      <c r="Z453" s="84">
        <f>IF(A453&lt;&gt;"",1,Z452+1)</f>
        <v>1</v>
      </c>
      <c r="AA453" s="84" t="str">
        <f t="shared" si="86"/>
        <v>H84R15 - 1</v>
      </c>
      <c r="AB453" s="128">
        <f t="shared" si="87"/>
        <v>5</v>
      </c>
      <c r="AC453" s="128">
        <f t="shared" si="84"/>
        <v>5</v>
      </c>
      <c r="AD453" s="128" t="str">
        <f>IF(A453&lt;&gt;"",MID(F453,1,FIND(" ",F453,1)-1),AD452)</f>
        <v>H84R15.</v>
      </c>
      <c r="AE453" s="128" t="str">
        <f t="shared" si="88"/>
        <v>H84R15</v>
      </c>
      <c r="AF453" s="56"/>
      <c r="AG453" s="56"/>
    </row>
    <row r="454" spans="1:33" s="2" customFormat="1" ht="350.1" customHeight="1" x14ac:dyDescent="0.2">
      <c r="A454" s="95" t="str">
        <f>IF(ISBLANK(D454),"",COUNTA($D$2:D454))</f>
        <v/>
      </c>
      <c r="B454" s="96">
        <f t="shared" ref="B454:B520" si="91">ROW()-1</f>
        <v>453</v>
      </c>
      <c r="C454" s="64"/>
      <c r="D454" s="72"/>
      <c r="E454" s="72" t="s">
        <v>22</v>
      </c>
      <c r="F454" s="69" t="s">
        <v>1934</v>
      </c>
      <c r="G454" s="70" t="s">
        <v>143</v>
      </c>
      <c r="H454" s="70" t="s">
        <v>1977</v>
      </c>
      <c r="I454" s="70" t="s">
        <v>1952</v>
      </c>
      <c r="J454" s="70" t="s">
        <v>1981</v>
      </c>
      <c r="K454" s="64">
        <v>1</v>
      </c>
      <c r="L454" s="118">
        <v>44408</v>
      </c>
      <c r="M454" s="118">
        <v>44620</v>
      </c>
      <c r="N454" s="71">
        <f t="shared" si="90"/>
        <v>30.285714285714285</v>
      </c>
      <c r="O454" s="64" t="s">
        <v>1995</v>
      </c>
      <c r="P454" s="64">
        <v>0</v>
      </c>
      <c r="Q454" s="74">
        <f>IF(P454/K454&gt;1,100,+P454/K454*100)</f>
        <v>0</v>
      </c>
      <c r="R454" s="63">
        <f>+N454*Q454/100</f>
        <v>0</v>
      </c>
      <c r="S454" s="63">
        <f>IF(M454&lt;=$AG$1,R454,0)</f>
        <v>0</v>
      </c>
      <c r="T454" s="63">
        <f>IF($AG$1&gt;=M454,N454,0)</f>
        <v>30.285714285714285</v>
      </c>
      <c r="U454" s="64"/>
      <c r="V454" s="65" t="str">
        <f>IF(Q454=100,"CUMPLIDA",IF(M454-$AG$1&lt;0,"VENCIDA",IF(M454-$AG$1&lt;=30,"PRÓXIMA A VENCER",IF(Q454&gt;0,"CON AVANCE","EN TERMINO"))))</f>
        <v>VENCIDA</v>
      </c>
      <c r="W454" s="65" t="str">
        <f>IF(A454&lt;&gt;"",IF(AC454=1,"VENCIDO",IF(AC454=2,"PRÓXIMO A VENCER",IF(AC454=3,"EN TERMINO",IF(AC454=4,"CON AVANCE",IF(AC454=5,"CUMPLIDO",))))),"")</f>
        <v/>
      </c>
      <c r="X454" s="66" t="s">
        <v>165</v>
      </c>
      <c r="Y454" s="127" t="str">
        <f t="shared" si="85"/>
        <v>H84R15</v>
      </c>
      <c r="Z454" s="84">
        <f>IF(A454&lt;&gt;"",1,Z453+1)</f>
        <v>2</v>
      </c>
      <c r="AA454" s="84" t="str">
        <f t="shared" si="86"/>
        <v>H84R15 - 2</v>
      </c>
      <c r="AB454" s="128">
        <f t="shared" si="87"/>
        <v>1</v>
      </c>
      <c r="AC454" s="128">
        <f t="shared" si="84"/>
        <v>1</v>
      </c>
      <c r="AD454" s="128" t="str">
        <f>IF(A454&lt;&gt;"",MID(F454,1,FIND(" ",F454,1)-1),AD453)</f>
        <v>H84R15.</v>
      </c>
      <c r="AE454" s="128" t="str">
        <f t="shared" si="88"/>
        <v>H84R15</v>
      </c>
      <c r="AF454" s="56"/>
      <c r="AG454" s="56"/>
    </row>
    <row r="455" spans="1:33" s="2" customFormat="1" ht="350.1" customHeight="1" x14ac:dyDescent="0.2">
      <c r="A455" s="95">
        <f>IF(ISBLANK(D455),"",COUNTA($D$2:D455))</f>
        <v>380</v>
      </c>
      <c r="B455" s="96">
        <f t="shared" si="91"/>
        <v>454</v>
      </c>
      <c r="C455" s="64"/>
      <c r="D455" s="72" t="s">
        <v>816</v>
      </c>
      <c r="E455" s="72" t="s">
        <v>22</v>
      </c>
      <c r="F455" s="69" t="s">
        <v>408</v>
      </c>
      <c r="G455" s="70" t="s">
        <v>144</v>
      </c>
      <c r="H455" s="70" t="s">
        <v>380</v>
      </c>
      <c r="I455" s="70" t="s">
        <v>407</v>
      </c>
      <c r="J455" s="72" t="s">
        <v>46</v>
      </c>
      <c r="K455" s="64">
        <v>4</v>
      </c>
      <c r="L455" s="118">
        <v>43040</v>
      </c>
      <c r="M455" s="118">
        <v>43403</v>
      </c>
      <c r="N455" s="71">
        <f t="shared" si="90"/>
        <v>51.857142857142854</v>
      </c>
      <c r="O455" s="64" t="s">
        <v>379</v>
      </c>
      <c r="P455" s="64">
        <v>4</v>
      </c>
      <c r="Q455" s="155">
        <f>IF(P455/K455&gt;1,100,+P455/K455*100)</f>
        <v>100</v>
      </c>
      <c r="R455" s="63">
        <f>+N455*Q455/100</f>
        <v>51.857142857142854</v>
      </c>
      <c r="S455" s="63">
        <f>IF(M455&lt;=$AG$1,R455,0)</f>
        <v>51.857142857142854</v>
      </c>
      <c r="T455" s="63">
        <f>IF($AG$1&gt;=M455,N455,0)</f>
        <v>51.857142857142854</v>
      </c>
      <c r="U455" s="64" t="s">
        <v>1815</v>
      </c>
      <c r="V455" s="65" t="str">
        <f>IF(Q455=100,"CUMPLIDA",IF(M455-$AG$1&lt;0,"VENCIDA",IF(M455-$AG$1&lt;=30,"PRÓXIMA A VENCER",IF(Q455&gt;0,"CON AVANCE","EN TERMINO"))))</f>
        <v>CUMPLIDA</v>
      </c>
      <c r="W455" s="65" t="str">
        <f>IF(A455&lt;&gt;"",IF(AC455=1,"VENCIDO",IF(AC455=2,"PRÓXIMO A VENCER",IF(AC455=3,"EN TERMINO",IF(AC455=4,"CON AVANCE",IF(AC455=5,"CUMPLIDO",))))),"")</f>
        <v>CUMPLIDO</v>
      </c>
      <c r="X455" s="66" t="s">
        <v>165</v>
      </c>
      <c r="Y455" s="127" t="str">
        <f t="shared" si="85"/>
        <v>H88R15</v>
      </c>
      <c r="Z455" s="84">
        <f>IF(A455&lt;&gt;"",1,Z454+1)</f>
        <v>1</v>
      </c>
      <c r="AA455" s="84" t="str">
        <f t="shared" si="86"/>
        <v>H88R15 - 1</v>
      </c>
      <c r="AB455" s="128">
        <f t="shared" si="87"/>
        <v>5</v>
      </c>
      <c r="AC455" s="128">
        <f t="shared" si="84"/>
        <v>5</v>
      </c>
      <c r="AD455" s="128" t="str">
        <f>IF(A455&lt;&gt;"",MID(F455,1,FIND(" ",F455,1)-1),AD454)</f>
        <v>H88R15.</v>
      </c>
      <c r="AE455" s="128" t="str">
        <f t="shared" si="88"/>
        <v>H88R15</v>
      </c>
      <c r="AF455" s="56"/>
      <c r="AG455" s="56"/>
    </row>
    <row r="456" spans="1:33" s="2" customFormat="1" ht="350.1" customHeight="1" x14ac:dyDescent="0.2">
      <c r="A456" s="95">
        <f>IF(ISBLANK(D456),"",COUNTA($D$2:D456))</f>
        <v>381</v>
      </c>
      <c r="B456" s="96">
        <f t="shared" si="91"/>
        <v>455</v>
      </c>
      <c r="C456" s="64"/>
      <c r="D456" s="72" t="s">
        <v>816</v>
      </c>
      <c r="E456" s="72" t="s">
        <v>20</v>
      </c>
      <c r="F456" s="69" t="s">
        <v>1391</v>
      </c>
      <c r="G456" s="70" t="s">
        <v>760</v>
      </c>
      <c r="H456" s="70" t="s">
        <v>1385</v>
      </c>
      <c r="I456" s="70" t="s">
        <v>1383</v>
      </c>
      <c r="J456" s="72" t="s">
        <v>1384</v>
      </c>
      <c r="K456" s="64">
        <v>4</v>
      </c>
      <c r="L456" s="120">
        <v>43858</v>
      </c>
      <c r="M456" s="120">
        <v>44165</v>
      </c>
      <c r="N456" s="71">
        <f t="shared" si="90"/>
        <v>43.857142857142854</v>
      </c>
      <c r="O456" s="64" t="s">
        <v>1992</v>
      </c>
      <c r="P456" s="64">
        <v>4</v>
      </c>
      <c r="Q456" s="74">
        <f>IF(P456/K456&gt;1,100,+P456/K456*100)</f>
        <v>100</v>
      </c>
      <c r="R456" s="63">
        <f>+N456*Q456/100</f>
        <v>43.857142857142854</v>
      </c>
      <c r="S456" s="63">
        <f>IF(M456&lt;=$AG$1,R456,0)</f>
        <v>43.857142857142854</v>
      </c>
      <c r="T456" s="63">
        <f>IF($AG$1&gt;=M456,N456,0)</f>
        <v>43.857142857142854</v>
      </c>
      <c r="U456" s="64" t="s">
        <v>1815</v>
      </c>
      <c r="V456" s="65" t="str">
        <f>IF(Q456=100,"CUMPLIDA",IF(M456-$AG$1&lt;0,"VENCIDA",IF(M456-$AG$1&lt;=30,"PRÓXIMA A VENCER",IF(Q456&gt;0,"CON AVANCE","EN TERMINO"))))</f>
        <v>CUMPLIDA</v>
      </c>
      <c r="W456" s="65" t="str">
        <f>IF(A456&lt;&gt;"",IF(AC456=1,"VENCIDO",IF(AC456=2,"PRÓXIMO A VENCER",IF(AC456=3,"EN TERMINO",IF(AC456=4,"CON AVANCE",IF(AC456=5,"CUMPLIDO",))))),"")</f>
        <v>CUMPLIDO</v>
      </c>
      <c r="X456" s="66" t="s">
        <v>165</v>
      </c>
      <c r="Y456" s="127" t="str">
        <f t="shared" si="85"/>
        <v>H93R15</v>
      </c>
      <c r="Z456" s="84">
        <f>IF(A456&lt;&gt;"",1,Z455+1)</f>
        <v>1</v>
      </c>
      <c r="AA456" s="84" t="str">
        <f t="shared" si="86"/>
        <v>H93R15 - 1</v>
      </c>
      <c r="AB456" s="128">
        <f t="shared" si="87"/>
        <v>5</v>
      </c>
      <c r="AC456" s="128">
        <f t="shared" si="84"/>
        <v>5</v>
      </c>
      <c r="AD456" s="128" t="str">
        <f>IF(A456&lt;&gt;"",MID(F456,1,FIND(" ",F456,1)-1),AD455)</f>
        <v>H93R15.</v>
      </c>
      <c r="AE456" s="128" t="str">
        <f t="shared" si="88"/>
        <v>H93R15</v>
      </c>
      <c r="AF456" s="56"/>
      <c r="AG456" s="56"/>
    </row>
    <row r="457" spans="1:33" s="2" customFormat="1" ht="350.1" customHeight="1" x14ac:dyDescent="0.2">
      <c r="A457" s="95" t="str">
        <f>IF(ISBLANK(D457),"",COUNTA($D$2:D457))</f>
        <v/>
      </c>
      <c r="B457" s="96">
        <f t="shared" si="91"/>
        <v>456</v>
      </c>
      <c r="C457" s="64"/>
      <c r="D457" s="72"/>
      <c r="E457" s="72" t="s">
        <v>20</v>
      </c>
      <c r="F457" s="69" t="s">
        <v>1392</v>
      </c>
      <c r="G457" s="70" t="s">
        <v>760</v>
      </c>
      <c r="H457" s="70" t="s">
        <v>1388</v>
      </c>
      <c r="I457" s="70" t="s">
        <v>1390</v>
      </c>
      <c r="J457" s="72" t="s">
        <v>1389</v>
      </c>
      <c r="K457" s="64">
        <v>5</v>
      </c>
      <c r="L457" s="120">
        <v>43858</v>
      </c>
      <c r="M457" s="120">
        <v>44165</v>
      </c>
      <c r="N457" s="71">
        <f t="shared" ref="N457" si="92">(+M457-L457)/7</f>
        <v>43.857142857142854</v>
      </c>
      <c r="O457" s="64" t="s">
        <v>1992</v>
      </c>
      <c r="P457" s="64">
        <v>2.5</v>
      </c>
      <c r="Q457" s="74">
        <f>IF(P457/K457&gt;1,100,+P457/K457*100)</f>
        <v>50</v>
      </c>
      <c r="R457" s="63">
        <f>+N457*Q457/100</f>
        <v>21.928571428571427</v>
      </c>
      <c r="S457" s="63">
        <f>IF(M457&lt;=$AG$1,R457,0)</f>
        <v>21.928571428571427</v>
      </c>
      <c r="T457" s="63">
        <f>IF($AG$1&gt;=M457,N457,0)</f>
        <v>43.857142857142854</v>
      </c>
      <c r="U457" s="64" t="s">
        <v>1815</v>
      </c>
      <c r="V457" s="65" t="str">
        <f>IF(Q457=100,"CUMPLIDA",IF(M457-$AG$1&lt;0,"VENCIDA",IF(M457-$AG$1&lt;=30,"PRÓXIMA A VENCER",IF(Q457&gt;0,"CON AVANCE","EN TERMINO"))))</f>
        <v>VENCIDA</v>
      </c>
      <c r="W457" s="65" t="str">
        <f>IF(A457&lt;&gt;"",IF(AC457=1,"VENCIDO",IF(AC457=2,"PRÓXIMO A VENCER",IF(AC457=3,"EN TERMINO",IF(AC457=4,"CON AVANCE",IF(AC457=5,"CUMPLIDO",))))),"")</f>
        <v/>
      </c>
      <c r="X457" s="66" t="s">
        <v>165</v>
      </c>
      <c r="Y457" s="127" t="str">
        <f t="shared" si="85"/>
        <v>H93R15</v>
      </c>
      <c r="Z457" s="84">
        <f>IF(A457&lt;&gt;"",1,Z456+1)</f>
        <v>2</v>
      </c>
      <c r="AA457" s="84" t="str">
        <f t="shared" si="86"/>
        <v>H93R15 - 2</v>
      </c>
      <c r="AB457" s="128">
        <f t="shared" si="87"/>
        <v>1</v>
      </c>
      <c r="AC457" s="128">
        <f t="shared" ref="AC457:AC520" si="93">IF(Z475=Z457+1,MIN(AB457,AC475),AB457)</f>
        <v>1</v>
      </c>
      <c r="AD457" s="128" t="str">
        <f>IF(A457&lt;&gt;"",MID(F457,1,FIND(" ",F457,1)-1),AD456)</f>
        <v>H93R15.</v>
      </c>
      <c r="AE457" s="128" t="str">
        <f t="shared" si="88"/>
        <v>H93R15</v>
      </c>
      <c r="AF457" s="56"/>
      <c r="AG457" s="56"/>
    </row>
    <row r="458" spans="1:33" s="2" customFormat="1" ht="350.1" customHeight="1" x14ac:dyDescent="0.2">
      <c r="A458" s="95">
        <f>IF(ISBLANK(D458),"",COUNTA($D$2:D458))</f>
        <v>382</v>
      </c>
      <c r="B458" s="96">
        <f t="shared" si="91"/>
        <v>457</v>
      </c>
      <c r="C458" s="64"/>
      <c r="D458" s="72" t="s">
        <v>816</v>
      </c>
      <c r="E458" s="72" t="s">
        <v>20</v>
      </c>
      <c r="F458" s="69" t="s">
        <v>1393</v>
      </c>
      <c r="G458" s="70" t="s">
        <v>761</v>
      </c>
      <c r="H458" s="70" t="s">
        <v>1382</v>
      </c>
      <c r="I458" s="70" t="s">
        <v>1383</v>
      </c>
      <c r="J458" s="72" t="s">
        <v>1384</v>
      </c>
      <c r="K458" s="64">
        <v>4</v>
      </c>
      <c r="L458" s="118">
        <v>43858</v>
      </c>
      <c r="M458" s="118">
        <v>44165</v>
      </c>
      <c r="N458" s="71">
        <f t="shared" si="90"/>
        <v>43.857142857142854</v>
      </c>
      <c r="O458" s="64" t="s">
        <v>1992</v>
      </c>
      <c r="P458" s="64">
        <v>4</v>
      </c>
      <c r="Q458" s="74">
        <f>IF(P458/K458&gt;1,100,+P458/K458*100)</f>
        <v>100</v>
      </c>
      <c r="R458" s="63">
        <f>+N458*Q458/100</f>
        <v>43.857142857142854</v>
      </c>
      <c r="S458" s="63">
        <f>IF(M458&lt;=$AG$1,R458,0)</f>
        <v>43.857142857142854</v>
      </c>
      <c r="T458" s="63">
        <f>IF($AG$1&gt;=M458,N458,0)</f>
        <v>43.857142857142854</v>
      </c>
      <c r="U458" s="64" t="s">
        <v>1815</v>
      </c>
      <c r="V458" s="65" t="str">
        <f>IF(Q458=100,"CUMPLIDA",IF(M458-$AG$1&lt;0,"VENCIDA",IF(M458-$AG$1&lt;=30,"PRÓXIMA A VENCER",IF(Q458&gt;0,"CON AVANCE","EN TERMINO"))))</f>
        <v>CUMPLIDA</v>
      </c>
      <c r="W458" s="65" t="str">
        <f>IF(A458&lt;&gt;"",IF(AC458=1,"VENCIDO",IF(AC458=2,"PRÓXIMO A VENCER",IF(AC458=3,"EN TERMINO",IF(AC458=4,"CON AVANCE",IF(AC458=5,"CUMPLIDO",))))),"")</f>
        <v>CUMPLIDO</v>
      </c>
      <c r="X458" s="66" t="s">
        <v>165</v>
      </c>
      <c r="Y458" s="127" t="str">
        <f t="shared" ref="Y458:Y521" si="94">AE458</f>
        <v>H94R15</v>
      </c>
      <c r="Z458" s="84">
        <f>IF(A458&lt;&gt;"",1,Z457+1)</f>
        <v>1</v>
      </c>
      <c r="AA458" s="84" t="str">
        <f t="shared" ref="AA458:AA521" si="95">CONCATENATE(Y458," - ",Z458)</f>
        <v>H94R15 - 1</v>
      </c>
      <c r="AB458" s="128">
        <f t="shared" ref="AB458:AB521" si="96">IF(V458="VENCIDA",1,IF(V458="PRÓXIMA A VENCER",2,IF(V458="EN TERMINO",3,IF(V458="CON AVANCE",4,IF(V458="CUMPLIDA",5,)))))</f>
        <v>5</v>
      </c>
      <c r="AC458" s="128">
        <f t="shared" si="93"/>
        <v>5</v>
      </c>
      <c r="AD458" s="128" t="str">
        <f>IF(A458&lt;&gt;"",MID(F458,1,FIND(" ",F458,1)-1),AD457)</f>
        <v>H94R15.</v>
      </c>
      <c r="AE458" s="128" t="str">
        <f t="shared" ref="AE458:AE521" si="97">IFERROR(MID(AD458,1,FIND(".",AD458,1)-1),AD458)</f>
        <v>H94R15</v>
      </c>
      <c r="AF458" s="56"/>
      <c r="AG458" s="56"/>
    </row>
    <row r="459" spans="1:33" s="2" customFormat="1" ht="350.1" customHeight="1" x14ac:dyDescent="0.2">
      <c r="A459" s="95" t="str">
        <f>IF(ISBLANK(D459),"",COUNTA($D$2:D459))</f>
        <v/>
      </c>
      <c r="B459" s="96">
        <f t="shared" si="91"/>
        <v>458</v>
      </c>
      <c r="C459" s="64"/>
      <c r="D459" s="72"/>
      <c r="E459" s="72" t="s">
        <v>20</v>
      </c>
      <c r="F459" s="69" t="s">
        <v>1394</v>
      </c>
      <c r="G459" s="70" t="s">
        <v>761</v>
      </c>
      <c r="H459" s="70" t="s">
        <v>1382</v>
      </c>
      <c r="I459" s="70" t="s">
        <v>1386</v>
      </c>
      <c r="J459" s="72" t="s">
        <v>1389</v>
      </c>
      <c r="K459" s="64">
        <v>5</v>
      </c>
      <c r="L459" s="118">
        <v>43858</v>
      </c>
      <c r="M459" s="118">
        <v>44165</v>
      </c>
      <c r="N459" s="71">
        <f t="shared" ref="N459" si="98">(+M459-L459)/7</f>
        <v>43.857142857142854</v>
      </c>
      <c r="O459" s="64" t="s">
        <v>1992</v>
      </c>
      <c r="P459" s="64">
        <v>2.5</v>
      </c>
      <c r="Q459" s="74">
        <f>IF(P459/K459&gt;1,100,+P459/K459*100)</f>
        <v>50</v>
      </c>
      <c r="R459" s="63">
        <f>+N459*Q459/100</f>
        <v>21.928571428571427</v>
      </c>
      <c r="S459" s="63">
        <f>IF(M459&lt;=$AG$1,R459,0)</f>
        <v>21.928571428571427</v>
      </c>
      <c r="T459" s="63">
        <f>IF($AG$1&gt;=M459,N459,0)</f>
        <v>43.857142857142854</v>
      </c>
      <c r="U459" s="64" t="s">
        <v>1815</v>
      </c>
      <c r="V459" s="65" t="str">
        <f>IF(Q459=100,"CUMPLIDA",IF(M459-$AG$1&lt;0,"VENCIDA",IF(M459-$AG$1&lt;=30,"PRÓXIMA A VENCER",IF(Q459&gt;0,"CON AVANCE","EN TERMINO"))))</f>
        <v>VENCIDA</v>
      </c>
      <c r="W459" s="65" t="str">
        <f>IF(A459&lt;&gt;"",IF(AC459=1,"VENCIDO",IF(AC459=2,"PRÓXIMO A VENCER",IF(AC459=3,"EN TERMINO",IF(AC459=4,"CON AVANCE",IF(AC459=5,"CUMPLIDO",))))),"")</f>
        <v/>
      </c>
      <c r="X459" s="66" t="s">
        <v>165</v>
      </c>
      <c r="Y459" s="127" t="str">
        <f t="shared" si="94"/>
        <v>H94R15</v>
      </c>
      <c r="Z459" s="84">
        <f>IF(A459&lt;&gt;"",1,Z458+1)</f>
        <v>2</v>
      </c>
      <c r="AA459" s="84" t="str">
        <f t="shared" si="95"/>
        <v>H94R15 - 2</v>
      </c>
      <c r="AB459" s="128">
        <f t="shared" si="96"/>
        <v>1</v>
      </c>
      <c r="AC459" s="128">
        <f t="shared" si="93"/>
        <v>1</v>
      </c>
      <c r="AD459" s="128" t="str">
        <f>IF(A459&lt;&gt;"",MID(F459,1,FIND(" ",F459,1)-1),AD458)</f>
        <v>H94R15.</v>
      </c>
      <c r="AE459" s="128" t="str">
        <f t="shared" si="97"/>
        <v>H94R15</v>
      </c>
      <c r="AF459" s="56"/>
      <c r="AG459" s="56"/>
    </row>
    <row r="460" spans="1:33" s="2" customFormat="1" ht="350.1" customHeight="1" x14ac:dyDescent="0.2">
      <c r="A460" s="95">
        <f>IF(ISBLANK(D460),"",COUNTA($D$2:D460))</f>
        <v>383</v>
      </c>
      <c r="B460" s="96">
        <f t="shared" si="91"/>
        <v>459</v>
      </c>
      <c r="C460" s="64"/>
      <c r="D460" s="72" t="s">
        <v>816</v>
      </c>
      <c r="E460" s="72" t="s">
        <v>20</v>
      </c>
      <c r="F460" s="69" t="s">
        <v>1395</v>
      </c>
      <c r="G460" s="70" t="s">
        <v>145</v>
      </c>
      <c r="H460" s="70" t="s">
        <v>1382</v>
      </c>
      <c r="I460" s="70" t="s">
        <v>1383</v>
      </c>
      <c r="J460" s="72" t="s">
        <v>1384</v>
      </c>
      <c r="K460" s="64">
        <v>4</v>
      </c>
      <c r="L460" s="118">
        <v>43858</v>
      </c>
      <c r="M460" s="118">
        <v>44165</v>
      </c>
      <c r="N460" s="71">
        <f t="shared" si="90"/>
        <v>43.857142857142854</v>
      </c>
      <c r="O460" s="64" t="s">
        <v>1992</v>
      </c>
      <c r="P460" s="64">
        <v>4</v>
      </c>
      <c r="Q460" s="74">
        <f>IF(P460/K460&gt;1,100,+P460/K460*100)</f>
        <v>100</v>
      </c>
      <c r="R460" s="63">
        <f>+N460*Q460/100</f>
        <v>43.857142857142854</v>
      </c>
      <c r="S460" s="63">
        <f>IF(M460&lt;=$AG$1,R460,0)</f>
        <v>43.857142857142854</v>
      </c>
      <c r="T460" s="63">
        <f>IF($AG$1&gt;=M460,N460,0)</f>
        <v>43.857142857142854</v>
      </c>
      <c r="U460" s="64" t="s">
        <v>1815</v>
      </c>
      <c r="V460" s="65" t="str">
        <f>IF(Q460=100,"CUMPLIDA",IF(M460-$AG$1&lt;0,"VENCIDA",IF(M460-$AG$1&lt;=30,"PRÓXIMA A VENCER",IF(Q460&gt;0,"CON AVANCE","EN TERMINO"))))</f>
        <v>CUMPLIDA</v>
      </c>
      <c r="W460" s="65" t="str">
        <f>IF(A460&lt;&gt;"",IF(AC460=1,"VENCIDO",IF(AC460=2,"PRÓXIMO A VENCER",IF(AC460=3,"EN TERMINO",IF(AC460=4,"CON AVANCE",IF(AC460=5,"CUMPLIDO",))))),"")</f>
        <v>CUMPLIDO</v>
      </c>
      <c r="X460" s="66" t="s">
        <v>165</v>
      </c>
      <c r="Y460" s="127" t="str">
        <f t="shared" si="94"/>
        <v>H95R15</v>
      </c>
      <c r="Z460" s="84">
        <f>IF(A460&lt;&gt;"",1,Z459+1)</f>
        <v>1</v>
      </c>
      <c r="AA460" s="84" t="str">
        <f t="shared" si="95"/>
        <v>H95R15 - 1</v>
      </c>
      <c r="AB460" s="128">
        <f t="shared" si="96"/>
        <v>5</v>
      </c>
      <c r="AC460" s="128">
        <f t="shared" si="93"/>
        <v>5</v>
      </c>
      <c r="AD460" s="128" t="str">
        <f>IF(A460&lt;&gt;"",MID(F460,1,FIND(" ",F460,1)-1),AD459)</f>
        <v>H95R15.</v>
      </c>
      <c r="AE460" s="128" t="str">
        <f t="shared" si="97"/>
        <v>H95R15</v>
      </c>
      <c r="AF460" s="56"/>
      <c r="AG460" s="56"/>
    </row>
    <row r="461" spans="1:33" s="2" customFormat="1" ht="350.1" customHeight="1" x14ac:dyDescent="0.2">
      <c r="A461" s="95" t="str">
        <f>IF(ISBLANK(D461),"",COUNTA($D$2:D461))</f>
        <v/>
      </c>
      <c r="B461" s="96">
        <f t="shared" si="91"/>
        <v>460</v>
      </c>
      <c r="C461" s="64"/>
      <c r="D461" s="72"/>
      <c r="E461" s="72" t="s">
        <v>20</v>
      </c>
      <c r="F461" s="69" t="s">
        <v>1396</v>
      </c>
      <c r="G461" s="70" t="s">
        <v>145</v>
      </c>
      <c r="H461" s="70" t="s">
        <v>1382</v>
      </c>
      <c r="I461" s="70" t="s">
        <v>1386</v>
      </c>
      <c r="J461" s="72" t="s">
        <v>1389</v>
      </c>
      <c r="K461" s="64">
        <v>5</v>
      </c>
      <c r="L461" s="118">
        <v>43858</v>
      </c>
      <c r="M461" s="118">
        <v>44165</v>
      </c>
      <c r="N461" s="71">
        <f t="shared" ref="N461" si="99">(+M461-L461)/7</f>
        <v>43.857142857142854</v>
      </c>
      <c r="O461" s="64" t="s">
        <v>1992</v>
      </c>
      <c r="P461" s="64">
        <v>2.5</v>
      </c>
      <c r="Q461" s="74">
        <f>IF(P461/K461&gt;1,100,+P461/K461*100)</f>
        <v>50</v>
      </c>
      <c r="R461" s="63">
        <f>+N461*Q461/100</f>
        <v>21.928571428571427</v>
      </c>
      <c r="S461" s="63">
        <f>IF(M461&lt;=$AG$1,R461,0)</f>
        <v>21.928571428571427</v>
      </c>
      <c r="T461" s="63">
        <f>IF($AG$1&gt;=M461,N461,0)</f>
        <v>43.857142857142854</v>
      </c>
      <c r="U461" s="64" t="s">
        <v>1815</v>
      </c>
      <c r="V461" s="65" t="str">
        <f>IF(Q461=100,"CUMPLIDA",IF(M461-$AG$1&lt;0,"VENCIDA",IF(M461-$AG$1&lt;=30,"PRÓXIMA A VENCER",IF(Q461&gt;0,"CON AVANCE","EN TERMINO"))))</f>
        <v>VENCIDA</v>
      </c>
      <c r="W461" s="65" t="str">
        <f>IF(A461&lt;&gt;"",IF(AC461=1,"VENCIDO",IF(AC461=2,"PRÓXIMO A VENCER",IF(AC461=3,"EN TERMINO",IF(AC461=4,"CON AVANCE",IF(AC461=5,"CUMPLIDO",))))),"")</f>
        <v/>
      </c>
      <c r="X461" s="66" t="s">
        <v>165</v>
      </c>
      <c r="Y461" s="127" t="str">
        <f t="shared" si="94"/>
        <v>H95R15</v>
      </c>
      <c r="Z461" s="84">
        <f>IF(A461&lt;&gt;"",1,Z460+1)</f>
        <v>2</v>
      </c>
      <c r="AA461" s="84" t="str">
        <f t="shared" si="95"/>
        <v>H95R15 - 2</v>
      </c>
      <c r="AB461" s="128">
        <f t="shared" si="96"/>
        <v>1</v>
      </c>
      <c r="AC461" s="128">
        <f t="shared" si="93"/>
        <v>1</v>
      </c>
      <c r="AD461" s="128" t="str">
        <f>IF(A461&lt;&gt;"",MID(F461,1,FIND(" ",F461,1)-1),AD460)</f>
        <v>H95R15.</v>
      </c>
      <c r="AE461" s="128" t="str">
        <f t="shared" si="97"/>
        <v>H95R15</v>
      </c>
      <c r="AF461" s="56"/>
      <c r="AG461" s="56"/>
    </row>
    <row r="462" spans="1:33" s="2" customFormat="1" ht="350.1" customHeight="1" x14ac:dyDescent="0.2">
      <c r="A462" s="95">
        <f>IF(ISBLANK(D462),"",COUNTA($D$2:D462))</f>
        <v>384</v>
      </c>
      <c r="B462" s="96">
        <f t="shared" si="91"/>
        <v>461</v>
      </c>
      <c r="C462" s="64"/>
      <c r="D462" s="72" t="s">
        <v>816</v>
      </c>
      <c r="E462" s="72" t="s">
        <v>33</v>
      </c>
      <c r="F462" s="69" t="s">
        <v>960</v>
      </c>
      <c r="G462" s="70" t="s">
        <v>146</v>
      </c>
      <c r="H462" s="70" t="s">
        <v>1935</v>
      </c>
      <c r="I462" s="70" t="s">
        <v>1943</v>
      </c>
      <c r="J462" s="72" t="s">
        <v>1879</v>
      </c>
      <c r="K462" s="64">
        <v>1</v>
      </c>
      <c r="L462" s="118">
        <v>44407</v>
      </c>
      <c r="M462" s="118">
        <v>44561</v>
      </c>
      <c r="N462" s="71">
        <f t="shared" si="90"/>
        <v>22</v>
      </c>
      <c r="O462" s="64" t="s">
        <v>1995</v>
      </c>
      <c r="P462" s="64">
        <v>0</v>
      </c>
      <c r="Q462" s="74">
        <f>IF(P462/K462&gt;1,100,+P462/K462*100)</f>
        <v>0</v>
      </c>
      <c r="R462" s="63">
        <f>+N462*Q462/100</f>
        <v>0</v>
      </c>
      <c r="S462" s="63">
        <f>IF(M462&lt;=$AG$1,R462,0)</f>
        <v>0</v>
      </c>
      <c r="T462" s="63">
        <f>IF($AG$1&gt;=M462,N462,0)</f>
        <v>22</v>
      </c>
      <c r="U462" s="64"/>
      <c r="V462" s="65" t="str">
        <f>IF(Q462=100,"CUMPLIDA",IF(M462-$AG$1&lt;0,"VENCIDA",IF(M462-$AG$1&lt;=30,"PRÓXIMA A VENCER",IF(Q462&gt;0,"CON AVANCE","EN TERMINO"))))</f>
        <v>VENCIDA</v>
      </c>
      <c r="W462" s="65" t="str">
        <f>IF(A462&lt;&gt;"",IF(AC462=1,"VENCIDO",IF(AC462=2,"PRÓXIMO A VENCER",IF(AC462=3,"EN TERMINO",IF(AC462=4,"CON AVANCE",IF(AC462=5,"CUMPLIDO",))))),"")</f>
        <v>VENCIDO</v>
      </c>
      <c r="X462" s="66" t="s">
        <v>165</v>
      </c>
      <c r="Y462" s="127" t="str">
        <f t="shared" si="94"/>
        <v>H96R15</v>
      </c>
      <c r="Z462" s="84">
        <f>IF(A462&lt;&gt;"",1,Z461+1)</f>
        <v>1</v>
      </c>
      <c r="AA462" s="84" t="str">
        <f t="shared" si="95"/>
        <v>H96R15 - 1</v>
      </c>
      <c r="AB462" s="128">
        <f t="shared" si="96"/>
        <v>1</v>
      </c>
      <c r="AC462" s="128">
        <f t="shared" si="93"/>
        <v>1</v>
      </c>
      <c r="AD462" s="128" t="str">
        <f>IF(A462&lt;&gt;"",MID(F462,1,FIND(" ",F462,1)-1),AD461)</f>
        <v>H96R15.</v>
      </c>
      <c r="AE462" s="128" t="str">
        <f t="shared" si="97"/>
        <v>H96R15</v>
      </c>
      <c r="AF462" s="56"/>
      <c r="AG462" s="56"/>
    </row>
    <row r="463" spans="1:33" s="2" customFormat="1" ht="350.1" customHeight="1" x14ac:dyDescent="0.2">
      <c r="A463" s="95">
        <f>IF(ISBLANK(D463),"",COUNTA($D$2:D463))</f>
        <v>385</v>
      </c>
      <c r="B463" s="96">
        <f t="shared" si="91"/>
        <v>462</v>
      </c>
      <c r="C463" s="64"/>
      <c r="D463" s="72" t="s">
        <v>1551</v>
      </c>
      <c r="E463" s="72" t="s">
        <v>147</v>
      </c>
      <c r="F463" s="69" t="s">
        <v>375</v>
      </c>
      <c r="G463" s="70" t="s">
        <v>376</v>
      </c>
      <c r="H463" s="70" t="s">
        <v>1437</v>
      </c>
      <c r="I463" s="70" t="s">
        <v>1438</v>
      </c>
      <c r="J463" s="72" t="s">
        <v>361</v>
      </c>
      <c r="K463" s="64">
        <v>3</v>
      </c>
      <c r="L463" s="118">
        <v>43709</v>
      </c>
      <c r="M463" s="118">
        <v>44073</v>
      </c>
      <c r="N463" s="71">
        <f t="shared" si="90"/>
        <v>52</v>
      </c>
      <c r="O463" s="64" t="s">
        <v>350</v>
      </c>
      <c r="P463" s="64">
        <v>3</v>
      </c>
      <c r="Q463" s="74">
        <f>IF(P463/K463&gt;1,100,+P463/K463*100)</f>
        <v>100</v>
      </c>
      <c r="R463" s="63">
        <f>+N463*Q463/100</f>
        <v>52</v>
      </c>
      <c r="S463" s="63">
        <f>IF(M463&lt;=$AG$1,R463,0)</f>
        <v>52</v>
      </c>
      <c r="T463" s="63">
        <f>IF($AG$1&gt;=M463,N463,0)</f>
        <v>52</v>
      </c>
      <c r="U463" s="64" t="s">
        <v>1815</v>
      </c>
      <c r="V463" s="65" t="str">
        <f>IF(Q463=100,"CUMPLIDA",IF(M463-$AG$1&lt;0,"VENCIDA",IF(M463-$AG$1&lt;=30,"PRÓXIMA A VENCER",IF(Q463&gt;0,"CON AVANCE","EN TERMINO"))))</f>
        <v>CUMPLIDA</v>
      </c>
      <c r="W463" s="65" t="str">
        <f>IF(A463&lt;&gt;"",IF(AC463=1,"VENCIDO",IF(AC463=2,"PRÓXIMO A VENCER",IF(AC463=3,"EN TERMINO",IF(AC463=4,"CON AVANCE",IF(AC463=5,"CUMPLIDO",))))),"")</f>
        <v>CUMPLIDO</v>
      </c>
      <c r="X463" s="66" t="s">
        <v>165</v>
      </c>
      <c r="Y463" s="127" t="str">
        <f t="shared" si="94"/>
        <v>H97R15</v>
      </c>
      <c r="Z463" s="84">
        <f>IF(A463&lt;&gt;"",1,Z462+1)</f>
        <v>1</v>
      </c>
      <c r="AA463" s="84" t="str">
        <f t="shared" si="95"/>
        <v>H97R15 - 1</v>
      </c>
      <c r="AB463" s="128">
        <f t="shared" si="96"/>
        <v>5</v>
      </c>
      <c r="AC463" s="128">
        <f t="shared" si="93"/>
        <v>5</v>
      </c>
      <c r="AD463" s="128" t="str">
        <f>IF(A463&lt;&gt;"",MID(F463,1,FIND(" ",F463,1)-1),AD462)</f>
        <v>H97R15.</v>
      </c>
      <c r="AE463" s="128" t="str">
        <f t="shared" si="97"/>
        <v>H97R15</v>
      </c>
      <c r="AF463" s="56"/>
      <c r="AG463" s="56"/>
    </row>
    <row r="464" spans="1:33" s="2" customFormat="1" ht="350.1" customHeight="1" x14ac:dyDescent="0.2">
      <c r="A464" s="95">
        <f>IF(ISBLANK(D464),"",COUNTA($D$2:D464))</f>
        <v>386</v>
      </c>
      <c r="B464" s="96">
        <f t="shared" si="91"/>
        <v>463</v>
      </c>
      <c r="C464" s="64"/>
      <c r="D464" s="72" t="s">
        <v>816</v>
      </c>
      <c r="E464" s="72" t="s">
        <v>28</v>
      </c>
      <c r="F464" s="69" t="s">
        <v>563</v>
      </c>
      <c r="G464" s="70" t="s">
        <v>255</v>
      </c>
      <c r="H464" s="70" t="s">
        <v>1430</v>
      </c>
      <c r="I464" s="70" t="s">
        <v>1834</v>
      </c>
      <c r="J464" s="72" t="s">
        <v>1833</v>
      </c>
      <c r="K464" s="64">
        <v>1</v>
      </c>
      <c r="L464" s="118">
        <v>43862</v>
      </c>
      <c r="M464" s="118">
        <v>43979</v>
      </c>
      <c r="N464" s="71">
        <f t="shared" si="90"/>
        <v>16.714285714285715</v>
      </c>
      <c r="O464" s="64" t="s">
        <v>2003</v>
      </c>
      <c r="P464" s="64">
        <v>1</v>
      </c>
      <c r="Q464" s="74">
        <f>IF(P464/K464&gt;1,100,+P464/K464*100)</f>
        <v>100</v>
      </c>
      <c r="R464" s="63">
        <f>+N464*Q464/100</f>
        <v>16.714285714285715</v>
      </c>
      <c r="S464" s="63">
        <f>IF(M464&lt;=$AG$1,R464,0)</f>
        <v>16.714285714285715</v>
      </c>
      <c r="T464" s="63">
        <f>IF($AG$1&gt;=M464,N464,0)</f>
        <v>16.714285714285715</v>
      </c>
      <c r="U464" s="64"/>
      <c r="V464" s="65" t="str">
        <f>IF(Q464=100,"CUMPLIDA",IF(M464-$AG$1&lt;0,"VENCIDA",IF(M464-$AG$1&lt;=30,"PRÓXIMA A VENCER",IF(Q464&gt;0,"CON AVANCE","EN TERMINO"))))</f>
        <v>CUMPLIDA</v>
      </c>
      <c r="W464" s="65" t="str">
        <f>IF(A464&lt;&gt;"",IF(AC464=1,"VENCIDO",IF(AC464=2,"PRÓXIMO A VENCER",IF(AC464=3,"EN TERMINO",IF(AC464=4,"CON AVANCE",IF(AC464=5,"CUMPLIDO",))))),"")</f>
        <v>CUMPLIDO</v>
      </c>
      <c r="X464" s="66" t="s">
        <v>164</v>
      </c>
      <c r="Y464" s="127" t="str">
        <f t="shared" si="94"/>
        <v>H1R14</v>
      </c>
      <c r="Z464" s="84">
        <f>IF(A464&lt;&gt;"",1,Z463+1)</f>
        <v>1</v>
      </c>
      <c r="AA464" s="84" t="str">
        <f t="shared" si="95"/>
        <v>H1R14 - 1</v>
      </c>
      <c r="AB464" s="128">
        <f t="shared" si="96"/>
        <v>5</v>
      </c>
      <c r="AC464" s="128">
        <f t="shared" si="93"/>
        <v>5</v>
      </c>
      <c r="AD464" s="128" t="str">
        <f>IF(A464&lt;&gt;"",MID(F464,1,FIND(" ",F464,1)-1),AD463)</f>
        <v>H1R14.</v>
      </c>
      <c r="AE464" s="128" t="str">
        <f t="shared" si="97"/>
        <v>H1R14</v>
      </c>
      <c r="AF464" s="56"/>
      <c r="AG464" s="56"/>
    </row>
    <row r="465" spans="1:33" s="2" customFormat="1" ht="350.1" customHeight="1" x14ac:dyDescent="0.2">
      <c r="A465" s="95">
        <f>IF(ISBLANK(D465),"",COUNTA($D$2:D465))</f>
        <v>387</v>
      </c>
      <c r="B465" s="96">
        <f t="shared" si="91"/>
        <v>464</v>
      </c>
      <c r="C465" s="64"/>
      <c r="D465" s="72" t="s">
        <v>816</v>
      </c>
      <c r="E465" s="72" t="s">
        <v>23</v>
      </c>
      <c r="F465" s="69" t="s">
        <v>562</v>
      </c>
      <c r="G465" s="70" t="s">
        <v>254</v>
      </c>
      <c r="H465" s="70" t="s">
        <v>1430</v>
      </c>
      <c r="I465" s="70" t="s">
        <v>1425</v>
      </c>
      <c r="J465" s="72" t="s">
        <v>1380</v>
      </c>
      <c r="K465" s="64">
        <v>1</v>
      </c>
      <c r="L465" s="118">
        <v>43862</v>
      </c>
      <c r="M465" s="118">
        <v>43979</v>
      </c>
      <c r="N465" s="71">
        <f t="shared" si="90"/>
        <v>16.714285714285715</v>
      </c>
      <c r="O465" s="64" t="s">
        <v>2003</v>
      </c>
      <c r="P465" s="64">
        <v>1</v>
      </c>
      <c r="Q465" s="74">
        <f>IF(P465/K465&gt;1,100,+P465/K465*100)</f>
        <v>100</v>
      </c>
      <c r="R465" s="63">
        <f>+N465*Q465/100</f>
        <v>16.714285714285715</v>
      </c>
      <c r="S465" s="63">
        <f>IF(M465&lt;=$AG$1,R465,0)</f>
        <v>16.714285714285715</v>
      </c>
      <c r="T465" s="63">
        <f>IF($AG$1&gt;=M465,N465,0)</f>
        <v>16.714285714285715</v>
      </c>
      <c r="U465" s="64"/>
      <c r="V465" s="65" t="str">
        <f>IF(Q465=100,"CUMPLIDA",IF(M465-$AG$1&lt;0,"VENCIDA",IF(M465-$AG$1&lt;=30,"PRÓXIMA A VENCER",IF(Q465&gt;0,"CON AVANCE","EN TERMINO"))))</f>
        <v>CUMPLIDA</v>
      </c>
      <c r="W465" s="65" t="str">
        <f>IF(A465&lt;&gt;"",IF(AC465=1,"VENCIDO",IF(AC465=2,"PRÓXIMO A VENCER",IF(AC465=3,"EN TERMINO",IF(AC465=4,"CON AVANCE",IF(AC465=5,"CUMPLIDO",))))),"")</f>
        <v>CUMPLIDO</v>
      </c>
      <c r="X465" s="66" t="s">
        <v>164</v>
      </c>
      <c r="Y465" s="127" t="str">
        <f t="shared" si="94"/>
        <v>H2R14</v>
      </c>
      <c r="Z465" s="84">
        <f>IF(A465&lt;&gt;"",1,Z464+1)</f>
        <v>1</v>
      </c>
      <c r="AA465" s="84" t="str">
        <f t="shared" si="95"/>
        <v>H2R14 - 1</v>
      </c>
      <c r="AB465" s="128">
        <f t="shared" si="96"/>
        <v>5</v>
      </c>
      <c r="AC465" s="128">
        <f t="shared" si="93"/>
        <v>5</v>
      </c>
      <c r="AD465" s="128" t="str">
        <f>IF(A465&lt;&gt;"",MID(F465,1,FIND(" ",F465,1)-1),AD464)</f>
        <v>H2R14.</v>
      </c>
      <c r="AE465" s="128" t="str">
        <f t="shared" si="97"/>
        <v>H2R14</v>
      </c>
      <c r="AF465" s="56"/>
      <c r="AG465" s="56"/>
    </row>
    <row r="466" spans="1:33" s="2" customFormat="1" ht="350.1" customHeight="1" x14ac:dyDescent="0.2">
      <c r="A466" s="95">
        <f>IF(ISBLANK(D466),"",COUNTA($D$2:D466))</f>
        <v>388</v>
      </c>
      <c r="B466" s="96">
        <f t="shared" si="91"/>
        <v>465</v>
      </c>
      <c r="C466" s="64"/>
      <c r="D466" s="72" t="s">
        <v>816</v>
      </c>
      <c r="E466" s="72" t="s">
        <v>23</v>
      </c>
      <c r="F466" s="69" t="s">
        <v>1153</v>
      </c>
      <c r="G466" s="69" t="s">
        <v>44</v>
      </c>
      <c r="H466" s="69" t="s">
        <v>1152</v>
      </c>
      <c r="I466" s="70" t="s">
        <v>564</v>
      </c>
      <c r="J466" s="72" t="s">
        <v>565</v>
      </c>
      <c r="K466" s="64">
        <v>1</v>
      </c>
      <c r="L466" s="118">
        <v>43040</v>
      </c>
      <c r="M466" s="118">
        <v>43099</v>
      </c>
      <c r="N466" s="71">
        <f t="shared" si="90"/>
        <v>8.4285714285714288</v>
      </c>
      <c r="O466" s="67" t="s">
        <v>1997</v>
      </c>
      <c r="P466" s="64">
        <v>1</v>
      </c>
      <c r="Q466" s="74">
        <f>IF(P466/K466&gt;1,100,+P466/K466*100)</f>
        <v>100</v>
      </c>
      <c r="R466" s="63">
        <f>+N466*Q466/100</f>
        <v>8.4285714285714288</v>
      </c>
      <c r="S466" s="63">
        <f>IF(M466&lt;=$AG$1,R466,0)</f>
        <v>8.4285714285714288</v>
      </c>
      <c r="T466" s="63">
        <f>IF($AG$1&gt;=M466,N466,0)</f>
        <v>8.4285714285714288</v>
      </c>
      <c r="U466" s="64"/>
      <c r="V466" s="65" t="str">
        <f>IF(Q466=100,"CUMPLIDA",IF(M466-$AG$1&lt;0,"VENCIDA",IF(M466-$AG$1&lt;=30,"PRÓXIMA A VENCER",IF(Q466&gt;0,"CON AVANCE","EN TERMINO"))))</f>
        <v>CUMPLIDA</v>
      </c>
      <c r="W466" s="65" t="str">
        <f>IF(A466&lt;&gt;"",IF(AC466=1,"VENCIDO",IF(AC466=2,"PRÓXIMO A VENCER",IF(AC466=3,"EN TERMINO",IF(AC466=4,"CON AVANCE",IF(AC466=5,"CUMPLIDO",))))),"")</f>
        <v>CUMPLIDO</v>
      </c>
      <c r="X466" s="66" t="s">
        <v>164</v>
      </c>
      <c r="Y466" s="127" t="str">
        <f t="shared" si="94"/>
        <v>H4R14</v>
      </c>
      <c r="Z466" s="84">
        <f>IF(A466&lt;&gt;"",1,Z465+1)</f>
        <v>1</v>
      </c>
      <c r="AA466" s="84" t="str">
        <f t="shared" si="95"/>
        <v>H4R14 - 1</v>
      </c>
      <c r="AB466" s="128">
        <f t="shared" si="96"/>
        <v>5</v>
      </c>
      <c r="AC466" s="128">
        <f t="shared" si="93"/>
        <v>5</v>
      </c>
      <c r="AD466" s="128" t="str">
        <f>IF(A466&lt;&gt;"",MID(F466,1,FIND(" ",F466,1)-1),AD465)</f>
        <v>H4R14.</v>
      </c>
      <c r="AE466" s="128" t="str">
        <f t="shared" si="97"/>
        <v>H4R14</v>
      </c>
      <c r="AF466" s="56"/>
      <c r="AG466" s="56"/>
    </row>
    <row r="467" spans="1:33" s="2" customFormat="1" ht="350.1" customHeight="1" x14ac:dyDescent="0.2">
      <c r="A467" s="95">
        <f>IF(ISBLANK(D467),"",COUNTA($D$2:D467))</f>
        <v>389</v>
      </c>
      <c r="B467" s="96">
        <f t="shared" si="91"/>
        <v>466</v>
      </c>
      <c r="C467" s="64"/>
      <c r="D467" s="72" t="s">
        <v>986</v>
      </c>
      <c r="E467" s="72" t="s">
        <v>32</v>
      </c>
      <c r="F467" s="69" t="s">
        <v>442</v>
      </c>
      <c r="G467" s="69" t="s">
        <v>445</v>
      </c>
      <c r="H467" s="69" t="s">
        <v>1573</v>
      </c>
      <c r="I467" s="70" t="s">
        <v>1575</v>
      </c>
      <c r="J467" s="72" t="s">
        <v>1571</v>
      </c>
      <c r="K467" s="64">
        <v>2</v>
      </c>
      <c r="L467" s="118">
        <v>44044</v>
      </c>
      <c r="M467" s="118">
        <v>44285</v>
      </c>
      <c r="N467" s="71">
        <f t="shared" si="90"/>
        <v>34.428571428571431</v>
      </c>
      <c r="O467" s="64" t="s">
        <v>1994</v>
      </c>
      <c r="P467" s="64">
        <v>2</v>
      </c>
      <c r="Q467" s="74">
        <f>IF(P467/K467&gt;1,100,+P467/K467*100)</f>
        <v>100</v>
      </c>
      <c r="R467" s="63">
        <f>+N467*Q467/100</f>
        <v>34.428571428571431</v>
      </c>
      <c r="S467" s="63">
        <f>IF(M467&lt;=$AG$1,R467,0)</f>
        <v>34.428571428571431</v>
      </c>
      <c r="T467" s="63">
        <f>IF($AG$1&gt;=M467,N467,0)</f>
        <v>34.428571428571431</v>
      </c>
      <c r="U467" s="64"/>
      <c r="V467" s="65" t="str">
        <f>IF(Q467=100,"CUMPLIDA",IF(M467-$AG$1&lt;0,"VENCIDA",IF(M467-$AG$1&lt;=30,"PRÓXIMA A VENCER",IF(Q467&gt;0,"CON AVANCE","EN TERMINO"))))</f>
        <v>CUMPLIDA</v>
      </c>
      <c r="W467" s="65" t="str">
        <f>IF(A467&lt;&gt;"",IF(AC467=1,"VENCIDO",IF(AC467=2,"PRÓXIMO A VENCER",IF(AC467=3,"EN TERMINO",IF(AC467=4,"CON AVANCE",IF(AC467=5,"CUMPLIDO",))))),"")</f>
        <v>CUMPLIDO</v>
      </c>
      <c r="X467" s="66" t="s">
        <v>164</v>
      </c>
      <c r="Y467" s="127" t="str">
        <f t="shared" si="94"/>
        <v>H5R14</v>
      </c>
      <c r="Z467" s="84">
        <f>IF(A467&lt;&gt;"",1,Z466+1)</f>
        <v>1</v>
      </c>
      <c r="AA467" s="84" t="str">
        <f t="shared" si="95"/>
        <v>H5R14 - 1</v>
      </c>
      <c r="AB467" s="128">
        <f t="shared" si="96"/>
        <v>5</v>
      </c>
      <c r="AC467" s="128">
        <f t="shared" si="93"/>
        <v>5</v>
      </c>
      <c r="AD467" s="128" t="str">
        <f>IF(A467&lt;&gt;"",MID(F467,1,FIND(" ",F467,1)-1),AD466)</f>
        <v>H5R14.</v>
      </c>
      <c r="AE467" s="128" t="str">
        <f t="shared" si="97"/>
        <v>H5R14</v>
      </c>
      <c r="AF467" s="56"/>
      <c r="AG467" s="56"/>
    </row>
    <row r="468" spans="1:33" s="2" customFormat="1" ht="350.1" customHeight="1" x14ac:dyDescent="0.2">
      <c r="A468" s="95" t="str">
        <f>IF(ISBLANK(D468),"",COUNTA($D$2:D468))</f>
        <v/>
      </c>
      <c r="B468" s="96">
        <f t="shared" si="91"/>
        <v>467</v>
      </c>
      <c r="C468" s="64"/>
      <c r="D468" s="72"/>
      <c r="E468" s="72" t="s">
        <v>32</v>
      </c>
      <c r="F468" s="69" t="s">
        <v>443</v>
      </c>
      <c r="G468" s="69" t="s">
        <v>444</v>
      </c>
      <c r="H468" s="69" t="s">
        <v>1574</v>
      </c>
      <c r="I468" s="70" t="s">
        <v>1576</v>
      </c>
      <c r="J468" s="72" t="s">
        <v>1572</v>
      </c>
      <c r="K468" s="64">
        <v>4</v>
      </c>
      <c r="L468" s="118">
        <v>44044</v>
      </c>
      <c r="M468" s="118">
        <v>44316</v>
      </c>
      <c r="N468" s="71">
        <f t="shared" si="90"/>
        <v>38.857142857142854</v>
      </c>
      <c r="O468" s="64" t="s">
        <v>1994</v>
      </c>
      <c r="P468" s="64">
        <v>4</v>
      </c>
      <c r="Q468" s="74">
        <f>IF(P468/K468&gt;1,100,+P468/K468*100)</f>
        <v>100</v>
      </c>
      <c r="R468" s="63">
        <f>+N468*Q468/100</f>
        <v>38.857142857142854</v>
      </c>
      <c r="S468" s="63">
        <f>IF(M468&lt;=$AG$1,R468,0)</f>
        <v>38.857142857142854</v>
      </c>
      <c r="T468" s="63">
        <f>IF($AG$1&gt;=M468,N468,0)</f>
        <v>38.857142857142854</v>
      </c>
      <c r="U468" s="64"/>
      <c r="V468" s="65" t="str">
        <f>IF(Q468=100,"CUMPLIDA",IF(M468-$AG$1&lt;0,"VENCIDA",IF(M468-$AG$1&lt;=30,"PRÓXIMA A VENCER",IF(Q468&gt;0,"CON AVANCE","EN TERMINO"))))</f>
        <v>CUMPLIDA</v>
      </c>
      <c r="W468" s="65" t="str">
        <f>IF(A468&lt;&gt;"",IF(AC468=1,"VENCIDO",IF(AC468=2,"PRÓXIMO A VENCER",IF(AC468=3,"EN TERMINO",IF(AC468=4,"CON AVANCE",IF(AC468=5,"CUMPLIDO",))))),"")</f>
        <v/>
      </c>
      <c r="X468" s="66" t="s">
        <v>164</v>
      </c>
      <c r="Y468" s="127" t="str">
        <f t="shared" si="94"/>
        <v>H5R14</v>
      </c>
      <c r="Z468" s="84">
        <f>IF(A468&lt;&gt;"",1,Z467+1)</f>
        <v>2</v>
      </c>
      <c r="AA468" s="84" t="str">
        <f t="shared" si="95"/>
        <v>H5R14 - 2</v>
      </c>
      <c r="AB468" s="128">
        <f t="shared" si="96"/>
        <v>5</v>
      </c>
      <c r="AC468" s="128">
        <f t="shared" si="93"/>
        <v>5</v>
      </c>
      <c r="AD468" s="128" t="str">
        <f>IF(A468&lt;&gt;"",MID(F468,1,FIND(" ",F468,1)-1),AD467)</f>
        <v>H5R14.</v>
      </c>
      <c r="AE468" s="128" t="str">
        <f t="shared" si="97"/>
        <v>H5R14</v>
      </c>
      <c r="AF468" s="56"/>
      <c r="AG468" s="56"/>
    </row>
    <row r="469" spans="1:33" s="2" customFormat="1" ht="350.1" customHeight="1" x14ac:dyDescent="0.2">
      <c r="A469" s="95">
        <f>IF(ISBLANK(D469),"",COUNTA($D$2:D469))</f>
        <v>390</v>
      </c>
      <c r="B469" s="96">
        <f t="shared" si="91"/>
        <v>468</v>
      </c>
      <c r="C469" s="64"/>
      <c r="D469" s="72" t="s">
        <v>816</v>
      </c>
      <c r="E469" s="72" t="s">
        <v>23</v>
      </c>
      <c r="F469" s="69" t="s">
        <v>1154</v>
      </c>
      <c r="G469" s="69" t="s">
        <v>45</v>
      </c>
      <c r="H469" s="69" t="s">
        <v>327</v>
      </c>
      <c r="I469" s="70" t="s">
        <v>328</v>
      </c>
      <c r="J469" s="72" t="s">
        <v>19</v>
      </c>
      <c r="K469" s="64">
        <v>3</v>
      </c>
      <c r="L469" s="118">
        <v>43040</v>
      </c>
      <c r="M469" s="118">
        <v>43312</v>
      </c>
      <c r="N469" s="71">
        <f t="shared" si="90"/>
        <v>38.857142857142854</v>
      </c>
      <c r="O469" s="64" t="s">
        <v>2033</v>
      </c>
      <c r="P469" s="64">
        <v>3</v>
      </c>
      <c r="Q469" s="74">
        <f>IF(P469/K469&gt;1,100,+P469/K469*100)</f>
        <v>100</v>
      </c>
      <c r="R469" s="63">
        <f>+N469*Q469/100</f>
        <v>38.857142857142854</v>
      </c>
      <c r="S469" s="63">
        <f>IF(M469&lt;=$AG$1,R469,0)</f>
        <v>38.857142857142854</v>
      </c>
      <c r="T469" s="63">
        <f>IF($AG$1&gt;=M469,N469,0)</f>
        <v>38.857142857142854</v>
      </c>
      <c r="U469" s="64"/>
      <c r="V469" s="65" t="str">
        <f>IF(Q469=100,"CUMPLIDA",IF(M469-$AG$1&lt;0,"VENCIDA",IF(M469-$AG$1&lt;=30,"PRÓXIMA A VENCER",IF(Q469&gt;0,"CON AVANCE","EN TERMINO"))))</f>
        <v>CUMPLIDA</v>
      </c>
      <c r="W469" s="65" t="str">
        <f>IF(A469&lt;&gt;"",IF(AC469=1,"VENCIDO",IF(AC469=2,"PRÓXIMO A VENCER",IF(AC469=3,"EN TERMINO",IF(AC469=4,"CON AVANCE",IF(AC469=5,"CUMPLIDO",))))),"")</f>
        <v>CUMPLIDO</v>
      </c>
      <c r="X469" s="66" t="s">
        <v>164</v>
      </c>
      <c r="Y469" s="127" t="str">
        <f t="shared" si="94"/>
        <v>H6R14</v>
      </c>
      <c r="Z469" s="84">
        <f>IF(A469&lt;&gt;"",1,Z468+1)</f>
        <v>1</v>
      </c>
      <c r="AA469" s="84" t="str">
        <f t="shared" si="95"/>
        <v>H6R14 - 1</v>
      </c>
      <c r="AB469" s="128">
        <f t="shared" si="96"/>
        <v>5</v>
      </c>
      <c r="AC469" s="128">
        <f t="shared" si="93"/>
        <v>5</v>
      </c>
      <c r="AD469" s="128" t="str">
        <f>IF(A469&lt;&gt;"",MID(F469,1,FIND(" ",F469,1)-1),AD468)</f>
        <v>H6R14.</v>
      </c>
      <c r="AE469" s="128" t="str">
        <f t="shared" si="97"/>
        <v>H6R14</v>
      </c>
      <c r="AF469" s="56"/>
      <c r="AG469" s="56"/>
    </row>
    <row r="470" spans="1:33" s="2" customFormat="1" ht="350.1" customHeight="1" x14ac:dyDescent="0.2">
      <c r="A470" s="95">
        <f>IF(ISBLANK(D470),"",COUNTA($D$2:D470))</f>
        <v>391</v>
      </c>
      <c r="B470" s="96">
        <f t="shared" si="91"/>
        <v>469</v>
      </c>
      <c r="C470" s="64"/>
      <c r="D470" s="72" t="s">
        <v>816</v>
      </c>
      <c r="E470" s="72" t="s">
        <v>28</v>
      </c>
      <c r="F470" s="69" t="s">
        <v>1155</v>
      </c>
      <c r="G470" s="70" t="s">
        <v>47</v>
      </c>
      <c r="H470" s="70" t="s">
        <v>330</v>
      </c>
      <c r="I470" s="70" t="s">
        <v>331</v>
      </c>
      <c r="J470" s="72" t="s">
        <v>332</v>
      </c>
      <c r="K470" s="64">
        <v>2</v>
      </c>
      <c r="L470" s="118">
        <v>43040</v>
      </c>
      <c r="M470" s="118">
        <v>43189</v>
      </c>
      <c r="N470" s="71">
        <f t="shared" si="90"/>
        <v>21.285714285714285</v>
      </c>
      <c r="O470" s="64" t="s">
        <v>2033</v>
      </c>
      <c r="P470" s="64">
        <v>2</v>
      </c>
      <c r="Q470" s="74">
        <f>IF(P470/K470&gt;1,100,+P470/K470*100)</f>
        <v>100</v>
      </c>
      <c r="R470" s="63">
        <f>+N470*Q470/100</f>
        <v>21.285714285714285</v>
      </c>
      <c r="S470" s="63">
        <f>IF(M470&lt;=$AG$1,R470,0)</f>
        <v>21.285714285714285</v>
      </c>
      <c r="T470" s="63">
        <f>IF($AG$1&gt;=M470,N470,0)</f>
        <v>21.285714285714285</v>
      </c>
      <c r="U470" s="64"/>
      <c r="V470" s="65" t="str">
        <f>IF(Q470=100,"CUMPLIDA",IF(M470-$AG$1&lt;0,"VENCIDA",IF(M470-$AG$1&lt;=30,"PRÓXIMA A VENCER",IF(Q470&gt;0,"CON AVANCE","EN TERMINO"))))</f>
        <v>CUMPLIDA</v>
      </c>
      <c r="W470" s="65" t="str">
        <f>IF(A470&lt;&gt;"",IF(AC470=1,"VENCIDO",IF(AC470=2,"PRÓXIMO A VENCER",IF(AC470=3,"EN TERMINO",IF(AC470=4,"CON AVANCE",IF(AC470=5,"CUMPLIDO",))))),"")</f>
        <v>CUMPLIDO</v>
      </c>
      <c r="X470" s="66" t="s">
        <v>164</v>
      </c>
      <c r="Y470" s="127" t="str">
        <f t="shared" si="94"/>
        <v>H9R14</v>
      </c>
      <c r="Z470" s="84">
        <f>IF(A470&lt;&gt;"",1,Z469+1)</f>
        <v>1</v>
      </c>
      <c r="AA470" s="84" t="str">
        <f t="shared" si="95"/>
        <v>H9R14 - 1</v>
      </c>
      <c r="AB470" s="128">
        <f t="shared" si="96"/>
        <v>5</v>
      </c>
      <c r="AC470" s="128">
        <f t="shared" si="93"/>
        <v>5</v>
      </c>
      <c r="AD470" s="128" t="str">
        <f>IF(A470&lt;&gt;"",MID(F470,1,FIND(" ",F470,1)-1),AD469)</f>
        <v>H9R14.</v>
      </c>
      <c r="AE470" s="128" t="str">
        <f t="shared" si="97"/>
        <v>H9R14</v>
      </c>
      <c r="AF470" s="56"/>
      <c r="AG470" s="56"/>
    </row>
    <row r="471" spans="1:33" s="2" customFormat="1" ht="350.1" customHeight="1" x14ac:dyDescent="0.2">
      <c r="A471" s="95">
        <f>IF(ISBLANK(D471),"",COUNTA($D$2:D471))</f>
        <v>392</v>
      </c>
      <c r="B471" s="96">
        <f t="shared" si="91"/>
        <v>470</v>
      </c>
      <c r="C471" s="64"/>
      <c r="D471" s="72" t="s">
        <v>816</v>
      </c>
      <c r="E471" s="72" t="s">
        <v>23</v>
      </c>
      <c r="F471" s="69" t="s">
        <v>568</v>
      </c>
      <c r="G471" s="70" t="s">
        <v>48</v>
      </c>
      <c r="H471" s="70" t="s">
        <v>566</v>
      </c>
      <c r="I471" s="70" t="s">
        <v>569</v>
      </c>
      <c r="J471" s="72" t="s">
        <v>567</v>
      </c>
      <c r="K471" s="64">
        <v>2</v>
      </c>
      <c r="L471" s="118">
        <v>43040</v>
      </c>
      <c r="M471" s="118">
        <v>43189</v>
      </c>
      <c r="N471" s="71">
        <f t="shared" si="90"/>
        <v>21.285714285714285</v>
      </c>
      <c r="O471" s="67" t="s">
        <v>1997</v>
      </c>
      <c r="P471" s="64">
        <v>2</v>
      </c>
      <c r="Q471" s="74">
        <f>IF(P471/K471&gt;1,100,+P471/K471*100)</f>
        <v>100</v>
      </c>
      <c r="R471" s="63">
        <f>+N471*Q471/100</f>
        <v>21.285714285714285</v>
      </c>
      <c r="S471" s="63">
        <f>IF(M471&lt;=$AG$1,R471,0)</f>
        <v>21.285714285714285</v>
      </c>
      <c r="T471" s="63">
        <f>IF($AG$1&gt;=M471,N471,0)</f>
        <v>21.285714285714285</v>
      </c>
      <c r="U471" s="64"/>
      <c r="V471" s="65" t="str">
        <f>IF(Q471=100,"CUMPLIDA",IF(M471-$AG$1&lt;0,"VENCIDA",IF(M471-$AG$1&lt;=30,"PRÓXIMA A VENCER",IF(Q471&gt;0,"CON AVANCE","EN TERMINO"))))</f>
        <v>CUMPLIDA</v>
      </c>
      <c r="W471" s="65" t="str">
        <f>IF(A471&lt;&gt;"",IF(AC471=1,"VENCIDO",IF(AC471=2,"PRÓXIMO A VENCER",IF(AC471=3,"EN TERMINO",IF(AC471=4,"CON AVANCE",IF(AC471=5,"CUMPLIDO",))))),"")</f>
        <v>CUMPLIDO</v>
      </c>
      <c r="X471" s="66" t="s">
        <v>164</v>
      </c>
      <c r="Y471" s="127" t="str">
        <f t="shared" si="94"/>
        <v>H11R14</v>
      </c>
      <c r="Z471" s="84">
        <f>IF(A471&lt;&gt;"",1,Z470+1)</f>
        <v>1</v>
      </c>
      <c r="AA471" s="84" t="str">
        <f t="shared" si="95"/>
        <v>H11R14 - 1</v>
      </c>
      <c r="AB471" s="128">
        <f t="shared" si="96"/>
        <v>5</v>
      </c>
      <c r="AC471" s="128">
        <f t="shared" si="93"/>
        <v>5</v>
      </c>
      <c r="AD471" s="128" t="str">
        <f>IF(A471&lt;&gt;"",MID(F471,1,FIND(" ",F471,1)-1),AD470)</f>
        <v>H11R14.</v>
      </c>
      <c r="AE471" s="128" t="str">
        <f t="shared" si="97"/>
        <v>H11R14</v>
      </c>
      <c r="AF471" s="56"/>
      <c r="AG471" s="56"/>
    </row>
    <row r="472" spans="1:33" s="2" customFormat="1" ht="350.1" customHeight="1" x14ac:dyDescent="0.2">
      <c r="A472" s="95">
        <f>IF(ISBLANK(D472),"",COUNTA($D$2:D472))</f>
        <v>393</v>
      </c>
      <c r="B472" s="96">
        <f t="shared" si="91"/>
        <v>471</v>
      </c>
      <c r="C472" s="64"/>
      <c r="D472" s="72" t="s">
        <v>816</v>
      </c>
      <c r="E472" s="72" t="s">
        <v>29</v>
      </c>
      <c r="F472" s="69" t="s">
        <v>1156</v>
      </c>
      <c r="G472" s="70" t="s">
        <v>49</v>
      </c>
      <c r="H472" s="156" t="s">
        <v>305</v>
      </c>
      <c r="I472" s="69" t="s">
        <v>306</v>
      </c>
      <c r="J472" s="77" t="s">
        <v>284</v>
      </c>
      <c r="K472" s="77">
        <v>3</v>
      </c>
      <c r="L472" s="154">
        <v>43040</v>
      </c>
      <c r="M472" s="154">
        <v>43403</v>
      </c>
      <c r="N472" s="71">
        <f t="shared" si="90"/>
        <v>51.857142857142854</v>
      </c>
      <c r="O472" s="67" t="s">
        <v>1997</v>
      </c>
      <c r="P472" s="64">
        <v>3</v>
      </c>
      <c r="Q472" s="74">
        <f>IF(P472/K472&gt;1,100,+P472/K472*100)</f>
        <v>100</v>
      </c>
      <c r="R472" s="63">
        <f>+N472*Q472/100</f>
        <v>51.857142857142854</v>
      </c>
      <c r="S472" s="63">
        <f>IF(M472&lt;=$AG$1,R472,0)</f>
        <v>51.857142857142854</v>
      </c>
      <c r="T472" s="63">
        <f>IF($AG$1&gt;=M472,N472,0)</f>
        <v>51.857142857142854</v>
      </c>
      <c r="U472" s="64"/>
      <c r="V472" s="65" t="str">
        <f>IF(Q472=100,"CUMPLIDA",IF(M472-$AG$1&lt;0,"VENCIDA",IF(M472-$AG$1&lt;=30,"PRÓXIMA A VENCER",IF(Q472&gt;0,"CON AVANCE","EN TERMINO"))))</f>
        <v>CUMPLIDA</v>
      </c>
      <c r="W472" s="65" t="str">
        <f>IF(A472&lt;&gt;"",IF(AC472=1,"VENCIDO",IF(AC472=2,"PRÓXIMO A VENCER",IF(AC472=3,"EN TERMINO",IF(AC472=4,"CON AVANCE",IF(AC472=5,"CUMPLIDO",))))),"")</f>
        <v>CUMPLIDO</v>
      </c>
      <c r="X472" s="66" t="s">
        <v>164</v>
      </c>
      <c r="Y472" s="127" t="str">
        <f t="shared" si="94"/>
        <v>H13R14</v>
      </c>
      <c r="Z472" s="84">
        <f>IF(A472&lt;&gt;"",1,Z471+1)</f>
        <v>1</v>
      </c>
      <c r="AA472" s="84" t="str">
        <f t="shared" si="95"/>
        <v>H13R14 - 1</v>
      </c>
      <c r="AB472" s="128">
        <f t="shared" si="96"/>
        <v>5</v>
      </c>
      <c r="AC472" s="128">
        <f t="shared" si="93"/>
        <v>5</v>
      </c>
      <c r="AD472" s="128" t="str">
        <f>IF(A472&lt;&gt;"",MID(F472,1,FIND(" ",F472,1)-1),AD471)</f>
        <v>H13R14.</v>
      </c>
      <c r="AE472" s="128" t="str">
        <f t="shared" si="97"/>
        <v>H13R14</v>
      </c>
      <c r="AF472" s="56"/>
      <c r="AG472" s="56"/>
    </row>
    <row r="473" spans="1:33" s="2" customFormat="1" ht="350.1" customHeight="1" x14ac:dyDescent="0.2">
      <c r="A473" s="95">
        <f>IF(ISBLANK(D473),"",COUNTA($D$2:D473))</f>
        <v>394</v>
      </c>
      <c r="B473" s="96">
        <f t="shared" si="91"/>
        <v>472</v>
      </c>
      <c r="C473" s="64"/>
      <c r="D473" s="72" t="s">
        <v>987</v>
      </c>
      <c r="E473" s="72" t="s">
        <v>23</v>
      </c>
      <c r="F473" s="69" t="s">
        <v>1157</v>
      </c>
      <c r="G473" s="70" t="s">
        <v>50</v>
      </c>
      <c r="H473" s="69" t="s">
        <v>307</v>
      </c>
      <c r="I473" s="69" t="s">
        <v>308</v>
      </c>
      <c r="J473" s="77" t="s">
        <v>309</v>
      </c>
      <c r="K473" s="158">
        <v>1</v>
      </c>
      <c r="L473" s="154">
        <v>43132</v>
      </c>
      <c r="M473" s="154">
        <v>43159</v>
      </c>
      <c r="N473" s="71">
        <f t="shared" si="90"/>
        <v>3.8571428571428572</v>
      </c>
      <c r="O473" s="64" t="s">
        <v>1993</v>
      </c>
      <c r="P473" s="64">
        <v>1</v>
      </c>
      <c r="Q473" s="74">
        <f>IF(P473/K473&gt;1,100,+P473/K473*100)</f>
        <v>100</v>
      </c>
      <c r="R473" s="63">
        <f>+N473*Q473/100</f>
        <v>3.8571428571428572</v>
      </c>
      <c r="S473" s="63">
        <f>IF(M473&lt;=$AG$1,R473,0)</f>
        <v>3.8571428571428572</v>
      </c>
      <c r="T473" s="63">
        <f>IF($AG$1&gt;=M473,N473,0)</f>
        <v>3.8571428571428572</v>
      </c>
      <c r="U473" s="64"/>
      <c r="V473" s="65" t="str">
        <f>IF(Q473=100,"CUMPLIDA",IF(M473-$AG$1&lt;0,"VENCIDA",IF(M473-$AG$1&lt;=30,"PRÓXIMA A VENCER",IF(Q473&gt;0,"CON AVANCE","EN TERMINO"))))</f>
        <v>CUMPLIDA</v>
      </c>
      <c r="W473" s="65" t="str">
        <f>IF(A473&lt;&gt;"",IF(AC473=1,"VENCIDO",IF(AC473=2,"PRÓXIMO A VENCER",IF(AC473=3,"EN TERMINO",IF(AC473=4,"CON AVANCE",IF(AC473=5,"CUMPLIDO",))))),"")</f>
        <v>CUMPLIDO</v>
      </c>
      <c r="X473" s="66" t="s">
        <v>164</v>
      </c>
      <c r="Y473" s="127" t="str">
        <f t="shared" si="94"/>
        <v>H17R14</v>
      </c>
      <c r="Z473" s="84">
        <f>IF(A473&lt;&gt;"",1,Z472+1)</f>
        <v>1</v>
      </c>
      <c r="AA473" s="84" t="str">
        <f t="shared" si="95"/>
        <v>H17R14 - 1</v>
      </c>
      <c r="AB473" s="128">
        <f t="shared" si="96"/>
        <v>5</v>
      </c>
      <c r="AC473" s="128">
        <f t="shared" si="93"/>
        <v>5</v>
      </c>
      <c r="AD473" s="128" t="str">
        <f>IF(A473&lt;&gt;"",MID(F473,1,FIND(" ",F473,1)-1),AD472)</f>
        <v>H17R14.</v>
      </c>
      <c r="AE473" s="128" t="str">
        <f t="shared" si="97"/>
        <v>H17R14</v>
      </c>
      <c r="AF473" s="56"/>
      <c r="AG473" s="56"/>
    </row>
    <row r="474" spans="1:33" s="2" customFormat="1" ht="350.1" customHeight="1" x14ac:dyDescent="0.2">
      <c r="A474" s="95">
        <f>IF(ISBLANK(D474),"",COUNTA($D$2:D474))</f>
        <v>395</v>
      </c>
      <c r="B474" s="96">
        <f t="shared" si="91"/>
        <v>473</v>
      </c>
      <c r="C474" s="64"/>
      <c r="D474" s="72" t="s">
        <v>816</v>
      </c>
      <c r="E474" s="72" t="s">
        <v>23</v>
      </c>
      <c r="F474" s="69" t="s">
        <v>1158</v>
      </c>
      <c r="G474" s="70" t="s">
        <v>51</v>
      </c>
      <c r="H474" s="156" t="s">
        <v>310</v>
      </c>
      <c r="I474" s="69" t="s">
        <v>311</v>
      </c>
      <c r="J474" s="157" t="s">
        <v>312</v>
      </c>
      <c r="K474" s="158">
        <v>4</v>
      </c>
      <c r="L474" s="154">
        <v>43040</v>
      </c>
      <c r="M474" s="154">
        <v>43403</v>
      </c>
      <c r="N474" s="71">
        <f t="shared" si="90"/>
        <v>51.857142857142854</v>
      </c>
      <c r="O474" s="64" t="s">
        <v>1993</v>
      </c>
      <c r="P474" s="64">
        <v>4</v>
      </c>
      <c r="Q474" s="74">
        <f>IF(P474/K474&gt;1,100,+P474/K474*100)</f>
        <v>100</v>
      </c>
      <c r="R474" s="63">
        <f>+N474*Q474/100</f>
        <v>51.857142857142854</v>
      </c>
      <c r="S474" s="63">
        <f>IF(M474&lt;=$AG$1,R474,0)</f>
        <v>51.857142857142854</v>
      </c>
      <c r="T474" s="63">
        <f>IF($AG$1&gt;=M474,N474,0)</f>
        <v>51.857142857142854</v>
      </c>
      <c r="U474" s="64"/>
      <c r="V474" s="65" t="str">
        <f>IF(Q474=100,"CUMPLIDA",IF(M474-$AG$1&lt;0,"VENCIDA",IF(M474-$AG$1&lt;=30,"PRÓXIMA A VENCER",IF(Q474&gt;0,"CON AVANCE","EN TERMINO"))))</f>
        <v>CUMPLIDA</v>
      </c>
      <c r="W474" s="65" t="str">
        <f>IF(A474&lt;&gt;"",IF(AC474=1,"VENCIDO",IF(AC474=2,"PRÓXIMO A VENCER",IF(AC474=3,"EN TERMINO",IF(AC474=4,"CON AVANCE",IF(AC474=5,"CUMPLIDO",))))),"")</f>
        <v>CUMPLIDO</v>
      </c>
      <c r="X474" s="66" t="s">
        <v>164</v>
      </c>
      <c r="Y474" s="127" t="str">
        <f t="shared" si="94"/>
        <v>H20R14</v>
      </c>
      <c r="Z474" s="84">
        <f>IF(A474&lt;&gt;"",1,Z473+1)</f>
        <v>1</v>
      </c>
      <c r="AA474" s="84" t="str">
        <f t="shared" si="95"/>
        <v>H20R14 - 1</v>
      </c>
      <c r="AB474" s="128">
        <f t="shared" si="96"/>
        <v>5</v>
      </c>
      <c r="AC474" s="128">
        <f t="shared" si="93"/>
        <v>5</v>
      </c>
      <c r="AD474" s="128" t="str">
        <f>IF(A474&lt;&gt;"",MID(F474,1,FIND(" ",F474,1)-1),AD473)</f>
        <v>H20R14.</v>
      </c>
      <c r="AE474" s="128" t="str">
        <f t="shared" si="97"/>
        <v>H20R14</v>
      </c>
      <c r="AF474" s="56"/>
      <c r="AG474" s="56"/>
    </row>
    <row r="475" spans="1:33" s="2" customFormat="1" ht="350.1" customHeight="1" x14ac:dyDescent="0.2">
      <c r="A475" s="95">
        <f>IF(ISBLANK(D475),"",COUNTA($D$2:D475))</f>
        <v>396</v>
      </c>
      <c r="B475" s="96">
        <f t="shared" si="91"/>
        <v>474</v>
      </c>
      <c r="C475" s="64"/>
      <c r="D475" s="72" t="s">
        <v>984</v>
      </c>
      <c r="E475" s="72" t="s">
        <v>23</v>
      </c>
      <c r="F475" s="69" t="s">
        <v>961</v>
      </c>
      <c r="G475" s="82" t="s">
        <v>315</v>
      </c>
      <c r="H475" s="69" t="s">
        <v>726</v>
      </c>
      <c r="I475" s="69" t="s">
        <v>313</v>
      </c>
      <c r="J475" s="77" t="s">
        <v>9</v>
      </c>
      <c r="K475" s="77">
        <v>1</v>
      </c>
      <c r="L475" s="154">
        <v>43160</v>
      </c>
      <c r="M475" s="154">
        <v>43189</v>
      </c>
      <c r="N475" s="71">
        <f t="shared" si="90"/>
        <v>4.1428571428571432</v>
      </c>
      <c r="O475" s="64" t="s">
        <v>1993</v>
      </c>
      <c r="P475" s="64">
        <v>1</v>
      </c>
      <c r="Q475" s="74">
        <f>IF(P475/K475&gt;1,100,+P475/K475*100)</f>
        <v>100</v>
      </c>
      <c r="R475" s="63">
        <f>+N475*Q475/100</f>
        <v>4.1428571428571432</v>
      </c>
      <c r="S475" s="63">
        <f>IF(M475&lt;=$AG$1,R475,0)</f>
        <v>4.1428571428571432</v>
      </c>
      <c r="T475" s="63">
        <f>IF($AG$1&gt;=M475,N475,0)</f>
        <v>4.1428571428571432</v>
      </c>
      <c r="U475" s="64"/>
      <c r="V475" s="65" t="str">
        <f>IF(Q475=100,"CUMPLIDA",IF(M475-$AG$1&lt;0,"VENCIDA",IF(M475-$AG$1&lt;=30,"PRÓXIMA A VENCER",IF(Q475&gt;0,"CON AVANCE","EN TERMINO"))))</f>
        <v>CUMPLIDA</v>
      </c>
      <c r="W475" s="65" t="str">
        <f>IF(A475&lt;&gt;"",IF(AC475=1,"VENCIDO",IF(AC475=2,"PRÓXIMO A VENCER",IF(AC475=3,"EN TERMINO",IF(AC475=4,"CON AVANCE",IF(AC475=5,"CUMPLIDO",))))),"")</f>
        <v>CUMPLIDO</v>
      </c>
      <c r="X475" s="66" t="s">
        <v>164</v>
      </c>
      <c r="Y475" s="127" t="str">
        <f t="shared" si="94"/>
        <v>H21R14</v>
      </c>
      <c r="Z475" s="84">
        <f>IF(A475&lt;&gt;"",1,Z474+1)</f>
        <v>1</v>
      </c>
      <c r="AA475" s="84" t="str">
        <f t="shared" si="95"/>
        <v>H21R14 - 1</v>
      </c>
      <c r="AB475" s="128">
        <f t="shared" si="96"/>
        <v>5</v>
      </c>
      <c r="AC475" s="128">
        <f t="shared" si="93"/>
        <v>5</v>
      </c>
      <c r="AD475" s="128" t="str">
        <f>IF(A475&lt;&gt;"",MID(F475,1,FIND(" ",F475,1)-1),AD474)</f>
        <v>H21R14.</v>
      </c>
      <c r="AE475" s="128" t="str">
        <f t="shared" si="97"/>
        <v>H21R14</v>
      </c>
      <c r="AF475" s="56"/>
      <c r="AG475" s="56"/>
    </row>
    <row r="476" spans="1:33" s="2" customFormat="1" ht="350.1" customHeight="1" x14ac:dyDescent="0.2">
      <c r="A476" s="95" t="str">
        <f>IF(ISBLANK(D476),"",COUNTA($D$2:D476))</f>
        <v/>
      </c>
      <c r="B476" s="96">
        <f t="shared" si="91"/>
        <v>475</v>
      </c>
      <c r="C476" s="64"/>
      <c r="D476" s="72"/>
      <c r="E476" s="72" t="s">
        <v>23</v>
      </c>
      <c r="F476" s="69" t="s">
        <v>1159</v>
      </c>
      <c r="G476" s="82" t="s">
        <v>52</v>
      </c>
      <c r="H476" s="69" t="s">
        <v>727</v>
      </c>
      <c r="I476" s="69" t="s">
        <v>314</v>
      </c>
      <c r="J476" s="77" t="s">
        <v>8</v>
      </c>
      <c r="K476" s="77">
        <v>1</v>
      </c>
      <c r="L476" s="154">
        <v>43040</v>
      </c>
      <c r="M476" s="154">
        <v>43099</v>
      </c>
      <c r="N476" s="71">
        <f t="shared" si="90"/>
        <v>8.4285714285714288</v>
      </c>
      <c r="O476" s="64" t="s">
        <v>1993</v>
      </c>
      <c r="P476" s="64">
        <v>1</v>
      </c>
      <c r="Q476" s="74">
        <f>IF(P476/K476&gt;1,100,+P476/K476*100)</f>
        <v>100</v>
      </c>
      <c r="R476" s="63">
        <f>+N476*Q476/100</f>
        <v>8.4285714285714288</v>
      </c>
      <c r="S476" s="63">
        <f>IF(M476&lt;=$AG$1,R476,0)</f>
        <v>8.4285714285714288</v>
      </c>
      <c r="T476" s="63">
        <f>IF($AG$1&gt;=M476,N476,0)</f>
        <v>8.4285714285714288</v>
      </c>
      <c r="U476" s="64"/>
      <c r="V476" s="65" t="str">
        <f>IF(Q476=100,"CUMPLIDA",IF(M476-$AG$1&lt;0,"VENCIDA",IF(M476-$AG$1&lt;=30,"PRÓXIMA A VENCER",IF(Q476&gt;0,"CON AVANCE","EN TERMINO"))))</f>
        <v>CUMPLIDA</v>
      </c>
      <c r="W476" s="65" t="str">
        <f>IF(A476&lt;&gt;"",IF(AC476=1,"VENCIDO",IF(AC476=2,"PRÓXIMO A VENCER",IF(AC476=3,"EN TERMINO",IF(AC476=4,"CON AVANCE",IF(AC476=5,"CUMPLIDO",))))),"")</f>
        <v/>
      </c>
      <c r="X476" s="66" t="s">
        <v>164</v>
      </c>
      <c r="Y476" s="127" t="str">
        <f t="shared" si="94"/>
        <v>H21R14</v>
      </c>
      <c r="Z476" s="84">
        <f>IF(A476&lt;&gt;"",1,Z475+1)</f>
        <v>2</v>
      </c>
      <c r="AA476" s="84" t="str">
        <f t="shared" si="95"/>
        <v>H21R14 - 2</v>
      </c>
      <c r="AB476" s="128">
        <f t="shared" si="96"/>
        <v>5</v>
      </c>
      <c r="AC476" s="128">
        <f t="shared" si="93"/>
        <v>5</v>
      </c>
      <c r="AD476" s="128" t="str">
        <f>IF(A476&lt;&gt;"",MID(F476,1,FIND(" ",F476,1)-1),AD475)</f>
        <v>H21R14.</v>
      </c>
      <c r="AE476" s="128" t="str">
        <f t="shared" si="97"/>
        <v>H21R14</v>
      </c>
      <c r="AF476" s="56"/>
      <c r="AG476" s="56"/>
    </row>
    <row r="477" spans="1:33" s="2" customFormat="1" ht="350.1" customHeight="1" x14ac:dyDescent="0.2">
      <c r="A477" s="95">
        <f>IF(ISBLANK(D477),"",COUNTA($D$2:D477))</f>
        <v>397</v>
      </c>
      <c r="B477" s="96">
        <f t="shared" si="91"/>
        <v>476</v>
      </c>
      <c r="C477" s="64"/>
      <c r="D477" s="72" t="s">
        <v>816</v>
      </c>
      <c r="E477" s="72" t="s">
        <v>23</v>
      </c>
      <c r="F477" s="69" t="s">
        <v>573</v>
      </c>
      <c r="G477" s="82" t="s">
        <v>574</v>
      </c>
      <c r="H477" s="82" t="s">
        <v>570</v>
      </c>
      <c r="I477" s="82" t="s">
        <v>571</v>
      </c>
      <c r="J477" s="80" t="s">
        <v>572</v>
      </c>
      <c r="K477" s="64">
        <v>1</v>
      </c>
      <c r="L477" s="120">
        <v>43040</v>
      </c>
      <c r="M477" s="120">
        <v>43099</v>
      </c>
      <c r="N477" s="71">
        <f t="shared" si="90"/>
        <v>8.4285714285714288</v>
      </c>
      <c r="O477" s="67" t="s">
        <v>1997</v>
      </c>
      <c r="P477" s="64">
        <v>1</v>
      </c>
      <c r="Q477" s="74">
        <f>IF(P477/K477&gt;1,100,+P477/K477*100)</f>
        <v>100</v>
      </c>
      <c r="R477" s="63">
        <f>+N477*Q477/100</f>
        <v>8.4285714285714288</v>
      </c>
      <c r="S477" s="63">
        <f>IF(M477&lt;=$AG$1,R477,0)</f>
        <v>8.4285714285714288</v>
      </c>
      <c r="T477" s="63">
        <f>IF($AG$1&gt;=M477,N477,0)</f>
        <v>8.4285714285714288</v>
      </c>
      <c r="U477" s="64"/>
      <c r="V477" s="65" t="str">
        <f>IF(Q477=100,"CUMPLIDA",IF(M477-$AG$1&lt;0,"VENCIDA",IF(M477-$AG$1&lt;=30,"PRÓXIMA A VENCER",IF(Q477&gt;0,"CON AVANCE","EN TERMINO"))))</f>
        <v>CUMPLIDA</v>
      </c>
      <c r="W477" s="65" t="str">
        <f>IF(A477&lt;&gt;"",IF(AC477=1,"VENCIDO",IF(AC477=2,"PRÓXIMO A VENCER",IF(AC477=3,"EN TERMINO",IF(AC477=4,"CON AVANCE",IF(AC477=5,"CUMPLIDO",))))),"")</f>
        <v>CUMPLIDO</v>
      </c>
      <c r="X477" s="66" t="s">
        <v>164</v>
      </c>
      <c r="Y477" s="127" t="str">
        <f t="shared" si="94"/>
        <v>H22R14</v>
      </c>
      <c r="Z477" s="84">
        <f>IF(A477&lt;&gt;"",1,Z476+1)</f>
        <v>1</v>
      </c>
      <c r="AA477" s="84" t="str">
        <f t="shared" si="95"/>
        <v>H22R14 - 1</v>
      </c>
      <c r="AB477" s="128">
        <f t="shared" si="96"/>
        <v>5</v>
      </c>
      <c r="AC477" s="128">
        <f t="shared" si="93"/>
        <v>5</v>
      </c>
      <c r="AD477" s="128" t="str">
        <f>IF(A477&lt;&gt;"",MID(F477,1,FIND(" ",F477,1)-1),AD476)</f>
        <v>H22R14.</v>
      </c>
      <c r="AE477" s="128" t="str">
        <f t="shared" si="97"/>
        <v>H22R14</v>
      </c>
      <c r="AF477" s="56"/>
      <c r="AG477" s="56"/>
    </row>
    <row r="478" spans="1:33" s="2" customFormat="1" ht="350.1" customHeight="1" x14ac:dyDescent="0.2">
      <c r="A478" s="95">
        <f>IF(ISBLANK(D478),"",COUNTA($D$2:D478))</f>
        <v>398</v>
      </c>
      <c r="B478" s="96">
        <f t="shared" si="91"/>
        <v>477</v>
      </c>
      <c r="C478" s="64"/>
      <c r="D478" s="72" t="s">
        <v>968</v>
      </c>
      <c r="E478" s="72" t="s">
        <v>23</v>
      </c>
      <c r="F478" s="69" t="s">
        <v>978</v>
      </c>
      <c r="G478" s="70" t="s">
        <v>53</v>
      </c>
      <c r="H478" s="70" t="s">
        <v>1430</v>
      </c>
      <c r="I478" s="70" t="s">
        <v>1424</v>
      </c>
      <c r="J478" s="72" t="s">
        <v>1380</v>
      </c>
      <c r="K478" s="64">
        <v>1</v>
      </c>
      <c r="L478" s="118">
        <v>43862</v>
      </c>
      <c r="M478" s="118">
        <v>43979</v>
      </c>
      <c r="N478" s="71">
        <f t="shared" si="90"/>
        <v>16.714285714285715</v>
      </c>
      <c r="O478" s="64" t="s">
        <v>2003</v>
      </c>
      <c r="P478" s="64">
        <v>1</v>
      </c>
      <c r="Q478" s="74">
        <f>IF(P478/K478&gt;1,100,+P478/K478*100)</f>
        <v>100</v>
      </c>
      <c r="R478" s="63">
        <f>+N478*Q478/100</f>
        <v>16.714285714285715</v>
      </c>
      <c r="S478" s="63">
        <f>IF(M478&lt;=$AG$1,R478,0)</f>
        <v>16.714285714285715</v>
      </c>
      <c r="T478" s="63">
        <f>IF($AG$1&gt;=M478,N478,0)</f>
        <v>16.714285714285715</v>
      </c>
      <c r="U478" s="64"/>
      <c r="V478" s="65" t="str">
        <f>IF(Q478=100,"CUMPLIDA",IF(M478-$AG$1&lt;0,"VENCIDA",IF(M478-$AG$1&lt;=30,"PRÓXIMA A VENCER",IF(Q478&gt;0,"CON AVANCE","EN TERMINO"))))</f>
        <v>CUMPLIDA</v>
      </c>
      <c r="W478" s="65" t="str">
        <f>IF(A478&lt;&gt;"",IF(AC478=1,"VENCIDO",IF(AC478=2,"PRÓXIMO A VENCER",IF(AC478=3,"EN TERMINO",IF(AC478=4,"CON AVANCE",IF(AC478=5,"CUMPLIDO",))))),"")</f>
        <v>CUMPLIDO</v>
      </c>
      <c r="X478" s="66" t="s">
        <v>164</v>
      </c>
      <c r="Y478" s="127" t="str">
        <f t="shared" si="94"/>
        <v>H29R14</v>
      </c>
      <c r="Z478" s="84">
        <f>IF(A478&lt;&gt;"",1,Z477+1)</f>
        <v>1</v>
      </c>
      <c r="AA478" s="84" t="str">
        <f t="shared" si="95"/>
        <v>H29R14 - 1</v>
      </c>
      <c r="AB478" s="128">
        <f t="shared" si="96"/>
        <v>5</v>
      </c>
      <c r="AC478" s="128">
        <f t="shared" si="93"/>
        <v>5</v>
      </c>
      <c r="AD478" s="128" t="str">
        <f>IF(A478&lt;&gt;"",MID(F478,1,FIND(" ",F478,1)-1),AD477)</f>
        <v>H29R14.</v>
      </c>
      <c r="AE478" s="128" t="str">
        <f t="shared" si="97"/>
        <v>H29R14</v>
      </c>
      <c r="AF478" s="56"/>
      <c r="AG478" s="56"/>
    </row>
    <row r="479" spans="1:33" s="2" customFormat="1" ht="350.1" customHeight="1" x14ac:dyDescent="0.2">
      <c r="A479" s="95">
        <f>IF(ISBLANK(D479),"",COUNTA($D$2:D479))</f>
        <v>399</v>
      </c>
      <c r="B479" s="96">
        <f t="shared" si="91"/>
        <v>478</v>
      </c>
      <c r="C479" s="64"/>
      <c r="D479" s="72" t="s">
        <v>816</v>
      </c>
      <c r="E479" s="72" t="s">
        <v>23</v>
      </c>
      <c r="F479" s="70" t="s">
        <v>575</v>
      </c>
      <c r="G479" s="82" t="s">
        <v>54</v>
      </c>
      <c r="H479" s="70" t="s">
        <v>1430</v>
      </c>
      <c r="I479" s="70" t="s">
        <v>1379</v>
      </c>
      <c r="J479" s="72" t="s">
        <v>1380</v>
      </c>
      <c r="K479" s="64">
        <v>1</v>
      </c>
      <c r="L479" s="118">
        <v>43862</v>
      </c>
      <c r="M479" s="118">
        <v>43979</v>
      </c>
      <c r="N479" s="71">
        <f t="shared" si="90"/>
        <v>16.714285714285715</v>
      </c>
      <c r="O479" s="64" t="s">
        <v>2003</v>
      </c>
      <c r="P479" s="64">
        <v>1</v>
      </c>
      <c r="Q479" s="74">
        <f>IF(P479/K479&gt;1,100,+P479/K479*100)</f>
        <v>100</v>
      </c>
      <c r="R479" s="63">
        <f>+N479*Q479/100</f>
        <v>16.714285714285715</v>
      </c>
      <c r="S479" s="63">
        <f>IF(M479&lt;=$AG$1,R479,0)</f>
        <v>16.714285714285715</v>
      </c>
      <c r="T479" s="63">
        <f>IF($AG$1&gt;=M479,N479,0)</f>
        <v>16.714285714285715</v>
      </c>
      <c r="U479" s="64"/>
      <c r="V479" s="65" t="str">
        <f>IF(Q479=100,"CUMPLIDA",IF(M479-$AG$1&lt;0,"VENCIDA",IF(M479-$AG$1&lt;=30,"PRÓXIMA A VENCER",IF(Q479&gt;0,"CON AVANCE","EN TERMINO"))))</f>
        <v>CUMPLIDA</v>
      </c>
      <c r="W479" s="65" t="str">
        <f>IF(A479&lt;&gt;"",IF(AC479=1,"VENCIDO",IF(AC479=2,"PRÓXIMO A VENCER",IF(AC479=3,"EN TERMINO",IF(AC479=4,"CON AVANCE",IF(AC479=5,"CUMPLIDO",))))),"")</f>
        <v>CUMPLIDO</v>
      </c>
      <c r="X479" s="66" t="s">
        <v>164</v>
      </c>
      <c r="Y479" s="127" t="str">
        <f t="shared" si="94"/>
        <v>H31R14</v>
      </c>
      <c r="Z479" s="84">
        <f>IF(A479&lt;&gt;"",1,Z478+1)</f>
        <v>1</v>
      </c>
      <c r="AA479" s="84" t="str">
        <f t="shared" si="95"/>
        <v>H31R14 - 1</v>
      </c>
      <c r="AB479" s="128">
        <f t="shared" si="96"/>
        <v>5</v>
      </c>
      <c r="AC479" s="128">
        <f t="shared" si="93"/>
        <v>5</v>
      </c>
      <c r="AD479" s="128" t="str">
        <f>IF(A479&lt;&gt;"",MID(F479,1,FIND(" ",F479,1)-1),AD478)</f>
        <v>H31R14.</v>
      </c>
      <c r="AE479" s="128" t="str">
        <f t="shared" si="97"/>
        <v>H31R14</v>
      </c>
      <c r="AF479" s="56"/>
      <c r="AG479" s="56"/>
    </row>
    <row r="480" spans="1:33" s="2" customFormat="1" ht="350.1" customHeight="1" x14ac:dyDescent="0.2">
      <c r="A480" s="95">
        <f>IF(ISBLANK(D480),"",COUNTA($D$2:D480))</f>
        <v>400</v>
      </c>
      <c r="B480" s="96">
        <f t="shared" si="91"/>
        <v>479</v>
      </c>
      <c r="C480" s="64"/>
      <c r="D480" s="72" t="s">
        <v>816</v>
      </c>
      <c r="E480" s="72" t="s">
        <v>28</v>
      </c>
      <c r="F480" s="70" t="s">
        <v>576</v>
      </c>
      <c r="G480" s="82" t="s">
        <v>55</v>
      </c>
      <c r="H480" s="70" t="s">
        <v>1430</v>
      </c>
      <c r="I480" s="70" t="s">
        <v>1379</v>
      </c>
      <c r="J480" s="72" t="s">
        <v>1380</v>
      </c>
      <c r="K480" s="64">
        <v>1</v>
      </c>
      <c r="L480" s="118">
        <v>43862</v>
      </c>
      <c r="M480" s="118">
        <v>43979</v>
      </c>
      <c r="N480" s="71">
        <f t="shared" si="90"/>
        <v>16.714285714285715</v>
      </c>
      <c r="O480" s="64" t="s">
        <v>2003</v>
      </c>
      <c r="P480" s="64">
        <v>1</v>
      </c>
      <c r="Q480" s="74">
        <f>IF(P480/K480&gt;1,100,+P480/K480*100)</f>
        <v>100</v>
      </c>
      <c r="R480" s="63">
        <f>+N480*Q480/100</f>
        <v>16.714285714285715</v>
      </c>
      <c r="S480" s="63">
        <f>IF(M480&lt;=$AG$1,R480,0)</f>
        <v>16.714285714285715</v>
      </c>
      <c r="T480" s="63">
        <f>IF($AG$1&gt;=M480,N480,0)</f>
        <v>16.714285714285715</v>
      </c>
      <c r="U480" s="64"/>
      <c r="V480" s="65" t="str">
        <f>IF(Q480=100,"CUMPLIDA",IF(M480-$AG$1&lt;0,"VENCIDA",IF(M480-$AG$1&lt;=30,"PRÓXIMA A VENCER",IF(Q480&gt;0,"CON AVANCE","EN TERMINO"))))</f>
        <v>CUMPLIDA</v>
      </c>
      <c r="W480" s="65" t="str">
        <f>IF(A480&lt;&gt;"",IF(AC480=1,"VENCIDO",IF(AC480=2,"PRÓXIMO A VENCER",IF(AC480=3,"EN TERMINO",IF(AC480=4,"CON AVANCE",IF(AC480=5,"CUMPLIDO",))))),"")</f>
        <v>CUMPLIDO</v>
      </c>
      <c r="X480" s="66" t="s">
        <v>164</v>
      </c>
      <c r="Y480" s="127" t="str">
        <f t="shared" si="94"/>
        <v>H32R14</v>
      </c>
      <c r="Z480" s="84">
        <f>IF(A480&lt;&gt;"",1,Z479+1)</f>
        <v>1</v>
      </c>
      <c r="AA480" s="84" t="str">
        <f t="shared" si="95"/>
        <v>H32R14 - 1</v>
      </c>
      <c r="AB480" s="128">
        <f t="shared" si="96"/>
        <v>5</v>
      </c>
      <c r="AC480" s="128">
        <f t="shared" si="93"/>
        <v>5</v>
      </c>
      <c r="AD480" s="128" t="str">
        <f>IF(A480&lt;&gt;"",MID(F480,1,FIND(" ",F480,1)-1),AD479)</f>
        <v>H32R14.</v>
      </c>
      <c r="AE480" s="128" t="str">
        <f t="shared" si="97"/>
        <v>H32R14</v>
      </c>
      <c r="AF480" s="56"/>
      <c r="AG480" s="56"/>
    </row>
    <row r="481" spans="1:33" s="2" customFormat="1" ht="350.1" customHeight="1" x14ac:dyDescent="0.2">
      <c r="A481" s="95">
        <f>IF(ISBLANK(D481),"",COUNTA($D$2:D481))</f>
        <v>401</v>
      </c>
      <c r="B481" s="96">
        <f t="shared" si="91"/>
        <v>480</v>
      </c>
      <c r="C481" s="64"/>
      <c r="D481" s="72" t="s">
        <v>816</v>
      </c>
      <c r="E481" s="72" t="s">
        <v>23</v>
      </c>
      <c r="F481" s="70" t="s">
        <v>1160</v>
      </c>
      <c r="G481" s="70" t="s">
        <v>56</v>
      </c>
      <c r="H481" s="70" t="s">
        <v>778</v>
      </c>
      <c r="I481" s="70" t="s">
        <v>728</v>
      </c>
      <c r="J481" s="72" t="s">
        <v>8</v>
      </c>
      <c r="K481" s="64">
        <v>1</v>
      </c>
      <c r="L481" s="118">
        <v>43040</v>
      </c>
      <c r="M481" s="118">
        <v>43099</v>
      </c>
      <c r="N481" s="71">
        <f t="shared" ref="N481:N502" si="100">(+M481-L481)/7</f>
        <v>8.4285714285714288</v>
      </c>
      <c r="O481" s="64" t="s">
        <v>1996</v>
      </c>
      <c r="P481" s="64">
        <v>1</v>
      </c>
      <c r="Q481" s="74">
        <f>IF(P481/K481&gt;1,100,+P481/K481*100)</f>
        <v>100</v>
      </c>
      <c r="R481" s="63">
        <f>+N481*Q481/100</f>
        <v>8.4285714285714288</v>
      </c>
      <c r="S481" s="63">
        <f>IF(M481&lt;=$AG$1,R481,0)</f>
        <v>8.4285714285714288</v>
      </c>
      <c r="T481" s="63">
        <f>IF($AG$1&gt;=M481,N481,0)</f>
        <v>8.4285714285714288</v>
      </c>
      <c r="U481" s="64"/>
      <c r="V481" s="65" t="str">
        <f>IF(Q481=100,"CUMPLIDA",IF(M481-$AG$1&lt;0,"VENCIDA",IF(M481-$AG$1&lt;=30,"PRÓXIMA A VENCER",IF(Q481&gt;0,"CON AVANCE","EN TERMINO"))))</f>
        <v>CUMPLIDA</v>
      </c>
      <c r="W481" s="65" t="str">
        <f>IF(A481&lt;&gt;"",IF(AC481=1,"VENCIDO",IF(AC481=2,"PRÓXIMO A VENCER",IF(AC481=3,"EN TERMINO",IF(AC481=4,"CON AVANCE",IF(AC481=5,"CUMPLIDO",))))),"")</f>
        <v>CUMPLIDO</v>
      </c>
      <c r="X481" s="66" t="s">
        <v>164</v>
      </c>
      <c r="Y481" s="127" t="str">
        <f t="shared" si="94"/>
        <v>H34R14</v>
      </c>
      <c r="Z481" s="84">
        <f>IF(A481&lt;&gt;"",1,Z480+1)</f>
        <v>1</v>
      </c>
      <c r="AA481" s="84" t="str">
        <f t="shared" si="95"/>
        <v>H34R14 - 1</v>
      </c>
      <c r="AB481" s="128">
        <f t="shared" si="96"/>
        <v>5</v>
      </c>
      <c r="AC481" s="128">
        <f t="shared" si="93"/>
        <v>5</v>
      </c>
      <c r="AD481" s="128" t="str">
        <f>IF(A481&lt;&gt;"",MID(F481,1,FIND(" ",F481,1)-1),AD480)</f>
        <v>H34R14.</v>
      </c>
      <c r="AE481" s="128" t="str">
        <f t="shared" si="97"/>
        <v>H34R14</v>
      </c>
      <c r="AF481" s="56"/>
      <c r="AG481" s="56"/>
    </row>
    <row r="482" spans="1:33" s="2" customFormat="1" ht="350.1" customHeight="1" x14ac:dyDescent="0.2">
      <c r="A482" s="95">
        <f>IF(ISBLANK(D482),"",COUNTA($D$2:D482))</f>
        <v>402</v>
      </c>
      <c r="B482" s="96">
        <f t="shared" si="91"/>
        <v>481</v>
      </c>
      <c r="C482" s="64"/>
      <c r="D482" s="72" t="s">
        <v>968</v>
      </c>
      <c r="E482" s="64" t="s">
        <v>23</v>
      </c>
      <c r="F482" s="69" t="s">
        <v>824</v>
      </c>
      <c r="G482" s="70" t="s">
        <v>57</v>
      </c>
      <c r="H482" s="70" t="s">
        <v>1430</v>
      </c>
      <c r="I482" s="70" t="s">
        <v>1424</v>
      </c>
      <c r="J482" s="64" t="s">
        <v>1380</v>
      </c>
      <c r="K482" s="64">
        <v>1</v>
      </c>
      <c r="L482" s="118">
        <v>43862</v>
      </c>
      <c r="M482" s="118">
        <v>43979</v>
      </c>
      <c r="N482" s="71">
        <f t="shared" si="100"/>
        <v>16.714285714285715</v>
      </c>
      <c r="O482" s="64" t="s">
        <v>2003</v>
      </c>
      <c r="P482" s="64">
        <v>1</v>
      </c>
      <c r="Q482" s="74">
        <f>IF(P482/K482&gt;1,100,+P482/K482*100)</f>
        <v>100</v>
      </c>
      <c r="R482" s="63">
        <f>+N482*Q482/100</f>
        <v>16.714285714285715</v>
      </c>
      <c r="S482" s="63">
        <f>IF(M482&lt;=$AG$1,R482,0)</f>
        <v>16.714285714285715</v>
      </c>
      <c r="T482" s="63">
        <f>IF($AG$1&gt;=M482,N482,0)</f>
        <v>16.714285714285715</v>
      </c>
      <c r="U482" s="64"/>
      <c r="V482" s="65" t="str">
        <f>IF(Q482=100,"CUMPLIDA",IF(M482-$AG$1&lt;0,"VENCIDA",IF(M482-$AG$1&lt;=30,"PRÓXIMA A VENCER",IF(Q482&gt;0,"CON AVANCE","EN TERMINO"))))</f>
        <v>CUMPLIDA</v>
      </c>
      <c r="W482" s="65" t="str">
        <f>IF(A482&lt;&gt;"",IF(AC482=1,"VENCIDO",IF(AC482=2,"PRÓXIMO A VENCER",IF(AC482=3,"EN TERMINO",IF(AC482=4,"CON AVANCE",IF(AC482=5,"CUMPLIDO",))))),"")</f>
        <v>CUMPLIDO</v>
      </c>
      <c r="X482" s="66" t="s">
        <v>164</v>
      </c>
      <c r="Y482" s="127" t="str">
        <f t="shared" si="94"/>
        <v>H41R14</v>
      </c>
      <c r="Z482" s="84">
        <f>IF(A482&lt;&gt;"",1,Z481+1)</f>
        <v>1</v>
      </c>
      <c r="AA482" s="84" t="str">
        <f t="shared" si="95"/>
        <v>H41R14 - 1</v>
      </c>
      <c r="AB482" s="128">
        <f t="shared" si="96"/>
        <v>5</v>
      </c>
      <c r="AC482" s="128">
        <f t="shared" si="93"/>
        <v>5</v>
      </c>
      <c r="AD482" s="128" t="str">
        <f>IF(A482&lt;&gt;"",MID(F482,1,FIND(" ",F482,1)-1),AD481)</f>
        <v>H41R14.</v>
      </c>
      <c r="AE482" s="128" t="str">
        <f t="shared" si="97"/>
        <v>H41R14</v>
      </c>
      <c r="AF482" s="56"/>
      <c r="AG482" s="56"/>
    </row>
    <row r="483" spans="1:33" s="2" customFormat="1" ht="350.1" customHeight="1" x14ac:dyDescent="0.2">
      <c r="A483" s="95">
        <f>IF(ISBLANK(D483),"",COUNTA($D$2:D483))</f>
        <v>403</v>
      </c>
      <c r="B483" s="96">
        <f t="shared" si="91"/>
        <v>482</v>
      </c>
      <c r="C483" s="64"/>
      <c r="D483" s="72" t="s">
        <v>816</v>
      </c>
      <c r="E483" s="64" t="s">
        <v>34</v>
      </c>
      <c r="F483" s="69" t="s">
        <v>823</v>
      </c>
      <c r="G483" s="70" t="s">
        <v>58</v>
      </c>
      <c r="H483" s="70" t="s">
        <v>1430</v>
      </c>
      <c r="I483" s="70" t="s">
        <v>1424</v>
      </c>
      <c r="J483" s="64" t="s">
        <v>1380</v>
      </c>
      <c r="K483" s="64">
        <v>1</v>
      </c>
      <c r="L483" s="118">
        <v>43862</v>
      </c>
      <c r="M483" s="118">
        <v>43979</v>
      </c>
      <c r="N483" s="71">
        <f t="shared" si="100"/>
        <v>16.714285714285715</v>
      </c>
      <c r="O483" s="64" t="s">
        <v>2003</v>
      </c>
      <c r="P483" s="64">
        <v>1</v>
      </c>
      <c r="Q483" s="74">
        <f>IF(P483/K483&gt;1,100,+P483/K483*100)</f>
        <v>100</v>
      </c>
      <c r="R483" s="63">
        <f>+N483*Q483/100</f>
        <v>16.714285714285715</v>
      </c>
      <c r="S483" s="63">
        <f>IF(M483&lt;=$AG$1,R483,0)</f>
        <v>16.714285714285715</v>
      </c>
      <c r="T483" s="63">
        <f>IF($AG$1&gt;=M483,N483,0)</f>
        <v>16.714285714285715</v>
      </c>
      <c r="U483" s="64"/>
      <c r="V483" s="65" t="str">
        <f>IF(Q483=100,"CUMPLIDA",IF(M483-$AG$1&lt;0,"VENCIDA",IF(M483-$AG$1&lt;=30,"PRÓXIMA A VENCER",IF(Q483&gt;0,"CON AVANCE","EN TERMINO"))))</f>
        <v>CUMPLIDA</v>
      </c>
      <c r="W483" s="65" t="str">
        <f>IF(A483&lt;&gt;"",IF(AC483=1,"VENCIDO",IF(AC483=2,"PRÓXIMO A VENCER",IF(AC483=3,"EN TERMINO",IF(AC483=4,"CON AVANCE",IF(AC483=5,"CUMPLIDO",))))),"")</f>
        <v>CUMPLIDO</v>
      </c>
      <c r="X483" s="66" t="s">
        <v>164</v>
      </c>
      <c r="Y483" s="127" t="str">
        <f t="shared" si="94"/>
        <v>H44R14</v>
      </c>
      <c r="Z483" s="84">
        <f>IF(A483&lt;&gt;"",1,Z482+1)</f>
        <v>1</v>
      </c>
      <c r="AA483" s="84" t="str">
        <f t="shared" si="95"/>
        <v>H44R14 - 1</v>
      </c>
      <c r="AB483" s="128">
        <f t="shared" si="96"/>
        <v>5</v>
      </c>
      <c r="AC483" s="128">
        <f t="shared" si="93"/>
        <v>5</v>
      </c>
      <c r="AD483" s="128" t="str">
        <f>IF(A483&lt;&gt;"",MID(F483,1,FIND(" ",F483,1)-1),AD482)</f>
        <v>H44R14.</v>
      </c>
      <c r="AE483" s="128" t="str">
        <f t="shared" si="97"/>
        <v>H44R14</v>
      </c>
      <c r="AF483" s="56"/>
      <c r="AG483" s="56"/>
    </row>
    <row r="484" spans="1:33" s="2" customFormat="1" ht="350.1" customHeight="1" x14ac:dyDescent="0.2">
      <c r="A484" s="95">
        <f>IF(ISBLANK(D484),"",COUNTA($D$2:D484))</f>
        <v>404</v>
      </c>
      <c r="B484" s="96">
        <f t="shared" si="91"/>
        <v>483</v>
      </c>
      <c r="C484" s="64"/>
      <c r="D484" s="72" t="s">
        <v>988</v>
      </c>
      <c r="E484" s="64" t="s">
        <v>34</v>
      </c>
      <c r="F484" s="69" t="s">
        <v>1161</v>
      </c>
      <c r="G484" s="70" t="s">
        <v>59</v>
      </c>
      <c r="H484" s="70" t="s">
        <v>1430</v>
      </c>
      <c r="I484" s="70" t="s">
        <v>1424</v>
      </c>
      <c r="J484" s="64" t="s">
        <v>1380</v>
      </c>
      <c r="K484" s="64">
        <v>1</v>
      </c>
      <c r="L484" s="118">
        <v>43862</v>
      </c>
      <c r="M484" s="118">
        <v>43979</v>
      </c>
      <c r="N484" s="71">
        <f t="shared" si="100"/>
        <v>16.714285714285715</v>
      </c>
      <c r="O484" s="64" t="s">
        <v>2003</v>
      </c>
      <c r="P484" s="64">
        <v>1</v>
      </c>
      <c r="Q484" s="74">
        <f>IF(P484/K484&gt;1,100,+P484/K484*100)</f>
        <v>100</v>
      </c>
      <c r="R484" s="63">
        <f>+N484*Q484/100</f>
        <v>16.714285714285715</v>
      </c>
      <c r="S484" s="63">
        <f>IF(M484&lt;=$AG$1,R484,0)</f>
        <v>16.714285714285715</v>
      </c>
      <c r="T484" s="63">
        <f>IF($AG$1&gt;=M484,N484,0)</f>
        <v>16.714285714285715</v>
      </c>
      <c r="U484" s="64"/>
      <c r="V484" s="65" t="str">
        <f>IF(Q484=100,"CUMPLIDA",IF(M484-$AG$1&lt;0,"VENCIDA",IF(M484-$AG$1&lt;=30,"PRÓXIMA A VENCER",IF(Q484&gt;0,"CON AVANCE","EN TERMINO"))))</f>
        <v>CUMPLIDA</v>
      </c>
      <c r="W484" s="65" t="str">
        <f>IF(A484&lt;&gt;"",IF(AC484=1,"VENCIDO",IF(AC484=2,"PRÓXIMO A VENCER",IF(AC484=3,"EN TERMINO",IF(AC484=4,"CON AVANCE",IF(AC484=5,"CUMPLIDO",))))),"")</f>
        <v>CUMPLIDO</v>
      </c>
      <c r="X484" s="66" t="s">
        <v>164</v>
      </c>
      <c r="Y484" s="127" t="str">
        <f t="shared" si="94"/>
        <v>H45R14</v>
      </c>
      <c r="Z484" s="84">
        <f>IF(A484&lt;&gt;"",1,Z483+1)</f>
        <v>1</v>
      </c>
      <c r="AA484" s="84" t="str">
        <f t="shared" si="95"/>
        <v>H45R14 - 1</v>
      </c>
      <c r="AB484" s="128">
        <f t="shared" si="96"/>
        <v>5</v>
      </c>
      <c r="AC484" s="128">
        <f t="shared" si="93"/>
        <v>5</v>
      </c>
      <c r="AD484" s="128" t="str">
        <f>IF(A484&lt;&gt;"",MID(F484,1,FIND(" ",F484,1)-1),AD483)</f>
        <v>H45R14.</v>
      </c>
      <c r="AE484" s="128" t="str">
        <f t="shared" si="97"/>
        <v>H45R14</v>
      </c>
      <c r="AF484" s="56"/>
      <c r="AG484" s="56"/>
    </row>
    <row r="485" spans="1:33" s="2" customFormat="1" ht="350.1" customHeight="1" x14ac:dyDescent="0.2">
      <c r="A485" s="95">
        <f>IF(ISBLANK(D485),"",COUNTA($D$2:D485))</f>
        <v>405</v>
      </c>
      <c r="B485" s="96">
        <f t="shared" si="91"/>
        <v>484</v>
      </c>
      <c r="C485" s="64"/>
      <c r="D485" s="72" t="s">
        <v>816</v>
      </c>
      <c r="E485" s="64" t="s">
        <v>15</v>
      </c>
      <c r="F485" s="69" t="s">
        <v>989</v>
      </c>
      <c r="G485" s="70" t="s">
        <v>60</v>
      </c>
      <c r="H485" s="70" t="s">
        <v>779</v>
      </c>
      <c r="I485" s="70" t="s">
        <v>780</v>
      </c>
      <c r="J485" s="64" t="s">
        <v>577</v>
      </c>
      <c r="K485" s="64">
        <v>1</v>
      </c>
      <c r="L485" s="118">
        <v>43040</v>
      </c>
      <c r="M485" s="118">
        <v>43099</v>
      </c>
      <c r="N485" s="71">
        <f t="shared" si="100"/>
        <v>8.4285714285714288</v>
      </c>
      <c r="O485" s="64" t="s">
        <v>2015</v>
      </c>
      <c r="P485" s="64">
        <v>1</v>
      </c>
      <c r="Q485" s="74">
        <f>IF(P485/K485&gt;1,100,+P485/K485*100)</f>
        <v>100</v>
      </c>
      <c r="R485" s="63">
        <f>+N485*Q485/100</f>
        <v>8.4285714285714288</v>
      </c>
      <c r="S485" s="63">
        <f>IF(M485&lt;=$AG$1,R485,0)</f>
        <v>8.4285714285714288</v>
      </c>
      <c r="T485" s="63">
        <f>IF($AG$1&gt;=M485,N485,0)</f>
        <v>8.4285714285714288</v>
      </c>
      <c r="U485" s="64"/>
      <c r="V485" s="65" t="str">
        <f>IF(Q485=100,"CUMPLIDA",IF(M485-$AG$1&lt;0,"VENCIDA",IF(M485-$AG$1&lt;=30,"PRÓXIMA A VENCER",IF(Q485&gt;0,"CON AVANCE","EN TERMINO"))))</f>
        <v>CUMPLIDA</v>
      </c>
      <c r="W485" s="65" t="str">
        <f>IF(A485&lt;&gt;"",IF(AC485=1,"VENCIDO",IF(AC485=2,"PRÓXIMO A VENCER",IF(AC485=3,"EN TERMINO",IF(AC485=4,"CON AVANCE",IF(AC485=5,"CUMPLIDO",))))),"")</f>
        <v>CUMPLIDO</v>
      </c>
      <c r="X485" s="66" t="s">
        <v>164</v>
      </c>
      <c r="Y485" s="127" t="str">
        <f t="shared" si="94"/>
        <v>H46R14</v>
      </c>
      <c r="Z485" s="84">
        <f>IF(A485&lt;&gt;"",1,Z484+1)</f>
        <v>1</v>
      </c>
      <c r="AA485" s="84" t="str">
        <f t="shared" si="95"/>
        <v>H46R14 - 1</v>
      </c>
      <c r="AB485" s="128">
        <f t="shared" si="96"/>
        <v>5</v>
      </c>
      <c r="AC485" s="128">
        <f t="shared" si="93"/>
        <v>5</v>
      </c>
      <c r="AD485" s="128" t="str">
        <f>IF(A485&lt;&gt;"",MID(F485,1,FIND(" ",F485,1)-1),AD484)</f>
        <v>H46R14.</v>
      </c>
      <c r="AE485" s="128" t="str">
        <f t="shared" si="97"/>
        <v>H46R14</v>
      </c>
      <c r="AF485" s="56"/>
      <c r="AG485" s="56"/>
    </row>
    <row r="486" spans="1:33" s="2" customFormat="1" ht="350.1" customHeight="1" x14ac:dyDescent="0.2">
      <c r="A486" s="95">
        <f>IF(ISBLANK(D486),"",COUNTA($D$2:D486))</f>
        <v>406</v>
      </c>
      <c r="B486" s="96">
        <f t="shared" si="91"/>
        <v>485</v>
      </c>
      <c r="C486" s="64"/>
      <c r="D486" s="72" t="s">
        <v>816</v>
      </c>
      <c r="E486" s="64" t="s">
        <v>25</v>
      </c>
      <c r="F486" s="69" t="s">
        <v>1162</v>
      </c>
      <c r="G486" s="70" t="s">
        <v>61</v>
      </c>
      <c r="H486" s="70" t="s">
        <v>1430</v>
      </c>
      <c r="I486" s="70" t="s">
        <v>1424</v>
      </c>
      <c r="J486" s="64" t="s">
        <v>1380</v>
      </c>
      <c r="K486" s="64">
        <v>1</v>
      </c>
      <c r="L486" s="118">
        <v>43862</v>
      </c>
      <c r="M486" s="118">
        <v>43979</v>
      </c>
      <c r="N486" s="71">
        <f t="shared" si="100"/>
        <v>16.714285714285715</v>
      </c>
      <c r="O486" s="64" t="s">
        <v>2003</v>
      </c>
      <c r="P486" s="64">
        <v>1</v>
      </c>
      <c r="Q486" s="74">
        <f>IF(P486/K486&gt;1,100,+P486/K486*100)</f>
        <v>100</v>
      </c>
      <c r="R486" s="63">
        <f>+N486*Q486/100</f>
        <v>16.714285714285715</v>
      </c>
      <c r="S486" s="63">
        <f>IF(M486&lt;=$AG$1,R486,0)</f>
        <v>16.714285714285715</v>
      </c>
      <c r="T486" s="63">
        <f>IF($AG$1&gt;=M486,N486,0)</f>
        <v>16.714285714285715</v>
      </c>
      <c r="U486" s="64"/>
      <c r="V486" s="65" t="str">
        <f>IF(Q486=100,"CUMPLIDA",IF(M486-$AG$1&lt;0,"VENCIDA",IF(M486-$AG$1&lt;=30,"PRÓXIMA A VENCER",IF(Q486&gt;0,"CON AVANCE","EN TERMINO"))))</f>
        <v>CUMPLIDA</v>
      </c>
      <c r="W486" s="65" t="str">
        <f>IF(A486&lt;&gt;"",IF(AC486=1,"VENCIDO",IF(AC486=2,"PRÓXIMO A VENCER",IF(AC486=3,"EN TERMINO",IF(AC486=4,"CON AVANCE",IF(AC486=5,"CUMPLIDO",))))),"")</f>
        <v>CUMPLIDO</v>
      </c>
      <c r="X486" s="66" t="s">
        <v>164</v>
      </c>
      <c r="Y486" s="127" t="str">
        <f t="shared" si="94"/>
        <v>H47R14</v>
      </c>
      <c r="Z486" s="84">
        <f>IF(A486&lt;&gt;"",1,Z485+1)</f>
        <v>1</v>
      </c>
      <c r="AA486" s="84" t="str">
        <f t="shared" si="95"/>
        <v>H47R14 - 1</v>
      </c>
      <c r="AB486" s="128">
        <f t="shared" si="96"/>
        <v>5</v>
      </c>
      <c r="AC486" s="128">
        <f t="shared" si="93"/>
        <v>5</v>
      </c>
      <c r="AD486" s="128" t="str">
        <f>IF(A486&lt;&gt;"",MID(F486,1,FIND(" ",F486,1)-1),AD485)</f>
        <v>H47R14.</v>
      </c>
      <c r="AE486" s="128" t="str">
        <f t="shared" si="97"/>
        <v>H47R14</v>
      </c>
      <c r="AF486" s="56"/>
      <c r="AG486" s="56"/>
    </row>
    <row r="487" spans="1:33" s="2" customFormat="1" ht="350.1" customHeight="1" x14ac:dyDescent="0.2">
      <c r="A487" s="95">
        <f>IF(ISBLANK(D487),"",COUNTA($D$2:D487))</f>
        <v>407</v>
      </c>
      <c r="B487" s="96">
        <f t="shared" si="91"/>
        <v>486</v>
      </c>
      <c r="C487" s="64"/>
      <c r="D487" s="72" t="s">
        <v>816</v>
      </c>
      <c r="E487" s="64" t="s">
        <v>25</v>
      </c>
      <c r="F487" s="69" t="s">
        <v>1163</v>
      </c>
      <c r="G487" s="70" t="s">
        <v>62</v>
      </c>
      <c r="H487" s="70" t="s">
        <v>1430</v>
      </c>
      <c r="I487" s="70" t="s">
        <v>1424</v>
      </c>
      <c r="J487" s="64" t="s">
        <v>1380</v>
      </c>
      <c r="K487" s="64">
        <v>1</v>
      </c>
      <c r="L487" s="118">
        <v>43862</v>
      </c>
      <c r="M487" s="118">
        <v>43979</v>
      </c>
      <c r="N487" s="71">
        <f t="shared" si="100"/>
        <v>16.714285714285715</v>
      </c>
      <c r="O487" s="64" t="s">
        <v>2003</v>
      </c>
      <c r="P487" s="64">
        <v>1</v>
      </c>
      <c r="Q487" s="74">
        <f>IF(P487/K487&gt;1,100,+P487/K487*100)</f>
        <v>100</v>
      </c>
      <c r="R487" s="63">
        <f>+N487*Q487/100</f>
        <v>16.714285714285715</v>
      </c>
      <c r="S487" s="63">
        <f>IF(M487&lt;=$AG$1,R487,0)</f>
        <v>16.714285714285715</v>
      </c>
      <c r="T487" s="63">
        <f>IF($AG$1&gt;=M487,N487,0)</f>
        <v>16.714285714285715</v>
      </c>
      <c r="U487" s="64"/>
      <c r="V487" s="65" t="str">
        <f>IF(Q487=100,"CUMPLIDA",IF(M487-$AG$1&lt;0,"VENCIDA",IF(M487-$AG$1&lt;=30,"PRÓXIMA A VENCER",IF(Q487&gt;0,"CON AVANCE","EN TERMINO"))))</f>
        <v>CUMPLIDA</v>
      </c>
      <c r="W487" s="65" t="str">
        <f>IF(A487&lt;&gt;"",IF(AC487=1,"VENCIDO",IF(AC487=2,"PRÓXIMO A VENCER",IF(AC487=3,"EN TERMINO",IF(AC487=4,"CON AVANCE",IF(AC487=5,"CUMPLIDO",))))),"")</f>
        <v>CUMPLIDO</v>
      </c>
      <c r="X487" s="66" t="s">
        <v>164</v>
      </c>
      <c r="Y487" s="127" t="str">
        <f t="shared" si="94"/>
        <v>H49R14</v>
      </c>
      <c r="Z487" s="84">
        <f>IF(A487&lt;&gt;"",1,Z486+1)</f>
        <v>1</v>
      </c>
      <c r="AA487" s="84" t="str">
        <f t="shared" si="95"/>
        <v>H49R14 - 1</v>
      </c>
      <c r="AB487" s="128">
        <f t="shared" si="96"/>
        <v>5</v>
      </c>
      <c r="AC487" s="128">
        <f t="shared" si="93"/>
        <v>5</v>
      </c>
      <c r="AD487" s="128" t="str">
        <f>IF(A487&lt;&gt;"",MID(F487,1,FIND(" ",F487,1)-1),AD486)</f>
        <v>H49R14.</v>
      </c>
      <c r="AE487" s="128" t="str">
        <f t="shared" si="97"/>
        <v>H49R14</v>
      </c>
      <c r="AF487" s="56"/>
      <c r="AG487" s="56"/>
    </row>
    <row r="488" spans="1:33" s="2" customFormat="1" ht="350.1" customHeight="1" x14ac:dyDescent="0.2">
      <c r="A488" s="95">
        <f>IF(ISBLANK(D488),"",COUNTA($D$2:D488))</f>
        <v>408</v>
      </c>
      <c r="B488" s="96">
        <f t="shared" si="91"/>
        <v>487</v>
      </c>
      <c r="C488" s="64"/>
      <c r="D488" s="72" t="s">
        <v>816</v>
      </c>
      <c r="E488" s="64" t="s">
        <v>25</v>
      </c>
      <c r="F488" s="69" t="s">
        <v>878</v>
      </c>
      <c r="G488" s="70" t="s">
        <v>64</v>
      </c>
      <c r="H488" s="70" t="s">
        <v>578</v>
      </c>
      <c r="I488" s="70" t="s">
        <v>579</v>
      </c>
      <c r="J488" s="64" t="s">
        <v>463</v>
      </c>
      <c r="K488" s="64">
        <v>1</v>
      </c>
      <c r="L488" s="118">
        <v>43040</v>
      </c>
      <c r="M488" s="118">
        <v>43099</v>
      </c>
      <c r="N488" s="71">
        <f t="shared" si="100"/>
        <v>8.4285714285714288</v>
      </c>
      <c r="O488" s="64" t="s">
        <v>1997</v>
      </c>
      <c r="P488" s="64">
        <v>1</v>
      </c>
      <c r="Q488" s="74">
        <f>IF(P488/K488&gt;1,100,+P488/K488*100)</f>
        <v>100</v>
      </c>
      <c r="R488" s="63">
        <f>+N488*Q488/100</f>
        <v>8.4285714285714288</v>
      </c>
      <c r="S488" s="63">
        <f>IF(M488&lt;=$AG$1,R488,0)</f>
        <v>8.4285714285714288</v>
      </c>
      <c r="T488" s="63">
        <f>IF($AG$1&gt;=M488,N488,0)</f>
        <v>8.4285714285714288</v>
      </c>
      <c r="U488" s="64"/>
      <c r="V488" s="65" t="str">
        <f>IF(Q488=100,"CUMPLIDA",IF(M488-$AG$1&lt;0,"VENCIDA",IF(M488-$AG$1&lt;=30,"PRÓXIMA A VENCER",IF(Q488&gt;0,"CON AVANCE","EN TERMINO"))))</f>
        <v>CUMPLIDA</v>
      </c>
      <c r="W488" s="65" t="str">
        <f>IF(A488&lt;&gt;"",IF(AC488=1,"VENCIDO",IF(AC488=2,"PRÓXIMO A VENCER",IF(AC488=3,"EN TERMINO",IF(AC488=4,"CON AVANCE",IF(AC488=5,"CUMPLIDO",))))),"")</f>
        <v>CUMPLIDO</v>
      </c>
      <c r="X488" s="66" t="s">
        <v>164</v>
      </c>
      <c r="Y488" s="127" t="str">
        <f t="shared" si="94"/>
        <v>H57R14</v>
      </c>
      <c r="Z488" s="84">
        <f>IF(A488&lt;&gt;"",1,Z487+1)</f>
        <v>1</v>
      </c>
      <c r="AA488" s="84" t="str">
        <f t="shared" si="95"/>
        <v>H57R14 - 1</v>
      </c>
      <c r="AB488" s="128">
        <f t="shared" si="96"/>
        <v>5</v>
      </c>
      <c r="AC488" s="128">
        <f t="shared" si="93"/>
        <v>5</v>
      </c>
      <c r="AD488" s="128" t="str">
        <f>IF(A488&lt;&gt;"",MID(F488,1,FIND(" ",F488,1)-1),AD487)</f>
        <v>H57R14.</v>
      </c>
      <c r="AE488" s="128" t="str">
        <f t="shared" si="97"/>
        <v>H57R14</v>
      </c>
      <c r="AF488" s="56"/>
      <c r="AG488" s="56"/>
    </row>
    <row r="489" spans="1:33" s="2" customFormat="1" ht="350.1" customHeight="1" x14ac:dyDescent="0.2">
      <c r="A489" s="95">
        <f>IF(ISBLANK(D489),"",COUNTA($D$2:D489))</f>
        <v>409</v>
      </c>
      <c r="B489" s="96">
        <f t="shared" si="91"/>
        <v>488</v>
      </c>
      <c r="C489" s="64"/>
      <c r="D489" s="72" t="s">
        <v>816</v>
      </c>
      <c r="E489" s="64" t="s">
        <v>23</v>
      </c>
      <c r="F489" s="69" t="s">
        <v>990</v>
      </c>
      <c r="G489" s="70" t="s">
        <v>65</v>
      </c>
      <c r="H489" s="70" t="s">
        <v>1430</v>
      </c>
      <c r="I489" s="70" t="s">
        <v>1424</v>
      </c>
      <c r="J489" s="64" t="s">
        <v>1380</v>
      </c>
      <c r="K489" s="64">
        <v>1</v>
      </c>
      <c r="L489" s="118">
        <v>43862</v>
      </c>
      <c r="M489" s="118">
        <v>43979</v>
      </c>
      <c r="N489" s="71">
        <f t="shared" si="100"/>
        <v>16.714285714285715</v>
      </c>
      <c r="O489" s="64" t="s">
        <v>2003</v>
      </c>
      <c r="P489" s="64">
        <v>1</v>
      </c>
      <c r="Q489" s="74">
        <f>IF(P489/K489&gt;1,100,+P489/K489*100)</f>
        <v>100</v>
      </c>
      <c r="R489" s="63">
        <f>+N489*Q489/100</f>
        <v>16.714285714285715</v>
      </c>
      <c r="S489" s="63">
        <f>IF(M489&lt;=$AG$1,R489,0)</f>
        <v>16.714285714285715</v>
      </c>
      <c r="T489" s="63">
        <f>IF($AG$1&gt;=M489,N489,0)</f>
        <v>16.714285714285715</v>
      </c>
      <c r="U489" s="64"/>
      <c r="V489" s="65" t="str">
        <f>IF(Q489=100,"CUMPLIDA",IF(M489-$AG$1&lt;0,"VENCIDA",IF(M489-$AG$1&lt;=30,"PRÓXIMA A VENCER",IF(Q489&gt;0,"CON AVANCE","EN TERMINO"))))</f>
        <v>CUMPLIDA</v>
      </c>
      <c r="W489" s="65" t="str">
        <f>IF(A489&lt;&gt;"",IF(AC489=1,"VENCIDO",IF(AC489=2,"PRÓXIMO A VENCER",IF(AC489=3,"EN TERMINO",IF(AC489=4,"CON AVANCE",IF(AC489=5,"CUMPLIDO",))))),"")</f>
        <v>CUMPLIDO</v>
      </c>
      <c r="X489" s="66" t="s">
        <v>164</v>
      </c>
      <c r="Y489" s="127" t="str">
        <f t="shared" si="94"/>
        <v>H59R14</v>
      </c>
      <c r="Z489" s="84">
        <f>IF(A489&lt;&gt;"",1,Z488+1)</f>
        <v>1</v>
      </c>
      <c r="AA489" s="84" t="str">
        <f t="shared" si="95"/>
        <v>H59R14 - 1</v>
      </c>
      <c r="AB489" s="128">
        <f t="shared" si="96"/>
        <v>5</v>
      </c>
      <c r="AC489" s="128">
        <f t="shared" si="93"/>
        <v>5</v>
      </c>
      <c r="AD489" s="128" t="str">
        <f>IF(A489&lt;&gt;"",MID(F489,1,FIND(" ",F489,1)-1),AD488)</f>
        <v>H59R14.</v>
      </c>
      <c r="AE489" s="128" t="str">
        <f t="shared" si="97"/>
        <v>H59R14</v>
      </c>
      <c r="AF489" s="56"/>
      <c r="AG489" s="56"/>
    </row>
    <row r="490" spans="1:33" s="2" customFormat="1" ht="350.1" customHeight="1" x14ac:dyDescent="0.2">
      <c r="A490" s="95">
        <f>IF(ISBLANK(D490),"",COUNTA($D$2:D490))</f>
        <v>410</v>
      </c>
      <c r="B490" s="96">
        <f t="shared" si="91"/>
        <v>489</v>
      </c>
      <c r="C490" s="64"/>
      <c r="D490" s="72" t="s">
        <v>991</v>
      </c>
      <c r="E490" s="64" t="s">
        <v>31</v>
      </c>
      <c r="F490" s="69" t="s">
        <v>992</v>
      </c>
      <c r="G490" s="70" t="s">
        <v>66</v>
      </c>
      <c r="H490" s="70" t="s">
        <v>1439</v>
      </c>
      <c r="I490" s="70" t="s">
        <v>1836</v>
      </c>
      <c r="J490" s="64" t="s">
        <v>1426</v>
      </c>
      <c r="K490" s="64">
        <v>12</v>
      </c>
      <c r="L490" s="118">
        <v>43858</v>
      </c>
      <c r="M490" s="118">
        <v>44196</v>
      </c>
      <c r="N490" s="71">
        <f t="shared" si="100"/>
        <v>48.285714285714285</v>
      </c>
      <c r="O490" s="64" t="s">
        <v>2003</v>
      </c>
      <c r="P490" s="64">
        <v>12</v>
      </c>
      <c r="Q490" s="74">
        <f>IF(P490/K490&gt;1,100,+P490/K490*100)</f>
        <v>100</v>
      </c>
      <c r="R490" s="63">
        <f>+N490*Q490/100</f>
        <v>48.285714285714285</v>
      </c>
      <c r="S490" s="63">
        <f>IF(M490&lt;=$AG$1,R490,0)</f>
        <v>48.285714285714285</v>
      </c>
      <c r="T490" s="63">
        <f>IF($AG$1&gt;=M490,N490,0)</f>
        <v>48.285714285714285</v>
      </c>
      <c r="U490" s="64"/>
      <c r="V490" s="65" t="str">
        <f>IF(Q490=100,"CUMPLIDA",IF(M490-$AG$1&lt;0,"VENCIDA",IF(M490-$AG$1&lt;=30,"PRÓXIMA A VENCER",IF(Q490&gt;0,"CON AVANCE","EN TERMINO"))))</f>
        <v>CUMPLIDA</v>
      </c>
      <c r="W490" s="65" t="str">
        <f>IF(A490&lt;&gt;"",IF(AC490=1,"VENCIDO",IF(AC490=2,"PRÓXIMO A VENCER",IF(AC490=3,"EN TERMINO",IF(AC490=4,"CON AVANCE",IF(AC490=5,"CUMPLIDO",))))),"")</f>
        <v>CUMPLIDO</v>
      </c>
      <c r="X490" s="66" t="s">
        <v>164</v>
      </c>
      <c r="Y490" s="127" t="str">
        <f t="shared" si="94"/>
        <v>H64R14</v>
      </c>
      <c r="Z490" s="84">
        <f>IF(A490&lt;&gt;"",1,Z489+1)</f>
        <v>1</v>
      </c>
      <c r="AA490" s="84" t="str">
        <f t="shared" si="95"/>
        <v>H64R14 - 1</v>
      </c>
      <c r="AB490" s="128">
        <f t="shared" si="96"/>
        <v>5</v>
      </c>
      <c r="AC490" s="128">
        <f t="shared" si="93"/>
        <v>5</v>
      </c>
      <c r="AD490" s="128" t="str">
        <f>IF(A490&lt;&gt;"",MID(F490,1,FIND(" ",F490,1)-1),AD489)</f>
        <v>H64R14.</v>
      </c>
      <c r="AE490" s="128" t="str">
        <f t="shared" si="97"/>
        <v>H64R14</v>
      </c>
      <c r="AF490" s="56"/>
      <c r="AG490" s="56"/>
    </row>
    <row r="491" spans="1:33" s="2" customFormat="1" ht="350.1" customHeight="1" x14ac:dyDescent="0.2">
      <c r="A491" s="95">
        <f>IF(ISBLANK(D491),"",COUNTA($D$2:D491))</f>
        <v>411</v>
      </c>
      <c r="B491" s="96">
        <f t="shared" si="91"/>
        <v>490</v>
      </c>
      <c r="C491" s="64"/>
      <c r="D491" s="72" t="s">
        <v>968</v>
      </c>
      <c r="E491" s="64" t="s">
        <v>23</v>
      </c>
      <c r="F491" s="69" t="s">
        <v>1020</v>
      </c>
      <c r="G491" s="70" t="s">
        <v>67</v>
      </c>
      <c r="H491" s="70" t="s">
        <v>580</v>
      </c>
      <c r="I491" s="70" t="s">
        <v>581</v>
      </c>
      <c r="J491" s="64" t="s">
        <v>463</v>
      </c>
      <c r="K491" s="64">
        <v>1</v>
      </c>
      <c r="L491" s="118">
        <v>43040</v>
      </c>
      <c r="M491" s="118">
        <v>43189</v>
      </c>
      <c r="N491" s="71">
        <f t="shared" si="100"/>
        <v>21.285714285714285</v>
      </c>
      <c r="O491" s="64" t="s">
        <v>1997</v>
      </c>
      <c r="P491" s="64">
        <v>1</v>
      </c>
      <c r="Q491" s="74">
        <f>IF(P491/K491&gt;1,100,+P491/K491*100)</f>
        <v>100</v>
      </c>
      <c r="R491" s="63">
        <f>+N491*Q491/100</f>
        <v>21.285714285714285</v>
      </c>
      <c r="S491" s="63">
        <f>IF(M491&lt;=$AG$1,R491,0)</f>
        <v>21.285714285714285</v>
      </c>
      <c r="T491" s="63">
        <f>IF($AG$1&gt;=M491,N491,0)</f>
        <v>21.285714285714285</v>
      </c>
      <c r="U491" s="64"/>
      <c r="V491" s="65" t="str">
        <f>IF(Q491=100,"CUMPLIDA",IF(M491-$AG$1&lt;0,"VENCIDA",IF(M491-$AG$1&lt;=30,"PRÓXIMA A VENCER",IF(Q491&gt;0,"CON AVANCE","EN TERMINO"))))</f>
        <v>CUMPLIDA</v>
      </c>
      <c r="W491" s="65" t="str">
        <f>IF(A491&lt;&gt;"",IF(AC491=1,"VENCIDO",IF(AC491=2,"PRÓXIMO A VENCER",IF(AC491=3,"EN TERMINO",IF(AC491=4,"CON AVANCE",IF(AC491=5,"CUMPLIDO",))))),"")</f>
        <v>CUMPLIDO</v>
      </c>
      <c r="X491" s="66" t="s">
        <v>164</v>
      </c>
      <c r="Y491" s="127" t="str">
        <f t="shared" si="94"/>
        <v>H65R14</v>
      </c>
      <c r="Z491" s="84">
        <f>IF(A491&lt;&gt;"",1,Z490+1)</f>
        <v>1</v>
      </c>
      <c r="AA491" s="84" t="str">
        <f t="shared" si="95"/>
        <v>H65R14 - 1</v>
      </c>
      <c r="AB491" s="128">
        <f t="shared" si="96"/>
        <v>5</v>
      </c>
      <c r="AC491" s="128">
        <f t="shared" si="93"/>
        <v>5</v>
      </c>
      <c r="AD491" s="128" t="str">
        <f>IF(A491&lt;&gt;"",MID(F491,1,FIND(" ",F491,1)-1),AD490)</f>
        <v>H65R14.</v>
      </c>
      <c r="AE491" s="128" t="str">
        <f t="shared" si="97"/>
        <v>H65R14</v>
      </c>
      <c r="AF491" s="56"/>
      <c r="AG491" s="56"/>
    </row>
    <row r="492" spans="1:33" s="2" customFormat="1" ht="350.1" customHeight="1" x14ac:dyDescent="0.2">
      <c r="A492" s="95">
        <f>IF(ISBLANK(D492),"",COUNTA($D$2:D492))</f>
        <v>412</v>
      </c>
      <c r="B492" s="96">
        <f t="shared" si="91"/>
        <v>491</v>
      </c>
      <c r="C492" s="64"/>
      <c r="D492" s="72" t="s">
        <v>968</v>
      </c>
      <c r="E492" s="64" t="s">
        <v>23</v>
      </c>
      <c r="F492" s="69" t="s">
        <v>1164</v>
      </c>
      <c r="G492" s="70" t="s">
        <v>68</v>
      </c>
      <c r="H492" s="70" t="s">
        <v>582</v>
      </c>
      <c r="I492" s="70" t="s">
        <v>781</v>
      </c>
      <c r="J492" s="64" t="s">
        <v>583</v>
      </c>
      <c r="K492" s="64">
        <v>1</v>
      </c>
      <c r="L492" s="118">
        <v>43040</v>
      </c>
      <c r="M492" s="118">
        <v>43099</v>
      </c>
      <c r="N492" s="71">
        <f t="shared" si="100"/>
        <v>8.4285714285714288</v>
      </c>
      <c r="O492" s="64" t="s">
        <v>1997</v>
      </c>
      <c r="P492" s="64">
        <v>1</v>
      </c>
      <c r="Q492" s="74">
        <f>IF(P492/K492&gt;1,100,+P492/K492*100)</f>
        <v>100</v>
      </c>
      <c r="R492" s="63">
        <f>+N492*Q492/100</f>
        <v>8.4285714285714288</v>
      </c>
      <c r="S492" s="63">
        <f>IF(M492&lt;=$AG$1,R492,0)</f>
        <v>8.4285714285714288</v>
      </c>
      <c r="T492" s="63">
        <f>IF($AG$1&gt;=M492,N492,0)</f>
        <v>8.4285714285714288</v>
      </c>
      <c r="U492" s="64"/>
      <c r="V492" s="65" t="str">
        <f>IF(Q492=100,"CUMPLIDA",IF(M492-$AG$1&lt;0,"VENCIDA",IF(M492-$AG$1&lt;=30,"PRÓXIMA A VENCER",IF(Q492&gt;0,"CON AVANCE","EN TERMINO"))))</f>
        <v>CUMPLIDA</v>
      </c>
      <c r="W492" s="65" t="str">
        <f>IF(A492&lt;&gt;"",IF(AC492=1,"VENCIDO",IF(AC492=2,"PRÓXIMO A VENCER",IF(AC492=3,"EN TERMINO",IF(AC492=4,"CON AVANCE",IF(AC492=5,"CUMPLIDO",))))),"")</f>
        <v>CUMPLIDO</v>
      </c>
      <c r="X492" s="66" t="s">
        <v>164</v>
      </c>
      <c r="Y492" s="127" t="str">
        <f t="shared" si="94"/>
        <v>H66R14</v>
      </c>
      <c r="Z492" s="84">
        <f>IF(A492&lt;&gt;"",1,Z491+1)</f>
        <v>1</v>
      </c>
      <c r="AA492" s="84" t="str">
        <f t="shared" si="95"/>
        <v>H66R14 - 1</v>
      </c>
      <c r="AB492" s="128">
        <f t="shared" si="96"/>
        <v>5</v>
      </c>
      <c r="AC492" s="128">
        <f t="shared" si="93"/>
        <v>5</v>
      </c>
      <c r="AD492" s="128" t="str">
        <f>IF(A492&lt;&gt;"",MID(F492,1,FIND(" ",F492,1)-1),AD491)</f>
        <v>H66R14.</v>
      </c>
      <c r="AE492" s="128" t="str">
        <f t="shared" si="97"/>
        <v>H66R14</v>
      </c>
      <c r="AF492" s="56"/>
      <c r="AG492" s="56"/>
    </row>
    <row r="493" spans="1:33" s="2" customFormat="1" ht="350.1" customHeight="1" x14ac:dyDescent="0.2">
      <c r="A493" s="95">
        <f>IF(ISBLANK(D493),"",COUNTA($D$2:D493))</f>
        <v>413</v>
      </c>
      <c r="B493" s="96">
        <f t="shared" si="91"/>
        <v>492</v>
      </c>
      <c r="C493" s="64"/>
      <c r="D493" s="72" t="s">
        <v>816</v>
      </c>
      <c r="E493" s="64" t="s">
        <v>23</v>
      </c>
      <c r="F493" s="69" t="s">
        <v>533</v>
      </c>
      <c r="G493" s="70" t="s">
        <v>69</v>
      </c>
      <c r="H493" s="70" t="s">
        <v>534</v>
      </c>
      <c r="I493" s="70" t="s">
        <v>535</v>
      </c>
      <c r="J493" s="64" t="s">
        <v>536</v>
      </c>
      <c r="K493" s="64">
        <v>1</v>
      </c>
      <c r="L493" s="118">
        <v>43040</v>
      </c>
      <c r="M493" s="118">
        <v>43099</v>
      </c>
      <c r="N493" s="71">
        <f t="shared" si="100"/>
        <v>8.4285714285714288</v>
      </c>
      <c r="O493" s="64" t="s">
        <v>512</v>
      </c>
      <c r="P493" s="64">
        <v>1</v>
      </c>
      <c r="Q493" s="74">
        <f>IF(P493/K493&gt;1,100,+P493/K493*100)</f>
        <v>100</v>
      </c>
      <c r="R493" s="63">
        <f>+N493*Q493/100</f>
        <v>8.4285714285714288</v>
      </c>
      <c r="S493" s="63">
        <f>IF(M493&lt;=$AG$1,R493,0)</f>
        <v>8.4285714285714288</v>
      </c>
      <c r="T493" s="63">
        <f>IF($AG$1&gt;=M493,N493,0)</f>
        <v>8.4285714285714288</v>
      </c>
      <c r="U493" s="64"/>
      <c r="V493" s="65" t="str">
        <f>IF(Q493=100,"CUMPLIDA",IF(M493-$AG$1&lt;0,"VENCIDA",IF(M493-$AG$1&lt;=30,"PRÓXIMA A VENCER",IF(Q493&gt;0,"CON AVANCE","EN TERMINO"))))</f>
        <v>CUMPLIDA</v>
      </c>
      <c r="W493" s="65" t="str">
        <f>IF(A493&lt;&gt;"",IF(AC493=1,"VENCIDO",IF(AC493=2,"PRÓXIMO A VENCER",IF(AC493=3,"EN TERMINO",IF(AC493=4,"CON AVANCE",IF(AC493=5,"CUMPLIDO",))))),"")</f>
        <v>CUMPLIDO</v>
      </c>
      <c r="X493" s="66" t="s">
        <v>164</v>
      </c>
      <c r="Y493" s="127" t="str">
        <f t="shared" si="94"/>
        <v>H69R14</v>
      </c>
      <c r="Z493" s="84">
        <f>IF(A493&lt;&gt;"",1,Z492+1)</f>
        <v>1</v>
      </c>
      <c r="AA493" s="84" t="str">
        <f t="shared" si="95"/>
        <v>H69R14 - 1</v>
      </c>
      <c r="AB493" s="128">
        <f t="shared" si="96"/>
        <v>5</v>
      </c>
      <c r="AC493" s="128">
        <f t="shared" si="93"/>
        <v>5</v>
      </c>
      <c r="AD493" s="128" t="str">
        <f>IF(A493&lt;&gt;"",MID(F493,1,FIND(" ",F493,1)-1),AD492)</f>
        <v>H69R14.</v>
      </c>
      <c r="AE493" s="128" t="str">
        <f t="shared" si="97"/>
        <v>H69R14</v>
      </c>
      <c r="AF493" s="56"/>
      <c r="AG493" s="56"/>
    </row>
    <row r="494" spans="1:33" s="2" customFormat="1" ht="350.1" customHeight="1" x14ac:dyDescent="0.2">
      <c r="A494" s="95">
        <f>IF(ISBLANK(D494),"",COUNTA($D$2:D494))</f>
        <v>414</v>
      </c>
      <c r="B494" s="96">
        <f t="shared" si="91"/>
        <v>493</v>
      </c>
      <c r="C494" s="64"/>
      <c r="D494" s="72" t="s">
        <v>968</v>
      </c>
      <c r="E494" s="64" t="s">
        <v>23</v>
      </c>
      <c r="F494" s="69" t="s">
        <v>538</v>
      </c>
      <c r="G494" s="70" t="s">
        <v>539</v>
      </c>
      <c r="H494" s="70" t="s">
        <v>537</v>
      </c>
      <c r="I494" s="70" t="s">
        <v>540</v>
      </c>
      <c r="J494" s="64" t="s">
        <v>541</v>
      </c>
      <c r="K494" s="64">
        <v>5</v>
      </c>
      <c r="L494" s="118">
        <v>43040</v>
      </c>
      <c r="M494" s="118">
        <v>43403</v>
      </c>
      <c r="N494" s="71">
        <f t="shared" si="100"/>
        <v>51.857142857142854</v>
      </c>
      <c r="O494" s="64" t="s">
        <v>512</v>
      </c>
      <c r="P494" s="64">
        <v>5</v>
      </c>
      <c r="Q494" s="74">
        <f>IF(P494/K494&gt;1,100,+P494/K494*100)</f>
        <v>100</v>
      </c>
      <c r="R494" s="63">
        <f>+N494*Q494/100</f>
        <v>51.857142857142854</v>
      </c>
      <c r="S494" s="63">
        <f>IF(M494&lt;=$AG$1,R494,0)</f>
        <v>51.857142857142854</v>
      </c>
      <c r="T494" s="63">
        <f>IF($AG$1&gt;=M494,N494,0)</f>
        <v>51.857142857142854</v>
      </c>
      <c r="U494" s="64"/>
      <c r="V494" s="65" t="str">
        <f>IF(Q494=100,"CUMPLIDA",IF(M494-$AG$1&lt;0,"VENCIDA",IF(M494-$AG$1&lt;=30,"PRÓXIMA A VENCER",IF(Q494&gt;0,"CON AVANCE","EN TERMINO"))))</f>
        <v>CUMPLIDA</v>
      </c>
      <c r="W494" s="65" t="str">
        <f>IF(A494&lt;&gt;"",IF(AC494=1,"VENCIDO",IF(AC494=2,"PRÓXIMO A VENCER",IF(AC494=3,"EN TERMINO",IF(AC494=4,"CON AVANCE",IF(AC494=5,"CUMPLIDO",))))),"")</f>
        <v>CUMPLIDO</v>
      </c>
      <c r="X494" s="66" t="s">
        <v>164</v>
      </c>
      <c r="Y494" s="127" t="str">
        <f t="shared" si="94"/>
        <v>H70R14</v>
      </c>
      <c r="Z494" s="84">
        <f>IF(A494&lt;&gt;"",1,Z493+1)</f>
        <v>1</v>
      </c>
      <c r="AA494" s="84" t="str">
        <f t="shared" si="95"/>
        <v>H70R14 - 1</v>
      </c>
      <c r="AB494" s="128">
        <f t="shared" si="96"/>
        <v>5</v>
      </c>
      <c r="AC494" s="128">
        <f t="shared" si="93"/>
        <v>5</v>
      </c>
      <c r="AD494" s="128" t="str">
        <f>IF(A494&lt;&gt;"",MID(F494,1,FIND(" ",F494,1)-1),AD493)</f>
        <v>H70R14.</v>
      </c>
      <c r="AE494" s="128" t="str">
        <f t="shared" si="97"/>
        <v>H70R14</v>
      </c>
      <c r="AF494" s="56"/>
      <c r="AG494" s="56"/>
    </row>
    <row r="495" spans="1:33" s="2" customFormat="1" ht="350.1" customHeight="1" x14ac:dyDescent="0.2">
      <c r="A495" s="95">
        <f>IF(ISBLANK(D495),"",COUNTA($D$2:D495))</f>
        <v>415</v>
      </c>
      <c r="B495" s="96">
        <f t="shared" si="91"/>
        <v>494</v>
      </c>
      <c r="C495" s="64"/>
      <c r="D495" s="72" t="s">
        <v>968</v>
      </c>
      <c r="E495" s="64" t="s">
        <v>28</v>
      </c>
      <c r="F495" s="69" t="s">
        <v>678</v>
      </c>
      <c r="G495" s="70" t="s">
        <v>70</v>
      </c>
      <c r="H495" s="70" t="s">
        <v>676</v>
      </c>
      <c r="I495" s="70" t="s">
        <v>677</v>
      </c>
      <c r="J495" s="64" t="s">
        <v>8</v>
      </c>
      <c r="K495" s="64">
        <v>1</v>
      </c>
      <c r="L495" s="118">
        <v>43040</v>
      </c>
      <c r="M495" s="118">
        <v>43281</v>
      </c>
      <c r="N495" s="71">
        <f t="shared" si="100"/>
        <v>34.428571428571431</v>
      </c>
      <c r="O495" s="64" t="s">
        <v>1999</v>
      </c>
      <c r="P495" s="64">
        <v>0.3</v>
      </c>
      <c r="Q495" s="74">
        <f>IF(P495/K495&gt;1,100,+P495/K495*100)</f>
        <v>30</v>
      </c>
      <c r="R495" s="63">
        <f>+N495*Q495/100</f>
        <v>10.328571428571429</v>
      </c>
      <c r="S495" s="63">
        <f>IF(M495&lt;=$AG$1,R495,0)</f>
        <v>10.328571428571429</v>
      </c>
      <c r="T495" s="63">
        <f>IF($AG$1&gt;=M495,N495,0)</f>
        <v>34.428571428571431</v>
      </c>
      <c r="U495" s="64"/>
      <c r="V495" s="65" t="str">
        <f>IF(Q495=100,"CUMPLIDA",IF(M495-$AG$1&lt;0,"VENCIDA",IF(M495-$AG$1&lt;=30,"PRÓXIMA A VENCER",IF(Q495&gt;0,"CON AVANCE","EN TERMINO"))))</f>
        <v>VENCIDA</v>
      </c>
      <c r="W495" s="65" t="str">
        <f>IF(A495&lt;&gt;"",IF(AC495=1,"VENCIDO",IF(AC495=2,"PRÓXIMO A VENCER",IF(AC495=3,"EN TERMINO",IF(AC495=4,"CON AVANCE",IF(AC495=5,"CUMPLIDO",))))),"")</f>
        <v>VENCIDO</v>
      </c>
      <c r="X495" s="66" t="s">
        <v>164</v>
      </c>
      <c r="Y495" s="127" t="str">
        <f t="shared" si="94"/>
        <v>H71R14</v>
      </c>
      <c r="Z495" s="84">
        <f>IF(A495&lt;&gt;"",1,Z494+1)</f>
        <v>1</v>
      </c>
      <c r="AA495" s="84" t="str">
        <f t="shared" si="95"/>
        <v>H71R14 - 1</v>
      </c>
      <c r="AB495" s="128">
        <f t="shared" si="96"/>
        <v>1</v>
      </c>
      <c r="AC495" s="128">
        <f t="shared" si="93"/>
        <v>1</v>
      </c>
      <c r="AD495" s="128" t="str">
        <f>IF(A495&lt;&gt;"",MID(F495,1,FIND(" ",F495,1)-1),AD494)</f>
        <v>H71R14.</v>
      </c>
      <c r="AE495" s="128" t="str">
        <f t="shared" si="97"/>
        <v>H71R14</v>
      </c>
      <c r="AF495" s="56"/>
      <c r="AG495" s="56"/>
    </row>
    <row r="496" spans="1:33" s="2" customFormat="1" ht="350.1" customHeight="1" x14ac:dyDescent="0.2">
      <c r="A496" s="95">
        <f>IF(ISBLANK(D496),"",COUNTA($D$2:D496))</f>
        <v>416</v>
      </c>
      <c r="B496" s="96">
        <f t="shared" si="91"/>
        <v>495</v>
      </c>
      <c r="C496" s="64"/>
      <c r="D496" s="72" t="s">
        <v>970</v>
      </c>
      <c r="E496" s="64" t="s">
        <v>23</v>
      </c>
      <c r="F496" s="69" t="s">
        <v>1165</v>
      </c>
      <c r="G496" s="70" t="s">
        <v>71</v>
      </c>
      <c r="H496" s="70" t="s">
        <v>679</v>
      </c>
      <c r="I496" s="70" t="s">
        <v>680</v>
      </c>
      <c r="J496" s="64" t="s">
        <v>681</v>
      </c>
      <c r="K496" s="64">
        <v>1</v>
      </c>
      <c r="L496" s="118">
        <v>43040</v>
      </c>
      <c r="M496" s="118">
        <v>43099</v>
      </c>
      <c r="N496" s="71">
        <f t="shared" si="100"/>
        <v>8.4285714285714288</v>
      </c>
      <c r="O496" s="64" t="s">
        <v>1999</v>
      </c>
      <c r="P496" s="64">
        <v>1</v>
      </c>
      <c r="Q496" s="74">
        <f>IF(P496/K496&gt;1,100,+P496/K496*100)</f>
        <v>100</v>
      </c>
      <c r="R496" s="63">
        <f>+N496*Q496/100</f>
        <v>8.4285714285714288</v>
      </c>
      <c r="S496" s="63">
        <f>IF(M496&lt;=$AG$1,R496,0)</f>
        <v>8.4285714285714288</v>
      </c>
      <c r="T496" s="63">
        <f>IF($AG$1&gt;=M496,N496,0)</f>
        <v>8.4285714285714288</v>
      </c>
      <c r="U496" s="64"/>
      <c r="V496" s="65" t="str">
        <f>IF(Q496=100,"CUMPLIDA",IF(M496-$AG$1&lt;0,"VENCIDA",IF(M496-$AG$1&lt;=30,"PRÓXIMA A VENCER",IF(Q496&gt;0,"CON AVANCE","EN TERMINO"))))</f>
        <v>CUMPLIDA</v>
      </c>
      <c r="W496" s="65" t="str">
        <f>IF(A496&lt;&gt;"",IF(AC496=1,"VENCIDO",IF(AC496=2,"PRÓXIMO A VENCER",IF(AC496=3,"EN TERMINO",IF(AC496=4,"CON AVANCE",IF(AC496=5,"CUMPLIDO",))))),"")</f>
        <v>CUMPLIDO</v>
      </c>
      <c r="X496" s="66" t="s">
        <v>164</v>
      </c>
      <c r="Y496" s="127" t="str">
        <f t="shared" si="94"/>
        <v>H74R14</v>
      </c>
      <c r="Z496" s="84">
        <f>IF(A496&lt;&gt;"",1,Z495+1)</f>
        <v>1</v>
      </c>
      <c r="AA496" s="84" t="str">
        <f t="shared" si="95"/>
        <v>H74R14 - 1</v>
      </c>
      <c r="AB496" s="128">
        <f t="shared" si="96"/>
        <v>5</v>
      </c>
      <c r="AC496" s="128">
        <f t="shared" si="93"/>
        <v>5</v>
      </c>
      <c r="AD496" s="128" t="str">
        <f>IF(A496&lt;&gt;"",MID(F496,1,FIND(" ",F496,1)-1),AD495)</f>
        <v>H74R14.</v>
      </c>
      <c r="AE496" s="128" t="str">
        <f t="shared" si="97"/>
        <v>H74R14</v>
      </c>
      <c r="AF496" s="56"/>
      <c r="AG496" s="56"/>
    </row>
    <row r="497" spans="1:33" s="2" customFormat="1" ht="350.1" customHeight="1" x14ac:dyDescent="0.2">
      <c r="A497" s="95">
        <f>IF(ISBLANK(D497),"",COUNTA($D$2:D497))</f>
        <v>417</v>
      </c>
      <c r="B497" s="96">
        <f t="shared" si="91"/>
        <v>496</v>
      </c>
      <c r="C497" s="64"/>
      <c r="D497" s="72" t="s">
        <v>968</v>
      </c>
      <c r="E497" s="64" t="s">
        <v>34</v>
      </c>
      <c r="F497" s="69" t="s">
        <v>1018</v>
      </c>
      <c r="G497" s="70" t="s">
        <v>72</v>
      </c>
      <c r="H497" s="69" t="s">
        <v>1454</v>
      </c>
      <c r="I497" s="69" t="s">
        <v>269</v>
      </c>
      <c r="J497" s="77" t="s">
        <v>46</v>
      </c>
      <c r="K497" s="77">
        <v>3</v>
      </c>
      <c r="L497" s="154">
        <v>43040</v>
      </c>
      <c r="M497" s="154">
        <v>43342</v>
      </c>
      <c r="N497" s="71">
        <f t="shared" si="100"/>
        <v>43.142857142857146</v>
      </c>
      <c r="O497" s="77" t="s">
        <v>1992</v>
      </c>
      <c r="P497" s="64">
        <v>3</v>
      </c>
      <c r="Q497" s="74">
        <f>IF(P497/K497&gt;1,100,+P497/K497*100)</f>
        <v>100</v>
      </c>
      <c r="R497" s="63">
        <f>+N497*Q497/100</f>
        <v>43.142857142857146</v>
      </c>
      <c r="S497" s="63">
        <f>IF(M497&lt;=$AG$1,R497,0)</f>
        <v>43.142857142857146</v>
      </c>
      <c r="T497" s="63">
        <f>IF($AG$1&gt;=M497,N497,0)</f>
        <v>43.142857142857146</v>
      </c>
      <c r="U497" s="64"/>
      <c r="V497" s="65" t="str">
        <f>IF(Q497=100,"CUMPLIDA",IF(M497-$AG$1&lt;0,"VENCIDA",IF(M497-$AG$1&lt;=30,"PRÓXIMA A VENCER",IF(Q497&gt;0,"CON AVANCE","EN TERMINO"))))</f>
        <v>CUMPLIDA</v>
      </c>
      <c r="W497" s="65" t="str">
        <f>IF(A497&lt;&gt;"",IF(AC497=1,"VENCIDO",IF(AC497=2,"PRÓXIMO A VENCER",IF(AC497=3,"EN TERMINO",IF(AC497=4,"CON AVANCE",IF(AC497=5,"CUMPLIDO",))))),"")</f>
        <v>CUMPLIDO</v>
      </c>
      <c r="X497" s="66" t="s">
        <v>164</v>
      </c>
      <c r="Y497" s="127" t="str">
        <f t="shared" si="94"/>
        <v>H79R14</v>
      </c>
      <c r="Z497" s="84">
        <f>IF(A497&lt;&gt;"",1,Z496+1)</f>
        <v>1</v>
      </c>
      <c r="AA497" s="84" t="str">
        <f t="shared" si="95"/>
        <v>H79R14 - 1</v>
      </c>
      <c r="AB497" s="128">
        <f t="shared" si="96"/>
        <v>5</v>
      </c>
      <c r="AC497" s="128">
        <f t="shared" si="93"/>
        <v>5</v>
      </c>
      <c r="AD497" s="128" t="str">
        <f>IF(A497&lt;&gt;"",MID(F497,1,FIND(" ",F497,1)-1),AD496)</f>
        <v>H79R14.</v>
      </c>
      <c r="AE497" s="128" t="str">
        <f t="shared" si="97"/>
        <v>H79R14</v>
      </c>
      <c r="AF497" s="56"/>
      <c r="AG497" s="56"/>
    </row>
    <row r="498" spans="1:33" s="2" customFormat="1" ht="350.1" customHeight="1" x14ac:dyDescent="0.2">
      <c r="A498" s="95">
        <f>IF(ISBLANK(D498),"",COUNTA($D$2:D498))</f>
        <v>418</v>
      </c>
      <c r="B498" s="96">
        <f t="shared" si="91"/>
        <v>497</v>
      </c>
      <c r="C498" s="64"/>
      <c r="D498" s="72" t="s">
        <v>968</v>
      </c>
      <c r="E498" s="64" t="s">
        <v>17</v>
      </c>
      <c r="F498" s="69" t="s">
        <v>1166</v>
      </c>
      <c r="G498" s="70" t="s">
        <v>73</v>
      </c>
      <c r="H498" s="69" t="s">
        <v>1455</v>
      </c>
      <c r="I498" s="69" t="s">
        <v>270</v>
      </c>
      <c r="J498" s="77" t="s">
        <v>46</v>
      </c>
      <c r="K498" s="77">
        <v>3</v>
      </c>
      <c r="L498" s="154">
        <v>43040</v>
      </c>
      <c r="M498" s="154">
        <v>43342</v>
      </c>
      <c r="N498" s="71">
        <f t="shared" si="100"/>
        <v>43.142857142857146</v>
      </c>
      <c r="O498" s="64" t="s">
        <v>1992</v>
      </c>
      <c r="P498" s="64">
        <v>3</v>
      </c>
      <c r="Q498" s="74">
        <f>IF(P498/K498&gt;1,100,+P498/K498*100)</f>
        <v>100</v>
      </c>
      <c r="R498" s="63">
        <f>+N498*Q498/100</f>
        <v>43.142857142857146</v>
      </c>
      <c r="S498" s="63">
        <f>IF(M498&lt;=$AG$1,R498,0)</f>
        <v>43.142857142857146</v>
      </c>
      <c r="T498" s="63">
        <f>IF($AG$1&gt;=M498,N498,0)</f>
        <v>43.142857142857146</v>
      </c>
      <c r="U498" s="64"/>
      <c r="V498" s="65" t="str">
        <f>IF(Q498=100,"CUMPLIDA",IF(M498-$AG$1&lt;0,"VENCIDA",IF(M498-$AG$1&lt;=30,"PRÓXIMA A VENCER",IF(Q498&gt;0,"CON AVANCE","EN TERMINO"))))</f>
        <v>CUMPLIDA</v>
      </c>
      <c r="W498" s="65" t="str">
        <f>IF(A498&lt;&gt;"",IF(AC498=1,"VENCIDO",IF(AC498=2,"PRÓXIMO A VENCER",IF(AC498=3,"EN TERMINO",IF(AC498=4,"CON AVANCE",IF(AC498=5,"CUMPLIDO",))))),"")</f>
        <v>EN TERMINO</v>
      </c>
      <c r="X498" s="66" t="s">
        <v>164</v>
      </c>
      <c r="Y498" s="127" t="str">
        <f t="shared" si="94"/>
        <v>H80R14</v>
      </c>
      <c r="Z498" s="84">
        <f>IF(A498&lt;&gt;"",1,Z497+1)</f>
        <v>1</v>
      </c>
      <c r="AA498" s="84" t="str">
        <f t="shared" si="95"/>
        <v>H80R14 - 1</v>
      </c>
      <c r="AB498" s="128">
        <f t="shared" si="96"/>
        <v>5</v>
      </c>
      <c r="AC498" s="128">
        <f t="shared" si="93"/>
        <v>3</v>
      </c>
      <c r="AD498" s="128" t="str">
        <f>IF(A498&lt;&gt;"",MID(F498,1,FIND(" ",F498,1)-1),AD497)</f>
        <v>H80R14.</v>
      </c>
      <c r="AE498" s="128" t="str">
        <f t="shared" si="97"/>
        <v>H80R14</v>
      </c>
      <c r="AF498" s="56"/>
      <c r="AG498" s="56"/>
    </row>
    <row r="499" spans="1:33" s="2" customFormat="1" ht="350.1" customHeight="1" x14ac:dyDescent="0.2">
      <c r="A499" s="95">
        <f>IF(ISBLANK(D499),"",COUNTA($D$2:D499))</f>
        <v>419</v>
      </c>
      <c r="B499" s="96">
        <f t="shared" si="91"/>
        <v>498</v>
      </c>
      <c r="C499" s="64"/>
      <c r="D499" s="72" t="s">
        <v>968</v>
      </c>
      <c r="E499" s="64" t="s">
        <v>23</v>
      </c>
      <c r="F499" s="69" t="s">
        <v>993</v>
      </c>
      <c r="G499" s="69" t="s">
        <v>193</v>
      </c>
      <c r="H499" s="69" t="s">
        <v>271</v>
      </c>
      <c r="I499" s="69" t="s">
        <v>270</v>
      </c>
      <c r="J499" s="77" t="s">
        <v>46</v>
      </c>
      <c r="K499" s="77">
        <v>3</v>
      </c>
      <c r="L499" s="154">
        <v>43040</v>
      </c>
      <c r="M499" s="154">
        <v>43342</v>
      </c>
      <c r="N499" s="71">
        <f t="shared" si="100"/>
        <v>43.142857142857146</v>
      </c>
      <c r="O499" s="64" t="s">
        <v>1992</v>
      </c>
      <c r="P499" s="64">
        <v>3</v>
      </c>
      <c r="Q499" s="74">
        <f>IF(P499/K499&gt;1,100,+P499/K499*100)</f>
        <v>100</v>
      </c>
      <c r="R499" s="63">
        <f>+N499*Q499/100</f>
        <v>43.142857142857146</v>
      </c>
      <c r="S499" s="63">
        <f>IF(M499&lt;=$AG$1,R499,0)</f>
        <v>43.142857142857146</v>
      </c>
      <c r="T499" s="63">
        <f>IF($AG$1&gt;=M499,N499,0)</f>
        <v>43.142857142857146</v>
      </c>
      <c r="U499" s="64"/>
      <c r="V499" s="65" t="str">
        <f>IF(Q499=100,"CUMPLIDA",IF(M499-$AG$1&lt;0,"VENCIDA",IF(M499-$AG$1&lt;=30,"PRÓXIMA A VENCER",IF(Q499&gt;0,"CON AVANCE","EN TERMINO"))))</f>
        <v>CUMPLIDA</v>
      </c>
      <c r="W499" s="65" t="str">
        <f>IF(A499&lt;&gt;"",IF(AC499=1,"VENCIDO",IF(AC499=2,"PRÓXIMO A VENCER",IF(AC499=3,"EN TERMINO",IF(AC499=4,"CON AVANCE",IF(AC499=5,"CUMPLIDO",))))),"")</f>
        <v>CUMPLIDO</v>
      </c>
      <c r="X499" s="66" t="s">
        <v>164</v>
      </c>
      <c r="Y499" s="127" t="str">
        <f t="shared" si="94"/>
        <v>H81R14</v>
      </c>
      <c r="Z499" s="84">
        <f>IF(A499&lt;&gt;"",1,Z498+1)</f>
        <v>1</v>
      </c>
      <c r="AA499" s="84" t="str">
        <f t="shared" si="95"/>
        <v>H81R14 - 1</v>
      </c>
      <c r="AB499" s="128">
        <f t="shared" si="96"/>
        <v>5</v>
      </c>
      <c r="AC499" s="128">
        <f t="shared" si="93"/>
        <v>5</v>
      </c>
      <c r="AD499" s="128" t="str">
        <f>IF(A499&lt;&gt;"",MID(F499,1,FIND(" ",F499,1)-1),AD498)</f>
        <v>H81R14.</v>
      </c>
      <c r="AE499" s="128" t="str">
        <f t="shared" si="97"/>
        <v>H81R14</v>
      </c>
      <c r="AF499" s="56"/>
      <c r="AG499" s="56"/>
    </row>
    <row r="500" spans="1:33" s="2" customFormat="1" ht="350.1" customHeight="1" x14ac:dyDescent="0.2">
      <c r="A500" s="95">
        <f>IF(ISBLANK(D500),"",COUNTA($D$2:D500))</f>
        <v>420</v>
      </c>
      <c r="B500" s="96">
        <f t="shared" si="91"/>
        <v>499</v>
      </c>
      <c r="C500" s="64"/>
      <c r="D500" s="72" t="s">
        <v>816</v>
      </c>
      <c r="E500" s="64" t="s">
        <v>23</v>
      </c>
      <c r="F500" s="69" t="s">
        <v>1017</v>
      </c>
      <c r="G500" s="69" t="s">
        <v>63</v>
      </c>
      <c r="H500" s="69" t="s">
        <v>272</v>
      </c>
      <c r="I500" s="69" t="s">
        <v>270</v>
      </c>
      <c r="J500" s="77" t="s">
        <v>46</v>
      </c>
      <c r="K500" s="77">
        <v>3</v>
      </c>
      <c r="L500" s="154">
        <v>43040</v>
      </c>
      <c r="M500" s="154">
        <v>43342</v>
      </c>
      <c r="N500" s="71">
        <f t="shared" si="100"/>
        <v>43.142857142857146</v>
      </c>
      <c r="O500" s="64" t="s">
        <v>1992</v>
      </c>
      <c r="P500" s="64">
        <v>3</v>
      </c>
      <c r="Q500" s="74">
        <f>IF(P500/K500&gt;1,100,+P500/K500*100)</f>
        <v>100</v>
      </c>
      <c r="R500" s="63">
        <f>+N500*Q500/100</f>
        <v>43.142857142857146</v>
      </c>
      <c r="S500" s="63">
        <f>IF(M500&lt;=$AG$1,R500,0)</f>
        <v>43.142857142857146</v>
      </c>
      <c r="T500" s="63">
        <f>IF($AG$1&gt;=M500,N500,0)</f>
        <v>43.142857142857146</v>
      </c>
      <c r="U500" s="64"/>
      <c r="V500" s="65" t="str">
        <f>IF(Q500=100,"CUMPLIDA",IF(M500-$AG$1&lt;0,"VENCIDA",IF(M500-$AG$1&lt;=30,"PRÓXIMA A VENCER",IF(Q500&gt;0,"CON AVANCE","EN TERMINO"))))</f>
        <v>CUMPLIDA</v>
      </c>
      <c r="W500" s="65" t="str">
        <f>IF(A500&lt;&gt;"",IF(AC500=1,"VENCIDO",IF(AC500=2,"PRÓXIMO A VENCER",IF(AC500=3,"EN TERMINO",IF(AC500=4,"CON AVANCE",IF(AC500=5,"CUMPLIDO",))))),"")</f>
        <v>EN TERMINO</v>
      </c>
      <c r="X500" s="66" t="s">
        <v>164</v>
      </c>
      <c r="Y500" s="127" t="str">
        <f t="shared" si="94"/>
        <v>H83R14</v>
      </c>
      <c r="Z500" s="84">
        <f>IF(A500&lt;&gt;"",1,Z499+1)</f>
        <v>1</v>
      </c>
      <c r="AA500" s="84" t="str">
        <f t="shared" si="95"/>
        <v>H83R14 - 1</v>
      </c>
      <c r="AB500" s="128">
        <f t="shared" si="96"/>
        <v>5</v>
      </c>
      <c r="AC500" s="128">
        <f t="shared" si="93"/>
        <v>3</v>
      </c>
      <c r="AD500" s="128" t="str">
        <f>IF(A500&lt;&gt;"",MID(F500,1,FIND(" ",F500,1)-1),AD499)</f>
        <v>H83R14.</v>
      </c>
      <c r="AE500" s="128" t="str">
        <f t="shared" si="97"/>
        <v>H83R14</v>
      </c>
      <c r="AF500" s="56"/>
      <c r="AG500" s="56"/>
    </row>
    <row r="501" spans="1:33" s="2" customFormat="1" ht="350.1" customHeight="1" x14ac:dyDescent="0.2">
      <c r="A501" s="95">
        <f>IF(ISBLANK(D501),"",COUNTA($D$2:D501))</f>
        <v>421</v>
      </c>
      <c r="B501" s="96">
        <f t="shared" si="91"/>
        <v>500</v>
      </c>
      <c r="C501" s="64"/>
      <c r="D501" s="72" t="s">
        <v>816</v>
      </c>
      <c r="E501" s="64" t="s">
        <v>34</v>
      </c>
      <c r="F501" s="69" t="s">
        <v>1167</v>
      </c>
      <c r="G501" s="69" t="s">
        <v>74</v>
      </c>
      <c r="H501" s="69" t="s">
        <v>273</v>
      </c>
      <c r="I501" s="69" t="s">
        <v>270</v>
      </c>
      <c r="J501" s="77" t="s">
        <v>46</v>
      </c>
      <c r="K501" s="77">
        <v>3</v>
      </c>
      <c r="L501" s="154">
        <v>43040</v>
      </c>
      <c r="M501" s="154">
        <v>43342</v>
      </c>
      <c r="N501" s="71">
        <f t="shared" si="100"/>
        <v>43.142857142857146</v>
      </c>
      <c r="O501" s="64" t="s">
        <v>1992</v>
      </c>
      <c r="P501" s="64">
        <v>3</v>
      </c>
      <c r="Q501" s="74">
        <f>IF(P501/K501&gt;1,100,+P501/K501*100)</f>
        <v>100</v>
      </c>
      <c r="R501" s="63">
        <f>+N501*Q501/100</f>
        <v>43.142857142857146</v>
      </c>
      <c r="S501" s="63">
        <f>IF(M501&lt;=$AG$1,R501,0)</f>
        <v>43.142857142857146</v>
      </c>
      <c r="T501" s="63">
        <f>IF($AG$1&gt;=M501,N501,0)</f>
        <v>43.142857142857146</v>
      </c>
      <c r="U501" s="64"/>
      <c r="V501" s="65" t="str">
        <f>IF(Q501=100,"CUMPLIDA",IF(M501-$AG$1&lt;0,"VENCIDA",IF(M501-$AG$1&lt;=30,"PRÓXIMA A VENCER",IF(Q501&gt;0,"CON AVANCE","EN TERMINO"))))</f>
        <v>CUMPLIDA</v>
      </c>
      <c r="W501" s="65" t="str">
        <f>IF(A501&lt;&gt;"",IF(AC501=1,"VENCIDO",IF(AC501=2,"PRÓXIMO A VENCER",IF(AC501=3,"EN TERMINO",IF(AC501=4,"CON AVANCE",IF(AC501=5,"CUMPLIDO",))))),"")</f>
        <v>CUMPLIDO</v>
      </c>
      <c r="X501" s="66" t="s">
        <v>164</v>
      </c>
      <c r="Y501" s="127" t="str">
        <f t="shared" si="94"/>
        <v>H84R14</v>
      </c>
      <c r="Z501" s="84">
        <f>IF(A501&lt;&gt;"",1,Z500+1)</f>
        <v>1</v>
      </c>
      <c r="AA501" s="84" t="str">
        <f t="shared" si="95"/>
        <v>H84R14 - 1</v>
      </c>
      <c r="AB501" s="128">
        <f t="shared" si="96"/>
        <v>5</v>
      </c>
      <c r="AC501" s="128">
        <f t="shared" si="93"/>
        <v>5</v>
      </c>
      <c r="AD501" s="128" t="str">
        <f>IF(A501&lt;&gt;"",MID(F501,1,FIND(" ",F501,1)-1),AD500)</f>
        <v>H84R14.</v>
      </c>
      <c r="AE501" s="128" t="str">
        <f t="shared" si="97"/>
        <v>H84R14</v>
      </c>
      <c r="AF501" s="56"/>
      <c r="AG501" s="56"/>
    </row>
    <row r="502" spans="1:33" s="2" customFormat="1" ht="350.1" customHeight="1" x14ac:dyDescent="0.2">
      <c r="A502" s="95">
        <f>IF(ISBLANK(D502),"",COUNTA($D$2:D502))</f>
        <v>422</v>
      </c>
      <c r="B502" s="96">
        <f t="shared" si="91"/>
        <v>501</v>
      </c>
      <c r="C502" s="64"/>
      <c r="D502" s="72" t="s">
        <v>816</v>
      </c>
      <c r="E502" s="64" t="s">
        <v>23</v>
      </c>
      <c r="F502" s="69" t="s">
        <v>1168</v>
      </c>
      <c r="G502" s="69" t="s">
        <v>75</v>
      </c>
      <c r="H502" s="69" t="s">
        <v>274</v>
      </c>
      <c r="I502" s="69" t="s">
        <v>270</v>
      </c>
      <c r="J502" s="77" t="s">
        <v>46</v>
      </c>
      <c r="K502" s="77">
        <v>3</v>
      </c>
      <c r="L502" s="154">
        <v>43040</v>
      </c>
      <c r="M502" s="154">
        <v>43342</v>
      </c>
      <c r="N502" s="71">
        <f t="shared" si="100"/>
        <v>43.142857142857146</v>
      </c>
      <c r="O502" s="64" t="s">
        <v>1992</v>
      </c>
      <c r="P502" s="64">
        <v>3</v>
      </c>
      <c r="Q502" s="74">
        <f>IF(P502/K502&gt;1,100,+P502/K502*100)</f>
        <v>100</v>
      </c>
      <c r="R502" s="63">
        <f>+N502*Q502/100</f>
        <v>43.142857142857146</v>
      </c>
      <c r="S502" s="63">
        <f>IF(M502&lt;=$AG$1,R502,0)</f>
        <v>43.142857142857146</v>
      </c>
      <c r="T502" s="63">
        <f>IF($AG$1&gt;=M502,N502,0)</f>
        <v>43.142857142857146</v>
      </c>
      <c r="U502" s="64"/>
      <c r="V502" s="65" t="str">
        <f>IF(Q502=100,"CUMPLIDA",IF(M502-$AG$1&lt;0,"VENCIDA",IF(M502-$AG$1&lt;=30,"PRÓXIMA A VENCER",IF(Q502&gt;0,"CON AVANCE","EN TERMINO"))))</f>
        <v>CUMPLIDA</v>
      </c>
      <c r="W502" s="65" t="str">
        <f>IF(A502&lt;&gt;"",IF(AC502=1,"VENCIDO",IF(AC502=2,"PRÓXIMO A VENCER",IF(AC502=3,"EN TERMINO",IF(AC502=4,"CON AVANCE",IF(AC502=5,"CUMPLIDO",))))),"")</f>
        <v>CUMPLIDO</v>
      </c>
      <c r="X502" s="66" t="s">
        <v>164</v>
      </c>
      <c r="Y502" s="127" t="str">
        <f t="shared" si="94"/>
        <v>H85R14</v>
      </c>
      <c r="Z502" s="84">
        <f>IF(A502&lt;&gt;"",1,Z501+1)</f>
        <v>1</v>
      </c>
      <c r="AA502" s="84" t="str">
        <f t="shared" si="95"/>
        <v>H85R14 - 1</v>
      </c>
      <c r="AB502" s="128">
        <f t="shared" si="96"/>
        <v>5</v>
      </c>
      <c r="AC502" s="128">
        <f t="shared" si="93"/>
        <v>5</v>
      </c>
      <c r="AD502" s="128" t="str">
        <f>IF(A502&lt;&gt;"",MID(F502,1,FIND(" ",F502,1)-1),AD501)</f>
        <v>H85R14.</v>
      </c>
      <c r="AE502" s="128" t="str">
        <f t="shared" si="97"/>
        <v>H85R14</v>
      </c>
      <c r="AF502" s="56"/>
      <c r="AG502" s="56"/>
    </row>
    <row r="503" spans="1:33" s="2" customFormat="1" ht="350.1" customHeight="1" x14ac:dyDescent="0.2">
      <c r="A503" s="95">
        <f>IF(ISBLANK(D503),"",COUNTA($D$2:D503))</f>
        <v>423</v>
      </c>
      <c r="B503" s="96">
        <f t="shared" si="91"/>
        <v>502</v>
      </c>
      <c r="C503" s="64"/>
      <c r="D503" s="72" t="s">
        <v>816</v>
      </c>
      <c r="E503" s="64" t="s">
        <v>34</v>
      </c>
      <c r="F503" s="69" t="s">
        <v>1169</v>
      </c>
      <c r="G503" s="69" t="s">
        <v>77</v>
      </c>
      <c r="H503" s="70" t="s">
        <v>682</v>
      </c>
      <c r="I503" s="70" t="s">
        <v>683</v>
      </c>
      <c r="J503" s="64" t="s">
        <v>9</v>
      </c>
      <c r="K503" s="64">
        <v>1</v>
      </c>
      <c r="L503" s="118">
        <v>43040</v>
      </c>
      <c r="M503" s="118">
        <v>43099</v>
      </c>
      <c r="N503" s="71">
        <f t="shared" ref="N503:N541" si="101">(+M503-L503)/7</f>
        <v>8.4285714285714288</v>
      </c>
      <c r="O503" s="64" t="s">
        <v>1999</v>
      </c>
      <c r="P503" s="64">
        <v>1</v>
      </c>
      <c r="Q503" s="74">
        <f>IF(P503/K503&gt;1,100,+P503/K503*100)</f>
        <v>100</v>
      </c>
      <c r="R503" s="63">
        <f>+N503*Q503/100</f>
        <v>8.4285714285714288</v>
      </c>
      <c r="S503" s="63">
        <f>IF(M503&lt;=$AG$1,R503,0)</f>
        <v>8.4285714285714288</v>
      </c>
      <c r="T503" s="63">
        <f>IF($AG$1&gt;=M503,N503,0)</f>
        <v>8.4285714285714288</v>
      </c>
      <c r="U503" s="64"/>
      <c r="V503" s="65" t="str">
        <f>IF(Q503=100,"CUMPLIDA",IF(M503-$AG$1&lt;0,"VENCIDA",IF(M503-$AG$1&lt;=30,"PRÓXIMA A VENCER",IF(Q503&gt;0,"CON AVANCE","EN TERMINO"))))</f>
        <v>CUMPLIDA</v>
      </c>
      <c r="W503" s="65" t="str">
        <f>IF(A503&lt;&gt;"",IF(AC503=1,"VENCIDO",IF(AC503=2,"PRÓXIMO A VENCER",IF(AC503=3,"EN TERMINO",IF(AC503=4,"CON AVANCE",IF(AC503=5,"CUMPLIDO",))))),"")</f>
        <v>CUMPLIDO</v>
      </c>
      <c r="X503" s="66" t="s">
        <v>164</v>
      </c>
      <c r="Y503" s="127" t="str">
        <f t="shared" si="94"/>
        <v>H99R14</v>
      </c>
      <c r="Z503" s="84">
        <f>IF(A503&lt;&gt;"",1,Z502+1)</f>
        <v>1</v>
      </c>
      <c r="AA503" s="84" t="str">
        <f t="shared" si="95"/>
        <v>H99R14 - 1</v>
      </c>
      <c r="AB503" s="128">
        <f t="shared" si="96"/>
        <v>5</v>
      </c>
      <c r="AC503" s="128">
        <f t="shared" si="93"/>
        <v>5</v>
      </c>
      <c r="AD503" s="128" t="str">
        <f>IF(A503&lt;&gt;"",MID(F503,1,FIND(" ",F503,1)-1),AD502)</f>
        <v>H99R14.</v>
      </c>
      <c r="AE503" s="128" t="str">
        <f t="shared" si="97"/>
        <v>H99R14</v>
      </c>
      <c r="AF503" s="56"/>
      <c r="AG503" s="56"/>
    </row>
    <row r="504" spans="1:33" s="2" customFormat="1" ht="350.1" customHeight="1" x14ac:dyDescent="0.2">
      <c r="A504" s="95">
        <f>IF(ISBLANK(D504),"",COUNTA($D$2:D504))</f>
        <v>424</v>
      </c>
      <c r="B504" s="96">
        <f t="shared" si="91"/>
        <v>503</v>
      </c>
      <c r="C504" s="64"/>
      <c r="D504" s="72" t="s">
        <v>816</v>
      </c>
      <c r="E504" s="64" t="s">
        <v>34</v>
      </c>
      <c r="F504" s="69" t="s">
        <v>994</v>
      </c>
      <c r="G504" s="69" t="s">
        <v>78</v>
      </c>
      <c r="H504" s="70" t="s">
        <v>684</v>
      </c>
      <c r="I504" s="70" t="s">
        <v>685</v>
      </c>
      <c r="J504" s="64" t="s">
        <v>655</v>
      </c>
      <c r="K504" s="64">
        <v>1</v>
      </c>
      <c r="L504" s="118">
        <v>43040</v>
      </c>
      <c r="M504" s="118">
        <v>43099</v>
      </c>
      <c r="N504" s="71">
        <f t="shared" si="101"/>
        <v>8.4285714285714288</v>
      </c>
      <c r="O504" s="64" t="s">
        <v>1999</v>
      </c>
      <c r="P504" s="64">
        <v>1</v>
      </c>
      <c r="Q504" s="74">
        <f>IF(P504/K504&gt;1,100,+P504/K504*100)</f>
        <v>100</v>
      </c>
      <c r="R504" s="63">
        <f>+N504*Q504/100</f>
        <v>8.4285714285714288</v>
      </c>
      <c r="S504" s="63">
        <f>IF(M504&lt;=$AG$1,R504,0)</f>
        <v>8.4285714285714288</v>
      </c>
      <c r="T504" s="63">
        <f>IF($AG$1&gt;=M504,N504,0)</f>
        <v>8.4285714285714288</v>
      </c>
      <c r="U504" s="64"/>
      <c r="V504" s="65" t="str">
        <f>IF(Q504=100,"CUMPLIDA",IF(M504-$AG$1&lt;0,"VENCIDA",IF(M504-$AG$1&lt;=30,"PRÓXIMA A VENCER",IF(Q504&gt;0,"CON AVANCE","EN TERMINO"))))</f>
        <v>CUMPLIDA</v>
      </c>
      <c r="W504" s="65" t="str">
        <f>IF(A504&lt;&gt;"",IF(AC504=1,"VENCIDO",IF(AC504=2,"PRÓXIMO A VENCER",IF(AC504=3,"EN TERMINO",IF(AC504=4,"CON AVANCE",IF(AC504=5,"CUMPLIDO",))))),"")</f>
        <v>CUMPLIDO</v>
      </c>
      <c r="X504" s="66" t="s">
        <v>164</v>
      </c>
      <c r="Y504" s="127" t="str">
        <f t="shared" si="94"/>
        <v>H103R14</v>
      </c>
      <c r="Z504" s="84">
        <f>IF(A504&lt;&gt;"",1,Z503+1)</f>
        <v>1</v>
      </c>
      <c r="AA504" s="84" t="str">
        <f t="shared" si="95"/>
        <v>H103R14 - 1</v>
      </c>
      <c r="AB504" s="128">
        <f t="shared" si="96"/>
        <v>5</v>
      </c>
      <c r="AC504" s="128">
        <f t="shared" si="93"/>
        <v>5</v>
      </c>
      <c r="AD504" s="128" t="str">
        <f>IF(A504&lt;&gt;"",MID(F504,1,FIND(" ",F504,1)-1),AD503)</f>
        <v>H103R14.</v>
      </c>
      <c r="AE504" s="128" t="str">
        <f t="shared" si="97"/>
        <v>H103R14</v>
      </c>
      <c r="AF504" s="56"/>
      <c r="AG504" s="56"/>
    </row>
    <row r="505" spans="1:33" s="2" customFormat="1" ht="350.1" customHeight="1" x14ac:dyDescent="0.2">
      <c r="A505" s="95">
        <f>IF(ISBLANK(D505),"",COUNTA($D$2:D505))</f>
        <v>425</v>
      </c>
      <c r="B505" s="96">
        <f t="shared" si="91"/>
        <v>504</v>
      </c>
      <c r="C505" s="64"/>
      <c r="D505" s="72" t="s">
        <v>995</v>
      </c>
      <c r="E505" s="64" t="s">
        <v>36</v>
      </c>
      <c r="F505" s="69" t="s">
        <v>2097</v>
      </c>
      <c r="G505" s="69" t="s">
        <v>79</v>
      </c>
      <c r="H505" s="70" t="s">
        <v>684</v>
      </c>
      <c r="I505" s="70" t="s">
        <v>685</v>
      </c>
      <c r="J505" s="64" t="s">
        <v>655</v>
      </c>
      <c r="K505" s="64">
        <v>1</v>
      </c>
      <c r="L505" s="118">
        <v>43040</v>
      </c>
      <c r="M505" s="118">
        <v>43099</v>
      </c>
      <c r="N505" s="71">
        <f t="shared" si="101"/>
        <v>8.4285714285714288</v>
      </c>
      <c r="O505" s="64" t="s">
        <v>1999</v>
      </c>
      <c r="P505" s="64">
        <v>1</v>
      </c>
      <c r="Q505" s="74">
        <f>IF(P505/K505&gt;1,100,+P505/K505*100)</f>
        <v>100</v>
      </c>
      <c r="R505" s="63">
        <f>+N505*Q505/100</f>
        <v>8.4285714285714288</v>
      </c>
      <c r="S505" s="63">
        <f>IF(M505&lt;=$AG$1,R505,0)</f>
        <v>8.4285714285714288</v>
      </c>
      <c r="T505" s="63">
        <f>IF($AG$1&gt;=M505,N505,0)</f>
        <v>8.4285714285714288</v>
      </c>
      <c r="U505" s="64"/>
      <c r="V505" s="65" t="str">
        <f>IF(Q505=100,"CUMPLIDA",IF(M505-$AG$1&lt;0,"VENCIDA",IF(M505-$AG$1&lt;=30,"PRÓXIMA A VENCER",IF(Q505&gt;0,"CON AVANCE","EN TERMINO"))))</f>
        <v>CUMPLIDA</v>
      </c>
      <c r="W505" s="65" t="str">
        <f>IF(A505&lt;&gt;"",IF(AC505=1,"VENCIDO",IF(AC505=2,"PRÓXIMO A VENCER",IF(AC505=3,"EN TERMINO",IF(AC505=4,"CON AVANCE",IF(AC505=5,"CUMPLIDO",))))),"")</f>
        <v>CUMPLIDO</v>
      </c>
      <c r="X505" s="66" t="s">
        <v>164</v>
      </c>
      <c r="Y505" s="127" t="str">
        <f t="shared" si="94"/>
        <v>H104R14</v>
      </c>
      <c r="Z505" s="84">
        <f>IF(A505&lt;&gt;"",1,Z504+1)</f>
        <v>1</v>
      </c>
      <c r="AA505" s="84" t="str">
        <f t="shared" si="95"/>
        <v>H104R14 - 1</v>
      </c>
      <c r="AB505" s="128">
        <f t="shared" si="96"/>
        <v>5</v>
      </c>
      <c r="AC505" s="128">
        <f t="shared" si="93"/>
        <v>5</v>
      </c>
      <c r="AD505" s="128" t="str">
        <f>IF(A505&lt;&gt;"",MID(F505,1,FIND(" ",F505,1)-1),AD504)</f>
        <v>H104R14.</v>
      </c>
      <c r="AE505" s="128" t="str">
        <f t="shared" si="97"/>
        <v>H104R14</v>
      </c>
      <c r="AF505" s="56"/>
      <c r="AG505" s="56"/>
    </row>
    <row r="506" spans="1:33" s="2" customFormat="1" ht="350.1" customHeight="1" x14ac:dyDescent="0.2">
      <c r="A506" s="95">
        <f>IF(ISBLANK(D506),"",COUNTA($D$2:D506))</f>
        <v>426</v>
      </c>
      <c r="B506" s="96">
        <f t="shared" si="91"/>
        <v>505</v>
      </c>
      <c r="C506" s="64"/>
      <c r="D506" s="72" t="s">
        <v>971</v>
      </c>
      <c r="E506" s="64" t="s">
        <v>23</v>
      </c>
      <c r="F506" s="69" t="s">
        <v>996</v>
      </c>
      <c r="G506" s="69" t="s">
        <v>80</v>
      </c>
      <c r="H506" s="70" t="s">
        <v>686</v>
      </c>
      <c r="I506" s="70" t="s">
        <v>687</v>
      </c>
      <c r="J506" s="64" t="s">
        <v>76</v>
      </c>
      <c r="K506" s="64">
        <v>1</v>
      </c>
      <c r="L506" s="118">
        <v>43040</v>
      </c>
      <c r="M506" s="118">
        <v>43099</v>
      </c>
      <c r="N506" s="71">
        <f t="shared" si="101"/>
        <v>8.4285714285714288</v>
      </c>
      <c r="O506" s="64" t="s">
        <v>1999</v>
      </c>
      <c r="P506" s="64">
        <v>1</v>
      </c>
      <c r="Q506" s="74">
        <f>IF(P506/K506&gt;1,100,+P506/K506*100)</f>
        <v>100</v>
      </c>
      <c r="R506" s="63">
        <f>+N506*Q506/100</f>
        <v>8.4285714285714288</v>
      </c>
      <c r="S506" s="63">
        <f>IF(M506&lt;=$AG$1,R506,0)</f>
        <v>8.4285714285714288</v>
      </c>
      <c r="T506" s="63">
        <f>IF($AG$1&gt;=M506,N506,0)</f>
        <v>8.4285714285714288</v>
      </c>
      <c r="U506" s="64"/>
      <c r="V506" s="65" t="str">
        <f>IF(Q506=100,"CUMPLIDA",IF(M506-$AG$1&lt;0,"VENCIDA",IF(M506-$AG$1&lt;=30,"PRÓXIMA A VENCER",IF(Q506&gt;0,"CON AVANCE","EN TERMINO"))))</f>
        <v>CUMPLIDA</v>
      </c>
      <c r="W506" s="65" t="str">
        <f>IF(A506&lt;&gt;"",IF(AC506=1,"VENCIDO",IF(AC506=2,"PRÓXIMO A VENCER",IF(AC506=3,"EN TERMINO",IF(AC506=4,"CON AVANCE",IF(AC506=5,"CUMPLIDO",))))),"")</f>
        <v>EN TERMINO</v>
      </c>
      <c r="X506" s="66" t="s">
        <v>164</v>
      </c>
      <c r="Y506" s="127" t="str">
        <f t="shared" si="94"/>
        <v>H108R14</v>
      </c>
      <c r="Z506" s="84">
        <f>IF(A506&lt;&gt;"",1,Z505+1)</f>
        <v>1</v>
      </c>
      <c r="AA506" s="84" t="str">
        <f t="shared" si="95"/>
        <v>H108R14 - 1</v>
      </c>
      <c r="AB506" s="128">
        <f t="shared" si="96"/>
        <v>5</v>
      </c>
      <c r="AC506" s="128">
        <f t="shared" si="93"/>
        <v>3</v>
      </c>
      <c r="AD506" s="128" t="str">
        <f>IF(A506&lt;&gt;"",MID(F506,1,FIND(" ",F506,1)-1),AD505)</f>
        <v>H108R14.</v>
      </c>
      <c r="AE506" s="128" t="str">
        <f t="shared" si="97"/>
        <v>H108R14</v>
      </c>
      <c r="AF506" s="56"/>
      <c r="AG506" s="56"/>
    </row>
    <row r="507" spans="1:33" s="2" customFormat="1" ht="350.1" customHeight="1" x14ac:dyDescent="0.2">
      <c r="A507" s="95">
        <f>IF(ISBLANK(D507),"",COUNTA($D$2:D507))</f>
        <v>427</v>
      </c>
      <c r="B507" s="96">
        <f t="shared" si="91"/>
        <v>506</v>
      </c>
      <c r="C507" s="64"/>
      <c r="D507" s="72" t="s">
        <v>968</v>
      </c>
      <c r="E507" s="64" t="s">
        <v>18</v>
      </c>
      <c r="F507" s="69" t="s">
        <v>362</v>
      </c>
      <c r="G507" s="69" t="s">
        <v>81</v>
      </c>
      <c r="H507" s="70" t="s">
        <v>359</v>
      </c>
      <c r="I507" s="70" t="s">
        <v>360</v>
      </c>
      <c r="J507" s="64" t="s">
        <v>361</v>
      </c>
      <c r="K507" s="64">
        <v>2</v>
      </c>
      <c r="L507" s="118">
        <v>43040</v>
      </c>
      <c r="M507" s="118">
        <v>43311</v>
      </c>
      <c r="N507" s="71">
        <f t="shared" si="101"/>
        <v>38.714285714285715</v>
      </c>
      <c r="O507" s="64" t="s">
        <v>1994</v>
      </c>
      <c r="P507" s="159">
        <v>2</v>
      </c>
      <c r="Q507" s="74">
        <f>IF(P507/K507&gt;1,100,+P507/K507*100)</f>
        <v>100</v>
      </c>
      <c r="R507" s="63">
        <f>+N507*Q507/100</f>
        <v>38.714285714285715</v>
      </c>
      <c r="S507" s="63">
        <f>IF(M507&lt;=$AG$1,R507,0)</f>
        <v>38.714285714285715</v>
      </c>
      <c r="T507" s="63">
        <f>IF($AG$1&gt;=M507,N507,0)</f>
        <v>38.714285714285715</v>
      </c>
      <c r="U507" s="64" t="s">
        <v>1815</v>
      </c>
      <c r="V507" s="65" t="str">
        <f>IF(Q507=100,"CUMPLIDA",IF(M507-$AG$1&lt;0,"VENCIDA",IF(M507-$AG$1&lt;=30,"PRÓXIMA A VENCER",IF(Q507&gt;0,"CON AVANCE","EN TERMINO"))))</f>
        <v>CUMPLIDA</v>
      </c>
      <c r="W507" s="65" t="str">
        <f>IF(A507&lt;&gt;"",IF(AC507=1,"VENCIDO",IF(AC507=2,"PRÓXIMO A VENCER",IF(AC507=3,"EN TERMINO",IF(AC507=4,"CON AVANCE",IF(AC507=5,"CUMPLIDO",))))),"")</f>
        <v>CUMPLIDO</v>
      </c>
      <c r="X507" s="66" t="s">
        <v>164</v>
      </c>
      <c r="Y507" s="127" t="str">
        <f t="shared" si="94"/>
        <v>H112R14</v>
      </c>
      <c r="Z507" s="84">
        <f>IF(A507&lt;&gt;"",1,Z506+1)</f>
        <v>1</v>
      </c>
      <c r="AA507" s="84" t="str">
        <f t="shared" si="95"/>
        <v>H112R14 - 1</v>
      </c>
      <c r="AB507" s="128">
        <f t="shared" si="96"/>
        <v>5</v>
      </c>
      <c r="AC507" s="128">
        <f t="shared" si="93"/>
        <v>5</v>
      </c>
      <c r="AD507" s="128" t="str">
        <f>IF(A507&lt;&gt;"",MID(F507,1,FIND(" ",F507,1)-1),AD506)</f>
        <v>H112R14.</v>
      </c>
      <c r="AE507" s="128" t="str">
        <f t="shared" si="97"/>
        <v>H112R14</v>
      </c>
      <c r="AF507" s="56"/>
      <c r="AG507" s="56"/>
    </row>
    <row r="508" spans="1:33" s="2" customFormat="1" ht="350.1" customHeight="1" x14ac:dyDescent="0.2">
      <c r="A508" s="95">
        <f>IF(ISBLANK(D508),"",COUNTA($D$2:D508))</f>
        <v>428</v>
      </c>
      <c r="B508" s="96">
        <f t="shared" si="91"/>
        <v>507</v>
      </c>
      <c r="C508" s="64"/>
      <c r="D508" s="72" t="s">
        <v>968</v>
      </c>
      <c r="E508" s="64" t="s">
        <v>82</v>
      </c>
      <c r="F508" s="69" t="s">
        <v>729</v>
      </c>
      <c r="G508" s="69" t="s">
        <v>446</v>
      </c>
      <c r="H508" s="70" t="s">
        <v>730</v>
      </c>
      <c r="I508" s="70" t="s">
        <v>448</v>
      </c>
      <c r="J508" s="64" t="s">
        <v>447</v>
      </c>
      <c r="K508" s="64">
        <v>2</v>
      </c>
      <c r="L508" s="118">
        <v>43040</v>
      </c>
      <c r="M508" s="118">
        <v>43403</v>
      </c>
      <c r="N508" s="71">
        <f t="shared" si="101"/>
        <v>51.857142857142854</v>
      </c>
      <c r="O508" s="64" t="s">
        <v>1994</v>
      </c>
      <c r="P508" s="64">
        <v>2</v>
      </c>
      <c r="Q508" s="74">
        <f>IF(P508/K508&gt;1,100,+P508/K508*100)</f>
        <v>100</v>
      </c>
      <c r="R508" s="63">
        <f>+N508*Q508/100</f>
        <v>51.857142857142854</v>
      </c>
      <c r="S508" s="63">
        <f>IF(M508&lt;=$AG$1,R508,0)</f>
        <v>51.857142857142854</v>
      </c>
      <c r="T508" s="63">
        <f>IF($AG$1&gt;=M508,N508,0)</f>
        <v>51.857142857142854</v>
      </c>
      <c r="U508" s="64" t="s">
        <v>1815</v>
      </c>
      <c r="V508" s="65" t="str">
        <f>IF(Q508=100,"CUMPLIDA",IF(M508-$AG$1&lt;0,"VENCIDA",IF(M508-$AG$1&lt;=30,"PRÓXIMA A VENCER",IF(Q508&gt;0,"CON AVANCE","EN TERMINO"))))</f>
        <v>CUMPLIDA</v>
      </c>
      <c r="W508" s="65" t="str">
        <f>IF(A508&lt;&gt;"",IF(AC508=1,"VENCIDO",IF(AC508=2,"PRÓXIMO A VENCER",IF(AC508=3,"EN TERMINO",IF(AC508=4,"CON AVANCE",IF(AC508=5,"CUMPLIDO",))))),"")</f>
        <v>VENCIDO</v>
      </c>
      <c r="X508" s="66" t="s">
        <v>164</v>
      </c>
      <c r="Y508" s="127" t="str">
        <f t="shared" si="94"/>
        <v>H113R14</v>
      </c>
      <c r="Z508" s="84">
        <f>IF(A508&lt;&gt;"",1,Z507+1)</f>
        <v>1</v>
      </c>
      <c r="AA508" s="84" t="str">
        <f t="shared" si="95"/>
        <v>H113R14 - 1</v>
      </c>
      <c r="AB508" s="128">
        <f t="shared" si="96"/>
        <v>5</v>
      </c>
      <c r="AC508" s="128">
        <f t="shared" si="93"/>
        <v>1</v>
      </c>
      <c r="AD508" s="128" t="str">
        <f>IF(A508&lt;&gt;"",MID(F508,1,FIND(" ",F508,1)-1),AD507)</f>
        <v>H113R14.</v>
      </c>
      <c r="AE508" s="128" t="str">
        <f t="shared" si="97"/>
        <v>H113R14</v>
      </c>
      <c r="AF508" s="56"/>
      <c r="AG508" s="56"/>
    </row>
    <row r="509" spans="1:33" s="2" customFormat="1" ht="350.1" customHeight="1" x14ac:dyDescent="0.2">
      <c r="A509" s="95">
        <f>IF(ISBLANK(D509),"",COUNTA($D$2:D509))</f>
        <v>429</v>
      </c>
      <c r="B509" s="96">
        <f t="shared" si="91"/>
        <v>508</v>
      </c>
      <c r="C509" s="64"/>
      <c r="D509" s="72" t="s">
        <v>816</v>
      </c>
      <c r="E509" s="64" t="s">
        <v>82</v>
      </c>
      <c r="F509" s="69" t="s">
        <v>451</v>
      </c>
      <c r="G509" s="69" t="s">
        <v>83</v>
      </c>
      <c r="H509" s="70" t="s">
        <v>782</v>
      </c>
      <c r="I509" s="70" t="s">
        <v>783</v>
      </c>
      <c r="J509" s="64" t="s">
        <v>363</v>
      </c>
      <c r="K509" s="64">
        <v>26</v>
      </c>
      <c r="L509" s="118">
        <v>43040</v>
      </c>
      <c r="M509" s="118">
        <v>43099</v>
      </c>
      <c r="N509" s="71">
        <f t="shared" si="101"/>
        <v>8.4285714285714288</v>
      </c>
      <c r="O509" s="64" t="s">
        <v>350</v>
      </c>
      <c r="P509" s="64">
        <v>26</v>
      </c>
      <c r="Q509" s="74">
        <f>IF(P509/K509&gt;1,100,+P509/K509*100)</f>
        <v>100</v>
      </c>
      <c r="R509" s="63">
        <f>+N509*Q509/100</f>
        <v>8.4285714285714288</v>
      </c>
      <c r="S509" s="63">
        <f>IF(M509&lt;=$AG$1,R509,0)</f>
        <v>8.4285714285714288</v>
      </c>
      <c r="T509" s="63">
        <f>IF($AG$1&gt;=M509,N509,0)</f>
        <v>8.4285714285714288</v>
      </c>
      <c r="U509" s="64" t="s">
        <v>1815</v>
      </c>
      <c r="V509" s="65" t="str">
        <f>IF(Q509=100,"CUMPLIDA",IF(M509-$AG$1&lt;0,"VENCIDA",IF(M509-$AG$1&lt;=30,"PRÓXIMA A VENCER",IF(Q509&gt;0,"CON AVANCE","EN TERMINO"))))</f>
        <v>CUMPLIDA</v>
      </c>
      <c r="W509" s="65" t="str">
        <f>IF(A509&lt;&gt;"",IF(AC509=1,"VENCIDO",IF(AC509=2,"PRÓXIMO A VENCER",IF(AC509=3,"EN TERMINO",IF(AC509=4,"CON AVANCE",IF(AC509=5,"CUMPLIDO",))))),"")</f>
        <v>CUMPLIDO</v>
      </c>
      <c r="X509" s="66" t="s">
        <v>164</v>
      </c>
      <c r="Y509" s="127" t="str">
        <f t="shared" si="94"/>
        <v>H114R14</v>
      </c>
      <c r="Z509" s="84">
        <f>IF(A509&lt;&gt;"",1,Z508+1)</f>
        <v>1</v>
      </c>
      <c r="AA509" s="84" t="str">
        <f t="shared" si="95"/>
        <v>H114R14 - 1</v>
      </c>
      <c r="AB509" s="128">
        <f t="shared" si="96"/>
        <v>5</v>
      </c>
      <c r="AC509" s="128">
        <f t="shared" si="93"/>
        <v>5</v>
      </c>
      <c r="AD509" s="128" t="str">
        <f>IF(A509&lt;&gt;"",MID(F509,1,FIND(" ",F509,1)-1),AD508)</f>
        <v>H114R14.</v>
      </c>
      <c r="AE509" s="128" t="str">
        <f t="shared" si="97"/>
        <v>H114R14</v>
      </c>
      <c r="AF509" s="56"/>
      <c r="AG509" s="56"/>
    </row>
    <row r="510" spans="1:33" s="2" customFormat="1" ht="350.1" customHeight="1" x14ac:dyDescent="0.2">
      <c r="A510" s="95" t="str">
        <f>IF(ISBLANK(D510),"",COUNTA($D$2:D510))</f>
        <v/>
      </c>
      <c r="B510" s="96">
        <f t="shared" si="91"/>
        <v>509</v>
      </c>
      <c r="C510" s="64"/>
      <c r="D510" s="72"/>
      <c r="E510" s="64" t="s">
        <v>82</v>
      </c>
      <c r="F510" s="69" t="s">
        <v>452</v>
      </c>
      <c r="G510" s="69" t="s">
        <v>84</v>
      </c>
      <c r="H510" s="70" t="s">
        <v>453</v>
      </c>
      <c r="I510" s="70" t="s">
        <v>449</v>
      </c>
      <c r="J510" s="64" t="s">
        <v>450</v>
      </c>
      <c r="K510" s="64">
        <v>2</v>
      </c>
      <c r="L510" s="118">
        <v>43040</v>
      </c>
      <c r="M510" s="118">
        <v>43281</v>
      </c>
      <c r="N510" s="71">
        <f t="shared" si="101"/>
        <v>34.428571428571431</v>
      </c>
      <c r="O510" s="64" t="s">
        <v>1994</v>
      </c>
      <c r="P510" s="64">
        <v>2</v>
      </c>
      <c r="Q510" s="74">
        <f>IF(P510/K510&gt;1,100,+P510/K510*100)</f>
        <v>100</v>
      </c>
      <c r="R510" s="63">
        <f>+N510*Q510/100</f>
        <v>34.428571428571431</v>
      </c>
      <c r="S510" s="63">
        <f>IF(M510&lt;=$AG$1,R510,0)</f>
        <v>34.428571428571431</v>
      </c>
      <c r="T510" s="63">
        <f>IF($AG$1&gt;=M510,N510,0)</f>
        <v>34.428571428571431</v>
      </c>
      <c r="U510" s="64" t="s">
        <v>1815</v>
      </c>
      <c r="V510" s="65" t="str">
        <f>IF(Q510=100,"CUMPLIDA",IF(M510-$AG$1&lt;0,"VENCIDA",IF(M510-$AG$1&lt;=30,"PRÓXIMA A VENCER",IF(Q510&gt;0,"CON AVANCE","EN TERMINO"))))</f>
        <v>CUMPLIDA</v>
      </c>
      <c r="W510" s="65" t="str">
        <f>IF(A510&lt;&gt;"",IF(AC510=1,"VENCIDO",IF(AC510=2,"PRÓXIMO A VENCER",IF(AC510=3,"EN TERMINO",IF(AC510=4,"CON AVANCE",IF(AC510=5,"CUMPLIDO",))))),"")</f>
        <v/>
      </c>
      <c r="X510" s="66" t="s">
        <v>164</v>
      </c>
      <c r="Y510" s="127" t="str">
        <f t="shared" si="94"/>
        <v>H114R14</v>
      </c>
      <c r="Z510" s="84">
        <f>IF(A510&lt;&gt;"",1,Z509+1)</f>
        <v>2</v>
      </c>
      <c r="AA510" s="84" t="str">
        <f t="shared" si="95"/>
        <v>H114R14 - 2</v>
      </c>
      <c r="AB510" s="128">
        <f t="shared" si="96"/>
        <v>5</v>
      </c>
      <c r="AC510" s="128">
        <f t="shared" si="93"/>
        <v>5</v>
      </c>
      <c r="AD510" s="128" t="str">
        <f>IF(A510&lt;&gt;"",MID(F510,1,FIND(" ",F510,1)-1),AD509)</f>
        <v>H114R14.</v>
      </c>
      <c r="AE510" s="128" t="str">
        <f t="shared" si="97"/>
        <v>H114R14</v>
      </c>
      <c r="AF510" s="56"/>
      <c r="AG510" s="56"/>
    </row>
    <row r="511" spans="1:33" s="2" customFormat="1" ht="350.1" customHeight="1" x14ac:dyDescent="0.2">
      <c r="A511" s="95">
        <f>IF(ISBLANK(D511),"",COUNTA($D$2:D511))</f>
        <v>430</v>
      </c>
      <c r="B511" s="96">
        <f t="shared" si="91"/>
        <v>510</v>
      </c>
      <c r="C511" s="64"/>
      <c r="D511" s="72" t="s">
        <v>816</v>
      </c>
      <c r="E511" s="64" t="s">
        <v>18</v>
      </c>
      <c r="F511" s="69" t="s">
        <v>455</v>
      </c>
      <c r="G511" s="69" t="s">
        <v>86</v>
      </c>
      <c r="H511" s="70" t="s">
        <v>1577</v>
      </c>
      <c r="I511" s="70" t="s">
        <v>1578</v>
      </c>
      <c r="J511" s="64" t="s">
        <v>454</v>
      </c>
      <c r="K511" s="64">
        <v>3</v>
      </c>
      <c r="L511" s="118">
        <v>44044</v>
      </c>
      <c r="M511" s="118">
        <v>44255</v>
      </c>
      <c r="N511" s="71">
        <f t="shared" si="101"/>
        <v>30.142857142857142</v>
      </c>
      <c r="O511" s="64" t="s">
        <v>1994</v>
      </c>
      <c r="P511" s="64">
        <v>3</v>
      </c>
      <c r="Q511" s="74">
        <f>IF(P511/K511&gt;1,100,+P511/K511*100)</f>
        <v>100</v>
      </c>
      <c r="R511" s="63">
        <f>+N511*Q511/100</f>
        <v>30.142857142857142</v>
      </c>
      <c r="S511" s="63">
        <f>IF(M511&lt;=$AG$1,R511,0)</f>
        <v>30.142857142857142</v>
      </c>
      <c r="T511" s="63">
        <f>IF($AG$1&gt;=M511,N511,0)</f>
        <v>30.142857142857142</v>
      </c>
      <c r="U511" s="64" t="s">
        <v>1815</v>
      </c>
      <c r="V511" s="65" t="str">
        <f>IF(Q511=100,"CUMPLIDA",IF(M511-$AG$1&lt;0,"VENCIDA",IF(M511-$AG$1&lt;=30,"PRÓXIMA A VENCER",IF(Q511&gt;0,"CON AVANCE","EN TERMINO"))))</f>
        <v>CUMPLIDA</v>
      </c>
      <c r="W511" s="65" t="str">
        <f>IF(A511&lt;&gt;"",IF(AC511=1,"VENCIDO",IF(AC511=2,"PRÓXIMO A VENCER",IF(AC511=3,"EN TERMINO",IF(AC511=4,"CON AVANCE",IF(AC511=5,"CUMPLIDO",))))),"")</f>
        <v>CUMPLIDO</v>
      </c>
      <c r="X511" s="66" t="s">
        <v>164</v>
      </c>
      <c r="Y511" s="127" t="str">
        <f t="shared" si="94"/>
        <v>H116R14</v>
      </c>
      <c r="Z511" s="84">
        <f>IF(A511&lt;&gt;"",1,Z510+1)</f>
        <v>1</v>
      </c>
      <c r="AA511" s="84" t="str">
        <f t="shared" si="95"/>
        <v>H116R14 - 1</v>
      </c>
      <c r="AB511" s="128">
        <f t="shared" si="96"/>
        <v>5</v>
      </c>
      <c r="AC511" s="128">
        <f t="shared" si="93"/>
        <v>5</v>
      </c>
      <c r="AD511" s="128" t="str">
        <f>IF(A511&lt;&gt;"",MID(F511,1,FIND(" ",F511,1)-1),AD510)</f>
        <v>H116R14.</v>
      </c>
      <c r="AE511" s="128" t="str">
        <f t="shared" si="97"/>
        <v>H116R14</v>
      </c>
      <c r="AF511" s="56"/>
      <c r="AG511" s="56"/>
    </row>
    <row r="512" spans="1:33" s="2" customFormat="1" ht="350.1" customHeight="1" x14ac:dyDescent="0.2">
      <c r="A512" s="95">
        <f>IF(ISBLANK(D512),"",COUNTA($D$2:D512))</f>
        <v>431</v>
      </c>
      <c r="B512" s="96">
        <f t="shared" si="91"/>
        <v>511</v>
      </c>
      <c r="C512" s="64"/>
      <c r="D512" s="72" t="s">
        <v>816</v>
      </c>
      <c r="E512" s="64" t="s">
        <v>85</v>
      </c>
      <c r="F512" s="69" t="s">
        <v>364</v>
      </c>
      <c r="G512" s="69" t="s">
        <v>86</v>
      </c>
      <c r="H512" s="70" t="s">
        <v>1579</v>
      </c>
      <c r="I512" s="70" t="s">
        <v>1580</v>
      </c>
      <c r="J512" s="64" t="s">
        <v>454</v>
      </c>
      <c r="K512" s="64">
        <v>3</v>
      </c>
      <c r="L512" s="118">
        <v>44044</v>
      </c>
      <c r="M512" s="118">
        <v>44255</v>
      </c>
      <c r="N512" s="71">
        <f t="shared" si="101"/>
        <v>30.142857142857142</v>
      </c>
      <c r="O512" s="64" t="s">
        <v>1994</v>
      </c>
      <c r="P512" s="64">
        <v>3</v>
      </c>
      <c r="Q512" s="74">
        <f>IF(P512/K512&gt;1,100,+P512/K512*100)</f>
        <v>100</v>
      </c>
      <c r="R512" s="63">
        <f>+N512*Q512/100</f>
        <v>30.142857142857142</v>
      </c>
      <c r="S512" s="63">
        <f>IF(M512&lt;=$AG$1,R512,0)</f>
        <v>30.142857142857142</v>
      </c>
      <c r="T512" s="63">
        <f>IF($AG$1&gt;=M512,N512,0)</f>
        <v>30.142857142857142</v>
      </c>
      <c r="U512" s="64" t="s">
        <v>1815</v>
      </c>
      <c r="V512" s="65" t="str">
        <f>IF(Q512=100,"CUMPLIDA",IF(M512-$AG$1&lt;0,"VENCIDA",IF(M512-$AG$1&lt;=30,"PRÓXIMA A VENCER",IF(Q512&gt;0,"CON AVANCE","EN TERMINO"))))</f>
        <v>CUMPLIDA</v>
      </c>
      <c r="W512" s="65" t="str">
        <f>IF(A512&lt;&gt;"",IF(AC512=1,"VENCIDO",IF(AC512=2,"PRÓXIMO A VENCER",IF(AC512=3,"EN TERMINO",IF(AC512=4,"CON AVANCE",IF(AC512=5,"CUMPLIDO",))))),"")</f>
        <v>CUMPLIDO</v>
      </c>
      <c r="X512" s="66" t="s">
        <v>164</v>
      </c>
      <c r="Y512" s="127" t="str">
        <f t="shared" si="94"/>
        <v>H118R14</v>
      </c>
      <c r="Z512" s="84">
        <f>IF(A512&lt;&gt;"",1,Z511+1)</f>
        <v>1</v>
      </c>
      <c r="AA512" s="84" t="str">
        <f t="shared" si="95"/>
        <v>H118R14 - 1</v>
      </c>
      <c r="AB512" s="128">
        <f t="shared" si="96"/>
        <v>5</v>
      </c>
      <c r="AC512" s="128">
        <f t="shared" si="93"/>
        <v>5</v>
      </c>
      <c r="AD512" s="128" t="str">
        <f>IF(A512&lt;&gt;"",MID(F512,1,FIND(" ",F512,1)-1),AD511)</f>
        <v>H118R14.</v>
      </c>
      <c r="AE512" s="128" t="str">
        <f t="shared" si="97"/>
        <v>H118R14</v>
      </c>
      <c r="AF512" s="56"/>
      <c r="AG512" s="56"/>
    </row>
    <row r="513" spans="1:33" s="2" customFormat="1" ht="350.1" customHeight="1" x14ac:dyDescent="0.2">
      <c r="A513" s="95">
        <f>IF(ISBLANK(D513),"",COUNTA($D$2:D513))</f>
        <v>432</v>
      </c>
      <c r="B513" s="96">
        <f t="shared" si="91"/>
        <v>512</v>
      </c>
      <c r="C513" s="64"/>
      <c r="D513" s="72" t="s">
        <v>816</v>
      </c>
      <c r="E513" s="64" t="s">
        <v>18</v>
      </c>
      <c r="F513" s="69" t="s">
        <v>366</v>
      </c>
      <c r="G513" s="69" t="s">
        <v>87</v>
      </c>
      <c r="H513" s="70" t="s">
        <v>1363</v>
      </c>
      <c r="I513" s="70" t="s">
        <v>1374</v>
      </c>
      <c r="J513" s="64" t="s">
        <v>19</v>
      </c>
      <c r="K513" s="64">
        <v>4</v>
      </c>
      <c r="L513" s="118">
        <v>43709</v>
      </c>
      <c r="M513" s="118">
        <v>44073</v>
      </c>
      <c r="N513" s="71">
        <f t="shared" si="101"/>
        <v>52</v>
      </c>
      <c r="O513" s="64" t="s">
        <v>1428</v>
      </c>
      <c r="P513" s="64">
        <v>0</v>
      </c>
      <c r="Q513" s="74">
        <f>IF(P513/K513&gt;1,100,+P513/K513*100)</f>
        <v>0</v>
      </c>
      <c r="R513" s="63">
        <f>+N513*Q513/100</f>
        <v>0</v>
      </c>
      <c r="S513" s="63">
        <f>IF(M513&lt;=$AG$1,R513,0)</f>
        <v>0</v>
      </c>
      <c r="T513" s="63">
        <f>IF($AG$1&gt;=M513,N513,0)</f>
        <v>52</v>
      </c>
      <c r="U513" s="64" t="s">
        <v>1815</v>
      </c>
      <c r="V513" s="65" t="str">
        <f>IF(Q513=100,"CUMPLIDA",IF(M513-$AG$1&lt;0,"VENCIDA",IF(M513-$AG$1&lt;=30,"PRÓXIMA A VENCER",IF(Q513&gt;0,"CON AVANCE","EN TERMINO"))))</f>
        <v>VENCIDA</v>
      </c>
      <c r="W513" s="65" t="str">
        <f>IF(A513&lt;&gt;"",IF(AC513=1,"VENCIDO",IF(AC513=2,"PRÓXIMO A VENCER",IF(AC513=3,"EN TERMINO",IF(AC513=4,"CON AVANCE",IF(AC513=5,"CUMPLIDO",))))),"")</f>
        <v>VENCIDO</v>
      </c>
      <c r="X513" s="66" t="s">
        <v>164</v>
      </c>
      <c r="Y513" s="127" t="str">
        <f t="shared" si="94"/>
        <v>H119R14</v>
      </c>
      <c r="Z513" s="84">
        <f>IF(A513&lt;&gt;"",1,Z512+1)</f>
        <v>1</v>
      </c>
      <c r="AA513" s="84" t="str">
        <f t="shared" si="95"/>
        <v>H119R14 - 1</v>
      </c>
      <c r="AB513" s="128">
        <f t="shared" si="96"/>
        <v>1</v>
      </c>
      <c r="AC513" s="128">
        <f t="shared" si="93"/>
        <v>1</v>
      </c>
      <c r="AD513" s="128" t="str">
        <f>IF(A513&lt;&gt;"",MID(F513,1,FIND(" ",F513,1)-1),AD512)</f>
        <v>H119R14.</v>
      </c>
      <c r="AE513" s="128" t="str">
        <f t="shared" si="97"/>
        <v>H119R14</v>
      </c>
      <c r="AF513" s="56"/>
      <c r="AG513" s="56"/>
    </row>
    <row r="514" spans="1:33" s="2" customFormat="1" ht="350.1" customHeight="1" x14ac:dyDescent="0.2">
      <c r="A514" s="95">
        <f>IF(ISBLANK(D514),"",COUNTA($D$2:D514))</f>
        <v>433</v>
      </c>
      <c r="B514" s="96">
        <f t="shared" si="91"/>
        <v>513</v>
      </c>
      <c r="C514" s="64"/>
      <c r="D514" s="72" t="s">
        <v>968</v>
      </c>
      <c r="E514" s="64" t="s">
        <v>18</v>
      </c>
      <c r="F514" s="69" t="s">
        <v>456</v>
      </c>
      <c r="G514" s="69" t="s">
        <v>88</v>
      </c>
      <c r="H514" s="70" t="s">
        <v>457</v>
      </c>
      <c r="I514" s="70" t="s">
        <v>458</v>
      </c>
      <c r="J514" s="64" t="s">
        <v>454</v>
      </c>
      <c r="K514" s="64">
        <v>2</v>
      </c>
      <c r="L514" s="118">
        <v>43040</v>
      </c>
      <c r="M514" s="118">
        <v>43403</v>
      </c>
      <c r="N514" s="71">
        <f t="shared" si="101"/>
        <v>51.857142857142854</v>
      </c>
      <c r="O514" s="64" t="s">
        <v>1994</v>
      </c>
      <c r="P514" s="64">
        <v>2</v>
      </c>
      <c r="Q514" s="74">
        <f>IF(P514/K514&gt;1,100,+P514/K514*100)</f>
        <v>100</v>
      </c>
      <c r="R514" s="63">
        <f>+N514*Q514/100</f>
        <v>51.857142857142854</v>
      </c>
      <c r="S514" s="63">
        <f>IF(M514&lt;=$AG$1,R514,0)</f>
        <v>51.857142857142854</v>
      </c>
      <c r="T514" s="63">
        <f>IF($AG$1&gt;=M514,N514,0)</f>
        <v>51.857142857142854</v>
      </c>
      <c r="U514" s="64" t="s">
        <v>1815</v>
      </c>
      <c r="V514" s="65" t="str">
        <f>IF(Q514=100,"CUMPLIDA",IF(M514-$AG$1&lt;0,"VENCIDA",IF(M514-$AG$1&lt;=30,"PRÓXIMA A VENCER",IF(Q514&gt;0,"CON AVANCE","EN TERMINO"))))</f>
        <v>CUMPLIDA</v>
      </c>
      <c r="W514" s="65" t="str">
        <f>IF(A514&lt;&gt;"",IF(AC514=1,"VENCIDO",IF(AC514=2,"PRÓXIMO A VENCER",IF(AC514=3,"EN TERMINO",IF(AC514=4,"CON AVANCE",IF(AC514=5,"CUMPLIDO",))))),"")</f>
        <v>CUMPLIDO</v>
      </c>
      <c r="X514" s="66" t="s">
        <v>164</v>
      </c>
      <c r="Y514" s="127" t="str">
        <f t="shared" si="94"/>
        <v>H120R14</v>
      </c>
      <c r="Z514" s="84">
        <f>IF(A514&lt;&gt;"",1,Z513+1)</f>
        <v>1</v>
      </c>
      <c r="AA514" s="84" t="str">
        <f t="shared" si="95"/>
        <v>H120R14 - 1</v>
      </c>
      <c r="AB514" s="128">
        <f t="shared" si="96"/>
        <v>5</v>
      </c>
      <c r="AC514" s="128">
        <f t="shared" si="93"/>
        <v>5</v>
      </c>
      <c r="AD514" s="128" t="str">
        <f>IF(A514&lt;&gt;"",MID(F514,1,FIND(" ",F514,1)-1),AD513)</f>
        <v>H120R14.</v>
      </c>
      <c r="AE514" s="128" t="str">
        <f t="shared" si="97"/>
        <v>H120R14</v>
      </c>
      <c r="AF514" s="56"/>
      <c r="AG514" s="56"/>
    </row>
    <row r="515" spans="1:33" s="2" customFormat="1" ht="350.1" customHeight="1" x14ac:dyDescent="0.2">
      <c r="A515" s="95">
        <f>IF(ISBLANK(D515),"",COUNTA($D$2:D515))</f>
        <v>434</v>
      </c>
      <c r="B515" s="96">
        <f t="shared" si="91"/>
        <v>514</v>
      </c>
      <c r="C515" s="64"/>
      <c r="D515" s="72" t="s">
        <v>968</v>
      </c>
      <c r="E515" s="64" t="s">
        <v>18</v>
      </c>
      <c r="F515" s="69" t="s">
        <v>2303</v>
      </c>
      <c r="G515" s="69" t="s">
        <v>434</v>
      </c>
      <c r="H515" s="70" t="s">
        <v>2305</v>
      </c>
      <c r="I515" s="70" t="s">
        <v>2306</v>
      </c>
      <c r="J515" s="64" t="s">
        <v>9</v>
      </c>
      <c r="K515" s="64">
        <v>1</v>
      </c>
      <c r="L515" s="118">
        <v>44743</v>
      </c>
      <c r="M515" s="118">
        <v>44926</v>
      </c>
      <c r="N515" s="71">
        <f t="shared" si="101"/>
        <v>26.142857142857142</v>
      </c>
      <c r="O515" s="64" t="s">
        <v>1994</v>
      </c>
      <c r="P515" s="64">
        <v>0</v>
      </c>
      <c r="Q515" s="74">
        <f>IF(P515/K515&gt;1,100,+P515/K515*100)</f>
        <v>0</v>
      </c>
      <c r="R515" s="63">
        <f>+N515*Q515/100</f>
        <v>0</v>
      </c>
      <c r="S515" s="63">
        <f>IF(M515&lt;=$AG$1,R515,0)</f>
        <v>0</v>
      </c>
      <c r="T515" s="63">
        <f>IF($AG$1&gt;=M515,N515,0)</f>
        <v>0</v>
      </c>
      <c r="U515" s="64"/>
      <c r="V515" s="65" t="str">
        <f>IF(Q515=100,"CUMPLIDA",IF(M515-$AG$1&lt;0,"VENCIDA",IF(M515-$AG$1&lt;=30,"PRÓXIMA A VENCER",IF(Q515&gt;0,"CON AVANCE","EN TERMINO"))))</f>
        <v>EN TERMINO</v>
      </c>
      <c r="W515" s="65" t="str">
        <f>IF(A515&lt;&gt;"",IF(AC515=1,"VENCIDO",IF(AC515=2,"PRÓXIMO A VENCER",IF(AC515=3,"EN TERMINO",IF(AC515=4,"CON AVANCE",IF(AC515=5,"CUMPLIDO",))))),"")</f>
        <v>EN TERMINO</v>
      </c>
      <c r="X515" s="66" t="s">
        <v>164</v>
      </c>
      <c r="Y515" s="127" t="str">
        <f t="shared" si="94"/>
        <v>H121R14</v>
      </c>
      <c r="Z515" s="84">
        <f>IF(A515&lt;&gt;"",1,Z514+1)</f>
        <v>1</v>
      </c>
      <c r="AA515" s="84" t="str">
        <f t="shared" si="95"/>
        <v>H121R14 - 1</v>
      </c>
      <c r="AB515" s="128">
        <f t="shared" si="96"/>
        <v>3</v>
      </c>
      <c r="AC515" s="128">
        <f t="shared" si="93"/>
        <v>3</v>
      </c>
      <c r="AD515" s="128" t="str">
        <f>IF(A515&lt;&gt;"",MID(F515,1,FIND(" ",F515,1)-1),AD514)</f>
        <v>H121R14.</v>
      </c>
      <c r="AE515" s="128" t="str">
        <f t="shared" si="97"/>
        <v>H121R14</v>
      </c>
      <c r="AF515" s="56"/>
      <c r="AG515" s="56"/>
    </row>
    <row r="516" spans="1:33" s="2" customFormat="1" ht="350.1" customHeight="1" x14ac:dyDescent="0.2">
      <c r="A516" s="95" t="str">
        <f>IF(ISBLANK(D516),"",COUNTA($D$2:D516))</f>
        <v/>
      </c>
      <c r="B516" s="96">
        <f t="shared" si="91"/>
        <v>515</v>
      </c>
      <c r="C516" s="64"/>
      <c r="D516" s="72"/>
      <c r="E516" s="64" t="s">
        <v>18</v>
      </c>
      <c r="F516" s="69" t="s">
        <v>2304</v>
      </c>
      <c r="G516" s="69" t="s">
        <v>434</v>
      </c>
      <c r="H516" s="70" t="s">
        <v>2307</v>
      </c>
      <c r="I516" s="70" t="s">
        <v>2308</v>
      </c>
      <c r="J516" s="64" t="s">
        <v>8</v>
      </c>
      <c r="K516" s="64">
        <v>1</v>
      </c>
      <c r="L516" s="118">
        <v>44743</v>
      </c>
      <c r="M516" s="118">
        <v>44926</v>
      </c>
      <c r="N516" s="71">
        <f t="shared" si="101"/>
        <v>26.142857142857142</v>
      </c>
      <c r="O516" s="64" t="s">
        <v>1994</v>
      </c>
      <c r="P516" s="64">
        <v>0</v>
      </c>
      <c r="Q516" s="74">
        <f>IF(P516/K516&gt;1,100,+P516/K516*100)</f>
        <v>0</v>
      </c>
      <c r="R516" s="63">
        <f>+N516*Q516/100</f>
        <v>0</v>
      </c>
      <c r="S516" s="63">
        <f>IF(M516&lt;=$AG$1,R516,0)</f>
        <v>0</v>
      </c>
      <c r="T516" s="63">
        <f>IF($AG$1&gt;=M516,N516,0)</f>
        <v>0</v>
      </c>
      <c r="U516" s="64"/>
      <c r="V516" s="65" t="str">
        <f>IF(Q516=100,"CUMPLIDA",IF(M516-$AG$1&lt;0,"VENCIDA",IF(M516-$AG$1&lt;=30,"PRÓXIMA A VENCER",IF(Q516&gt;0,"CON AVANCE","EN TERMINO"))))</f>
        <v>EN TERMINO</v>
      </c>
      <c r="W516" s="65" t="str">
        <f>IF(A516&lt;&gt;"",IF(AC516=1,"VENCIDO",IF(AC516=2,"PRÓXIMO A VENCER",IF(AC516=3,"EN TERMINO",IF(AC516=4,"CON AVANCE",IF(AC516=5,"CUMPLIDO",))))),"")</f>
        <v/>
      </c>
      <c r="X516" s="66" t="s">
        <v>164</v>
      </c>
      <c r="Y516" s="127" t="str">
        <f t="shared" si="94"/>
        <v>H121R14</v>
      </c>
      <c r="Z516" s="84">
        <f>IF(A516&lt;&gt;"",1,Z515+1)</f>
        <v>2</v>
      </c>
      <c r="AA516" s="84" t="str">
        <f t="shared" si="95"/>
        <v>H121R14 - 2</v>
      </c>
      <c r="AB516" s="128">
        <f t="shared" si="96"/>
        <v>3</v>
      </c>
      <c r="AC516" s="128">
        <f t="shared" si="93"/>
        <v>3</v>
      </c>
      <c r="AD516" s="128" t="str">
        <f>IF(A516&lt;&gt;"",MID(F516,1,FIND(" ",F516,1)-1),AD515)</f>
        <v>H121R14.</v>
      </c>
      <c r="AE516" s="128" t="str">
        <f t="shared" si="97"/>
        <v>H121R14</v>
      </c>
      <c r="AF516" s="56"/>
      <c r="AG516" s="56"/>
    </row>
    <row r="517" spans="1:33" s="2" customFormat="1" ht="350.1" customHeight="1" x14ac:dyDescent="0.2">
      <c r="A517" s="95">
        <f>IF(ISBLANK(D517),"",COUNTA($D$2:D517))</f>
        <v>435</v>
      </c>
      <c r="B517" s="96">
        <f t="shared" si="91"/>
        <v>516</v>
      </c>
      <c r="C517" s="64"/>
      <c r="D517" s="72" t="s">
        <v>816</v>
      </c>
      <c r="E517" s="64" t="s">
        <v>18</v>
      </c>
      <c r="F517" s="69" t="s">
        <v>2309</v>
      </c>
      <c r="G517" s="69" t="s">
        <v>434</v>
      </c>
      <c r="H517" s="70" t="s">
        <v>2312</v>
      </c>
      <c r="I517" s="70" t="s">
        <v>2313</v>
      </c>
      <c r="J517" s="64" t="s">
        <v>2314</v>
      </c>
      <c r="K517" s="64">
        <v>1</v>
      </c>
      <c r="L517" s="118">
        <v>44743</v>
      </c>
      <c r="M517" s="118">
        <v>44926</v>
      </c>
      <c r="N517" s="71">
        <f t="shared" si="101"/>
        <v>26.142857142857142</v>
      </c>
      <c r="O517" s="64" t="s">
        <v>1994</v>
      </c>
      <c r="P517" s="64">
        <v>0</v>
      </c>
      <c r="Q517" s="74">
        <f>IF(P517/K517&gt;1,100,+P517/K517*100)</f>
        <v>0</v>
      </c>
      <c r="R517" s="63">
        <f>+N517*Q517/100</f>
        <v>0</v>
      </c>
      <c r="S517" s="63">
        <f>IF(M517&lt;=$AG$1,R517,0)</f>
        <v>0</v>
      </c>
      <c r="T517" s="63">
        <f>IF($AG$1&gt;=M517,N517,0)</f>
        <v>0</v>
      </c>
      <c r="U517" s="64"/>
      <c r="V517" s="65" t="str">
        <f>IF(Q517=100,"CUMPLIDA",IF(M517-$AG$1&lt;0,"VENCIDA",IF(M517-$AG$1&lt;=30,"PRÓXIMA A VENCER",IF(Q517&gt;0,"CON AVANCE","EN TERMINO"))))</f>
        <v>EN TERMINO</v>
      </c>
      <c r="W517" s="65" t="str">
        <f>IF(A517&lt;&gt;"",IF(AC517=1,"VENCIDO",IF(AC517=2,"PRÓXIMO A VENCER",IF(AC517=3,"EN TERMINO",IF(AC517=4,"CON AVANCE",IF(AC517=5,"CUMPLIDO",))))),"")</f>
        <v>EN TERMINO</v>
      </c>
      <c r="X517" s="66" t="s">
        <v>164</v>
      </c>
      <c r="Y517" s="127" t="str">
        <f t="shared" si="94"/>
        <v>H122R14</v>
      </c>
      <c r="Z517" s="84">
        <f>IF(A517&lt;&gt;"",1,Z516+1)</f>
        <v>1</v>
      </c>
      <c r="AA517" s="84" t="str">
        <f t="shared" si="95"/>
        <v>H122R14 - 1</v>
      </c>
      <c r="AB517" s="128">
        <f t="shared" si="96"/>
        <v>3</v>
      </c>
      <c r="AC517" s="128">
        <f t="shared" si="93"/>
        <v>3</v>
      </c>
      <c r="AD517" s="128" t="str">
        <f>IF(A517&lt;&gt;"",MID(F517,1,FIND(" ",F517,1)-1),AD516)</f>
        <v>H122R14.</v>
      </c>
      <c r="AE517" s="128" t="str">
        <f t="shared" si="97"/>
        <v>H122R14</v>
      </c>
      <c r="AF517" s="56"/>
      <c r="AG517" s="56"/>
    </row>
    <row r="518" spans="1:33" s="2" customFormat="1" ht="350.1" customHeight="1" x14ac:dyDescent="0.2">
      <c r="A518" s="95" t="str">
        <f>IF(ISBLANK(D518),"",COUNTA($D$2:D518))</f>
        <v/>
      </c>
      <c r="B518" s="96">
        <f t="shared" si="91"/>
        <v>517</v>
      </c>
      <c r="C518" s="64"/>
      <c r="D518" s="72"/>
      <c r="E518" s="64" t="s">
        <v>18</v>
      </c>
      <c r="F518" s="69" t="s">
        <v>2310</v>
      </c>
      <c r="G518" s="69" t="s">
        <v>434</v>
      </c>
      <c r="H518" s="70" t="s">
        <v>2320</v>
      </c>
      <c r="I518" s="70" t="s">
        <v>2315</v>
      </c>
      <c r="J518" s="64" t="s">
        <v>2316</v>
      </c>
      <c r="K518" s="64">
        <v>1</v>
      </c>
      <c r="L518" s="118">
        <v>44743</v>
      </c>
      <c r="M518" s="118">
        <v>44926</v>
      </c>
      <c r="N518" s="71">
        <f t="shared" si="101"/>
        <v>26.142857142857142</v>
      </c>
      <c r="O518" s="64" t="s">
        <v>1994</v>
      </c>
      <c r="P518" s="64">
        <v>0</v>
      </c>
      <c r="Q518" s="74">
        <f>IF(P518/K518&gt;1,100,+P518/K518*100)</f>
        <v>0</v>
      </c>
      <c r="R518" s="63">
        <f>+N518*Q518/100</f>
        <v>0</v>
      </c>
      <c r="S518" s="63">
        <f>IF(M518&lt;=$AG$1,R518,0)</f>
        <v>0</v>
      </c>
      <c r="T518" s="63">
        <f>IF($AG$1&gt;=M518,N518,0)</f>
        <v>0</v>
      </c>
      <c r="U518" s="64"/>
      <c r="V518" s="65" t="str">
        <f>IF(Q518=100,"CUMPLIDA",IF(M518-$AG$1&lt;0,"VENCIDA",IF(M518-$AG$1&lt;=30,"PRÓXIMA A VENCER",IF(Q518&gt;0,"CON AVANCE","EN TERMINO"))))</f>
        <v>EN TERMINO</v>
      </c>
      <c r="W518" s="65" t="str">
        <f>IF(A518&lt;&gt;"",IF(AC518=1,"VENCIDO",IF(AC518=2,"PRÓXIMO A VENCER",IF(AC518=3,"EN TERMINO",IF(AC518=4,"CON AVANCE",IF(AC518=5,"CUMPLIDO",))))),"")</f>
        <v/>
      </c>
      <c r="X518" s="66" t="s">
        <v>164</v>
      </c>
      <c r="Y518" s="127" t="str">
        <f t="shared" si="94"/>
        <v>H122R14</v>
      </c>
      <c r="Z518" s="84">
        <f>IF(A518&lt;&gt;"",1,Z517+1)</f>
        <v>2</v>
      </c>
      <c r="AA518" s="84" t="str">
        <f t="shared" si="95"/>
        <v>H122R14 - 2</v>
      </c>
      <c r="AB518" s="128">
        <f t="shared" si="96"/>
        <v>3</v>
      </c>
      <c r="AC518" s="128">
        <f t="shared" si="93"/>
        <v>3</v>
      </c>
      <c r="AD518" s="128" t="str">
        <f>IF(A518&lt;&gt;"",MID(F518,1,FIND(" ",F518,1)-1),AD517)</f>
        <v>H122R14.</v>
      </c>
      <c r="AE518" s="128" t="str">
        <f t="shared" si="97"/>
        <v>H122R14</v>
      </c>
      <c r="AF518" s="56"/>
      <c r="AG518" s="56"/>
    </row>
    <row r="519" spans="1:33" s="2" customFormat="1" ht="350.1" customHeight="1" x14ac:dyDescent="0.2">
      <c r="A519" s="95" t="str">
        <f>IF(ISBLANK(D519),"",COUNTA($D$2:D519))</f>
        <v/>
      </c>
      <c r="B519" s="96">
        <f t="shared" si="91"/>
        <v>518</v>
      </c>
      <c r="C519" s="64"/>
      <c r="D519" s="72"/>
      <c r="E519" s="64" t="s">
        <v>18</v>
      </c>
      <c r="F519" s="69" t="s">
        <v>2311</v>
      </c>
      <c r="G519" s="69" t="s">
        <v>434</v>
      </c>
      <c r="H519" s="70" t="s">
        <v>2317</v>
      </c>
      <c r="I519" s="70" t="s">
        <v>2318</v>
      </c>
      <c r="J519" s="64" t="s">
        <v>2319</v>
      </c>
      <c r="K519" s="64">
        <v>1</v>
      </c>
      <c r="L519" s="118">
        <v>44743</v>
      </c>
      <c r="M519" s="118">
        <v>44926</v>
      </c>
      <c r="N519" s="71">
        <f t="shared" si="101"/>
        <v>26.142857142857142</v>
      </c>
      <c r="O519" s="64" t="s">
        <v>1994</v>
      </c>
      <c r="P519" s="64">
        <v>0</v>
      </c>
      <c r="Q519" s="74">
        <f>IF(P519/K519&gt;1,100,+P519/K519*100)</f>
        <v>0</v>
      </c>
      <c r="R519" s="63">
        <f>+N519*Q519/100</f>
        <v>0</v>
      </c>
      <c r="S519" s="63">
        <f>IF(M519&lt;=$AG$1,R519,0)</f>
        <v>0</v>
      </c>
      <c r="T519" s="63">
        <f>IF($AG$1&gt;=M519,N519,0)</f>
        <v>0</v>
      </c>
      <c r="U519" s="64"/>
      <c r="V519" s="65" t="str">
        <f>IF(Q519=100,"CUMPLIDA",IF(M519-$AG$1&lt;0,"VENCIDA",IF(M519-$AG$1&lt;=30,"PRÓXIMA A VENCER",IF(Q519&gt;0,"CON AVANCE","EN TERMINO"))))</f>
        <v>EN TERMINO</v>
      </c>
      <c r="W519" s="65" t="str">
        <f>IF(A519&lt;&gt;"",IF(AC519=1,"VENCIDO",IF(AC519=2,"PRÓXIMO A VENCER",IF(AC519=3,"EN TERMINO",IF(AC519=4,"CON AVANCE",IF(AC519=5,"CUMPLIDO",))))),"")</f>
        <v/>
      </c>
      <c r="X519" s="66" t="s">
        <v>164</v>
      </c>
      <c r="Y519" s="127" t="str">
        <f t="shared" si="94"/>
        <v>H122R14</v>
      </c>
      <c r="Z519" s="84">
        <f>IF(A519&lt;&gt;"",1,Z518+1)</f>
        <v>3</v>
      </c>
      <c r="AA519" s="84" t="str">
        <f t="shared" si="95"/>
        <v>H122R14 - 3</v>
      </c>
      <c r="AB519" s="128">
        <f t="shared" si="96"/>
        <v>3</v>
      </c>
      <c r="AC519" s="128">
        <f t="shared" si="93"/>
        <v>3</v>
      </c>
      <c r="AD519" s="128" t="str">
        <f>IF(A519&lt;&gt;"",MID(F519,1,FIND(" ",F519,1)-1),AD518)</f>
        <v>H122R14.</v>
      </c>
      <c r="AE519" s="128" t="str">
        <f t="shared" si="97"/>
        <v>H122R14</v>
      </c>
      <c r="AF519" s="56"/>
      <c r="AG519" s="56"/>
    </row>
    <row r="520" spans="1:33" s="2" customFormat="1" ht="350.1" customHeight="1" x14ac:dyDescent="0.2">
      <c r="A520" s="95">
        <f>IF(ISBLANK(D520),"",COUNTA($D$2:D520))</f>
        <v>436</v>
      </c>
      <c r="B520" s="96">
        <f t="shared" si="91"/>
        <v>519</v>
      </c>
      <c r="C520" s="64"/>
      <c r="D520" s="72" t="s">
        <v>968</v>
      </c>
      <c r="E520" s="64" t="s">
        <v>90</v>
      </c>
      <c r="F520" s="69" t="s">
        <v>390</v>
      </c>
      <c r="G520" s="69" t="s">
        <v>367</v>
      </c>
      <c r="H520" s="70" t="s">
        <v>731</v>
      </c>
      <c r="I520" s="70" t="s">
        <v>356</v>
      </c>
      <c r="J520" s="64" t="s">
        <v>46</v>
      </c>
      <c r="K520" s="64">
        <v>4</v>
      </c>
      <c r="L520" s="118">
        <v>43040</v>
      </c>
      <c r="M520" s="118">
        <v>43403</v>
      </c>
      <c r="N520" s="71">
        <f t="shared" si="101"/>
        <v>51.857142857142854</v>
      </c>
      <c r="O520" s="64" t="s">
        <v>350</v>
      </c>
      <c r="P520" s="64">
        <v>4</v>
      </c>
      <c r="Q520" s="74">
        <f>IF(P520/K520&gt;1,100,+P520/K520*100)</f>
        <v>100</v>
      </c>
      <c r="R520" s="63">
        <f>+N520*Q520/100</f>
        <v>51.857142857142854</v>
      </c>
      <c r="S520" s="63">
        <f>IF(M520&lt;=$AG$1,R520,0)</f>
        <v>51.857142857142854</v>
      </c>
      <c r="T520" s="63">
        <f>IF($AG$1&gt;=M520,N520,0)</f>
        <v>51.857142857142854</v>
      </c>
      <c r="U520" s="64" t="s">
        <v>1815</v>
      </c>
      <c r="V520" s="65" t="str">
        <f>IF(Q520=100,"CUMPLIDA",IF(M520-$AG$1&lt;0,"VENCIDA",IF(M520-$AG$1&lt;=30,"PRÓXIMA A VENCER",IF(Q520&gt;0,"CON AVANCE","EN TERMINO"))))</f>
        <v>CUMPLIDA</v>
      </c>
      <c r="W520" s="65" t="str">
        <f>IF(A520&lt;&gt;"",IF(AC520=1,"VENCIDO",IF(AC520=2,"PRÓXIMO A VENCER",IF(AC520=3,"EN TERMINO",IF(AC520=4,"CON AVANCE",IF(AC520=5,"CUMPLIDO",))))),"")</f>
        <v>CUMPLIDO</v>
      </c>
      <c r="X520" s="66" t="s">
        <v>164</v>
      </c>
      <c r="Y520" s="127" t="str">
        <f t="shared" si="94"/>
        <v>H123R14</v>
      </c>
      <c r="Z520" s="84">
        <f>IF(A520&lt;&gt;"",1,Z519+1)</f>
        <v>1</v>
      </c>
      <c r="AA520" s="84" t="str">
        <f t="shared" si="95"/>
        <v>H123R14 - 1</v>
      </c>
      <c r="AB520" s="128">
        <f t="shared" si="96"/>
        <v>5</v>
      </c>
      <c r="AC520" s="128">
        <f t="shared" si="93"/>
        <v>5</v>
      </c>
      <c r="AD520" s="128" t="str">
        <f>IF(A520&lt;&gt;"",MID(F520,1,FIND(" ",F520,1)-1),AD519)</f>
        <v>H123R14.</v>
      </c>
      <c r="AE520" s="128" t="str">
        <f t="shared" si="97"/>
        <v>H123R14</v>
      </c>
      <c r="AF520" s="56"/>
      <c r="AG520" s="56"/>
    </row>
    <row r="521" spans="1:33" s="2" customFormat="1" ht="350.1" customHeight="1" x14ac:dyDescent="0.2">
      <c r="A521" s="95" t="str">
        <f>IF(ISBLANK(D521),"",COUNTA($D$2:D521))</f>
        <v/>
      </c>
      <c r="B521" s="96">
        <f t="shared" ref="B521:B544" si="102">ROW()-1</f>
        <v>520</v>
      </c>
      <c r="C521" s="64"/>
      <c r="D521" s="72"/>
      <c r="E521" s="64" t="s">
        <v>90</v>
      </c>
      <c r="F521" s="69" t="s">
        <v>391</v>
      </c>
      <c r="G521" s="69" t="s">
        <v>367</v>
      </c>
      <c r="H521" s="70" t="s">
        <v>1370</v>
      </c>
      <c r="I521" s="72" t="s">
        <v>1365</v>
      </c>
      <c r="J521" s="64" t="s">
        <v>1366</v>
      </c>
      <c r="K521" s="64">
        <v>1</v>
      </c>
      <c r="L521" s="118">
        <v>43859</v>
      </c>
      <c r="M521" s="118">
        <v>43921</v>
      </c>
      <c r="N521" s="71">
        <f t="shared" si="101"/>
        <v>8.8571428571428577</v>
      </c>
      <c r="O521" s="64" t="s">
        <v>379</v>
      </c>
      <c r="P521" s="64">
        <v>1</v>
      </c>
      <c r="Q521" s="74">
        <f>IF(P521/K521&gt;1,100,+P521/K521*100)</f>
        <v>100</v>
      </c>
      <c r="R521" s="63">
        <f>+N521*Q521/100</f>
        <v>8.8571428571428577</v>
      </c>
      <c r="S521" s="63">
        <f>IF(M521&lt;=$AG$1,R521,0)</f>
        <v>8.8571428571428577</v>
      </c>
      <c r="T521" s="63">
        <f>IF($AG$1&gt;=M521,N521,0)</f>
        <v>8.8571428571428577</v>
      </c>
      <c r="U521" s="64" t="s">
        <v>1815</v>
      </c>
      <c r="V521" s="65" t="str">
        <f>IF(Q521=100,"CUMPLIDA",IF(M521-$AG$1&lt;0,"VENCIDA",IF(M521-$AG$1&lt;=30,"PRÓXIMA A VENCER",IF(Q521&gt;0,"CON AVANCE","EN TERMINO"))))</f>
        <v>CUMPLIDA</v>
      </c>
      <c r="W521" s="65" t="str">
        <f>IF(A521&lt;&gt;"",IF(AC521=1,"VENCIDO",IF(AC521=2,"PRÓXIMO A VENCER",IF(AC521=3,"EN TERMINO",IF(AC521=4,"CON AVANCE",IF(AC521=5,"CUMPLIDO",))))),"")</f>
        <v/>
      </c>
      <c r="X521" s="66" t="s">
        <v>164</v>
      </c>
      <c r="Y521" s="127" t="str">
        <f t="shared" si="94"/>
        <v>H123R14</v>
      </c>
      <c r="Z521" s="84">
        <f>IF(A521&lt;&gt;"",1,Z520+1)</f>
        <v>2</v>
      </c>
      <c r="AA521" s="84" t="str">
        <f t="shared" si="95"/>
        <v>H123R14 - 2</v>
      </c>
      <c r="AB521" s="128">
        <f t="shared" si="96"/>
        <v>5</v>
      </c>
      <c r="AC521" s="128">
        <f t="shared" ref="AC521:AC541" si="103">IF(Z539=Z521+1,MIN(AB521,AC539),AB521)</f>
        <v>5</v>
      </c>
      <c r="AD521" s="128" t="str">
        <f>IF(A521&lt;&gt;"",MID(F521,1,FIND(" ",F521,1)-1),AD520)</f>
        <v>H123R14.</v>
      </c>
      <c r="AE521" s="128" t="str">
        <f t="shared" si="97"/>
        <v>H123R14</v>
      </c>
      <c r="AF521" s="56"/>
      <c r="AG521" s="56"/>
    </row>
    <row r="522" spans="1:33" s="2" customFormat="1" ht="350.1" customHeight="1" x14ac:dyDescent="0.2">
      <c r="A522" s="95" t="str">
        <f>IF(ISBLANK(D522),"",COUNTA($D$2:D522))</f>
        <v/>
      </c>
      <c r="B522" s="96">
        <f t="shared" si="102"/>
        <v>521</v>
      </c>
      <c r="C522" s="64"/>
      <c r="D522" s="72"/>
      <c r="E522" s="64" t="s">
        <v>90</v>
      </c>
      <c r="F522" s="69" t="s">
        <v>435</v>
      </c>
      <c r="G522" s="69" t="s">
        <v>367</v>
      </c>
      <c r="H522" s="70" t="s">
        <v>2321</v>
      </c>
      <c r="I522" s="70" t="s">
        <v>2301</v>
      </c>
      <c r="J522" s="64" t="s">
        <v>2302</v>
      </c>
      <c r="K522" s="64">
        <v>5</v>
      </c>
      <c r="L522" s="118">
        <v>44743</v>
      </c>
      <c r="M522" s="118">
        <v>44926</v>
      </c>
      <c r="N522" s="71">
        <f t="shared" si="101"/>
        <v>26.142857142857142</v>
      </c>
      <c r="O522" s="64" t="s">
        <v>1994</v>
      </c>
      <c r="P522" s="64">
        <v>0</v>
      </c>
      <c r="Q522" s="74">
        <f>IF(P522/K522&gt;1,100,+P522/K522*100)</f>
        <v>0</v>
      </c>
      <c r="R522" s="63">
        <f>+N522*Q522/100</f>
        <v>0</v>
      </c>
      <c r="S522" s="63">
        <f>IF(M522&lt;=$AG$1,R522,0)</f>
        <v>0</v>
      </c>
      <c r="T522" s="63">
        <f>IF($AG$1&gt;=M522,N522,0)</f>
        <v>0</v>
      </c>
      <c r="U522" s="64" t="s">
        <v>1815</v>
      </c>
      <c r="V522" s="65" t="str">
        <f>IF(Q522=100,"CUMPLIDA",IF(M522-$AG$1&lt;0,"VENCIDA",IF(M522-$AG$1&lt;=30,"PRÓXIMA A VENCER",IF(Q522&gt;0,"CON AVANCE","EN TERMINO"))))</f>
        <v>EN TERMINO</v>
      </c>
      <c r="W522" s="65" t="str">
        <f>IF(A522&lt;&gt;"",IF(AC522=1,"VENCIDO",IF(AC522=2,"PRÓXIMO A VENCER",IF(AC522=3,"EN TERMINO",IF(AC522=4,"CON AVANCE",IF(AC522=5,"CUMPLIDO",))))),"")</f>
        <v/>
      </c>
      <c r="X522" s="66" t="s">
        <v>164</v>
      </c>
      <c r="Y522" s="127" t="str">
        <f t="shared" ref="Y522:Y544" si="104">AE522</f>
        <v>H123R14</v>
      </c>
      <c r="Z522" s="84">
        <f>IF(A522&lt;&gt;"",1,Z521+1)</f>
        <v>3</v>
      </c>
      <c r="AA522" s="84" t="str">
        <f t="shared" ref="AA522:AA544" si="105">CONCATENATE(Y522," - ",Z522)</f>
        <v>H123R14 - 3</v>
      </c>
      <c r="AB522" s="128">
        <f t="shared" ref="AB522:AB544" si="106">IF(V522="VENCIDA",1,IF(V522="PRÓXIMA A VENCER",2,IF(V522="EN TERMINO",3,IF(V522="CON AVANCE",4,IF(V522="CUMPLIDA",5,)))))</f>
        <v>3</v>
      </c>
      <c r="AC522" s="128">
        <f t="shared" si="103"/>
        <v>3</v>
      </c>
      <c r="AD522" s="128" t="str">
        <f>IF(A522&lt;&gt;"",MID(F522,1,FIND(" ",F522,1)-1),AD521)</f>
        <v>H123R14.</v>
      </c>
      <c r="AE522" s="128" t="str">
        <f t="shared" ref="AE522:AE544" si="107">IFERROR(MID(AD522,1,FIND(".",AD522,1)-1),AD522)</f>
        <v>H123R14</v>
      </c>
      <c r="AF522" s="56"/>
      <c r="AG522" s="56"/>
    </row>
    <row r="523" spans="1:33" s="2" customFormat="1" ht="350.1" customHeight="1" x14ac:dyDescent="0.2">
      <c r="A523" s="95">
        <f>IF(ISBLANK(D523),"",COUNTA($D$2:D523))</f>
        <v>437</v>
      </c>
      <c r="B523" s="96">
        <f t="shared" si="102"/>
        <v>522</v>
      </c>
      <c r="C523" s="64"/>
      <c r="D523" s="72" t="s">
        <v>816</v>
      </c>
      <c r="E523" s="64" t="s">
        <v>90</v>
      </c>
      <c r="F523" s="69" t="s">
        <v>2322</v>
      </c>
      <c r="G523" s="69" t="s">
        <v>459</v>
      </c>
      <c r="H523" s="70" t="s">
        <v>2327</v>
      </c>
      <c r="I523" s="70" t="s">
        <v>2324</v>
      </c>
      <c r="J523" s="64" t="s">
        <v>2325</v>
      </c>
      <c r="K523" s="64">
        <v>1</v>
      </c>
      <c r="L523" s="118">
        <v>44743</v>
      </c>
      <c r="M523" s="118">
        <v>44926</v>
      </c>
      <c r="N523" s="71">
        <f t="shared" si="101"/>
        <v>26.142857142857142</v>
      </c>
      <c r="O523" s="64" t="s">
        <v>1994</v>
      </c>
      <c r="P523" s="64">
        <v>0</v>
      </c>
      <c r="Q523" s="74">
        <f>IF(P523/K523&gt;1,100,+P523/K523*100)</f>
        <v>0</v>
      </c>
      <c r="R523" s="63">
        <f>+N523*Q523/100</f>
        <v>0</v>
      </c>
      <c r="S523" s="63">
        <f>IF(M523&lt;=$AG$1,R523,0)</f>
        <v>0</v>
      </c>
      <c r="T523" s="63">
        <f>IF($AG$1&gt;=M523,N523,0)</f>
        <v>0</v>
      </c>
      <c r="U523" s="64"/>
      <c r="V523" s="65" t="str">
        <f>IF(Q523=100,"CUMPLIDA",IF(M523-$AG$1&lt;0,"VENCIDA",IF(M523-$AG$1&lt;=30,"PRÓXIMA A VENCER",IF(Q523&gt;0,"CON AVANCE","EN TERMINO"))))</f>
        <v>EN TERMINO</v>
      </c>
      <c r="W523" s="65" t="str">
        <f>IF(A523&lt;&gt;"",IF(AC523=1,"VENCIDO",IF(AC523=2,"PRÓXIMO A VENCER",IF(AC523=3,"EN TERMINO",IF(AC523=4,"CON AVANCE",IF(AC523=5,"CUMPLIDO",))))),"")</f>
        <v>EN TERMINO</v>
      </c>
      <c r="X523" s="66" t="s">
        <v>164</v>
      </c>
      <c r="Y523" s="127" t="str">
        <f t="shared" si="104"/>
        <v>H124R14</v>
      </c>
      <c r="Z523" s="84">
        <f>IF(A523&lt;&gt;"",1,Z522+1)</f>
        <v>1</v>
      </c>
      <c r="AA523" s="84" t="str">
        <f t="shared" si="105"/>
        <v>H124R14 - 1</v>
      </c>
      <c r="AB523" s="128">
        <f t="shared" si="106"/>
        <v>3</v>
      </c>
      <c r="AC523" s="128">
        <f t="shared" si="103"/>
        <v>3</v>
      </c>
      <c r="AD523" s="128" t="str">
        <f>IF(A523&lt;&gt;"",MID(F523,1,FIND(" ",F523,1)-1),AD522)</f>
        <v>H124R14.</v>
      </c>
      <c r="AE523" s="128" t="str">
        <f t="shared" si="107"/>
        <v>H124R14</v>
      </c>
      <c r="AF523" s="56"/>
      <c r="AG523" s="56"/>
    </row>
    <row r="524" spans="1:33" s="2" customFormat="1" ht="350.1" customHeight="1" x14ac:dyDescent="0.2">
      <c r="A524" s="95" t="str">
        <f>IF(ISBLANK(D524),"",COUNTA($D$2:D524))</f>
        <v/>
      </c>
      <c r="B524" s="96">
        <f t="shared" si="102"/>
        <v>523</v>
      </c>
      <c r="C524" s="64"/>
      <c r="D524" s="72"/>
      <c r="E524" s="64" t="s">
        <v>90</v>
      </c>
      <c r="F524" s="69" t="s">
        <v>2323</v>
      </c>
      <c r="G524" s="69" t="s">
        <v>459</v>
      </c>
      <c r="H524" s="70" t="s">
        <v>2328</v>
      </c>
      <c r="I524" s="70" t="s">
        <v>2326</v>
      </c>
      <c r="J524" s="64" t="s">
        <v>2329</v>
      </c>
      <c r="K524" s="64">
        <v>1</v>
      </c>
      <c r="L524" s="118">
        <v>44743</v>
      </c>
      <c r="M524" s="118">
        <v>44926</v>
      </c>
      <c r="N524" s="71">
        <f t="shared" ref="N524" si="108">(+M524-L524)/7</f>
        <v>26.142857142857142</v>
      </c>
      <c r="O524" s="64" t="s">
        <v>1994</v>
      </c>
      <c r="P524" s="64">
        <v>0</v>
      </c>
      <c r="Q524" s="74">
        <f>IF(P524/K524&gt;1,100,+P524/K524*100)</f>
        <v>0</v>
      </c>
      <c r="R524" s="63">
        <f>+N524*Q524/100</f>
        <v>0</v>
      </c>
      <c r="S524" s="63">
        <f>IF(M524&lt;=$AG$1,R524,0)</f>
        <v>0</v>
      </c>
      <c r="T524" s="63">
        <f>IF($AG$1&gt;=M524,N524,0)</f>
        <v>0</v>
      </c>
      <c r="U524" s="64"/>
      <c r="V524" s="65" t="str">
        <f>IF(Q524=100,"CUMPLIDA",IF(M524-$AG$1&lt;0,"VENCIDA",IF(M524-$AG$1&lt;=30,"PRÓXIMA A VENCER",IF(Q524&gt;0,"CON AVANCE","EN TERMINO"))))</f>
        <v>EN TERMINO</v>
      </c>
      <c r="W524" s="65" t="str">
        <f>IF(A524&lt;&gt;"",IF(AC524=1,"VENCIDO",IF(AC524=2,"PRÓXIMO A VENCER",IF(AC524=3,"EN TERMINO",IF(AC524=4,"CON AVANCE",IF(AC524=5,"CUMPLIDO",))))),"")</f>
        <v/>
      </c>
      <c r="X524" s="66" t="s">
        <v>164</v>
      </c>
      <c r="Y524" s="127" t="str">
        <f t="shared" si="104"/>
        <v>H124R14</v>
      </c>
      <c r="Z524" s="84">
        <f>IF(A524&lt;&gt;"",1,Z523+1)</f>
        <v>2</v>
      </c>
      <c r="AA524" s="84" t="str">
        <f t="shared" si="105"/>
        <v>H124R14 - 2</v>
      </c>
      <c r="AB524" s="128">
        <f t="shared" si="106"/>
        <v>3</v>
      </c>
      <c r="AC524" s="128">
        <f t="shared" si="103"/>
        <v>3</v>
      </c>
      <c r="AD524" s="128" t="str">
        <f>IF(A524&lt;&gt;"",MID(F524,1,FIND(" ",F524,1)-1),AD523)</f>
        <v>H124R14.</v>
      </c>
      <c r="AE524" s="128" t="str">
        <f t="shared" si="107"/>
        <v>H124R14</v>
      </c>
      <c r="AF524" s="56"/>
      <c r="AG524" s="56"/>
    </row>
    <row r="525" spans="1:33" s="2" customFormat="1" ht="350.1" customHeight="1" x14ac:dyDescent="0.2">
      <c r="A525" s="95">
        <f>IF(ISBLANK(D525),"",COUNTA($D$2:D525))</f>
        <v>438</v>
      </c>
      <c r="B525" s="96">
        <f t="shared" si="102"/>
        <v>524</v>
      </c>
      <c r="C525" s="64"/>
      <c r="D525" s="72" t="s">
        <v>968</v>
      </c>
      <c r="E525" s="64" t="s">
        <v>18</v>
      </c>
      <c r="F525" s="69" t="s">
        <v>1397</v>
      </c>
      <c r="G525" s="69" t="s">
        <v>89</v>
      </c>
      <c r="H525" s="69" t="s">
        <v>1382</v>
      </c>
      <c r="I525" s="69" t="s">
        <v>1383</v>
      </c>
      <c r="J525" s="77" t="s">
        <v>1384</v>
      </c>
      <c r="K525" s="77">
        <v>4</v>
      </c>
      <c r="L525" s="154">
        <v>43858</v>
      </c>
      <c r="M525" s="154">
        <v>44165</v>
      </c>
      <c r="N525" s="71">
        <f t="shared" si="101"/>
        <v>43.857142857142854</v>
      </c>
      <c r="O525" s="64" t="s">
        <v>1992</v>
      </c>
      <c r="P525" s="64">
        <v>4</v>
      </c>
      <c r="Q525" s="74">
        <f>IF(P525/K525&gt;1,100,+P525/K525*100)</f>
        <v>100</v>
      </c>
      <c r="R525" s="63">
        <f>+N525*Q525/100</f>
        <v>43.857142857142854</v>
      </c>
      <c r="S525" s="63">
        <f>IF(M525&lt;=$AG$1,R525,0)</f>
        <v>43.857142857142854</v>
      </c>
      <c r="T525" s="63">
        <f>IF($AG$1&gt;=M525,N525,0)</f>
        <v>43.857142857142854</v>
      </c>
      <c r="U525" s="64" t="s">
        <v>1815</v>
      </c>
      <c r="V525" s="65" t="str">
        <f>IF(Q525=100,"CUMPLIDA",IF(M525-$AG$1&lt;0,"VENCIDA",IF(M525-$AG$1&lt;=30,"PRÓXIMA A VENCER",IF(Q525&gt;0,"CON AVANCE","EN TERMINO"))))</f>
        <v>CUMPLIDA</v>
      </c>
      <c r="W525" s="65" t="str">
        <f>IF(A525&lt;&gt;"",IF(AC525=1,"VENCIDO",IF(AC525=2,"PRÓXIMO A VENCER",IF(AC525=3,"EN TERMINO",IF(AC525=4,"CON AVANCE",IF(AC525=5,"CUMPLIDO",))))),"")</f>
        <v>CUMPLIDO</v>
      </c>
      <c r="X525" s="66" t="s">
        <v>164</v>
      </c>
      <c r="Y525" s="127" t="str">
        <f t="shared" si="104"/>
        <v>H126R14</v>
      </c>
      <c r="Z525" s="84">
        <f>IF(A525&lt;&gt;"",1,Z524+1)</f>
        <v>1</v>
      </c>
      <c r="AA525" s="84" t="str">
        <f t="shared" si="105"/>
        <v>H126R14 - 1</v>
      </c>
      <c r="AB525" s="128">
        <f t="shared" si="106"/>
        <v>5</v>
      </c>
      <c r="AC525" s="128">
        <f t="shared" si="103"/>
        <v>5</v>
      </c>
      <c r="AD525" s="128" t="str">
        <f>IF(A525&lt;&gt;"",MID(F525,1,FIND(" ",F525,1)-1),AD524)</f>
        <v>H126R14.</v>
      </c>
      <c r="AE525" s="128" t="str">
        <f t="shared" si="107"/>
        <v>H126R14</v>
      </c>
      <c r="AF525" s="56"/>
      <c r="AG525" s="56"/>
    </row>
    <row r="526" spans="1:33" s="2" customFormat="1" ht="350.1" customHeight="1" x14ac:dyDescent="0.2">
      <c r="A526" s="95" t="str">
        <f>IF(ISBLANK(D526),"",COUNTA($D$2:D526))</f>
        <v/>
      </c>
      <c r="B526" s="96">
        <f t="shared" si="102"/>
        <v>525</v>
      </c>
      <c r="C526" s="64"/>
      <c r="D526" s="72"/>
      <c r="E526" s="64" t="s">
        <v>18</v>
      </c>
      <c r="F526" s="69" t="s">
        <v>1398</v>
      </c>
      <c r="G526" s="69" t="s">
        <v>89</v>
      </c>
      <c r="H526" s="69" t="s">
        <v>1382</v>
      </c>
      <c r="I526" s="69" t="s">
        <v>1386</v>
      </c>
      <c r="J526" s="64" t="s">
        <v>1389</v>
      </c>
      <c r="K526" s="77">
        <v>5</v>
      </c>
      <c r="L526" s="154">
        <v>43858</v>
      </c>
      <c r="M526" s="154">
        <v>44165</v>
      </c>
      <c r="N526" s="71">
        <f t="shared" ref="N526" si="109">(+M526-L526)/7</f>
        <v>43.857142857142854</v>
      </c>
      <c r="O526" s="64" t="s">
        <v>1992</v>
      </c>
      <c r="P526" s="64">
        <v>2.5</v>
      </c>
      <c r="Q526" s="74">
        <f>IF(P526/K526&gt;1,100,+P526/K526*100)</f>
        <v>50</v>
      </c>
      <c r="R526" s="63">
        <f>+N526*Q526/100</f>
        <v>21.928571428571427</v>
      </c>
      <c r="S526" s="63">
        <f>IF(M526&lt;=$AG$1,R526,0)</f>
        <v>21.928571428571427</v>
      </c>
      <c r="T526" s="63">
        <f>IF($AG$1&gt;=M526,N526,0)</f>
        <v>43.857142857142854</v>
      </c>
      <c r="U526" s="64" t="s">
        <v>1815</v>
      </c>
      <c r="V526" s="65" t="str">
        <f>IF(Q526=100,"CUMPLIDA",IF(M526-$AG$1&lt;0,"VENCIDA",IF(M526-$AG$1&lt;=30,"PRÓXIMA A VENCER",IF(Q526&gt;0,"CON AVANCE","EN TERMINO"))))</f>
        <v>VENCIDA</v>
      </c>
      <c r="W526" s="65" t="str">
        <f>IF(A526&lt;&gt;"",IF(AC526=1,"VENCIDO",IF(AC526=2,"PRÓXIMO A VENCER",IF(AC526=3,"EN TERMINO",IF(AC526=4,"CON AVANCE",IF(AC526=5,"CUMPLIDO",))))),"")</f>
        <v/>
      </c>
      <c r="X526" s="66" t="s">
        <v>164</v>
      </c>
      <c r="Y526" s="127" t="str">
        <f t="shared" si="104"/>
        <v>H126R14</v>
      </c>
      <c r="Z526" s="84">
        <f>IF(A526&lt;&gt;"",1,Z525+1)</f>
        <v>2</v>
      </c>
      <c r="AA526" s="84" t="str">
        <f t="shared" si="105"/>
        <v>H126R14 - 2</v>
      </c>
      <c r="AB526" s="128">
        <f t="shared" si="106"/>
        <v>1</v>
      </c>
      <c r="AC526" s="128">
        <f t="shared" si="103"/>
        <v>1</v>
      </c>
      <c r="AD526" s="128" t="str">
        <f>IF(A526&lt;&gt;"",MID(F526,1,FIND(" ",F526,1)-1),AD525)</f>
        <v>H126R14.</v>
      </c>
      <c r="AE526" s="128" t="str">
        <f t="shared" si="107"/>
        <v>H126R14</v>
      </c>
      <c r="AF526" s="56"/>
      <c r="AG526" s="56"/>
    </row>
    <row r="527" spans="1:33" s="2" customFormat="1" ht="350.1" customHeight="1" x14ac:dyDescent="0.2">
      <c r="A527" s="95">
        <f>IF(ISBLANK(D527),"",COUNTA($D$2:D527))</f>
        <v>439</v>
      </c>
      <c r="B527" s="96">
        <f t="shared" si="102"/>
        <v>526</v>
      </c>
      <c r="C527" s="64"/>
      <c r="D527" s="72" t="s">
        <v>816</v>
      </c>
      <c r="E527" s="64" t="s">
        <v>18</v>
      </c>
      <c r="F527" s="69" t="s">
        <v>733</v>
      </c>
      <c r="G527" s="69" t="s">
        <v>91</v>
      </c>
      <c r="H527" s="70" t="s">
        <v>732</v>
      </c>
      <c r="I527" s="70" t="s">
        <v>358</v>
      </c>
      <c r="J527" s="64" t="s">
        <v>392</v>
      </c>
      <c r="K527" s="64">
        <v>4</v>
      </c>
      <c r="L527" s="118">
        <v>43040</v>
      </c>
      <c r="M527" s="118">
        <v>43403</v>
      </c>
      <c r="N527" s="71">
        <f t="shared" si="101"/>
        <v>51.857142857142854</v>
      </c>
      <c r="O527" s="64" t="s">
        <v>2018</v>
      </c>
      <c r="P527" s="64">
        <v>4</v>
      </c>
      <c r="Q527" s="74">
        <f>IF(P527/K527&gt;1,100,+P527/K527*100)</f>
        <v>100</v>
      </c>
      <c r="R527" s="63">
        <f>+N527*Q527/100</f>
        <v>51.857142857142854</v>
      </c>
      <c r="S527" s="63">
        <f>IF(M527&lt;=$AG$1,R527,0)</f>
        <v>51.857142857142854</v>
      </c>
      <c r="T527" s="63">
        <f>IF($AG$1&gt;=M527,N527,0)</f>
        <v>51.857142857142854</v>
      </c>
      <c r="U527" s="64" t="s">
        <v>1815</v>
      </c>
      <c r="V527" s="65" t="str">
        <f>IF(Q527=100,"CUMPLIDA",IF(M527-$AG$1&lt;0,"VENCIDA",IF(M527-$AG$1&lt;=30,"PRÓXIMA A VENCER",IF(Q527&gt;0,"CON AVANCE","EN TERMINO"))))</f>
        <v>CUMPLIDA</v>
      </c>
      <c r="W527" s="65" t="str">
        <f>IF(A527&lt;&gt;"",IF(AC527=1,"VENCIDO",IF(AC527=2,"PRÓXIMO A VENCER",IF(AC527=3,"EN TERMINO",IF(AC527=4,"CON AVANCE",IF(AC527=5,"CUMPLIDO",))))),"")</f>
        <v>CUMPLIDO</v>
      </c>
      <c r="X527" s="66" t="s">
        <v>164</v>
      </c>
      <c r="Y527" s="127" t="str">
        <f t="shared" si="104"/>
        <v>H127R14</v>
      </c>
      <c r="Z527" s="84">
        <f>IF(A527&lt;&gt;"",1,Z526+1)</f>
        <v>1</v>
      </c>
      <c r="AA527" s="84" t="str">
        <f t="shared" si="105"/>
        <v>H127R14 - 1</v>
      </c>
      <c r="AB527" s="128">
        <f t="shared" si="106"/>
        <v>5</v>
      </c>
      <c r="AC527" s="128">
        <f t="shared" si="103"/>
        <v>5</v>
      </c>
      <c r="AD527" s="128" t="str">
        <f>IF(A527&lt;&gt;"",MID(F527,1,FIND(" ",F527,1)-1),AD526)</f>
        <v>H127R14.</v>
      </c>
      <c r="AE527" s="128" t="str">
        <f t="shared" si="107"/>
        <v>H127R14</v>
      </c>
      <c r="AF527" s="56"/>
      <c r="AG527" s="56"/>
    </row>
    <row r="528" spans="1:33" s="2" customFormat="1" ht="350.1" customHeight="1" x14ac:dyDescent="0.2">
      <c r="A528" s="95" t="str">
        <f>IF(ISBLANK(D528),"",COUNTA($D$2:D528))</f>
        <v/>
      </c>
      <c r="B528" s="96">
        <f t="shared" si="102"/>
        <v>527</v>
      </c>
      <c r="C528" s="64"/>
      <c r="D528" s="72"/>
      <c r="E528" s="64" t="s">
        <v>18</v>
      </c>
      <c r="F528" s="69" t="s">
        <v>734</v>
      </c>
      <c r="G528" s="69" t="s">
        <v>91</v>
      </c>
      <c r="H528" s="70" t="s">
        <v>2335</v>
      </c>
      <c r="I528" s="70" t="s">
        <v>2331</v>
      </c>
      <c r="J528" s="64" t="s">
        <v>2332</v>
      </c>
      <c r="K528" s="64">
        <v>1</v>
      </c>
      <c r="L528" s="118">
        <v>44743</v>
      </c>
      <c r="M528" s="118">
        <v>44926</v>
      </c>
      <c r="N528" s="71">
        <f t="shared" si="101"/>
        <v>26.142857142857142</v>
      </c>
      <c r="O528" s="64" t="s">
        <v>1994</v>
      </c>
      <c r="P528" s="64">
        <v>0</v>
      </c>
      <c r="Q528" s="74">
        <f>IF(P528/K528&gt;1,100,+P528/K528*100)</f>
        <v>0</v>
      </c>
      <c r="R528" s="63">
        <f>+N528*Q528/100</f>
        <v>0</v>
      </c>
      <c r="S528" s="63">
        <f>IF(M528&lt;=$AG$1,R528,0)</f>
        <v>0</v>
      </c>
      <c r="T528" s="63">
        <f>IF($AG$1&gt;=M528,N528,0)</f>
        <v>0</v>
      </c>
      <c r="U528" s="64"/>
      <c r="V528" s="65" t="str">
        <f>IF(Q528=100,"CUMPLIDA",IF(M528-$AG$1&lt;0,"VENCIDA",IF(M528-$AG$1&lt;=30,"PRÓXIMA A VENCER",IF(Q528&gt;0,"CON AVANCE","EN TERMINO"))))</f>
        <v>EN TERMINO</v>
      </c>
      <c r="W528" s="65" t="str">
        <f>IF(A528&lt;&gt;"",IF(AC528=1,"VENCIDO",IF(AC528=2,"PRÓXIMO A VENCER",IF(AC528=3,"EN TERMINO",IF(AC528=4,"CON AVANCE",IF(AC528=5,"CUMPLIDO",))))),"")</f>
        <v/>
      </c>
      <c r="X528" s="66" t="s">
        <v>164</v>
      </c>
      <c r="Y528" s="127" t="str">
        <f t="shared" si="104"/>
        <v>H127R14</v>
      </c>
      <c r="Z528" s="84">
        <f>IF(A528&lt;&gt;"",1,Z527+1)</f>
        <v>2</v>
      </c>
      <c r="AA528" s="84" t="str">
        <f t="shared" si="105"/>
        <v>H127R14 - 2</v>
      </c>
      <c r="AB528" s="128">
        <f t="shared" si="106"/>
        <v>3</v>
      </c>
      <c r="AC528" s="128">
        <f t="shared" si="103"/>
        <v>3</v>
      </c>
      <c r="AD528" s="128" t="str">
        <f>IF(A528&lt;&gt;"",MID(F528,1,FIND(" ",F528,1)-1),AD527)</f>
        <v>H127R14.</v>
      </c>
      <c r="AE528" s="128" t="str">
        <f t="shared" si="107"/>
        <v>H127R14</v>
      </c>
      <c r="AF528" s="56"/>
      <c r="AG528" s="56"/>
    </row>
    <row r="529" spans="1:33" s="2" customFormat="1" ht="350.1" customHeight="1" x14ac:dyDescent="0.2">
      <c r="A529" s="95" t="str">
        <f>IF(ISBLANK(D529),"",COUNTA($D$2:D529))</f>
        <v/>
      </c>
      <c r="B529" s="96">
        <f t="shared" si="102"/>
        <v>528</v>
      </c>
      <c r="C529" s="64"/>
      <c r="D529" s="72"/>
      <c r="E529" s="64" t="s">
        <v>18</v>
      </c>
      <c r="F529" s="69" t="s">
        <v>2330</v>
      </c>
      <c r="G529" s="69" t="s">
        <v>91</v>
      </c>
      <c r="H529" s="70" t="s">
        <v>2336</v>
      </c>
      <c r="I529" s="70" t="s">
        <v>2333</v>
      </c>
      <c r="J529" s="64" t="s">
        <v>2334</v>
      </c>
      <c r="K529" s="64">
        <v>1</v>
      </c>
      <c r="L529" s="118">
        <v>44743</v>
      </c>
      <c r="M529" s="118">
        <v>44926</v>
      </c>
      <c r="N529" s="71">
        <f t="shared" ref="N529" si="110">(+M529-L529)/7</f>
        <v>26.142857142857142</v>
      </c>
      <c r="O529" s="64" t="s">
        <v>1994</v>
      </c>
      <c r="P529" s="64">
        <v>0</v>
      </c>
      <c r="Q529" s="74">
        <f>IF(P529/K529&gt;1,100,+P529/K529*100)</f>
        <v>0</v>
      </c>
      <c r="R529" s="63">
        <f>+N529*Q529/100</f>
        <v>0</v>
      </c>
      <c r="S529" s="63">
        <f>IF(M529&lt;=$AG$1,R529,0)</f>
        <v>0</v>
      </c>
      <c r="T529" s="63">
        <f>IF($AG$1&gt;=M529,N529,0)</f>
        <v>0</v>
      </c>
      <c r="U529" s="64"/>
      <c r="V529" s="65" t="str">
        <f>IF(Q529=100,"CUMPLIDA",IF(M529-$AG$1&lt;0,"VENCIDA",IF(M529-$AG$1&lt;=30,"PRÓXIMA A VENCER",IF(Q529&gt;0,"CON AVANCE","EN TERMINO"))))</f>
        <v>EN TERMINO</v>
      </c>
      <c r="W529" s="65" t="str">
        <f>IF(A529&lt;&gt;"",IF(AC529=1,"VENCIDO",IF(AC529=2,"PRÓXIMO A VENCER",IF(AC529=3,"EN TERMINO",IF(AC529=4,"CON AVANCE",IF(AC529=5,"CUMPLIDO",))))),"")</f>
        <v/>
      </c>
      <c r="X529" s="66" t="s">
        <v>164</v>
      </c>
      <c r="Y529" s="127" t="str">
        <f t="shared" si="104"/>
        <v>H127R14</v>
      </c>
      <c r="Z529" s="84">
        <f>IF(A529&lt;&gt;"",1,Z528+1)</f>
        <v>3</v>
      </c>
      <c r="AA529" s="84" t="str">
        <f t="shared" si="105"/>
        <v>H127R14 - 3</v>
      </c>
      <c r="AB529" s="128">
        <f t="shared" si="106"/>
        <v>3</v>
      </c>
      <c r="AC529" s="128">
        <f t="shared" si="103"/>
        <v>3</v>
      </c>
      <c r="AD529" s="128" t="str">
        <f>IF(A529&lt;&gt;"",MID(F529,1,FIND(" ",F529,1)-1),AD528)</f>
        <v>H127R14.</v>
      </c>
      <c r="AE529" s="128" t="str">
        <f t="shared" si="107"/>
        <v>H127R14</v>
      </c>
      <c r="AF529" s="56"/>
      <c r="AG529" s="56"/>
    </row>
    <row r="530" spans="1:33" s="2" customFormat="1" ht="350.1" customHeight="1" x14ac:dyDescent="0.2">
      <c r="A530" s="95">
        <f>IF(ISBLANK(D530),"",COUNTA($D$2:D530))</f>
        <v>440</v>
      </c>
      <c r="B530" s="96">
        <f t="shared" si="102"/>
        <v>529</v>
      </c>
      <c r="C530" s="64"/>
      <c r="D530" s="72" t="s">
        <v>816</v>
      </c>
      <c r="E530" s="64" t="s">
        <v>29</v>
      </c>
      <c r="F530" s="69" t="s">
        <v>997</v>
      </c>
      <c r="G530" s="69" t="s">
        <v>92</v>
      </c>
      <c r="H530" s="70" t="s">
        <v>688</v>
      </c>
      <c r="I530" s="70" t="s">
        <v>689</v>
      </c>
      <c r="J530" s="64" t="s">
        <v>690</v>
      </c>
      <c r="K530" s="64">
        <v>3</v>
      </c>
      <c r="L530" s="118">
        <v>43040</v>
      </c>
      <c r="M530" s="118">
        <v>43342</v>
      </c>
      <c r="N530" s="71">
        <f t="shared" si="101"/>
        <v>43.142857142857146</v>
      </c>
      <c r="O530" s="64" t="s">
        <v>1999</v>
      </c>
      <c r="P530" s="64">
        <v>0</v>
      </c>
      <c r="Q530" s="74">
        <f>IF(P530/K530&gt;1,100,+P530/K530*100)</f>
        <v>0</v>
      </c>
      <c r="R530" s="63">
        <f>+N530*Q530/100</f>
        <v>0</v>
      </c>
      <c r="S530" s="63">
        <f>IF(M530&lt;=$AG$1,R530,0)</f>
        <v>0</v>
      </c>
      <c r="T530" s="63">
        <f>IF($AG$1&gt;=M530,N530,0)</f>
        <v>43.142857142857146</v>
      </c>
      <c r="U530" s="64"/>
      <c r="V530" s="65" t="str">
        <f>IF(Q530=100,"CUMPLIDA",IF(M530-$AG$1&lt;0,"VENCIDA",IF(M530-$AG$1&lt;=30,"PRÓXIMA A VENCER",IF(Q530&gt;0,"CON AVANCE","EN TERMINO"))))</f>
        <v>VENCIDA</v>
      </c>
      <c r="W530" s="65" t="str">
        <f>IF(A530&lt;&gt;"",IF(AC530=1,"VENCIDO",IF(AC530=2,"PRÓXIMO A VENCER",IF(AC530=3,"EN TERMINO",IF(AC530=4,"CON AVANCE",IF(AC530=5,"CUMPLIDO",))))),"")</f>
        <v>VENCIDO</v>
      </c>
      <c r="X530" s="66" t="s">
        <v>164</v>
      </c>
      <c r="Y530" s="127" t="str">
        <f t="shared" si="104"/>
        <v>H130R14</v>
      </c>
      <c r="Z530" s="84">
        <f>IF(A530&lt;&gt;"",1,Z529+1)</f>
        <v>1</v>
      </c>
      <c r="AA530" s="84" t="str">
        <f t="shared" si="105"/>
        <v>H130R14 - 1</v>
      </c>
      <c r="AB530" s="128">
        <f t="shared" si="106"/>
        <v>1</v>
      </c>
      <c r="AC530" s="128">
        <f t="shared" si="103"/>
        <v>1</v>
      </c>
      <c r="AD530" s="128" t="str">
        <f>IF(A530&lt;&gt;"",MID(F530,1,FIND(" ",F530,1)-1),AD529)</f>
        <v>H130R14.</v>
      </c>
      <c r="AE530" s="128" t="str">
        <f t="shared" si="107"/>
        <v>H130R14</v>
      </c>
      <c r="AF530" s="56"/>
      <c r="AG530" s="56"/>
    </row>
    <row r="531" spans="1:33" s="2" customFormat="1" ht="350.1" customHeight="1" x14ac:dyDescent="0.2">
      <c r="A531" s="95">
        <f>IF(ISBLANK(D531),"",COUNTA($D$2:D531))</f>
        <v>441</v>
      </c>
      <c r="B531" s="96">
        <f t="shared" si="102"/>
        <v>530</v>
      </c>
      <c r="C531" s="64"/>
      <c r="D531" s="72" t="s">
        <v>816</v>
      </c>
      <c r="E531" s="64" t="s">
        <v>18</v>
      </c>
      <c r="F531" s="69" t="s">
        <v>436</v>
      </c>
      <c r="G531" s="69" t="s">
        <v>368</v>
      </c>
      <c r="H531" s="70" t="s">
        <v>1375</v>
      </c>
      <c r="I531" s="70" t="s">
        <v>1440</v>
      </c>
      <c r="J531" s="64" t="s">
        <v>365</v>
      </c>
      <c r="K531" s="64">
        <v>3</v>
      </c>
      <c r="L531" s="118">
        <v>43709</v>
      </c>
      <c r="M531" s="118">
        <v>44073</v>
      </c>
      <c r="N531" s="71">
        <f t="shared" si="101"/>
        <v>52</v>
      </c>
      <c r="O531" s="64" t="s">
        <v>350</v>
      </c>
      <c r="P531" s="64">
        <v>3</v>
      </c>
      <c r="Q531" s="74">
        <f>IF(P531/K531&gt;1,100,+P531/K531*100)</f>
        <v>100</v>
      </c>
      <c r="R531" s="63">
        <f>+N531*Q531/100</f>
        <v>52</v>
      </c>
      <c r="S531" s="63">
        <f>IF(M531&lt;=$AG$1,R531,0)</f>
        <v>52</v>
      </c>
      <c r="T531" s="63">
        <f>IF($AG$1&gt;=M531,N531,0)</f>
        <v>52</v>
      </c>
      <c r="U531" s="64" t="s">
        <v>1815</v>
      </c>
      <c r="V531" s="65" t="str">
        <f>IF(Q531=100,"CUMPLIDA",IF(M531-$AG$1&lt;0,"VENCIDA",IF(M531-$AG$1&lt;=30,"PRÓXIMA A VENCER",IF(Q531&gt;0,"CON AVANCE","EN TERMINO"))))</f>
        <v>CUMPLIDA</v>
      </c>
      <c r="W531" s="65" t="str">
        <f>IF(A531&lt;&gt;"",IF(AC531=1,"VENCIDO",IF(AC531=2,"PRÓXIMO A VENCER",IF(AC531=3,"EN TERMINO",IF(AC531=4,"CON AVANCE",IF(AC531=5,"CUMPLIDO",))))),"")</f>
        <v>CUMPLIDO</v>
      </c>
      <c r="X531" s="66" t="s">
        <v>164</v>
      </c>
      <c r="Y531" s="127" t="str">
        <f t="shared" si="104"/>
        <v>H131R14</v>
      </c>
      <c r="Z531" s="84">
        <f>IF(A531&lt;&gt;"",1,Z530+1)</f>
        <v>1</v>
      </c>
      <c r="AA531" s="84" t="str">
        <f t="shared" si="105"/>
        <v>H131R14 - 1</v>
      </c>
      <c r="AB531" s="128">
        <f t="shared" si="106"/>
        <v>5</v>
      </c>
      <c r="AC531" s="128">
        <f t="shared" si="103"/>
        <v>5</v>
      </c>
      <c r="AD531" s="128" t="str">
        <f>IF(A531&lt;&gt;"",MID(F531,1,FIND(" ",F531,1)-1),AD530)</f>
        <v>H131R14.</v>
      </c>
      <c r="AE531" s="128" t="str">
        <f t="shared" si="107"/>
        <v>H131R14</v>
      </c>
      <c r="AF531" s="56"/>
      <c r="AG531" s="56"/>
    </row>
    <row r="532" spans="1:33" s="2" customFormat="1" ht="350.1" customHeight="1" x14ac:dyDescent="0.2">
      <c r="A532" s="95" t="str">
        <f>IF(ISBLANK(D532),"",COUNTA($D$2:D532))</f>
        <v/>
      </c>
      <c r="B532" s="96">
        <f t="shared" si="102"/>
        <v>531</v>
      </c>
      <c r="C532" s="64"/>
      <c r="D532" s="72"/>
      <c r="E532" s="64" t="s">
        <v>18</v>
      </c>
      <c r="F532" s="69" t="s">
        <v>437</v>
      </c>
      <c r="G532" s="69" t="s">
        <v>368</v>
      </c>
      <c r="H532" s="70" t="s">
        <v>735</v>
      </c>
      <c r="I532" s="70" t="s">
        <v>438</v>
      </c>
      <c r="J532" s="64" t="s">
        <v>439</v>
      </c>
      <c r="K532" s="64">
        <v>3</v>
      </c>
      <c r="L532" s="118">
        <v>43069</v>
      </c>
      <c r="M532" s="118">
        <v>43403</v>
      </c>
      <c r="N532" s="71">
        <f t="shared" si="101"/>
        <v>47.714285714285715</v>
      </c>
      <c r="O532" s="64" t="s">
        <v>1994</v>
      </c>
      <c r="P532" s="64">
        <v>3</v>
      </c>
      <c r="Q532" s="74">
        <f>IF(P532/K532&gt;1,100,+P532/K532*100)</f>
        <v>100</v>
      </c>
      <c r="R532" s="63">
        <f>+N532*Q532/100</f>
        <v>47.714285714285715</v>
      </c>
      <c r="S532" s="63">
        <f>IF(M532&lt;=$AG$1,R532,0)</f>
        <v>47.714285714285715</v>
      </c>
      <c r="T532" s="63">
        <f>IF($AG$1&gt;=M532,N532,0)</f>
        <v>47.714285714285715</v>
      </c>
      <c r="U532" s="64" t="s">
        <v>1815</v>
      </c>
      <c r="V532" s="65" t="str">
        <f>IF(Q532=100,"CUMPLIDA",IF(M532-$AG$1&lt;0,"VENCIDA",IF(M532-$AG$1&lt;=30,"PRÓXIMA A VENCER",IF(Q532&gt;0,"CON AVANCE","EN TERMINO"))))</f>
        <v>CUMPLIDA</v>
      </c>
      <c r="W532" s="65" t="str">
        <f>IF(A532&lt;&gt;"",IF(AC532=1,"VENCIDO",IF(AC532=2,"PRÓXIMO A VENCER",IF(AC532=3,"EN TERMINO",IF(AC532=4,"CON AVANCE",IF(AC532=5,"CUMPLIDO",))))),"")</f>
        <v/>
      </c>
      <c r="X532" s="66" t="s">
        <v>164</v>
      </c>
      <c r="Y532" s="127" t="str">
        <f t="shared" si="104"/>
        <v>H131R14</v>
      </c>
      <c r="Z532" s="84">
        <f>IF(A532&lt;&gt;"",1,Z531+1)</f>
        <v>2</v>
      </c>
      <c r="AA532" s="84" t="str">
        <f t="shared" si="105"/>
        <v>H131R14 - 2</v>
      </c>
      <c r="AB532" s="128">
        <f t="shared" si="106"/>
        <v>5</v>
      </c>
      <c r="AC532" s="128">
        <f t="shared" si="103"/>
        <v>5</v>
      </c>
      <c r="AD532" s="128" t="str">
        <f>IF(A532&lt;&gt;"",MID(F532,1,FIND(" ",F532,1)-1),AD531)</f>
        <v>H131R14.</v>
      </c>
      <c r="AE532" s="128" t="str">
        <f t="shared" si="107"/>
        <v>H131R14</v>
      </c>
      <c r="AF532" s="56"/>
      <c r="AG532" s="56"/>
    </row>
    <row r="533" spans="1:33" s="2" customFormat="1" ht="350.1" customHeight="1" x14ac:dyDescent="0.2">
      <c r="A533" s="95">
        <f>IF(ISBLANK(D533),"",COUNTA($D$2:D533))</f>
        <v>442</v>
      </c>
      <c r="B533" s="96">
        <f t="shared" si="102"/>
        <v>532</v>
      </c>
      <c r="C533" s="64"/>
      <c r="D533" s="72" t="s">
        <v>816</v>
      </c>
      <c r="E533" s="64" t="s">
        <v>23</v>
      </c>
      <c r="F533" s="69" t="s">
        <v>1170</v>
      </c>
      <c r="G533" s="69" t="s">
        <v>93</v>
      </c>
      <c r="H533" s="69" t="s">
        <v>1430</v>
      </c>
      <c r="I533" s="69" t="s">
        <v>1425</v>
      </c>
      <c r="J533" s="64" t="s">
        <v>1835</v>
      </c>
      <c r="K533" s="77">
        <v>1</v>
      </c>
      <c r="L533" s="154">
        <v>43858</v>
      </c>
      <c r="M533" s="154">
        <v>44165</v>
      </c>
      <c r="N533" s="71">
        <f t="shared" si="101"/>
        <v>43.857142857142854</v>
      </c>
      <c r="O533" s="64" t="s">
        <v>1992</v>
      </c>
      <c r="P533" s="64">
        <v>1</v>
      </c>
      <c r="Q533" s="74">
        <f>IF(P533/K533&gt;1,100,+P533/K533*100)</f>
        <v>100</v>
      </c>
      <c r="R533" s="63">
        <f>+N533*Q533/100</f>
        <v>43.857142857142854</v>
      </c>
      <c r="S533" s="63">
        <f>IF(M533&lt;=$AG$1,R533,0)</f>
        <v>43.857142857142854</v>
      </c>
      <c r="T533" s="63">
        <f>IF($AG$1&gt;=M533,N533,0)</f>
        <v>43.857142857142854</v>
      </c>
      <c r="U533" s="64"/>
      <c r="V533" s="65" t="str">
        <f>IF(Q533=100,"CUMPLIDA",IF(M533-$AG$1&lt;0,"VENCIDA",IF(M533-$AG$1&lt;=30,"PRÓXIMA A VENCER",IF(Q533&gt;0,"CON AVANCE","EN TERMINO"))))</f>
        <v>CUMPLIDA</v>
      </c>
      <c r="W533" s="65" t="str">
        <f>IF(A533&lt;&gt;"",IF(AC533=1,"VENCIDO",IF(AC533=2,"PRÓXIMO A VENCER",IF(AC533=3,"EN TERMINO",IF(AC533=4,"CON AVANCE",IF(AC533=5,"CUMPLIDO",))))),"")</f>
        <v>CUMPLIDO</v>
      </c>
      <c r="X533" s="66" t="s">
        <v>164</v>
      </c>
      <c r="Y533" s="127" t="str">
        <f t="shared" si="104"/>
        <v>H132R14</v>
      </c>
      <c r="Z533" s="84">
        <f>IF(A533&lt;&gt;"",1,Z532+1)</f>
        <v>1</v>
      </c>
      <c r="AA533" s="84" t="str">
        <f t="shared" si="105"/>
        <v>H132R14 - 1</v>
      </c>
      <c r="AB533" s="128">
        <f t="shared" si="106"/>
        <v>5</v>
      </c>
      <c r="AC533" s="128">
        <f t="shared" si="103"/>
        <v>5</v>
      </c>
      <c r="AD533" s="128" t="str">
        <f>IF(A533&lt;&gt;"",MID(F533,1,FIND(" ",F533,1)-1),AD532)</f>
        <v>H132R14.</v>
      </c>
      <c r="AE533" s="128" t="str">
        <f t="shared" si="107"/>
        <v>H132R14</v>
      </c>
      <c r="AF533" s="56"/>
      <c r="AG533" s="56"/>
    </row>
    <row r="534" spans="1:33" s="2" customFormat="1" ht="350.1" customHeight="1" x14ac:dyDescent="0.2">
      <c r="A534" s="95">
        <f>IF(ISBLANK(D534),"",COUNTA($D$2:D534))</f>
        <v>443</v>
      </c>
      <c r="B534" s="96">
        <f t="shared" si="102"/>
        <v>533</v>
      </c>
      <c r="C534" s="64"/>
      <c r="D534" s="72" t="s">
        <v>988</v>
      </c>
      <c r="E534" s="64" t="s">
        <v>23</v>
      </c>
      <c r="F534" s="69" t="s">
        <v>998</v>
      </c>
      <c r="G534" s="69" t="s">
        <v>94</v>
      </c>
      <c r="H534" s="70" t="s">
        <v>275</v>
      </c>
      <c r="I534" s="69" t="s">
        <v>276</v>
      </c>
      <c r="J534" s="77" t="s">
        <v>9</v>
      </c>
      <c r="K534" s="77">
        <v>1</v>
      </c>
      <c r="L534" s="154">
        <v>43040</v>
      </c>
      <c r="M534" s="154">
        <v>43099</v>
      </c>
      <c r="N534" s="71">
        <f t="shared" si="101"/>
        <v>8.4285714285714288</v>
      </c>
      <c r="O534" s="64" t="s">
        <v>1992</v>
      </c>
      <c r="P534" s="64">
        <v>1</v>
      </c>
      <c r="Q534" s="74">
        <f>IF(P534/K534&gt;1,100,+P534/K534*100)</f>
        <v>100</v>
      </c>
      <c r="R534" s="63">
        <f>+N534*Q534/100</f>
        <v>8.4285714285714288</v>
      </c>
      <c r="S534" s="63">
        <f>IF(M534&lt;=$AG$1,R534,0)</f>
        <v>8.4285714285714288</v>
      </c>
      <c r="T534" s="63">
        <f>IF($AG$1&gt;=M534,N534,0)</f>
        <v>8.4285714285714288</v>
      </c>
      <c r="U534" s="64"/>
      <c r="V534" s="65" t="str">
        <f>IF(Q534=100,"CUMPLIDA",IF(M534-$AG$1&lt;0,"VENCIDA",IF(M534-$AG$1&lt;=30,"PRÓXIMA A VENCER",IF(Q534&gt;0,"CON AVANCE","EN TERMINO"))))</f>
        <v>CUMPLIDA</v>
      </c>
      <c r="W534" s="65" t="str">
        <f>IF(A534&lt;&gt;"",IF(AC534=1,"VENCIDO",IF(AC534=2,"PRÓXIMO A VENCER",IF(AC534=3,"EN TERMINO",IF(AC534=4,"CON AVANCE",IF(AC534=5,"CUMPLIDO",))))),"")</f>
        <v>CUMPLIDO</v>
      </c>
      <c r="X534" s="66" t="s">
        <v>164</v>
      </c>
      <c r="Y534" s="127" t="str">
        <f t="shared" si="104"/>
        <v>H134R14</v>
      </c>
      <c r="Z534" s="84">
        <f>IF(A534&lt;&gt;"",1,Z533+1)</f>
        <v>1</v>
      </c>
      <c r="AA534" s="84" t="str">
        <f t="shared" si="105"/>
        <v>H134R14 - 1</v>
      </c>
      <c r="AB534" s="128">
        <f t="shared" si="106"/>
        <v>5</v>
      </c>
      <c r="AC534" s="128">
        <f t="shared" si="103"/>
        <v>5</v>
      </c>
      <c r="AD534" s="128" t="str">
        <f>IF(A534&lt;&gt;"",MID(F534,1,FIND(" ",F534,1)-1),AD533)</f>
        <v>H134R14.</v>
      </c>
      <c r="AE534" s="128" t="str">
        <f t="shared" si="107"/>
        <v>H134R14</v>
      </c>
      <c r="AF534" s="56"/>
      <c r="AG534" s="56"/>
    </row>
    <row r="535" spans="1:33" s="2" customFormat="1" ht="350.1" customHeight="1" x14ac:dyDescent="0.2">
      <c r="A535" s="95">
        <f>IF(ISBLANK(D535),"",COUNTA($D$2:D535))</f>
        <v>444</v>
      </c>
      <c r="B535" s="96">
        <f t="shared" si="102"/>
        <v>534</v>
      </c>
      <c r="C535" s="64"/>
      <c r="D535" s="72" t="s">
        <v>995</v>
      </c>
      <c r="E535" s="64" t="s">
        <v>23</v>
      </c>
      <c r="F535" s="69" t="s">
        <v>1399</v>
      </c>
      <c r="G535" s="69" t="s">
        <v>277</v>
      </c>
      <c r="H535" s="70" t="s">
        <v>1441</v>
      </c>
      <c r="I535" s="69" t="s">
        <v>1442</v>
      </c>
      <c r="J535" s="77" t="s">
        <v>1435</v>
      </c>
      <c r="K535" s="77">
        <v>10</v>
      </c>
      <c r="L535" s="154">
        <v>43862</v>
      </c>
      <c r="M535" s="154">
        <v>44165</v>
      </c>
      <c r="N535" s="71">
        <f t="shared" si="101"/>
        <v>43.285714285714285</v>
      </c>
      <c r="O535" s="64" t="s">
        <v>2010</v>
      </c>
      <c r="P535" s="64">
        <v>0</v>
      </c>
      <c r="Q535" s="74">
        <f>IF(P535/K535&gt;1,100,+P535/K535*100)</f>
        <v>0</v>
      </c>
      <c r="R535" s="63">
        <f>+N535*Q535/100</f>
        <v>0</v>
      </c>
      <c r="S535" s="63">
        <f>IF(M535&lt;=$AG$1,R535,0)</f>
        <v>0</v>
      </c>
      <c r="T535" s="63">
        <f>IF($AG$1&gt;=M535,N535,0)</f>
        <v>43.285714285714285</v>
      </c>
      <c r="U535" s="64"/>
      <c r="V535" s="65" t="str">
        <f>IF(Q535=100,"CUMPLIDA",IF(M535-$AG$1&lt;0,"VENCIDA",IF(M535-$AG$1&lt;=30,"PRÓXIMA A VENCER",IF(Q535&gt;0,"CON AVANCE","EN TERMINO"))))</f>
        <v>VENCIDA</v>
      </c>
      <c r="W535" s="65" t="str">
        <f>IF(A535&lt;&gt;"",IF(AC535=1,"VENCIDO",IF(AC535=2,"PRÓXIMO A VENCER",IF(AC535=3,"EN TERMINO",IF(AC535=4,"CON AVANCE",IF(AC535=5,"CUMPLIDO",))))),"")</f>
        <v>VENCIDO</v>
      </c>
      <c r="X535" s="66" t="s">
        <v>164</v>
      </c>
      <c r="Y535" s="127" t="str">
        <f t="shared" si="104"/>
        <v>H135R14</v>
      </c>
      <c r="Z535" s="84">
        <f>IF(A535&lt;&gt;"",1,Z534+1)</f>
        <v>1</v>
      </c>
      <c r="AA535" s="84" t="str">
        <f t="shared" si="105"/>
        <v>H135R14 - 1</v>
      </c>
      <c r="AB535" s="128">
        <f t="shared" si="106"/>
        <v>1</v>
      </c>
      <c r="AC535" s="128">
        <f t="shared" si="103"/>
        <v>1</v>
      </c>
      <c r="AD535" s="128" t="str">
        <f>IF(A535&lt;&gt;"",MID(F535,1,FIND(" ",F535,1)-1),AD534)</f>
        <v>H135R14.</v>
      </c>
      <c r="AE535" s="128" t="str">
        <f t="shared" si="107"/>
        <v>H135R14</v>
      </c>
      <c r="AF535" s="56"/>
      <c r="AG535" s="56"/>
    </row>
    <row r="536" spans="1:33" s="2" customFormat="1" ht="350.1" customHeight="1" x14ac:dyDescent="0.2">
      <c r="A536" s="95">
        <f>IF(ISBLANK(D536),"",COUNTA($D$2:D536))</f>
        <v>445</v>
      </c>
      <c r="B536" s="96">
        <f t="shared" si="102"/>
        <v>535</v>
      </c>
      <c r="C536" s="64"/>
      <c r="D536" s="72" t="s">
        <v>816</v>
      </c>
      <c r="E536" s="64" t="s">
        <v>34</v>
      </c>
      <c r="F536" s="69" t="s">
        <v>1400</v>
      </c>
      <c r="G536" s="69" t="s">
        <v>95</v>
      </c>
      <c r="H536" s="70" t="s">
        <v>1401</v>
      </c>
      <c r="I536" s="69" t="s">
        <v>1376</v>
      </c>
      <c r="J536" s="64" t="s">
        <v>1429</v>
      </c>
      <c r="K536" s="77">
        <v>1</v>
      </c>
      <c r="L536" s="154">
        <v>43858</v>
      </c>
      <c r="M536" s="154">
        <v>44165</v>
      </c>
      <c r="N536" s="71">
        <f t="shared" si="101"/>
        <v>43.857142857142854</v>
      </c>
      <c r="O536" s="77" t="s">
        <v>1992</v>
      </c>
      <c r="P536" s="64">
        <v>0</v>
      </c>
      <c r="Q536" s="74">
        <f>IF(P536/K536&gt;1,100,+P536/K536*100)</f>
        <v>0</v>
      </c>
      <c r="R536" s="63">
        <f>+N536*Q536/100</f>
        <v>0</v>
      </c>
      <c r="S536" s="63">
        <f>IF(M536&lt;=$AG$1,R536,0)</f>
        <v>0</v>
      </c>
      <c r="T536" s="63">
        <f>IF($AG$1&gt;=M536,N536,0)</f>
        <v>43.857142857142854</v>
      </c>
      <c r="U536" s="64"/>
      <c r="V536" s="65" t="str">
        <f>IF(Q536=100,"CUMPLIDA",IF(M536-$AG$1&lt;0,"VENCIDA",IF(M536-$AG$1&lt;=30,"PRÓXIMA A VENCER",IF(Q536&gt;0,"CON AVANCE","EN TERMINO"))))</f>
        <v>VENCIDA</v>
      </c>
      <c r="W536" s="65" t="str">
        <f>IF(A536&lt;&gt;"",IF(AC536=1,"VENCIDO",IF(AC536=2,"PRÓXIMO A VENCER",IF(AC536=3,"EN TERMINO",IF(AC536=4,"CON AVANCE",IF(AC536=5,"CUMPLIDO",))))),"")</f>
        <v>VENCIDO</v>
      </c>
      <c r="X536" s="66" t="s">
        <v>164</v>
      </c>
      <c r="Y536" s="127" t="str">
        <f t="shared" si="104"/>
        <v>H136R14</v>
      </c>
      <c r="Z536" s="84">
        <f>IF(A536&lt;&gt;"",1,Z535+1)</f>
        <v>1</v>
      </c>
      <c r="AA536" s="84" t="str">
        <f t="shared" si="105"/>
        <v>H136R14 - 1</v>
      </c>
      <c r="AB536" s="128">
        <f t="shared" si="106"/>
        <v>1</v>
      </c>
      <c r="AC536" s="128">
        <f t="shared" si="103"/>
        <v>1</v>
      </c>
      <c r="AD536" s="128" t="str">
        <f>IF(A536&lt;&gt;"",MID(F536,1,FIND(" ",F536,1)-1),AD535)</f>
        <v>H136R14.</v>
      </c>
      <c r="AE536" s="128" t="str">
        <f t="shared" si="107"/>
        <v>H136R14</v>
      </c>
      <c r="AF536" s="56"/>
      <c r="AG536" s="56"/>
    </row>
    <row r="537" spans="1:33" s="2" customFormat="1" ht="350.1" customHeight="1" x14ac:dyDescent="0.2">
      <c r="A537" s="95">
        <f>IF(ISBLANK(D537),"",COUNTA($D$2:D537))</f>
        <v>446</v>
      </c>
      <c r="B537" s="96">
        <f t="shared" si="102"/>
        <v>536</v>
      </c>
      <c r="C537" s="64"/>
      <c r="D537" s="72" t="s">
        <v>968</v>
      </c>
      <c r="E537" s="64" t="s">
        <v>23</v>
      </c>
      <c r="F537" s="69" t="s">
        <v>1171</v>
      </c>
      <c r="G537" s="69" t="s">
        <v>96</v>
      </c>
      <c r="H537" s="69" t="s">
        <v>1433</v>
      </c>
      <c r="I537" s="69" t="s">
        <v>1442</v>
      </c>
      <c r="J537" s="77" t="s">
        <v>1435</v>
      </c>
      <c r="K537" s="77">
        <v>10</v>
      </c>
      <c r="L537" s="154">
        <v>43862</v>
      </c>
      <c r="M537" s="154">
        <v>44165</v>
      </c>
      <c r="N537" s="71">
        <f t="shared" si="101"/>
        <v>43.285714285714285</v>
      </c>
      <c r="O537" s="77" t="s">
        <v>2010</v>
      </c>
      <c r="P537" s="64">
        <v>0</v>
      </c>
      <c r="Q537" s="74">
        <f>IF(P537/K537&gt;1,100,+P537/K537*100)</f>
        <v>0</v>
      </c>
      <c r="R537" s="63">
        <f>+N537*Q537/100</f>
        <v>0</v>
      </c>
      <c r="S537" s="63">
        <f>IF(M537&lt;=$AG$1,R537,0)</f>
        <v>0</v>
      </c>
      <c r="T537" s="63">
        <f>IF($AG$1&gt;=M537,N537,0)</f>
        <v>43.285714285714285</v>
      </c>
      <c r="U537" s="64"/>
      <c r="V537" s="65" t="str">
        <f>IF(Q537=100,"CUMPLIDA",IF(M537-$AG$1&lt;0,"VENCIDA",IF(M537-$AG$1&lt;=30,"PRÓXIMA A VENCER",IF(Q537&gt;0,"CON AVANCE","EN TERMINO"))))</f>
        <v>VENCIDA</v>
      </c>
      <c r="W537" s="65" t="str">
        <f>IF(A537&lt;&gt;"",IF(AC537=1,"VENCIDO",IF(AC537=2,"PRÓXIMO A VENCER",IF(AC537=3,"EN TERMINO",IF(AC537=4,"CON AVANCE",IF(AC537=5,"CUMPLIDO",))))),"")</f>
        <v>VENCIDO</v>
      </c>
      <c r="X537" s="66" t="s">
        <v>164</v>
      </c>
      <c r="Y537" s="127" t="str">
        <f t="shared" si="104"/>
        <v>H137R14</v>
      </c>
      <c r="Z537" s="84">
        <f>IF(A537&lt;&gt;"",1,Z536+1)</f>
        <v>1</v>
      </c>
      <c r="AA537" s="84" t="str">
        <f t="shared" si="105"/>
        <v>H137R14 - 1</v>
      </c>
      <c r="AB537" s="128">
        <f t="shared" si="106"/>
        <v>1</v>
      </c>
      <c r="AC537" s="128">
        <f t="shared" si="103"/>
        <v>1</v>
      </c>
      <c r="AD537" s="128" t="str">
        <f>IF(A537&lt;&gt;"",MID(F537,1,FIND(" ",F537,1)-1),AD536)</f>
        <v>H137R14.</v>
      </c>
      <c r="AE537" s="128" t="str">
        <f t="shared" si="107"/>
        <v>H137R14</v>
      </c>
      <c r="AF537" s="56"/>
      <c r="AG537" s="56"/>
    </row>
    <row r="538" spans="1:33" s="2" customFormat="1" ht="350.1" customHeight="1" x14ac:dyDescent="0.2">
      <c r="A538" s="95">
        <f>IF(ISBLANK(D538),"",COUNTA($D$2:D538))</f>
        <v>447</v>
      </c>
      <c r="B538" s="96">
        <f t="shared" si="102"/>
        <v>537</v>
      </c>
      <c r="C538" s="64"/>
      <c r="D538" s="72" t="s">
        <v>968</v>
      </c>
      <c r="E538" s="64" t="s">
        <v>97</v>
      </c>
      <c r="F538" s="69" t="s">
        <v>736</v>
      </c>
      <c r="G538" s="69" t="s">
        <v>742</v>
      </c>
      <c r="H538" s="70" t="s">
        <v>762</v>
      </c>
      <c r="I538" s="70" t="s">
        <v>763</v>
      </c>
      <c r="J538" s="64" t="s">
        <v>381</v>
      </c>
      <c r="K538" s="64">
        <v>2</v>
      </c>
      <c r="L538" s="118">
        <v>43040</v>
      </c>
      <c r="M538" s="118">
        <v>43311</v>
      </c>
      <c r="N538" s="71">
        <f t="shared" si="101"/>
        <v>38.714285714285715</v>
      </c>
      <c r="O538" s="64" t="s">
        <v>1996</v>
      </c>
      <c r="P538" s="64">
        <v>2</v>
      </c>
      <c r="Q538" s="74">
        <f>IF(P538/K538&gt;1,100,+P538/K538*100)</f>
        <v>100</v>
      </c>
      <c r="R538" s="63">
        <f>+N538*Q538/100</f>
        <v>38.714285714285715</v>
      </c>
      <c r="S538" s="63">
        <f>IF(M538&lt;=$AG$1,R538,0)</f>
        <v>38.714285714285715</v>
      </c>
      <c r="T538" s="63">
        <f>IF($AG$1&gt;=M538,N538,0)</f>
        <v>38.714285714285715</v>
      </c>
      <c r="U538" s="64"/>
      <c r="V538" s="65" t="str">
        <f>IF(Q538=100,"CUMPLIDA",IF(M538-$AG$1&lt;0,"VENCIDA",IF(M538-$AG$1&lt;=30,"PRÓXIMA A VENCER",IF(Q538&gt;0,"CON AVANCE","EN TERMINO"))))</f>
        <v>CUMPLIDA</v>
      </c>
      <c r="W538" s="65" t="str">
        <f>IF(A538&lt;&gt;"",IF(AC538=1,"VENCIDO",IF(AC538=2,"PRÓXIMO A VENCER",IF(AC538=3,"EN TERMINO",IF(AC538=4,"CON AVANCE",IF(AC538=5,"CUMPLIDO",))))),"")</f>
        <v>CUMPLIDO</v>
      </c>
      <c r="X538" s="66" t="s">
        <v>164</v>
      </c>
      <c r="Y538" s="127" t="str">
        <f t="shared" si="104"/>
        <v>H138R14</v>
      </c>
      <c r="Z538" s="84">
        <f>IF(A538&lt;&gt;"",1,Z537+1)</f>
        <v>1</v>
      </c>
      <c r="AA538" s="84" t="str">
        <f t="shared" si="105"/>
        <v>H138R14 - 1</v>
      </c>
      <c r="AB538" s="128">
        <f t="shared" si="106"/>
        <v>5</v>
      </c>
      <c r="AC538" s="128">
        <f t="shared" si="103"/>
        <v>5</v>
      </c>
      <c r="AD538" s="128" t="str">
        <f>IF(A538&lt;&gt;"",MID(F538,1,FIND(" ",F538,1)-1),AD537)</f>
        <v>H138R14.</v>
      </c>
      <c r="AE538" s="128" t="str">
        <f t="shared" si="107"/>
        <v>H138R14</v>
      </c>
      <c r="AF538" s="56"/>
      <c r="AG538" s="56"/>
    </row>
    <row r="539" spans="1:33" s="2" customFormat="1" ht="350.1" customHeight="1" x14ac:dyDescent="0.2">
      <c r="A539" s="95">
        <f>IF(ISBLANK(D539),"",COUNTA($D$2:D539))</f>
        <v>448</v>
      </c>
      <c r="B539" s="96">
        <f t="shared" si="102"/>
        <v>538</v>
      </c>
      <c r="C539" s="64"/>
      <c r="D539" s="72" t="s">
        <v>968</v>
      </c>
      <c r="E539" s="64" t="s">
        <v>23</v>
      </c>
      <c r="F539" s="69" t="s">
        <v>737</v>
      </c>
      <c r="G539" s="69" t="s">
        <v>98</v>
      </c>
      <c r="H539" s="70" t="s">
        <v>460</v>
      </c>
      <c r="I539" s="70" t="s">
        <v>461</v>
      </c>
      <c r="J539" s="64" t="s">
        <v>462</v>
      </c>
      <c r="K539" s="64">
        <v>3</v>
      </c>
      <c r="L539" s="118">
        <v>43040</v>
      </c>
      <c r="M539" s="118">
        <v>43403</v>
      </c>
      <c r="N539" s="71">
        <f t="shared" si="101"/>
        <v>51.857142857142854</v>
      </c>
      <c r="O539" s="64" t="s">
        <v>1994</v>
      </c>
      <c r="P539" s="64">
        <v>3</v>
      </c>
      <c r="Q539" s="74">
        <f>IF(P539/K539&gt;1,100,+P539/K539*100)</f>
        <v>100</v>
      </c>
      <c r="R539" s="63">
        <f>+N539*Q539/100</f>
        <v>51.857142857142854</v>
      </c>
      <c r="S539" s="63">
        <f>IF(M539&lt;=$AG$1,R539,0)</f>
        <v>51.857142857142854</v>
      </c>
      <c r="T539" s="63">
        <f>IF($AG$1&gt;=M539,N539,0)</f>
        <v>51.857142857142854</v>
      </c>
      <c r="U539" s="64"/>
      <c r="V539" s="65" t="str">
        <f>IF(Q539=100,"CUMPLIDA",IF(M539-$AG$1&lt;0,"VENCIDA",IF(M539-$AG$1&lt;=30,"PRÓXIMA A VENCER",IF(Q539&gt;0,"CON AVANCE","EN TERMINO"))))</f>
        <v>CUMPLIDA</v>
      </c>
      <c r="W539" s="65" t="str">
        <f>IF(A539&lt;&gt;"",IF(AC539=1,"VENCIDO",IF(AC539=2,"PRÓXIMO A VENCER",IF(AC539=3,"EN TERMINO",IF(AC539=4,"CON AVANCE",IF(AC539=5,"CUMPLIDO",))))),"")</f>
        <v>CUMPLIDO</v>
      </c>
      <c r="X539" s="66" t="s">
        <v>164</v>
      </c>
      <c r="Y539" s="127" t="str">
        <f t="shared" si="104"/>
        <v>H140R14</v>
      </c>
      <c r="Z539" s="84">
        <f>IF(A539&lt;&gt;"",1,Z538+1)</f>
        <v>1</v>
      </c>
      <c r="AA539" s="84" t="str">
        <f t="shared" si="105"/>
        <v>H140R14 - 1</v>
      </c>
      <c r="AB539" s="128">
        <f t="shared" si="106"/>
        <v>5</v>
      </c>
      <c r="AC539" s="128">
        <f t="shared" si="103"/>
        <v>5</v>
      </c>
      <c r="AD539" s="128" t="str">
        <f>IF(A539&lt;&gt;"",MID(F539,1,FIND(" ",F539,1)-1),AD538)</f>
        <v>H140R14.</v>
      </c>
      <c r="AE539" s="128" t="str">
        <f t="shared" si="107"/>
        <v>H140R14</v>
      </c>
      <c r="AF539" s="56"/>
      <c r="AG539" s="56"/>
    </row>
    <row r="540" spans="1:33" s="2" customFormat="1" ht="350.1" customHeight="1" x14ac:dyDescent="0.2">
      <c r="A540" s="95">
        <f>IF(ISBLANK(D540),"",COUNTA($D$2:D540))</f>
        <v>449</v>
      </c>
      <c r="B540" s="96">
        <f t="shared" si="102"/>
        <v>539</v>
      </c>
      <c r="C540" s="64"/>
      <c r="D540" s="72" t="s">
        <v>968</v>
      </c>
      <c r="E540" s="64" t="s">
        <v>99</v>
      </c>
      <c r="F540" s="69" t="s">
        <v>1172</v>
      </c>
      <c r="G540" s="69" t="s">
        <v>100</v>
      </c>
      <c r="H540" s="70" t="s">
        <v>1978</v>
      </c>
      <c r="I540" s="70" t="s">
        <v>1979</v>
      </c>
      <c r="J540" s="64" t="s">
        <v>1980</v>
      </c>
      <c r="K540" s="64">
        <v>1</v>
      </c>
      <c r="L540" s="118">
        <v>44407</v>
      </c>
      <c r="M540" s="118">
        <v>44561</v>
      </c>
      <c r="N540" s="71">
        <f t="shared" si="101"/>
        <v>22</v>
      </c>
      <c r="O540" s="64" t="s">
        <v>1995</v>
      </c>
      <c r="P540" s="64">
        <v>0</v>
      </c>
      <c r="Q540" s="74">
        <f>IF(P540/K540&gt;1,100,+P540/K540*100)</f>
        <v>0</v>
      </c>
      <c r="R540" s="63">
        <f>+N540*Q540/100</f>
        <v>0</v>
      </c>
      <c r="S540" s="63">
        <f>IF(M540&lt;=$AG$1,R540,0)</f>
        <v>0</v>
      </c>
      <c r="T540" s="63">
        <f>IF($AG$1&gt;=M540,N540,0)</f>
        <v>22</v>
      </c>
      <c r="U540" s="64"/>
      <c r="V540" s="65" t="str">
        <f>IF(Q540=100,"CUMPLIDA",IF(M540-$AG$1&lt;0,"VENCIDA",IF(M540-$AG$1&lt;=30,"PRÓXIMA A VENCER",IF(Q540&gt;0,"CON AVANCE","EN TERMINO"))))</f>
        <v>VENCIDA</v>
      </c>
      <c r="W540" s="65" t="str">
        <f>IF(A540&lt;&gt;"",IF(AC540=1,"VENCIDO",IF(AC540=2,"PRÓXIMO A VENCER",IF(AC540=3,"EN TERMINO",IF(AC540=4,"CON AVANCE",IF(AC540=5,"CUMPLIDO",))))),"")</f>
        <v>VENCIDO</v>
      </c>
      <c r="X540" s="66" t="s">
        <v>164</v>
      </c>
      <c r="Y540" s="127" t="str">
        <f t="shared" si="104"/>
        <v>H146R14</v>
      </c>
      <c r="Z540" s="84">
        <f>IF(A540&lt;&gt;"",1,Z539+1)</f>
        <v>1</v>
      </c>
      <c r="AA540" s="84" t="str">
        <f t="shared" si="105"/>
        <v>H146R14 - 1</v>
      </c>
      <c r="AB540" s="128">
        <f t="shared" si="106"/>
        <v>1</v>
      </c>
      <c r="AC540" s="128">
        <f t="shared" si="103"/>
        <v>1</v>
      </c>
      <c r="AD540" s="128" t="str">
        <f>IF(A540&lt;&gt;"",MID(F540,1,FIND(" ",F540,1)-1),AD539)</f>
        <v>H146R14.</v>
      </c>
      <c r="AE540" s="128" t="str">
        <f t="shared" si="107"/>
        <v>H146R14</v>
      </c>
      <c r="AF540" s="56"/>
      <c r="AG540" s="56"/>
    </row>
    <row r="541" spans="1:33" s="2" customFormat="1" ht="350.1" customHeight="1" x14ac:dyDescent="0.2">
      <c r="A541" s="95">
        <f>IF(ISBLANK(D541),"",COUNTA($D$2:D541))</f>
        <v>450</v>
      </c>
      <c r="B541" s="96">
        <f t="shared" si="102"/>
        <v>540</v>
      </c>
      <c r="C541" s="64"/>
      <c r="D541" s="72" t="s">
        <v>816</v>
      </c>
      <c r="E541" s="64" t="s">
        <v>33</v>
      </c>
      <c r="F541" s="69" t="s">
        <v>981</v>
      </c>
      <c r="G541" s="69" t="s">
        <v>982</v>
      </c>
      <c r="H541" s="70" t="s">
        <v>393</v>
      </c>
      <c r="I541" s="70" t="s">
        <v>394</v>
      </c>
      <c r="J541" s="64" t="s">
        <v>381</v>
      </c>
      <c r="K541" s="64">
        <v>2</v>
      </c>
      <c r="L541" s="118">
        <v>43040</v>
      </c>
      <c r="M541" s="118">
        <v>43403</v>
      </c>
      <c r="N541" s="71">
        <f t="shared" si="101"/>
        <v>51.857142857142854</v>
      </c>
      <c r="O541" s="64" t="s">
        <v>379</v>
      </c>
      <c r="P541" s="64">
        <v>2</v>
      </c>
      <c r="Q541" s="74">
        <f>IF(P541/K541&gt;1,100,+P541/K541*100)</f>
        <v>100</v>
      </c>
      <c r="R541" s="63">
        <f>+N541*Q541/100</f>
        <v>51.857142857142854</v>
      </c>
      <c r="S541" s="63">
        <f>IF(M541&lt;=$AG$1,R541,0)</f>
        <v>51.857142857142854</v>
      </c>
      <c r="T541" s="63">
        <f>IF($AG$1&gt;=M541,N541,0)</f>
        <v>51.857142857142854</v>
      </c>
      <c r="U541" s="64" t="s">
        <v>1815</v>
      </c>
      <c r="V541" s="65" t="str">
        <f>IF(Q541=100,"CUMPLIDA",IF(M541-$AG$1&lt;0,"VENCIDA",IF(M541-$AG$1&lt;=30,"PRÓXIMA A VENCER",IF(Q541&gt;0,"CON AVANCE","EN TERMINO"))))</f>
        <v>CUMPLIDA</v>
      </c>
      <c r="W541" s="65" t="str">
        <f>IF(A541&lt;&gt;"",IF(AC541=1,"VENCIDO",IF(AC541=2,"PRÓXIMO A VENCER",IF(AC541=3,"EN TERMINO",IF(AC541=4,"CON AVANCE",IF(AC541=5,"CUMPLIDO",))))),"")</f>
        <v>CUMPLIDO</v>
      </c>
      <c r="X541" s="66" t="s">
        <v>164</v>
      </c>
      <c r="Y541" s="127" t="str">
        <f t="shared" si="104"/>
        <v>H153R14</v>
      </c>
      <c r="Z541" s="84">
        <f>IF(A541&lt;&gt;"",1,Z540+1)</f>
        <v>1</v>
      </c>
      <c r="AA541" s="84" t="str">
        <f t="shared" si="105"/>
        <v>H153R14 - 1</v>
      </c>
      <c r="AB541" s="128">
        <f t="shared" si="106"/>
        <v>5</v>
      </c>
      <c r="AC541" s="128">
        <f t="shared" si="103"/>
        <v>5</v>
      </c>
      <c r="AD541" s="128" t="str">
        <f>IF(A541&lt;&gt;"",MID(F541,1,FIND(" ",F541,1)-1),AD540)</f>
        <v>H153R14.</v>
      </c>
      <c r="AE541" s="128" t="str">
        <f t="shared" si="107"/>
        <v>H153R14</v>
      </c>
      <c r="AF541" s="56"/>
      <c r="AG541" s="56"/>
    </row>
    <row r="542" spans="1:33" s="2" customFormat="1" ht="350.1" customHeight="1" x14ac:dyDescent="0.2">
      <c r="A542" s="95">
        <f>IF(ISBLANK(D542),"",COUNTA($D$2:D542))</f>
        <v>451</v>
      </c>
      <c r="B542" s="96">
        <f t="shared" si="102"/>
        <v>541</v>
      </c>
      <c r="C542" s="64"/>
      <c r="D542" s="64" t="s">
        <v>968</v>
      </c>
      <c r="E542" s="64" t="s">
        <v>20</v>
      </c>
      <c r="F542" s="69" t="s">
        <v>1173</v>
      </c>
      <c r="G542" s="69" t="s">
        <v>101</v>
      </c>
      <c r="H542" s="69" t="s">
        <v>637</v>
      </c>
      <c r="I542" s="69" t="s">
        <v>638</v>
      </c>
      <c r="J542" s="77" t="s">
        <v>8</v>
      </c>
      <c r="K542" s="77">
        <v>1</v>
      </c>
      <c r="L542" s="154">
        <v>43040</v>
      </c>
      <c r="M542" s="154">
        <v>43189</v>
      </c>
      <c r="N542" s="71">
        <f t="shared" ref="N542:N544" si="111">(+M542-L542)/7</f>
        <v>21.285714285714285</v>
      </c>
      <c r="O542" s="77" t="s">
        <v>2003</v>
      </c>
      <c r="P542" s="64">
        <v>1</v>
      </c>
      <c r="Q542" s="74">
        <f>IF(P542/K542&gt;1,100,+P542/K542*100)</f>
        <v>100</v>
      </c>
      <c r="R542" s="63">
        <f>+N542*Q542/100</f>
        <v>21.285714285714285</v>
      </c>
      <c r="S542" s="63">
        <f>IF(M542&lt;=$AG$1,R542,0)</f>
        <v>21.285714285714285</v>
      </c>
      <c r="T542" s="63">
        <f>IF($AG$1&gt;=M542,N542,0)</f>
        <v>21.285714285714285</v>
      </c>
      <c r="U542" s="64" t="s">
        <v>1815</v>
      </c>
      <c r="V542" s="65" t="str">
        <f>IF(Q542=100,"CUMPLIDA",IF(M542-$AG$1&lt;0,"VENCIDA",IF(M542-$AG$1&lt;=30,"PRÓXIMA A VENCER",IF(Q542&gt;0,"CON AVANCE","EN TERMINO"))))</f>
        <v>CUMPLIDA</v>
      </c>
      <c r="W542" s="65" t="str">
        <f>IF(A542&lt;&gt;"",IF(AC542=1,"VENCIDO",IF(AC542=2,"PRÓXIMO A VENCER",IF(AC542=3,"EN TERMINO",IF(AC542=4,"CON AVANCE",IF(AC542=5,"CUMPLIDO",))))),"")</f>
        <v>CUMPLIDO</v>
      </c>
      <c r="X542" s="66" t="s">
        <v>164</v>
      </c>
      <c r="Y542" s="127" t="str">
        <f t="shared" si="104"/>
        <v>H157R14</v>
      </c>
      <c r="Z542" s="84">
        <f>IF(A542&lt;&gt;"",1,Z541+1)</f>
        <v>1</v>
      </c>
      <c r="AA542" s="84" t="str">
        <f t="shared" si="105"/>
        <v>H157R14 - 1</v>
      </c>
      <c r="AB542" s="128">
        <f t="shared" si="106"/>
        <v>5</v>
      </c>
      <c r="AC542" s="128">
        <f>IF(Z567=Z542+1,MIN(AB542,AC567),AB542)</f>
        <v>5</v>
      </c>
      <c r="AD542" s="128" t="str">
        <f>IF(A542&lt;&gt;"",MID(F542,1,FIND(" ",F542,1)-1),AD541)</f>
        <v>H157R14.</v>
      </c>
      <c r="AE542" s="128" t="str">
        <f t="shared" si="107"/>
        <v>H157R14</v>
      </c>
      <c r="AF542" s="56"/>
      <c r="AG542" s="56"/>
    </row>
    <row r="543" spans="1:33" s="2" customFormat="1" ht="350.1" customHeight="1" x14ac:dyDescent="0.2">
      <c r="A543" s="95">
        <f>IF(ISBLANK(D543),"",COUNTA($D$2:D543))</f>
        <v>452</v>
      </c>
      <c r="B543" s="96">
        <f t="shared" si="102"/>
        <v>542</v>
      </c>
      <c r="C543" s="64"/>
      <c r="D543" s="72" t="s">
        <v>816</v>
      </c>
      <c r="E543" s="64" t="s">
        <v>21</v>
      </c>
      <c r="F543" s="69" t="s">
        <v>398</v>
      </c>
      <c r="G543" s="69" t="s">
        <v>102</v>
      </c>
      <c r="H543" s="70" t="s">
        <v>396</v>
      </c>
      <c r="I543" s="70" t="s">
        <v>397</v>
      </c>
      <c r="J543" s="64" t="s">
        <v>385</v>
      </c>
      <c r="K543" s="64">
        <v>1</v>
      </c>
      <c r="L543" s="118">
        <v>43070</v>
      </c>
      <c r="M543" s="118">
        <v>43100</v>
      </c>
      <c r="N543" s="71">
        <f t="shared" si="111"/>
        <v>4.2857142857142856</v>
      </c>
      <c r="O543" s="64" t="s">
        <v>379</v>
      </c>
      <c r="P543" s="64">
        <v>1</v>
      </c>
      <c r="Q543" s="74">
        <f>IF(P543/K543&gt;1,100,+P543/K543*100)</f>
        <v>100</v>
      </c>
      <c r="R543" s="63">
        <f>+N543*Q543/100</f>
        <v>4.2857142857142856</v>
      </c>
      <c r="S543" s="63">
        <f>IF(M543&lt;=$AG$1,R543,0)</f>
        <v>4.2857142857142856</v>
      </c>
      <c r="T543" s="63">
        <f>IF($AG$1&gt;=M543,N543,0)</f>
        <v>4.2857142857142856</v>
      </c>
      <c r="U543" s="64" t="s">
        <v>1815</v>
      </c>
      <c r="V543" s="65" t="str">
        <f>IF(Q543=100,"CUMPLIDA",IF(M543-$AG$1&lt;0,"VENCIDA",IF(M543-$AG$1&lt;=30,"PRÓXIMA A VENCER",IF(Q543&gt;0,"CON AVANCE","EN TERMINO"))))</f>
        <v>CUMPLIDA</v>
      </c>
      <c r="W543" s="65" t="str">
        <f>IF(A543&lt;&gt;"",IF(AC543=1,"VENCIDO",IF(AC543=2,"PRÓXIMO A VENCER",IF(AC543=3,"EN TERMINO",IF(AC543=4,"CON AVANCE",IF(AC543=5,"CUMPLIDO",))))),"")</f>
        <v>CUMPLIDO</v>
      </c>
      <c r="X543" s="66" t="s">
        <v>164</v>
      </c>
      <c r="Y543" s="127" t="str">
        <f t="shared" si="104"/>
        <v>H182R14</v>
      </c>
      <c r="Z543" s="84">
        <f>IF(A543&lt;&gt;"",1,Z542+1)</f>
        <v>1</v>
      </c>
      <c r="AA543" s="84" t="str">
        <f t="shared" si="105"/>
        <v>H182R14 - 1</v>
      </c>
      <c r="AB543" s="128">
        <f t="shared" si="106"/>
        <v>5</v>
      </c>
      <c r="AC543" s="128">
        <f>IF(Z568=Z543+1,MIN(AB543,AC568),AB543)</f>
        <v>5</v>
      </c>
      <c r="AD543" s="128" t="str">
        <f>IF(A543&lt;&gt;"",MID(F543,1,FIND(" ",F543,1)-1),AD542)</f>
        <v>H182R14.</v>
      </c>
      <c r="AE543" s="128" t="str">
        <f t="shared" si="107"/>
        <v>H182R14</v>
      </c>
      <c r="AF543" s="56"/>
      <c r="AG543" s="56"/>
    </row>
    <row r="544" spans="1:33" s="2" customFormat="1" ht="350.1" customHeight="1" x14ac:dyDescent="0.2">
      <c r="A544" s="95">
        <f>IF(ISBLANK(D544),"",COUNTA($D$2:D544))</f>
        <v>453</v>
      </c>
      <c r="B544" s="96">
        <f t="shared" si="102"/>
        <v>543</v>
      </c>
      <c r="C544" s="64"/>
      <c r="D544" s="72" t="s">
        <v>816</v>
      </c>
      <c r="E544" s="64" t="s">
        <v>103</v>
      </c>
      <c r="F544" s="69" t="s">
        <v>399</v>
      </c>
      <c r="G544" s="69" t="s">
        <v>104</v>
      </c>
      <c r="H544" s="70" t="s">
        <v>396</v>
      </c>
      <c r="I544" s="70" t="s">
        <v>397</v>
      </c>
      <c r="J544" s="64" t="s">
        <v>385</v>
      </c>
      <c r="K544" s="64">
        <v>1</v>
      </c>
      <c r="L544" s="118">
        <v>43070</v>
      </c>
      <c r="M544" s="118">
        <v>43100</v>
      </c>
      <c r="N544" s="71">
        <f t="shared" si="111"/>
        <v>4.2857142857142856</v>
      </c>
      <c r="O544" s="64" t="s">
        <v>379</v>
      </c>
      <c r="P544" s="64">
        <v>1</v>
      </c>
      <c r="Q544" s="74">
        <f>IF(P544/K544&gt;1,100,+P544/K544*100)</f>
        <v>100</v>
      </c>
      <c r="R544" s="63">
        <f>+N544*Q544/100</f>
        <v>4.2857142857142856</v>
      </c>
      <c r="S544" s="63">
        <f>IF(M544&lt;=$AG$1,R544,0)</f>
        <v>4.2857142857142856</v>
      </c>
      <c r="T544" s="63">
        <f>IF($AG$1&gt;=M544,N544,0)</f>
        <v>4.2857142857142856</v>
      </c>
      <c r="U544" s="64" t="s">
        <v>1815</v>
      </c>
      <c r="V544" s="65" t="str">
        <f>IF(Q544=100,"CUMPLIDA",IF(M544-$AG$1&lt;0,"VENCIDA",IF(M544-$AG$1&lt;=30,"PRÓXIMA A VENCER",IF(Q544&gt;0,"CON AVANCE","EN TERMINO"))))</f>
        <v>CUMPLIDA</v>
      </c>
      <c r="W544" s="65" t="str">
        <f>IF(A544&lt;&gt;"",IF(AC544=1,"VENCIDO",IF(AC544=2,"PRÓXIMO A VENCER",IF(AC544=3,"EN TERMINO",IF(AC544=4,"CON AVANCE",IF(AC544=5,"CUMPLIDO",))))),"")</f>
        <v>CUMPLIDO</v>
      </c>
      <c r="X544" s="66" t="s">
        <v>164</v>
      </c>
      <c r="Y544" s="127" t="str">
        <f t="shared" si="104"/>
        <v>H183R14</v>
      </c>
      <c r="Z544" s="84">
        <f>IF(A544&lt;&gt;"",1,Z543+1)</f>
        <v>1</v>
      </c>
      <c r="AA544" s="84" t="str">
        <f t="shared" si="105"/>
        <v>H183R14 - 1</v>
      </c>
      <c r="AB544" s="128">
        <f t="shared" si="106"/>
        <v>5</v>
      </c>
      <c r="AC544" s="128">
        <f>IF(Z569=Z544+1,MIN(AB544,AC569),AB544)</f>
        <v>5</v>
      </c>
      <c r="AD544" s="128" t="str">
        <f>IF(A544&lt;&gt;"",MID(F544,1,FIND(" ",F544,1)-1),AD543)</f>
        <v>H183R14.</v>
      </c>
      <c r="AE544" s="128" t="str">
        <f t="shared" si="107"/>
        <v>H183R14</v>
      </c>
      <c r="AF544" s="56"/>
      <c r="AG544" s="56"/>
    </row>
    <row r="545" spans="1:33" s="108" customFormat="1" ht="12.75" customHeight="1" x14ac:dyDescent="0.2">
      <c r="A545" s="165" t="s">
        <v>0</v>
      </c>
      <c r="B545" s="165"/>
      <c r="C545" s="165"/>
      <c r="D545" s="165"/>
      <c r="E545" s="165"/>
      <c r="F545" s="165"/>
      <c r="G545" s="165"/>
      <c r="H545" s="165"/>
      <c r="I545" s="165"/>
      <c r="J545" s="165"/>
      <c r="K545" s="165"/>
      <c r="L545" s="165"/>
      <c r="M545" s="165"/>
      <c r="N545" s="165"/>
      <c r="O545" s="165"/>
      <c r="P545" s="165"/>
      <c r="Q545" s="165"/>
      <c r="R545" s="94">
        <f>SUM(R2:R544)</f>
        <v>9238.3093992610811</v>
      </c>
      <c r="S545" s="94">
        <f>SUM(S2:S544)</f>
        <v>9228.8808278325105</v>
      </c>
      <c r="T545" s="94">
        <f>SUM(T2:T544)</f>
        <v>12533.857142857103</v>
      </c>
      <c r="U545" s="83"/>
      <c r="V545" s="64"/>
      <c r="W545" s="64"/>
      <c r="X545" s="77"/>
      <c r="Y545" s="77"/>
      <c r="Z545" s="77"/>
      <c r="AA545" s="77"/>
      <c r="AB545" s="50"/>
      <c r="AC545" s="50"/>
      <c r="AD545" s="51"/>
      <c r="AE545" s="52"/>
      <c r="AF545" s="160"/>
      <c r="AG545" s="160"/>
    </row>
    <row r="546" spans="1:33" ht="12.75" customHeight="1" x14ac:dyDescent="0.2">
      <c r="A546" s="166"/>
      <c r="B546" s="167"/>
      <c r="C546" s="167"/>
      <c r="D546" s="167"/>
      <c r="E546" s="168"/>
      <c r="F546" s="168"/>
      <c r="G546" s="168"/>
      <c r="H546" s="168"/>
      <c r="I546" s="168"/>
      <c r="J546" s="168"/>
      <c r="K546" s="168"/>
      <c r="L546" s="168"/>
      <c r="M546" s="168"/>
      <c r="N546" s="168"/>
      <c r="O546" s="168"/>
      <c r="P546" s="168"/>
      <c r="Q546" s="23"/>
      <c r="R546" s="24"/>
      <c r="S546" s="24"/>
      <c r="T546" s="24"/>
      <c r="U546" s="24"/>
      <c r="V546" s="25"/>
      <c r="W546" s="25"/>
      <c r="X546" s="26"/>
      <c r="Y546" s="26"/>
      <c r="Z546" s="26"/>
      <c r="AA546" s="26"/>
      <c r="AB546" s="50"/>
      <c r="AC546" s="50"/>
      <c r="AD546" s="51"/>
    </row>
    <row r="547" spans="1:33" x14ac:dyDescent="0.2">
      <c r="A547" s="42"/>
      <c r="B547" s="59"/>
      <c r="C547" s="59"/>
      <c r="D547" s="59"/>
      <c r="E547" s="55"/>
      <c r="F547" s="1"/>
      <c r="G547" s="4"/>
      <c r="H547" s="4"/>
      <c r="I547" s="18"/>
      <c r="J547" s="15"/>
      <c r="K547" s="5"/>
      <c r="L547" s="6"/>
      <c r="M547" s="6"/>
      <c r="N547" s="2"/>
      <c r="O547" s="7"/>
      <c r="P547" s="2"/>
      <c r="Q547" s="23"/>
      <c r="R547" s="24"/>
      <c r="S547" s="24"/>
      <c r="T547" s="24"/>
      <c r="U547" s="24"/>
      <c r="V547" s="25"/>
      <c r="AB547" s="50"/>
      <c r="AC547" s="50"/>
      <c r="AD547" s="50"/>
    </row>
    <row r="548" spans="1:33" x14ac:dyDescent="0.2">
      <c r="A548" s="42"/>
      <c r="B548" s="60"/>
      <c r="C548" s="60"/>
      <c r="D548" s="60"/>
      <c r="E548" s="55"/>
      <c r="F548" s="1"/>
      <c r="G548" s="2"/>
      <c r="H548" s="2"/>
      <c r="I548" s="18"/>
      <c r="J548" s="15"/>
      <c r="K548" s="179" t="s">
        <v>37</v>
      </c>
      <c r="L548" s="179"/>
      <c r="M548" s="179"/>
      <c r="N548" s="2"/>
      <c r="O548" s="7"/>
      <c r="P548" s="2"/>
      <c r="Q548" s="23"/>
      <c r="R548" s="24"/>
      <c r="S548" s="24"/>
      <c r="T548" s="24"/>
      <c r="U548" s="24"/>
      <c r="V548" s="25"/>
      <c r="AB548" s="53"/>
      <c r="AC548" s="53"/>
      <c r="AD548" s="53"/>
    </row>
    <row r="549" spans="1:33" x14ac:dyDescent="0.2">
      <c r="A549" s="42"/>
      <c r="B549" s="60"/>
      <c r="C549" s="60"/>
      <c r="D549" s="60"/>
      <c r="E549" s="55"/>
      <c r="F549" s="1"/>
      <c r="G549" s="2"/>
      <c r="H549" s="2"/>
      <c r="I549" s="18"/>
      <c r="J549" s="15"/>
      <c r="K549" s="175" t="s">
        <v>1014</v>
      </c>
      <c r="L549" s="175"/>
      <c r="M549" s="175"/>
      <c r="N549" s="2"/>
      <c r="O549" s="7"/>
      <c r="P549" s="2"/>
      <c r="Q549" s="23"/>
      <c r="R549" s="24"/>
      <c r="S549" s="24"/>
      <c r="T549" s="24"/>
      <c r="U549" s="24"/>
      <c r="V549" s="25"/>
      <c r="AB549" s="50"/>
      <c r="AC549" s="50"/>
      <c r="AD549" s="50"/>
    </row>
    <row r="550" spans="1:33" ht="13.5" thickBot="1" x14ac:dyDescent="0.25">
      <c r="A550" s="42"/>
      <c r="B550" s="60"/>
      <c r="C550" s="60"/>
      <c r="D550" s="60"/>
      <c r="E550" s="55"/>
      <c r="F550" s="1"/>
      <c r="G550" s="2"/>
      <c r="H550" s="2"/>
      <c r="I550" s="18"/>
      <c r="J550" s="15"/>
      <c r="K550" s="175" t="s">
        <v>1015</v>
      </c>
      <c r="L550" s="175"/>
      <c r="M550" s="175"/>
      <c r="N550" s="2"/>
      <c r="O550" s="7"/>
      <c r="P550" s="2"/>
      <c r="Q550" s="23"/>
      <c r="R550" s="24"/>
      <c r="S550" s="24"/>
      <c r="T550" s="24"/>
      <c r="U550" s="24"/>
      <c r="V550" s="25"/>
      <c r="AB550" s="50"/>
      <c r="AC550" s="50"/>
      <c r="AD550" s="50"/>
    </row>
    <row r="551" spans="1:33" ht="13.5" hidden="1" thickBot="1" x14ac:dyDescent="0.25">
      <c r="A551" s="42"/>
      <c r="B551" s="60"/>
      <c r="C551" s="60"/>
      <c r="D551" s="60"/>
      <c r="E551" s="55"/>
      <c r="F551" s="1"/>
      <c r="G551" s="2"/>
      <c r="H551" s="2"/>
      <c r="I551" s="18"/>
      <c r="J551" s="15"/>
      <c r="K551" s="2"/>
      <c r="L551" s="3"/>
      <c r="M551" s="3"/>
      <c r="N551" s="2"/>
      <c r="O551" s="7"/>
      <c r="P551" s="2"/>
      <c r="Q551" s="23"/>
      <c r="R551" s="24"/>
      <c r="S551" s="24"/>
      <c r="T551" s="24"/>
      <c r="U551" s="24"/>
      <c r="V551" s="25"/>
      <c r="AA551" s="29"/>
      <c r="AB551" s="50"/>
      <c r="AC551" s="50"/>
      <c r="AD551" s="50"/>
    </row>
    <row r="552" spans="1:33" ht="13.5" hidden="1" thickBot="1" x14ac:dyDescent="0.25">
      <c r="A552" s="43"/>
      <c r="B552" s="61"/>
      <c r="C552" s="61"/>
      <c r="D552" s="61"/>
      <c r="E552" s="103"/>
      <c r="F552" s="9"/>
      <c r="G552" s="8"/>
      <c r="H552" s="8"/>
      <c r="I552" s="18"/>
      <c r="J552" s="15"/>
      <c r="K552" s="2"/>
      <c r="L552" s="3"/>
      <c r="M552" s="3"/>
      <c r="N552" s="2"/>
      <c r="O552" s="7"/>
      <c r="P552" s="2"/>
      <c r="Q552" s="23"/>
      <c r="R552" s="24"/>
      <c r="S552" s="24"/>
      <c r="T552" s="24"/>
      <c r="U552" s="24"/>
      <c r="V552" s="25"/>
      <c r="W552" s="25"/>
      <c r="X552" s="26"/>
      <c r="Y552" s="30"/>
      <c r="Z552" s="31"/>
      <c r="AA552" s="32"/>
      <c r="AB552" s="50"/>
      <c r="AC552" s="50"/>
      <c r="AD552" s="50"/>
    </row>
    <row r="553" spans="1:33" ht="13.5" hidden="1" thickBot="1" x14ac:dyDescent="0.25">
      <c r="A553" s="177" t="s">
        <v>38</v>
      </c>
      <c r="B553" s="178"/>
      <c r="C553" s="178"/>
      <c r="D553" s="178"/>
      <c r="E553" s="178"/>
      <c r="F553" s="178"/>
      <c r="G553" s="178"/>
      <c r="H553" s="10"/>
      <c r="I553" s="21"/>
      <c r="J553" s="22"/>
      <c r="K553" s="22"/>
      <c r="L553" s="22"/>
      <c r="M553" s="22"/>
      <c r="N553" s="22"/>
      <c r="O553" s="22"/>
      <c r="P553" s="22"/>
      <c r="Q553" s="33"/>
      <c r="R553" s="33"/>
      <c r="S553" s="33"/>
      <c r="T553" s="33"/>
      <c r="U553" s="33"/>
      <c r="V553" s="33"/>
      <c r="W553" s="33"/>
      <c r="X553" s="34"/>
      <c r="Y553" s="186" t="s">
        <v>859</v>
      </c>
      <c r="Z553" s="187"/>
      <c r="AA553" s="188"/>
      <c r="AB553" s="53"/>
      <c r="AC553" s="53"/>
      <c r="AD553" s="53"/>
      <c r="AF553" s="57"/>
    </row>
    <row r="554" spans="1:33" ht="13.5" hidden="1" thickBot="1" x14ac:dyDescent="0.25">
      <c r="A554" s="174"/>
      <c r="B554" s="175"/>
      <c r="C554" s="175"/>
      <c r="D554" s="175"/>
      <c r="E554" s="175"/>
      <c r="F554" s="175"/>
      <c r="G554" s="175"/>
      <c r="H554" s="2"/>
      <c r="I554" s="176"/>
      <c r="J554" s="176"/>
      <c r="K554" s="176"/>
      <c r="L554" s="176"/>
      <c r="M554" s="176"/>
      <c r="N554" s="176"/>
      <c r="O554" s="176"/>
      <c r="P554" s="176"/>
      <c r="Q554" s="176"/>
      <c r="R554" s="176"/>
      <c r="S554" s="176"/>
      <c r="T554" s="176"/>
      <c r="U554" s="176"/>
      <c r="V554" s="25"/>
      <c r="X554" s="35"/>
      <c r="Y554" s="189"/>
      <c r="Z554" s="190"/>
      <c r="AA554" s="191"/>
    </row>
    <row r="555" spans="1:33" ht="22.5" hidden="1" customHeight="1" thickBot="1" x14ac:dyDescent="0.25">
      <c r="A555" s="169"/>
      <c r="B555" s="170"/>
      <c r="C555" s="170"/>
      <c r="D555" s="170"/>
      <c r="E555" s="171"/>
      <c r="F555" s="172" t="s">
        <v>39</v>
      </c>
      <c r="G555" s="173"/>
      <c r="H555" s="2"/>
      <c r="I555" s="180"/>
      <c r="J555" s="181"/>
      <c r="K555" s="181"/>
      <c r="L555" s="181"/>
      <c r="M555" s="181"/>
      <c r="N555" s="181"/>
      <c r="O555" s="181"/>
      <c r="P555" s="181"/>
      <c r="Q555" s="181"/>
      <c r="R555" s="181"/>
      <c r="S555" s="181"/>
      <c r="T555" s="181"/>
      <c r="U555" s="181"/>
      <c r="V555" s="181"/>
      <c r="W555" s="182"/>
      <c r="X555" s="26"/>
      <c r="Y555" s="192" t="s">
        <v>1</v>
      </c>
      <c r="Z555" s="193"/>
      <c r="AA555" s="36">
        <f>+T545</f>
        <v>12533.857142857103</v>
      </c>
    </row>
    <row r="556" spans="1:33" ht="22.5" hidden="1" customHeight="1" thickBot="1" x14ac:dyDescent="0.25">
      <c r="A556" s="169"/>
      <c r="B556" s="170"/>
      <c r="C556" s="170"/>
      <c r="D556" s="170"/>
      <c r="E556" s="171"/>
      <c r="F556" s="172" t="s">
        <v>197</v>
      </c>
      <c r="G556" s="173"/>
      <c r="H556" s="2"/>
      <c r="I556" s="180"/>
      <c r="J556" s="181"/>
      <c r="K556" s="181"/>
      <c r="L556" s="181"/>
      <c r="M556" s="181"/>
      <c r="N556" s="181"/>
      <c r="O556" s="181"/>
      <c r="P556" s="181"/>
      <c r="Q556" s="181"/>
      <c r="R556" s="181"/>
      <c r="S556" s="181"/>
      <c r="T556" s="181"/>
      <c r="U556" s="181"/>
      <c r="V556" s="181"/>
      <c r="W556" s="182"/>
      <c r="X556" s="26"/>
      <c r="Y556" s="163" t="s">
        <v>2</v>
      </c>
      <c r="Z556" s="163"/>
      <c r="AA556" s="36">
        <f>SUM(N2:N544)</f>
        <v>13211.857142857098</v>
      </c>
    </row>
    <row r="557" spans="1:33" ht="22.5" hidden="1" customHeight="1" thickBot="1" x14ac:dyDescent="0.25">
      <c r="A557" s="169"/>
      <c r="B557" s="170"/>
      <c r="C557" s="170"/>
      <c r="D557" s="170"/>
      <c r="E557" s="171"/>
      <c r="F557" s="172" t="s">
        <v>40</v>
      </c>
      <c r="G557" s="173"/>
      <c r="H557" s="2"/>
      <c r="I557" s="180"/>
      <c r="J557" s="181"/>
      <c r="K557" s="181"/>
      <c r="L557" s="181"/>
      <c r="M557" s="181"/>
      <c r="N557" s="181"/>
      <c r="O557" s="181"/>
      <c r="P557" s="181"/>
      <c r="Q557" s="181"/>
      <c r="R557" s="181"/>
      <c r="S557" s="181"/>
      <c r="T557" s="181"/>
      <c r="U557" s="181"/>
      <c r="V557" s="181"/>
      <c r="W557" s="182"/>
      <c r="X557" s="26"/>
      <c r="Y557" s="163" t="s">
        <v>4</v>
      </c>
      <c r="Z557" s="163"/>
      <c r="AA557" s="37">
        <f>IF(S545=0,0,+S545/AA555)</f>
        <v>0.73631610147175963</v>
      </c>
    </row>
    <row r="558" spans="1:33" ht="22.5" hidden="1" customHeight="1" thickBot="1" x14ac:dyDescent="0.25">
      <c r="A558" s="44"/>
      <c r="B558" s="60"/>
      <c r="C558" s="60"/>
      <c r="D558" s="60"/>
      <c r="E558" s="55"/>
      <c r="F558" s="1"/>
      <c r="G558" s="2"/>
      <c r="H558" s="2"/>
      <c r="I558" s="180"/>
      <c r="J558" s="181"/>
      <c r="K558" s="181"/>
      <c r="L558" s="181"/>
      <c r="M558" s="181"/>
      <c r="N558" s="181"/>
      <c r="O558" s="181"/>
      <c r="P558" s="181"/>
      <c r="Q558" s="181"/>
      <c r="R558" s="181"/>
      <c r="S558" s="181"/>
      <c r="T558" s="181"/>
      <c r="U558" s="181"/>
      <c r="V558" s="181"/>
      <c r="W558" s="182"/>
      <c r="X558" s="26"/>
      <c r="Y558" s="163" t="s">
        <v>3</v>
      </c>
      <c r="Z558" s="163"/>
      <c r="AA558" s="38">
        <f>IF(R545=0,0,+R545/AA556)</f>
        <v>0.69924381556424198</v>
      </c>
      <c r="AB558" s="50"/>
      <c r="AC558" s="50"/>
      <c r="AD558" s="50"/>
    </row>
    <row r="559" spans="1:33" ht="22.5" hidden="1" customHeight="1" thickBot="1" x14ac:dyDescent="0.25">
      <c r="A559" s="44"/>
      <c r="B559" s="60"/>
      <c r="C559" s="60"/>
      <c r="D559" s="60"/>
      <c r="E559" s="55"/>
      <c r="F559" s="1"/>
      <c r="G559" s="2"/>
      <c r="H559" s="2"/>
      <c r="I559" s="46"/>
      <c r="J559" s="46"/>
      <c r="K559" s="46"/>
      <c r="L559" s="46"/>
      <c r="M559" s="46"/>
      <c r="N559" s="46"/>
      <c r="O559" s="46"/>
      <c r="P559" s="46"/>
      <c r="Q559" s="46"/>
      <c r="R559" s="46"/>
      <c r="S559" s="46"/>
      <c r="T559" s="46"/>
      <c r="U559" s="46"/>
      <c r="V559" s="46"/>
      <c r="W559" s="46"/>
      <c r="X559" s="26"/>
      <c r="Y559" s="47"/>
      <c r="Z559" s="47"/>
      <c r="AA559" s="48"/>
      <c r="AB559" s="50"/>
      <c r="AC559" s="50"/>
      <c r="AD559" s="50"/>
    </row>
    <row r="560" spans="1:33" ht="22.5" hidden="1" customHeight="1" thickBot="1" x14ac:dyDescent="0.25">
      <c r="A560" s="44"/>
      <c r="B560" s="60"/>
      <c r="C560" s="60"/>
      <c r="D560" s="60"/>
      <c r="E560" s="55"/>
      <c r="F560" s="1"/>
      <c r="G560" s="2"/>
      <c r="H560" s="2"/>
      <c r="I560" s="46"/>
      <c r="J560" s="46"/>
      <c r="K560" s="46"/>
      <c r="L560" s="46"/>
      <c r="M560" s="46"/>
      <c r="N560" s="46"/>
      <c r="O560" s="46"/>
      <c r="P560" s="46"/>
      <c r="Q560" s="46"/>
      <c r="R560" s="46"/>
      <c r="S560" s="46"/>
      <c r="T560" s="46"/>
      <c r="U560" s="46"/>
      <c r="V560" s="46"/>
      <c r="W560" s="46"/>
      <c r="X560" s="26"/>
      <c r="Y560" s="185" t="s">
        <v>2343</v>
      </c>
      <c r="Z560" s="185"/>
      <c r="AA560" s="185"/>
      <c r="AB560" s="50"/>
      <c r="AC560" s="50"/>
      <c r="AD560" s="50"/>
    </row>
    <row r="561" spans="1:30" ht="22.5" hidden="1" customHeight="1" thickBot="1" x14ac:dyDescent="0.25">
      <c r="A561" s="44"/>
      <c r="B561" s="60"/>
      <c r="C561" s="60"/>
      <c r="D561" s="60"/>
      <c r="E561" s="55"/>
      <c r="F561" s="1"/>
      <c r="G561" s="2"/>
      <c r="H561" s="2"/>
      <c r="I561" s="46"/>
      <c r="J561" s="46"/>
      <c r="K561" s="46"/>
      <c r="L561" s="46"/>
      <c r="M561" s="46"/>
      <c r="N561" s="46"/>
      <c r="O561" s="46"/>
      <c r="P561" s="46"/>
      <c r="Q561" s="46"/>
      <c r="R561" s="46"/>
      <c r="S561" s="46"/>
      <c r="T561" s="46"/>
      <c r="U561" s="46"/>
      <c r="V561" s="46"/>
      <c r="W561" s="46"/>
      <c r="X561" s="26"/>
      <c r="Y561" s="185"/>
      <c r="Z561" s="185"/>
      <c r="AA561" s="185"/>
      <c r="AB561" s="50"/>
      <c r="AC561" s="50"/>
      <c r="AD561" s="50"/>
    </row>
    <row r="562" spans="1:30" ht="22.5" hidden="1" customHeight="1" thickBot="1" x14ac:dyDescent="0.25">
      <c r="A562" s="44"/>
      <c r="B562" s="60"/>
      <c r="C562" s="60"/>
      <c r="D562" s="60"/>
      <c r="E562" s="55"/>
      <c r="F562" s="1"/>
      <c r="G562" s="2"/>
      <c r="H562" s="2"/>
      <c r="I562" s="46"/>
      <c r="J562" s="46"/>
      <c r="K562" s="46"/>
      <c r="L562" s="46"/>
      <c r="M562" s="46"/>
      <c r="N562" s="46"/>
      <c r="O562" s="46"/>
      <c r="P562" s="46"/>
      <c r="Q562" s="46"/>
      <c r="R562" s="46"/>
      <c r="S562" s="46"/>
      <c r="T562" s="46"/>
      <c r="U562" s="46"/>
      <c r="V562" s="46"/>
      <c r="W562" s="46"/>
      <c r="X562" s="26"/>
      <c r="Y562" s="183" t="s">
        <v>1</v>
      </c>
      <c r="Z562" s="183"/>
      <c r="AA562" s="36">
        <f>SUM(T2)</f>
        <v>0</v>
      </c>
      <c r="AB562" s="50"/>
      <c r="AC562" s="50"/>
      <c r="AD562" s="50"/>
    </row>
    <row r="563" spans="1:30" ht="22.5" hidden="1" customHeight="1" thickBot="1" x14ac:dyDescent="0.25">
      <c r="A563" s="44"/>
      <c r="B563" s="60"/>
      <c r="C563" s="60"/>
      <c r="D563" s="60"/>
      <c r="E563" s="55"/>
      <c r="F563" s="1"/>
      <c r="G563" s="2"/>
      <c r="H563" s="2"/>
      <c r="I563" s="46"/>
      <c r="J563" s="46"/>
      <c r="K563" s="46"/>
      <c r="L563" s="46"/>
      <c r="M563" s="46"/>
      <c r="N563" s="46"/>
      <c r="O563" s="46"/>
      <c r="P563" s="46"/>
      <c r="Q563" s="46"/>
      <c r="R563" s="46"/>
      <c r="S563" s="46"/>
      <c r="T563" s="46"/>
      <c r="U563" s="46"/>
      <c r="V563" s="46"/>
      <c r="W563" s="46"/>
      <c r="X563" s="26"/>
      <c r="Y563" s="183" t="s">
        <v>2</v>
      </c>
      <c r="Z563" s="183"/>
      <c r="AA563" s="36">
        <f>SUM(N2)</f>
        <v>52</v>
      </c>
      <c r="AB563" s="50"/>
      <c r="AC563" s="50"/>
      <c r="AD563" s="50"/>
    </row>
    <row r="564" spans="1:30" ht="22.5" hidden="1" customHeight="1" thickBot="1" x14ac:dyDescent="0.25">
      <c r="A564" s="44"/>
      <c r="B564" s="60"/>
      <c r="C564" s="60"/>
      <c r="D564" s="60"/>
      <c r="E564" s="55"/>
      <c r="F564" s="1"/>
      <c r="G564" s="2"/>
      <c r="H564" s="2"/>
      <c r="I564" s="46"/>
      <c r="J564" s="46"/>
      <c r="K564" s="46"/>
      <c r="L564" s="46"/>
      <c r="M564" s="46"/>
      <c r="N564" s="46"/>
      <c r="O564" s="46"/>
      <c r="P564" s="46"/>
      <c r="Q564" s="46"/>
      <c r="R564" s="46"/>
      <c r="S564" s="46"/>
      <c r="T564" s="46"/>
      <c r="U564" s="46"/>
      <c r="V564" s="46"/>
      <c r="W564" s="46"/>
      <c r="X564" s="26"/>
      <c r="Y564" s="183" t="s">
        <v>4</v>
      </c>
      <c r="Z564" s="183"/>
      <c r="AA564" s="99">
        <f>IF(SUM(S2)=0,0,+(SUM(S2)/AA562))</f>
        <v>0</v>
      </c>
      <c r="AB564" s="50"/>
      <c r="AC564" s="50"/>
      <c r="AD564" s="50"/>
    </row>
    <row r="565" spans="1:30" ht="22.5" hidden="1" customHeight="1" thickBot="1" x14ac:dyDescent="0.25">
      <c r="A565" s="44"/>
      <c r="B565" s="60"/>
      <c r="C565" s="60"/>
      <c r="D565" s="60"/>
      <c r="E565" s="55"/>
      <c r="F565" s="1"/>
      <c r="G565" s="2"/>
      <c r="H565" s="2"/>
      <c r="I565" s="46"/>
      <c r="J565" s="46"/>
      <c r="K565" s="46"/>
      <c r="L565" s="46"/>
      <c r="M565" s="46"/>
      <c r="N565" s="46"/>
      <c r="O565" s="46"/>
      <c r="P565" s="46"/>
      <c r="Q565" s="46"/>
      <c r="R565" s="46"/>
      <c r="S565" s="46"/>
      <c r="T565" s="46"/>
      <c r="U565" s="46"/>
      <c r="V565" s="46"/>
      <c r="W565" s="46"/>
      <c r="X565" s="26"/>
      <c r="Y565" s="183" t="s">
        <v>3</v>
      </c>
      <c r="Z565" s="183"/>
      <c r="AA565" s="100">
        <f>IF(SUM(R2)=0,0,+(SUM(R2)/AA563))</f>
        <v>0</v>
      </c>
      <c r="AB565" s="50"/>
      <c r="AC565" s="50"/>
      <c r="AD565" s="50"/>
    </row>
    <row r="566" spans="1:30" ht="22.5" hidden="1" customHeight="1" thickBot="1" x14ac:dyDescent="0.25">
      <c r="A566" s="44"/>
      <c r="B566" s="60"/>
      <c r="C566" s="60"/>
      <c r="D566" s="60"/>
      <c r="E566" s="55"/>
      <c r="F566" s="1"/>
      <c r="G566" s="2"/>
      <c r="H566" s="2"/>
      <c r="I566" s="46"/>
      <c r="J566" s="46"/>
      <c r="K566" s="46"/>
      <c r="L566" s="46"/>
      <c r="M566" s="46"/>
      <c r="N566" s="46"/>
      <c r="O566" s="46"/>
      <c r="P566" s="46"/>
      <c r="Q566" s="46"/>
      <c r="R566" s="46"/>
      <c r="S566" s="46"/>
      <c r="T566" s="46"/>
      <c r="U566" s="46"/>
      <c r="V566" s="46"/>
      <c r="W566" s="46"/>
      <c r="X566" s="26"/>
      <c r="Y566" s="47"/>
      <c r="Z566" s="47"/>
      <c r="AA566" s="48"/>
      <c r="AB566" s="50"/>
      <c r="AC566" s="50"/>
      <c r="AD566" s="50"/>
    </row>
    <row r="567" spans="1:30" ht="22.5" hidden="1" customHeight="1" thickBot="1" x14ac:dyDescent="0.25">
      <c r="A567" s="44"/>
      <c r="B567" s="60"/>
      <c r="C567" s="60"/>
      <c r="D567" s="60"/>
      <c r="E567" s="55"/>
      <c r="F567" s="1"/>
      <c r="G567" s="2"/>
      <c r="H567" s="2"/>
      <c r="I567" s="46"/>
      <c r="J567" s="46"/>
      <c r="K567" s="46"/>
      <c r="L567" s="46"/>
      <c r="M567" s="46"/>
      <c r="N567" s="46"/>
      <c r="O567" s="46"/>
      <c r="P567" s="46"/>
      <c r="Q567" s="46"/>
      <c r="R567" s="46"/>
      <c r="S567" s="46"/>
      <c r="T567" s="46"/>
      <c r="U567" s="46"/>
      <c r="V567" s="46"/>
      <c r="W567" s="46"/>
      <c r="X567" s="26"/>
      <c r="Y567" s="185" t="s">
        <v>2297</v>
      </c>
      <c r="Z567" s="185"/>
      <c r="AA567" s="185"/>
      <c r="AB567" s="50"/>
      <c r="AC567" s="50"/>
      <c r="AD567" s="50"/>
    </row>
    <row r="568" spans="1:30" ht="22.5" hidden="1" customHeight="1" thickBot="1" x14ac:dyDescent="0.25">
      <c r="A568" s="44"/>
      <c r="B568" s="60"/>
      <c r="C568" s="60"/>
      <c r="D568" s="60"/>
      <c r="E568" s="55"/>
      <c r="F568" s="1"/>
      <c r="G568" s="2"/>
      <c r="H568" s="2"/>
      <c r="I568" s="46"/>
      <c r="J568" s="46"/>
      <c r="K568" s="46"/>
      <c r="L568" s="46"/>
      <c r="M568" s="46"/>
      <c r="N568" s="46"/>
      <c r="O568" s="46"/>
      <c r="P568" s="46"/>
      <c r="Q568" s="46"/>
      <c r="R568" s="46"/>
      <c r="S568" s="46"/>
      <c r="T568" s="46"/>
      <c r="U568" s="46"/>
      <c r="V568" s="46"/>
      <c r="W568" s="46"/>
      <c r="X568" s="26"/>
      <c r="Y568" s="185"/>
      <c r="Z568" s="185"/>
      <c r="AA568" s="185"/>
      <c r="AB568" s="50"/>
      <c r="AC568" s="50"/>
      <c r="AD568" s="50"/>
    </row>
    <row r="569" spans="1:30" ht="22.5" hidden="1" customHeight="1" thickBot="1" x14ac:dyDescent="0.25">
      <c r="A569" s="44"/>
      <c r="B569" s="60"/>
      <c r="C569" s="60"/>
      <c r="D569" s="60"/>
      <c r="E569" s="55"/>
      <c r="F569" s="1"/>
      <c r="G569" s="2"/>
      <c r="H569" s="2"/>
      <c r="I569" s="46"/>
      <c r="J569" s="46"/>
      <c r="K569" s="46"/>
      <c r="L569" s="46"/>
      <c r="M569" s="46"/>
      <c r="N569" s="46"/>
      <c r="O569" s="46"/>
      <c r="P569" s="46"/>
      <c r="Q569" s="46"/>
      <c r="R569" s="46"/>
      <c r="S569" s="46"/>
      <c r="T569" s="46"/>
      <c r="U569" s="46"/>
      <c r="V569" s="46"/>
      <c r="W569" s="46"/>
      <c r="X569" s="26"/>
      <c r="Y569" s="183" t="s">
        <v>1</v>
      </c>
      <c r="Z569" s="183"/>
      <c r="AA569" s="36">
        <f>SUM(T3:T5)</f>
        <v>10.285714285714286</v>
      </c>
      <c r="AB569" s="50"/>
      <c r="AC569" s="50"/>
      <c r="AD569" s="50"/>
    </row>
    <row r="570" spans="1:30" ht="22.5" customHeight="1" thickBot="1" x14ac:dyDescent="0.25">
      <c r="A570" s="44"/>
      <c r="B570" s="60"/>
      <c r="C570" s="60"/>
      <c r="D570" s="60"/>
      <c r="E570" s="55"/>
      <c r="F570" s="1"/>
      <c r="G570" s="2"/>
      <c r="H570" s="2"/>
      <c r="I570" s="46"/>
      <c r="J570" s="46"/>
      <c r="K570" s="46"/>
      <c r="L570" s="46"/>
      <c r="M570" s="46"/>
      <c r="N570" s="46"/>
      <c r="O570" s="46"/>
      <c r="P570" s="46"/>
      <c r="Q570" s="46"/>
      <c r="R570" s="46"/>
      <c r="S570" s="46"/>
      <c r="T570" s="46"/>
      <c r="U570" s="46"/>
      <c r="V570" s="46"/>
      <c r="W570" s="46"/>
      <c r="X570" s="26"/>
      <c r="Y570" s="183" t="s">
        <v>2</v>
      </c>
      <c r="Z570" s="183"/>
      <c r="AA570" s="36">
        <f>SUM(N3:N5)</f>
        <v>19.714285714285715</v>
      </c>
      <c r="AB570" s="50"/>
      <c r="AC570" s="50"/>
      <c r="AD570" s="50"/>
    </row>
    <row r="571" spans="1:30" ht="22.5" customHeight="1" thickBot="1" x14ac:dyDescent="0.25">
      <c r="A571" s="44"/>
      <c r="B571" s="60"/>
      <c r="C571" s="60"/>
      <c r="D571" s="60"/>
      <c r="E571" s="55"/>
      <c r="F571" s="1"/>
      <c r="G571" s="2"/>
      <c r="H571" s="2"/>
      <c r="I571" s="46"/>
      <c r="J571" s="46"/>
      <c r="K571" s="46"/>
      <c r="L571" s="46"/>
      <c r="M571" s="46"/>
      <c r="N571" s="46"/>
      <c r="O571" s="46"/>
      <c r="P571" s="46"/>
      <c r="Q571" s="46"/>
      <c r="R571" s="46"/>
      <c r="S571" s="46"/>
      <c r="T571" s="46"/>
      <c r="U571" s="46"/>
      <c r="V571" s="46"/>
      <c r="W571" s="46"/>
      <c r="X571" s="26"/>
      <c r="Y571" s="183" t="s">
        <v>4</v>
      </c>
      <c r="Z571" s="183"/>
      <c r="AA571" s="99">
        <f>IF(SUM(S3:S5)=0,0,+(SUM(S3:S5)/AA569))</f>
        <v>0</v>
      </c>
      <c r="AB571" s="50"/>
      <c r="AC571" s="50"/>
      <c r="AD571" s="50"/>
    </row>
    <row r="572" spans="1:30" ht="22.5" customHeight="1" thickBot="1" x14ac:dyDescent="0.25">
      <c r="A572" s="44"/>
      <c r="B572" s="60"/>
      <c r="C572" s="60"/>
      <c r="D572" s="60"/>
      <c r="E572" s="55"/>
      <c r="F572" s="1"/>
      <c r="G572" s="2"/>
      <c r="H572" s="2"/>
      <c r="I572" s="46"/>
      <c r="J572" s="46"/>
      <c r="K572" s="46"/>
      <c r="L572" s="46"/>
      <c r="M572" s="46"/>
      <c r="N572" s="46"/>
      <c r="O572" s="46"/>
      <c r="P572" s="46"/>
      <c r="Q572" s="46"/>
      <c r="R572" s="46"/>
      <c r="S572" s="46"/>
      <c r="T572" s="46"/>
      <c r="U572" s="46"/>
      <c r="V572" s="46"/>
      <c r="W572" s="46"/>
      <c r="X572" s="26"/>
      <c r="Y572" s="183" t="s">
        <v>3</v>
      </c>
      <c r="Z572" s="183"/>
      <c r="AA572" s="100">
        <f>IF(SUM(R3:R5)=0,0,+(SUM(R3:R5)/AA570))</f>
        <v>0.47826086956521741</v>
      </c>
      <c r="AB572" s="50"/>
      <c r="AC572" s="50"/>
      <c r="AD572" s="50"/>
    </row>
    <row r="573" spans="1:30" ht="22.5" customHeight="1" thickBot="1" x14ac:dyDescent="0.25">
      <c r="A573" s="44"/>
      <c r="B573" s="60"/>
      <c r="C573" s="60"/>
      <c r="D573" s="60"/>
      <c r="E573" s="55"/>
      <c r="F573" s="1"/>
      <c r="G573" s="2"/>
      <c r="H573" s="2"/>
      <c r="I573" s="46"/>
      <c r="J573" s="46"/>
      <c r="K573" s="46"/>
      <c r="L573" s="46"/>
      <c r="M573" s="46"/>
      <c r="N573" s="46"/>
      <c r="O573" s="46"/>
      <c r="P573" s="46"/>
      <c r="Q573" s="46"/>
      <c r="R573" s="46"/>
      <c r="S573" s="46"/>
      <c r="T573" s="46"/>
      <c r="U573" s="46"/>
      <c r="V573" s="46"/>
      <c r="W573" s="46"/>
      <c r="X573" s="26"/>
      <c r="Y573" s="47"/>
      <c r="Z573" s="47"/>
      <c r="AA573" s="48"/>
      <c r="AB573" s="50"/>
      <c r="AC573" s="50"/>
      <c r="AD573" s="50"/>
    </row>
    <row r="574" spans="1:30" ht="22.5" customHeight="1" thickBot="1" x14ac:dyDescent="0.25">
      <c r="A574" s="44"/>
      <c r="B574" s="60"/>
      <c r="C574" s="60"/>
      <c r="D574" s="60"/>
      <c r="E574" s="55"/>
      <c r="F574" s="1"/>
      <c r="G574" s="2"/>
      <c r="H574" s="2"/>
      <c r="I574" s="46"/>
      <c r="J574" s="46"/>
      <c r="K574" s="46"/>
      <c r="L574" s="46"/>
      <c r="M574" s="46"/>
      <c r="N574" s="46"/>
      <c r="O574" s="46"/>
      <c r="P574" s="46"/>
      <c r="Q574" s="46"/>
      <c r="R574" s="46"/>
      <c r="S574" s="46"/>
      <c r="T574" s="46"/>
      <c r="U574" s="46"/>
      <c r="V574" s="46"/>
      <c r="W574" s="46"/>
      <c r="X574" s="26"/>
      <c r="Y574" s="185" t="s">
        <v>2281</v>
      </c>
      <c r="Z574" s="185"/>
      <c r="AA574" s="185"/>
      <c r="AB574" s="50"/>
      <c r="AC574" s="50"/>
      <c r="AD574" s="50"/>
    </row>
    <row r="575" spans="1:30" ht="22.5" customHeight="1" thickBot="1" x14ac:dyDescent="0.25">
      <c r="A575" s="44"/>
      <c r="B575" s="60"/>
      <c r="C575" s="60"/>
      <c r="D575" s="60"/>
      <c r="E575" s="55"/>
      <c r="F575" s="1"/>
      <c r="G575" s="2"/>
      <c r="H575" s="2"/>
      <c r="I575" s="46"/>
      <c r="J575" s="46"/>
      <c r="K575" s="46"/>
      <c r="L575" s="46"/>
      <c r="M575" s="46"/>
      <c r="N575" s="46"/>
      <c r="O575" s="46"/>
      <c r="P575" s="46"/>
      <c r="Q575" s="46"/>
      <c r="R575" s="46"/>
      <c r="S575" s="46"/>
      <c r="T575" s="46"/>
      <c r="U575" s="46"/>
      <c r="V575" s="46"/>
      <c r="W575" s="46"/>
      <c r="X575" s="26"/>
      <c r="Y575" s="185"/>
      <c r="Z575" s="185"/>
      <c r="AA575" s="185"/>
      <c r="AB575" s="50"/>
      <c r="AC575" s="50"/>
      <c r="AD575" s="50"/>
    </row>
    <row r="576" spans="1:30" ht="22.5" customHeight="1" thickBot="1" x14ac:dyDescent="0.25">
      <c r="A576" s="44"/>
      <c r="B576" s="60"/>
      <c r="C576" s="60"/>
      <c r="D576" s="60"/>
      <c r="E576" s="55"/>
      <c r="F576" s="1"/>
      <c r="G576" s="2"/>
      <c r="H576" s="2"/>
      <c r="I576" s="46"/>
      <c r="J576" s="46"/>
      <c r="K576" s="46"/>
      <c r="L576" s="46"/>
      <c r="M576" s="46"/>
      <c r="N576" s="46"/>
      <c r="O576" s="46"/>
      <c r="P576" s="46"/>
      <c r="Q576" s="46"/>
      <c r="R576" s="46"/>
      <c r="S576" s="46"/>
      <c r="T576" s="46"/>
      <c r="U576" s="46"/>
      <c r="V576" s="46"/>
      <c r="W576" s="46"/>
      <c r="X576" s="26"/>
      <c r="Y576" s="183" t="s">
        <v>1</v>
      </c>
      <c r="Z576" s="183"/>
      <c r="AA576" s="36">
        <f>SUM(T6:T18)</f>
        <v>241.42857142857147</v>
      </c>
      <c r="AB576" s="50"/>
      <c r="AC576" s="50"/>
      <c r="AD576" s="50"/>
    </row>
    <row r="577" spans="1:30" ht="22.5" customHeight="1" thickBot="1" x14ac:dyDescent="0.25">
      <c r="A577" s="44"/>
      <c r="B577" s="60"/>
      <c r="C577" s="60"/>
      <c r="D577" s="60"/>
      <c r="E577" s="55"/>
      <c r="F577" s="1"/>
      <c r="G577" s="2"/>
      <c r="H577" s="2"/>
      <c r="I577" s="46"/>
      <c r="J577" s="46"/>
      <c r="K577" s="46"/>
      <c r="L577" s="46"/>
      <c r="M577" s="46"/>
      <c r="N577" s="46"/>
      <c r="O577" s="46"/>
      <c r="P577" s="46"/>
      <c r="Q577" s="46"/>
      <c r="R577" s="46"/>
      <c r="S577" s="46"/>
      <c r="T577" s="46"/>
      <c r="U577" s="46"/>
      <c r="V577" s="46"/>
      <c r="W577" s="46"/>
      <c r="X577" s="26"/>
      <c r="Y577" s="183" t="s">
        <v>2</v>
      </c>
      <c r="Z577" s="183"/>
      <c r="AA577" s="36">
        <f>SUM(N6:N18)</f>
        <v>241.42857142857147</v>
      </c>
      <c r="AB577" s="50"/>
      <c r="AC577" s="50"/>
      <c r="AD577" s="50"/>
    </row>
    <row r="578" spans="1:30" ht="22.5" customHeight="1" thickBot="1" x14ac:dyDescent="0.25">
      <c r="A578" s="44"/>
      <c r="B578" s="60"/>
      <c r="C578" s="60"/>
      <c r="D578" s="60"/>
      <c r="E578" s="55"/>
      <c r="F578" s="1"/>
      <c r="G578" s="2"/>
      <c r="H578" s="2"/>
      <c r="I578" s="46"/>
      <c r="J578" s="46"/>
      <c r="K578" s="46"/>
      <c r="L578" s="46"/>
      <c r="M578" s="46"/>
      <c r="N578" s="46"/>
      <c r="O578" s="46"/>
      <c r="P578" s="46"/>
      <c r="Q578" s="46"/>
      <c r="R578" s="46"/>
      <c r="S578" s="46"/>
      <c r="T578" s="46"/>
      <c r="U578" s="46"/>
      <c r="V578" s="46"/>
      <c r="W578" s="46"/>
      <c r="X578" s="26"/>
      <c r="Y578" s="183" t="s">
        <v>4</v>
      </c>
      <c r="Z578" s="183"/>
      <c r="AA578" s="99">
        <f>IF(SUM(S6:S18)=0,0,+(SUM(S6:S18)/AA576))</f>
        <v>0.84378698224852067</v>
      </c>
      <c r="AB578" s="50"/>
      <c r="AC578" s="50"/>
      <c r="AD578" s="50"/>
    </row>
    <row r="579" spans="1:30" ht="22.5" customHeight="1" thickBot="1" x14ac:dyDescent="0.25">
      <c r="A579" s="44"/>
      <c r="B579" s="60"/>
      <c r="C579" s="60"/>
      <c r="D579" s="60"/>
      <c r="E579" s="55"/>
      <c r="F579" s="1"/>
      <c r="G579" s="2"/>
      <c r="H579" s="2"/>
      <c r="I579" s="46"/>
      <c r="J579" s="46"/>
      <c r="K579" s="46"/>
      <c r="L579" s="46"/>
      <c r="M579" s="46"/>
      <c r="N579" s="46"/>
      <c r="O579" s="46"/>
      <c r="P579" s="46"/>
      <c r="Q579" s="46"/>
      <c r="R579" s="46"/>
      <c r="S579" s="46"/>
      <c r="T579" s="46"/>
      <c r="U579" s="46"/>
      <c r="V579" s="46"/>
      <c r="W579" s="46"/>
      <c r="X579" s="26"/>
      <c r="Y579" s="183" t="s">
        <v>3</v>
      </c>
      <c r="Z579" s="183"/>
      <c r="AA579" s="100">
        <f>IF(SUM(R6:R18)=0,0,+(SUM(R6:R18)/AA577))</f>
        <v>0.84378698224852067</v>
      </c>
      <c r="AB579" s="50"/>
      <c r="AC579" s="50"/>
      <c r="AD579" s="50"/>
    </row>
    <row r="580" spans="1:30" ht="22.5" customHeight="1" thickBot="1" x14ac:dyDescent="0.25">
      <c r="A580" s="44"/>
      <c r="B580" s="60"/>
      <c r="C580" s="60"/>
      <c r="D580" s="60"/>
      <c r="E580" s="55"/>
      <c r="F580" s="1"/>
      <c r="G580" s="2"/>
      <c r="H580" s="2"/>
      <c r="I580" s="46"/>
      <c r="J580" s="46"/>
      <c r="K580" s="46"/>
      <c r="L580" s="46"/>
      <c r="M580" s="46"/>
      <c r="N580" s="46"/>
      <c r="O580" s="46"/>
      <c r="P580" s="46"/>
      <c r="Q580" s="46"/>
      <c r="R580" s="46"/>
      <c r="S580" s="46"/>
      <c r="T580" s="46"/>
      <c r="U580" s="46"/>
      <c r="V580" s="46"/>
      <c r="W580" s="46"/>
      <c r="X580" s="26"/>
      <c r="Y580" s="47"/>
      <c r="Z580" s="47"/>
      <c r="AA580" s="48"/>
      <c r="AB580" s="50"/>
      <c r="AC580" s="50"/>
      <c r="AD580" s="50"/>
    </row>
    <row r="581" spans="1:30" ht="22.5" customHeight="1" thickBot="1" x14ac:dyDescent="0.25">
      <c r="A581" s="44"/>
      <c r="B581" s="60"/>
      <c r="C581" s="60"/>
      <c r="D581" s="60"/>
      <c r="E581" s="55"/>
      <c r="F581" s="1"/>
      <c r="G581" s="2"/>
      <c r="H581" s="2"/>
      <c r="I581" s="46"/>
      <c r="J581" s="46"/>
      <c r="K581" s="46"/>
      <c r="L581" s="46"/>
      <c r="M581" s="46"/>
      <c r="N581" s="46"/>
      <c r="O581" s="46"/>
      <c r="P581" s="46"/>
      <c r="Q581" s="46"/>
      <c r="R581" s="46"/>
      <c r="S581" s="46"/>
      <c r="T581" s="46"/>
      <c r="U581" s="46"/>
      <c r="V581" s="46"/>
      <c r="W581" s="46"/>
      <c r="X581" s="26"/>
      <c r="Y581" s="185" t="s">
        <v>2282</v>
      </c>
      <c r="Z581" s="185"/>
      <c r="AA581" s="185"/>
      <c r="AB581" s="50"/>
      <c r="AC581" s="50"/>
      <c r="AD581" s="50"/>
    </row>
    <row r="582" spans="1:30" ht="22.5" customHeight="1" thickBot="1" x14ac:dyDescent="0.25">
      <c r="A582" s="44"/>
      <c r="B582" s="60"/>
      <c r="C582" s="60"/>
      <c r="D582" s="60"/>
      <c r="E582" s="55"/>
      <c r="F582" s="1"/>
      <c r="G582" s="2"/>
      <c r="H582" s="2"/>
      <c r="I582" s="46"/>
      <c r="J582" s="46"/>
      <c r="K582" s="46"/>
      <c r="L582" s="46"/>
      <c r="M582" s="46"/>
      <c r="N582" s="46"/>
      <c r="O582" s="46"/>
      <c r="P582" s="46"/>
      <c r="Q582" s="46"/>
      <c r="R582" s="46"/>
      <c r="S582" s="46"/>
      <c r="T582" s="46"/>
      <c r="U582" s="46"/>
      <c r="V582" s="46"/>
      <c r="W582" s="46"/>
      <c r="X582" s="26"/>
      <c r="Y582" s="185"/>
      <c r="Z582" s="185"/>
      <c r="AA582" s="185"/>
      <c r="AB582" s="50"/>
      <c r="AC582" s="50"/>
      <c r="AD582" s="50"/>
    </row>
    <row r="583" spans="1:30" ht="22.5" customHeight="1" thickBot="1" x14ac:dyDescent="0.25">
      <c r="A583" s="44"/>
      <c r="B583" s="60"/>
      <c r="C583" s="60"/>
      <c r="D583" s="60"/>
      <c r="E583" s="55"/>
      <c r="F583" s="1"/>
      <c r="G583" s="2"/>
      <c r="H583" s="2"/>
      <c r="I583" s="46"/>
      <c r="J583" s="46"/>
      <c r="K583" s="46"/>
      <c r="L583" s="46"/>
      <c r="M583" s="46"/>
      <c r="N583" s="46"/>
      <c r="O583" s="46"/>
      <c r="P583" s="46"/>
      <c r="Q583" s="46"/>
      <c r="R583" s="46"/>
      <c r="S583" s="46"/>
      <c r="T583" s="46"/>
      <c r="U583" s="46"/>
      <c r="V583" s="46"/>
      <c r="W583" s="46"/>
      <c r="X583" s="26"/>
      <c r="Y583" s="183" t="s">
        <v>1</v>
      </c>
      <c r="Z583" s="183"/>
      <c r="AA583" s="36">
        <f>SUM(T19)</f>
        <v>4</v>
      </c>
      <c r="AB583" s="50"/>
      <c r="AC583" s="50"/>
      <c r="AD583" s="50"/>
    </row>
    <row r="584" spans="1:30" ht="22.5" customHeight="1" thickBot="1" x14ac:dyDescent="0.25">
      <c r="A584" s="44"/>
      <c r="B584" s="60"/>
      <c r="C584" s="60"/>
      <c r="D584" s="60"/>
      <c r="E584" s="55"/>
      <c r="F584" s="1"/>
      <c r="G584" s="2"/>
      <c r="H584" s="2"/>
      <c r="I584" s="46"/>
      <c r="J584" s="46"/>
      <c r="K584" s="46"/>
      <c r="L584" s="46"/>
      <c r="M584" s="46"/>
      <c r="N584" s="46"/>
      <c r="O584" s="46"/>
      <c r="P584" s="46"/>
      <c r="Q584" s="46"/>
      <c r="R584" s="46"/>
      <c r="S584" s="46"/>
      <c r="T584" s="46"/>
      <c r="U584" s="46"/>
      <c r="V584" s="46"/>
      <c r="W584" s="46"/>
      <c r="X584" s="26"/>
      <c r="Y584" s="183" t="s">
        <v>2</v>
      </c>
      <c r="Z584" s="183"/>
      <c r="AA584" s="36">
        <f>SUM(N19)</f>
        <v>4</v>
      </c>
      <c r="AB584" s="50"/>
      <c r="AC584" s="50"/>
      <c r="AD584" s="50"/>
    </row>
    <row r="585" spans="1:30" ht="22.5" customHeight="1" thickBot="1" x14ac:dyDescent="0.25">
      <c r="A585" s="44"/>
      <c r="B585" s="60"/>
      <c r="C585" s="60"/>
      <c r="D585" s="60"/>
      <c r="E585" s="55"/>
      <c r="F585" s="1"/>
      <c r="G585" s="2"/>
      <c r="H585" s="2"/>
      <c r="I585" s="46"/>
      <c r="J585" s="46"/>
      <c r="K585" s="46"/>
      <c r="L585" s="46"/>
      <c r="M585" s="46"/>
      <c r="N585" s="46"/>
      <c r="O585" s="46"/>
      <c r="P585" s="46"/>
      <c r="Q585" s="46"/>
      <c r="R585" s="46"/>
      <c r="S585" s="46"/>
      <c r="T585" s="46"/>
      <c r="U585" s="46"/>
      <c r="V585" s="46"/>
      <c r="W585" s="46"/>
      <c r="X585" s="26"/>
      <c r="Y585" s="183" t="s">
        <v>4</v>
      </c>
      <c r="Z585" s="183"/>
      <c r="AA585" s="99">
        <f>IF(SUM(S19)=0,0,+(SUM(S19)/AA583))</f>
        <v>0</v>
      </c>
      <c r="AB585" s="50"/>
      <c r="AC585" s="50"/>
      <c r="AD585" s="50"/>
    </row>
    <row r="586" spans="1:30" ht="22.5" customHeight="1" thickBot="1" x14ac:dyDescent="0.25">
      <c r="A586" s="44"/>
      <c r="B586" s="60"/>
      <c r="C586" s="60"/>
      <c r="D586" s="60"/>
      <c r="E586" s="55"/>
      <c r="F586" s="1"/>
      <c r="G586" s="2"/>
      <c r="H586" s="2"/>
      <c r="I586" s="46"/>
      <c r="J586" s="46"/>
      <c r="K586" s="46"/>
      <c r="L586" s="46"/>
      <c r="M586" s="46"/>
      <c r="N586" s="46"/>
      <c r="O586" s="46"/>
      <c r="P586" s="46"/>
      <c r="Q586" s="46"/>
      <c r="R586" s="46"/>
      <c r="S586" s="46"/>
      <c r="T586" s="46"/>
      <c r="U586" s="46"/>
      <c r="V586" s="46"/>
      <c r="W586" s="46"/>
      <c r="X586" s="26"/>
      <c r="Y586" s="183" t="s">
        <v>3</v>
      </c>
      <c r="Z586" s="183"/>
      <c r="AA586" s="100">
        <f>IF(SUM(R19)=0,0,+(SUM(R19)/AA584))</f>
        <v>0</v>
      </c>
      <c r="AB586" s="50"/>
      <c r="AC586" s="50"/>
      <c r="AD586" s="50"/>
    </row>
    <row r="587" spans="1:30" ht="22.5" customHeight="1" thickBot="1" x14ac:dyDescent="0.25">
      <c r="A587" s="44"/>
      <c r="B587" s="60"/>
      <c r="C587" s="60"/>
      <c r="D587" s="60"/>
      <c r="E587" s="55"/>
      <c r="F587" s="1"/>
      <c r="G587" s="2"/>
      <c r="H587" s="2"/>
      <c r="I587" s="46"/>
      <c r="J587" s="46"/>
      <c r="K587" s="46"/>
      <c r="L587" s="46"/>
      <c r="M587" s="46"/>
      <c r="N587" s="46"/>
      <c r="O587" s="46"/>
      <c r="P587" s="46"/>
      <c r="Q587" s="46"/>
      <c r="R587" s="46"/>
      <c r="S587" s="46"/>
      <c r="T587" s="46"/>
      <c r="U587" s="46"/>
      <c r="V587" s="46"/>
      <c r="W587" s="46"/>
      <c r="X587" s="26"/>
      <c r="Y587" s="47"/>
      <c r="Z587" s="47"/>
      <c r="AA587" s="48"/>
      <c r="AB587" s="50"/>
      <c r="AC587" s="50"/>
      <c r="AD587" s="50"/>
    </row>
    <row r="588" spans="1:30" ht="22.5" customHeight="1" thickBot="1" x14ac:dyDescent="0.25">
      <c r="A588" s="44"/>
      <c r="B588" s="60"/>
      <c r="C588" s="60"/>
      <c r="D588" s="60"/>
      <c r="E588" s="55"/>
      <c r="F588" s="1"/>
      <c r="G588" s="2"/>
      <c r="H588" s="2"/>
      <c r="I588" s="46"/>
      <c r="J588" s="46"/>
      <c r="K588" s="46"/>
      <c r="L588" s="46"/>
      <c r="M588" s="46"/>
      <c r="N588" s="46"/>
      <c r="O588" s="46"/>
      <c r="P588" s="46"/>
      <c r="Q588" s="46"/>
      <c r="R588" s="46"/>
      <c r="S588" s="46"/>
      <c r="T588" s="46"/>
      <c r="U588" s="46"/>
      <c r="V588" s="46"/>
      <c r="W588" s="46"/>
      <c r="X588" s="26"/>
      <c r="Y588" s="164" t="s">
        <v>2283</v>
      </c>
      <c r="Z588" s="164"/>
      <c r="AA588" s="164"/>
      <c r="AB588" s="50"/>
      <c r="AC588" s="50"/>
      <c r="AD588" s="50"/>
    </row>
    <row r="589" spans="1:30" ht="22.5" customHeight="1" thickBot="1" x14ac:dyDescent="0.25">
      <c r="A589" s="44"/>
      <c r="B589" s="60"/>
      <c r="C589" s="60"/>
      <c r="D589" s="60"/>
      <c r="E589" s="55"/>
      <c r="F589" s="1"/>
      <c r="G589" s="2"/>
      <c r="H589" s="2"/>
      <c r="I589" s="46"/>
      <c r="J589" s="46"/>
      <c r="K589" s="46"/>
      <c r="L589" s="46"/>
      <c r="M589" s="46"/>
      <c r="N589" s="46"/>
      <c r="O589" s="46"/>
      <c r="P589" s="46"/>
      <c r="Q589" s="46"/>
      <c r="R589" s="46"/>
      <c r="S589" s="46"/>
      <c r="T589" s="46"/>
      <c r="U589" s="46"/>
      <c r="V589" s="46"/>
      <c r="W589" s="46"/>
      <c r="X589" s="26"/>
      <c r="Y589" s="164"/>
      <c r="Z589" s="164"/>
      <c r="AA589" s="164"/>
      <c r="AB589" s="50"/>
      <c r="AC589" s="50"/>
      <c r="AD589" s="50"/>
    </row>
    <row r="590" spans="1:30" ht="22.5" customHeight="1" thickBot="1" x14ac:dyDescent="0.25">
      <c r="A590" s="44"/>
      <c r="B590" s="60"/>
      <c r="C590" s="60"/>
      <c r="D590" s="60"/>
      <c r="E590" s="55"/>
      <c r="F590" s="1"/>
      <c r="G590" s="2"/>
      <c r="H590" s="2"/>
      <c r="I590" s="46"/>
      <c r="J590" s="46"/>
      <c r="K590" s="46"/>
      <c r="L590" s="46"/>
      <c r="M590" s="46"/>
      <c r="N590" s="46"/>
      <c r="O590" s="46"/>
      <c r="P590" s="46"/>
      <c r="Q590" s="46"/>
      <c r="R590" s="46"/>
      <c r="S590" s="46"/>
      <c r="T590" s="46"/>
      <c r="U590" s="46"/>
      <c r="V590" s="46"/>
      <c r="W590" s="46"/>
      <c r="X590" s="26"/>
      <c r="Y590" s="183" t="s">
        <v>1</v>
      </c>
      <c r="Z590" s="183"/>
      <c r="AA590" s="36">
        <f>SUM(T20:T39)</f>
        <v>159.42857142857142</v>
      </c>
      <c r="AB590" s="50"/>
      <c r="AC590" s="50"/>
      <c r="AD590" s="50"/>
    </row>
    <row r="591" spans="1:30" ht="22.5" customHeight="1" thickBot="1" x14ac:dyDescent="0.25">
      <c r="A591" s="44"/>
      <c r="B591" s="60"/>
      <c r="C591" s="60"/>
      <c r="D591" s="60"/>
      <c r="E591" s="55"/>
      <c r="F591" s="1"/>
      <c r="G591" s="2"/>
      <c r="H591" s="2"/>
      <c r="I591" s="46"/>
      <c r="J591" s="46"/>
      <c r="K591" s="46"/>
      <c r="L591" s="46"/>
      <c r="M591" s="46"/>
      <c r="N591" s="46"/>
      <c r="O591" s="46"/>
      <c r="P591" s="46"/>
      <c r="Q591" s="46"/>
      <c r="R591" s="46"/>
      <c r="S591" s="46"/>
      <c r="T591" s="46"/>
      <c r="U591" s="46"/>
      <c r="V591" s="46"/>
      <c r="W591" s="46"/>
      <c r="X591" s="26"/>
      <c r="Y591" s="183" t="s">
        <v>2</v>
      </c>
      <c r="Z591" s="183"/>
      <c r="AA591" s="36">
        <f>SUM(N20:N39)</f>
        <v>302.28571428571433</v>
      </c>
      <c r="AB591" s="50"/>
      <c r="AC591" s="50"/>
      <c r="AD591" s="50"/>
    </row>
    <row r="592" spans="1:30" ht="22.5" customHeight="1" thickBot="1" x14ac:dyDescent="0.25">
      <c r="A592" s="44"/>
      <c r="B592" s="60"/>
      <c r="C592" s="60"/>
      <c r="D592" s="60"/>
      <c r="E592" s="55"/>
      <c r="F592" s="1"/>
      <c r="G592" s="2"/>
      <c r="H592" s="2"/>
      <c r="I592" s="46"/>
      <c r="J592" s="46"/>
      <c r="K592" s="46"/>
      <c r="L592" s="46"/>
      <c r="M592" s="46"/>
      <c r="N592" s="46"/>
      <c r="O592" s="46"/>
      <c r="P592" s="46"/>
      <c r="Q592" s="46"/>
      <c r="R592" s="46"/>
      <c r="S592" s="46"/>
      <c r="T592" s="46"/>
      <c r="U592" s="46"/>
      <c r="V592" s="46"/>
      <c r="W592" s="46"/>
      <c r="X592" s="26"/>
      <c r="Y592" s="183" t="s">
        <v>4</v>
      </c>
      <c r="Z592" s="183"/>
      <c r="AA592" s="99">
        <f>IF(SUM(S20:S39)=0,0,+(SUM(S20:S39)/AA590))</f>
        <v>0.79390681003584229</v>
      </c>
      <c r="AB592" s="50"/>
      <c r="AC592" s="50"/>
      <c r="AD592" s="50"/>
    </row>
    <row r="593" spans="1:30" ht="22.5" customHeight="1" thickBot="1" x14ac:dyDescent="0.25">
      <c r="A593" s="44"/>
      <c r="B593" s="60"/>
      <c r="C593" s="60"/>
      <c r="D593" s="60"/>
      <c r="E593" s="55"/>
      <c r="F593" s="1"/>
      <c r="G593" s="2"/>
      <c r="H593" s="2"/>
      <c r="I593" s="46"/>
      <c r="J593" s="46"/>
      <c r="K593" s="46"/>
      <c r="L593" s="46"/>
      <c r="M593" s="46"/>
      <c r="N593" s="46"/>
      <c r="O593" s="46"/>
      <c r="P593" s="46"/>
      <c r="Q593" s="46"/>
      <c r="R593" s="46"/>
      <c r="S593" s="46"/>
      <c r="T593" s="46"/>
      <c r="U593" s="46"/>
      <c r="V593" s="46"/>
      <c r="W593" s="46"/>
      <c r="X593" s="26"/>
      <c r="Y593" s="183" t="s">
        <v>3</v>
      </c>
      <c r="Z593" s="183"/>
      <c r="AA593" s="100">
        <f>IF(SUM(R20:R39)=0,0,+(SUM(R20:R39)/AA591))</f>
        <v>0.41871455576559535</v>
      </c>
      <c r="AB593" s="50"/>
      <c r="AC593" s="50"/>
      <c r="AD593" s="50"/>
    </row>
    <row r="594" spans="1:30" ht="22.5" customHeight="1" thickBot="1" x14ac:dyDescent="0.25">
      <c r="A594" s="44"/>
      <c r="B594" s="60"/>
      <c r="C594" s="60"/>
      <c r="D594" s="60"/>
      <c r="E594" s="55"/>
      <c r="F594" s="1"/>
      <c r="G594" s="2"/>
      <c r="H594" s="2"/>
      <c r="I594" s="46"/>
      <c r="J594" s="46"/>
      <c r="K594" s="46"/>
      <c r="L594" s="46"/>
      <c r="M594" s="46"/>
      <c r="N594" s="46"/>
      <c r="O594" s="46"/>
      <c r="P594" s="46"/>
      <c r="Q594" s="46"/>
      <c r="R594" s="46"/>
      <c r="S594" s="46"/>
      <c r="T594" s="46"/>
      <c r="U594" s="46"/>
      <c r="V594" s="46"/>
      <c r="W594" s="46"/>
      <c r="X594" s="26"/>
      <c r="Y594" s="47"/>
      <c r="Z594" s="47"/>
      <c r="AA594" s="48"/>
      <c r="AB594" s="50"/>
      <c r="AC594" s="50"/>
      <c r="AD594" s="50"/>
    </row>
    <row r="595" spans="1:30" ht="22.5" customHeight="1" thickBot="1" x14ac:dyDescent="0.25">
      <c r="A595" s="44"/>
      <c r="B595" s="60"/>
      <c r="C595" s="60"/>
      <c r="D595" s="60"/>
      <c r="E595" s="55"/>
      <c r="F595" s="1"/>
      <c r="G595" s="2"/>
      <c r="H595" s="2"/>
      <c r="I595" s="46"/>
      <c r="J595" s="46"/>
      <c r="K595" s="46"/>
      <c r="L595" s="46"/>
      <c r="M595" s="46"/>
      <c r="N595" s="46"/>
      <c r="O595" s="46"/>
      <c r="P595" s="46"/>
      <c r="Q595" s="46"/>
      <c r="R595" s="46"/>
      <c r="S595" s="46"/>
      <c r="T595" s="46"/>
      <c r="U595" s="46"/>
      <c r="V595" s="46"/>
      <c r="W595" s="46"/>
      <c r="X595" s="26"/>
      <c r="Y595" s="164" t="s">
        <v>2139</v>
      </c>
      <c r="Z595" s="164"/>
      <c r="AA595" s="164"/>
      <c r="AB595" s="50"/>
      <c r="AC595" s="50"/>
      <c r="AD595" s="50"/>
    </row>
    <row r="596" spans="1:30" ht="22.5" customHeight="1" thickBot="1" x14ac:dyDescent="0.25">
      <c r="A596" s="44"/>
      <c r="B596" s="60"/>
      <c r="C596" s="60"/>
      <c r="D596" s="60"/>
      <c r="E596" s="55"/>
      <c r="F596" s="1"/>
      <c r="G596" s="2"/>
      <c r="H596" s="2"/>
      <c r="I596" s="46"/>
      <c r="J596" s="46"/>
      <c r="K596" s="46"/>
      <c r="L596" s="46"/>
      <c r="M596" s="46"/>
      <c r="N596" s="46"/>
      <c r="O596" s="46"/>
      <c r="P596" s="46"/>
      <c r="Q596" s="46"/>
      <c r="R596" s="46"/>
      <c r="S596" s="46"/>
      <c r="T596" s="46"/>
      <c r="U596" s="46"/>
      <c r="V596" s="46"/>
      <c r="W596" s="46"/>
      <c r="X596" s="26"/>
      <c r="Y596" s="164"/>
      <c r="Z596" s="164"/>
      <c r="AA596" s="164"/>
      <c r="AB596" s="50"/>
      <c r="AC596" s="50"/>
      <c r="AD596" s="50"/>
    </row>
    <row r="597" spans="1:30" ht="22.5" customHeight="1" thickBot="1" x14ac:dyDescent="0.25">
      <c r="A597" s="44"/>
      <c r="B597" s="60"/>
      <c r="C597" s="60"/>
      <c r="D597" s="60"/>
      <c r="E597" s="55"/>
      <c r="F597" s="1"/>
      <c r="G597" s="2"/>
      <c r="H597" s="2"/>
      <c r="I597" s="46"/>
      <c r="J597" s="46"/>
      <c r="K597" s="46"/>
      <c r="L597" s="46"/>
      <c r="M597" s="46"/>
      <c r="N597" s="46"/>
      <c r="O597" s="46"/>
      <c r="P597" s="46"/>
      <c r="Q597" s="46"/>
      <c r="R597" s="46"/>
      <c r="S597" s="46"/>
      <c r="T597" s="46"/>
      <c r="U597" s="46"/>
      <c r="V597" s="46"/>
      <c r="W597" s="46"/>
      <c r="X597" s="26"/>
      <c r="Y597" s="183" t="s">
        <v>1</v>
      </c>
      <c r="Z597" s="183"/>
      <c r="AA597" s="36">
        <f>SUM(T40:T41)</f>
        <v>1</v>
      </c>
      <c r="AB597" s="50"/>
      <c r="AC597" s="50"/>
      <c r="AD597" s="50"/>
    </row>
    <row r="598" spans="1:30" ht="22.5" customHeight="1" thickBot="1" x14ac:dyDescent="0.25">
      <c r="A598" s="44"/>
      <c r="B598" s="60"/>
      <c r="C598" s="60"/>
      <c r="D598" s="60"/>
      <c r="E598" s="55"/>
      <c r="F598" s="1"/>
      <c r="G598" s="2"/>
      <c r="H598" s="2"/>
      <c r="I598" s="46"/>
      <c r="J598" s="46"/>
      <c r="K598" s="46"/>
      <c r="L598" s="46"/>
      <c r="M598" s="46"/>
      <c r="N598" s="46"/>
      <c r="O598" s="46"/>
      <c r="P598" s="46"/>
      <c r="Q598" s="46"/>
      <c r="R598" s="46"/>
      <c r="S598" s="46"/>
      <c r="T598" s="46"/>
      <c r="U598" s="46"/>
      <c r="V598" s="46"/>
      <c r="W598" s="46"/>
      <c r="X598" s="26"/>
      <c r="Y598" s="183" t="s">
        <v>2</v>
      </c>
      <c r="Z598" s="183"/>
      <c r="AA598" s="36">
        <f>SUM(N40:N41)</f>
        <v>30.857142857142858</v>
      </c>
      <c r="AB598" s="50"/>
      <c r="AC598" s="50"/>
      <c r="AD598" s="50"/>
    </row>
    <row r="599" spans="1:30" ht="22.5" customHeight="1" thickBot="1" x14ac:dyDescent="0.25">
      <c r="A599" s="44"/>
      <c r="B599" s="60"/>
      <c r="C599" s="60"/>
      <c r="D599" s="60"/>
      <c r="E599" s="55"/>
      <c r="F599" s="1"/>
      <c r="G599" s="2"/>
      <c r="H599" s="2"/>
      <c r="I599" s="46"/>
      <c r="J599" s="46"/>
      <c r="K599" s="46"/>
      <c r="L599" s="46"/>
      <c r="M599" s="46"/>
      <c r="N599" s="46"/>
      <c r="O599" s="46"/>
      <c r="P599" s="46"/>
      <c r="Q599" s="46"/>
      <c r="R599" s="46"/>
      <c r="S599" s="46"/>
      <c r="T599" s="46"/>
      <c r="U599" s="46"/>
      <c r="V599" s="46"/>
      <c r="W599" s="46"/>
      <c r="X599" s="26"/>
      <c r="Y599" s="183" t="s">
        <v>4</v>
      </c>
      <c r="Z599" s="183"/>
      <c r="AA599" s="99">
        <f>IF(SUM(S40:S41)=0,0,+(SUM(S40:S41)/AA597))</f>
        <v>1</v>
      </c>
      <c r="AB599" s="50"/>
      <c r="AC599" s="50"/>
      <c r="AD599" s="50"/>
    </row>
    <row r="600" spans="1:30" ht="22.5" customHeight="1" thickBot="1" x14ac:dyDescent="0.25">
      <c r="A600" s="44"/>
      <c r="B600" s="60"/>
      <c r="C600" s="60"/>
      <c r="D600" s="60"/>
      <c r="E600" s="55"/>
      <c r="F600" s="1"/>
      <c r="G600" s="2"/>
      <c r="H600" s="2"/>
      <c r="I600" s="46"/>
      <c r="J600" s="46"/>
      <c r="K600" s="46"/>
      <c r="L600" s="46"/>
      <c r="M600" s="46"/>
      <c r="N600" s="46"/>
      <c r="O600" s="46"/>
      <c r="P600" s="46"/>
      <c r="Q600" s="46"/>
      <c r="R600" s="46"/>
      <c r="S600" s="46"/>
      <c r="T600" s="46"/>
      <c r="U600" s="46"/>
      <c r="V600" s="46"/>
      <c r="W600" s="46"/>
      <c r="X600" s="26"/>
      <c r="Y600" s="183" t="s">
        <v>3</v>
      </c>
      <c r="Z600" s="183"/>
      <c r="AA600" s="100">
        <f>IF(SUM(R40:R41)=0,0,+(SUM(R40:R41)/AA598))</f>
        <v>3.2407407407407406E-2</v>
      </c>
      <c r="AB600" s="50"/>
      <c r="AC600" s="50"/>
      <c r="AD600" s="50"/>
    </row>
    <row r="601" spans="1:30" ht="22.5" customHeight="1" thickBot="1" x14ac:dyDescent="0.25">
      <c r="A601" s="44"/>
      <c r="B601" s="60"/>
      <c r="C601" s="60"/>
      <c r="D601" s="60"/>
      <c r="E601" s="55"/>
      <c r="F601" s="1"/>
      <c r="G601" s="2"/>
      <c r="H601" s="2"/>
      <c r="I601" s="46"/>
      <c r="J601" s="46"/>
      <c r="K601" s="46"/>
      <c r="L601" s="46"/>
      <c r="M601" s="46"/>
      <c r="N601" s="46"/>
      <c r="O601" s="46"/>
      <c r="P601" s="46"/>
      <c r="Q601" s="46"/>
      <c r="R601" s="46"/>
      <c r="S601" s="46"/>
      <c r="T601" s="46"/>
      <c r="U601" s="46"/>
      <c r="V601" s="46"/>
      <c r="W601" s="46"/>
      <c r="X601" s="26"/>
      <c r="Y601" s="47"/>
      <c r="Z601" s="47"/>
      <c r="AA601" s="48"/>
      <c r="AB601" s="50"/>
      <c r="AC601" s="50"/>
      <c r="AD601" s="50"/>
    </row>
    <row r="602" spans="1:30" ht="22.5" customHeight="1" thickBot="1" x14ac:dyDescent="0.25">
      <c r="A602" s="44"/>
      <c r="B602" s="60"/>
      <c r="C602" s="60"/>
      <c r="D602" s="60"/>
      <c r="E602" s="55"/>
      <c r="F602" s="1"/>
      <c r="G602" s="2"/>
      <c r="H602" s="2"/>
      <c r="I602" s="46"/>
      <c r="J602" s="46"/>
      <c r="K602" s="46"/>
      <c r="L602" s="46"/>
      <c r="M602" s="46"/>
      <c r="N602" s="46"/>
      <c r="O602" s="46"/>
      <c r="P602" s="46"/>
      <c r="Q602" s="46"/>
      <c r="R602" s="46"/>
      <c r="S602" s="46"/>
      <c r="T602" s="46"/>
      <c r="U602" s="46"/>
      <c r="V602" s="46"/>
      <c r="W602" s="46"/>
      <c r="X602" s="26"/>
      <c r="Y602" s="164" t="s">
        <v>2095</v>
      </c>
      <c r="Z602" s="164"/>
      <c r="AA602" s="164"/>
      <c r="AB602" s="50"/>
      <c r="AC602" s="50"/>
      <c r="AD602" s="50"/>
    </row>
    <row r="603" spans="1:30" ht="22.5" customHeight="1" thickBot="1" x14ac:dyDescent="0.25">
      <c r="A603" s="44"/>
      <c r="B603" s="60"/>
      <c r="C603" s="60"/>
      <c r="D603" s="60"/>
      <c r="E603" s="55"/>
      <c r="F603" s="1"/>
      <c r="G603" s="2"/>
      <c r="H603" s="2"/>
      <c r="I603" s="46"/>
      <c r="J603" s="46"/>
      <c r="K603" s="46"/>
      <c r="L603" s="46"/>
      <c r="M603" s="46"/>
      <c r="N603" s="46"/>
      <c r="O603" s="46"/>
      <c r="P603" s="46"/>
      <c r="Q603" s="46"/>
      <c r="R603" s="46"/>
      <c r="S603" s="46"/>
      <c r="T603" s="46"/>
      <c r="U603" s="46"/>
      <c r="V603" s="46"/>
      <c r="W603" s="46"/>
      <c r="X603" s="26"/>
      <c r="Y603" s="164"/>
      <c r="Z603" s="164"/>
      <c r="AA603" s="164"/>
      <c r="AB603" s="50"/>
      <c r="AC603" s="50"/>
      <c r="AD603" s="50"/>
    </row>
    <row r="604" spans="1:30" ht="22.5" customHeight="1" thickBot="1" x14ac:dyDescent="0.25">
      <c r="A604" s="44"/>
      <c r="B604" s="60"/>
      <c r="C604" s="60"/>
      <c r="D604" s="60"/>
      <c r="E604" s="55"/>
      <c r="F604" s="1"/>
      <c r="G604" s="2"/>
      <c r="H604" s="2"/>
      <c r="I604" s="46"/>
      <c r="J604" s="46"/>
      <c r="K604" s="46"/>
      <c r="L604" s="46"/>
      <c r="M604" s="46"/>
      <c r="N604" s="46"/>
      <c r="O604" s="46"/>
      <c r="P604" s="46"/>
      <c r="Q604" s="46"/>
      <c r="R604" s="46"/>
      <c r="S604" s="46"/>
      <c r="T604" s="46"/>
      <c r="U604" s="46"/>
      <c r="V604" s="46"/>
      <c r="W604" s="46"/>
      <c r="X604" s="26"/>
      <c r="Y604" s="183" t="s">
        <v>1</v>
      </c>
      <c r="Z604" s="183"/>
      <c r="AA604" s="36">
        <f>SUM(T42:T59)</f>
        <v>232.28571428571433</v>
      </c>
      <c r="AB604" s="50"/>
      <c r="AC604" s="50"/>
      <c r="AD604" s="50"/>
    </row>
    <row r="605" spans="1:30" ht="22.5" customHeight="1" thickBot="1" x14ac:dyDescent="0.25">
      <c r="A605" s="44"/>
      <c r="B605" s="60"/>
      <c r="C605" s="60"/>
      <c r="D605" s="60"/>
      <c r="E605" s="55"/>
      <c r="F605" s="1"/>
      <c r="G605" s="2"/>
      <c r="H605" s="2"/>
      <c r="I605" s="46"/>
      <c r="J605" s="46"/>
      <c r="K605" s="46"/>
      <c r="L605" s="46"/>
      <c r="M605" s="46"/>
      <c r="N605" s="46"/>
      <c r="O605" s="46"/>
      <c r="P605" s="46"/>
      <c r="Q605" s="46"/>
      <c r="R605" s="46"/>
      <c r="S605" s="46"/>
      <c r="T605" s="46"/>
      <c r="U605" s="46"/>
      <c r="V605" s="46"/>
      <c r="W605" s="46"/>
      <c r="X605" s="26"/>
      <c r="Y605" s="183" t="s">
        <v>2</v>
      </c>
      <c r="Z605" s="183"/>
      <c r="AA605" s="36">
        <f>SUM(N42:N59)</f>
        <v>232.28571428571433</v>
      </c>
      <c r="AB605" s="50"/>
      <c r="AC605" s="50"/>
      <c r="AD605" s="50"/>
    </row>
    <row r="606" spans="1:30" ht="22.5" customHeight="1" thickBot="1" x14ac:dyDescent="0.25">
      <c r="A606" s="44"/>
      <c r="B606" s="60"/>
      <c r="C606" s="60"/>
      <c r="D606" s="60"/>
      <c r="E606" s="55"/>
      <c r="F606" s="1"/>
      <c r="G606" s="2"/>
      <c r="H606" s="2"/>
      <c r="I606" s="46"/>
      <c r="J606" s="46"/>
      <c r="K606" s="46"/>
      <c r="L606" s="46"/>
      <c r="M606" s="46"/>
      <c r="N606" s="46"/>
      <c r="O606" s="46"/>
      <c r="P606" s="46"/>
      <c r="Q606" s="46"/>
      <c r="R606" s="46"/>
      <c r="S606" s="46"/>
      <c r="T606" s="46"/>
      <c r="U606" s="46"/>
      <c r="V606" s="46"/>
      <c r="W606" s="46"/>
      <c r="X606" s="26"/>
      <c r="Y606" s="183" t="s">
        <v>4</v>
      </c>
      <c r="Z606" s="183"/>
      <c r="AA606" s="99">
        <f>IF(SUM(S42:S59)=0,0,+(SUM(S42:S59)/AA604))</f>
        <v>1.9065190651906518E-2</v>
      </c>
      <c r="AB606" s="50"/>
      <c r="AC606" s="50"/>
      <c r="AD606" s="50"/>
    </row>
    <row r="607" spans="1:30" ht="22.5" customHeight="1" thickBot="1" x14ac:dyDescent="0.25">
      <c r="A607" s="44"/>
      <c r="B607" s="60"/>
      <c r="C607" s="60"/>
      <c r="D607" s="60"/>
      <c r="E607" s="55"/>
      <c r="F607" s="1"/>
      <c r="G607" s="2"/>
      <c r="H607" s="2"/>
      <c r="I607" s="46"/>
      <c r="J607" s="46"/>
      <c r="K607" s="46"/>
      <c r="L607" s="46"/>
      <c r="M607" s="46"/>
      <c r="N607" s="46"/>
      <c r="O607" s="46"/>
      <c r="P607" s="46"/>
      <c r="Q607" s="46"/>
      <c r="R607" s="46"/>
      <c r="S607" s="46"/>
      <c r="T607" s="46"/>
      <c r="U607" s="46"/>
      <c r="V607" s="46"/>
      <c r="W607" s="46"/>
      <c r="X607" s="26"/>
      <c r="Y607" s="183" t="s">
        <v>3</v>
      </c>
      <c r="Z607" s="183"/>
      <c r="AA607" s="100">
        <f>IF(SUM(R42:R59)=0,0,+(SUM(R42:R59)/AA605))</f>
        <v>1.9065190651906518E-2</v>
      </c>
      <c r="AB607" s="50"/>
      <c r="AC607" s="50"/>
      <c r="AD607" s="50"/>
    </row>
    <row r="608" spans="1:30" ht="22.5" customHeight="1" thickBot="1" x14ac:dyDescent="0.25">
      <c r="A608" s="44"/>
      <c r="B608" s="60"/>
      <c r="C608" s="60"/>
      <c r="D608" s="60"/>
      <c r="E608" s="55"/>
      <c r="F608" s="1"/>
      <c r="G608" s="2"/>
      <c r="H608" s="2"/>
      <c r="I608" s="46"/>
      <c r="J608" s="46"/>
      <c r="K608" s="46"/>
      <c r="L608" s="46"/>
      <c r="M608" s="46"/>
      <c r="N608" s="46"/>
      <c r="O608" s="46"/>
      <c r="P608" s="46"/>
      <c r="Q608" s="46"/>
      <c r="R608" s="46"/>
      <c r="S608" s="46"/>
      <c r="T608" s="46"/>
      <c r="U608" s="46"/>
      <c r="V608" s="46"/>
      <c r="W608" s="46"/>
      <c r="X608" s="26"/>
      <c r="Y608" s="47"/>
      <c r="Z608" s="47"/>
      <c r="AA608" s="48"/>
      <c r="AB608" s="50"/>
      <c r="AC608" s="50"/>
      <c r="AD608" s="50"/>
    </row>
    <row r="609" spans="1:30" ht="22.5" customHeight="1" thickBot="1" x14ac:dyDescent="0.25">
      <c r="A609" s="44"/>
      <c r="B609" s="60"/>
      <c r="C609" s="60"/>
      <c r="D609" s="60"/>
      <c r="E609" s="55"/>
      <c r="F609" s="1"/>
      <c r="G609" s="2"/>
      <c r="H609" s="2"/>
      <c r="I609" s="46"/>
      <c r="J609" s="46"/>
      <c r="K609" s="46"/>
      <c r="L609" s="46"/>
      <c r="M609" s="46"/>
      <c r="N609" s="46"/>
      <c r="O609" s="46"/>
      <c r="P609" s="46"/>
      <c r="Q609" s="46"/>
      <c r="R609" s="46"/>
      <c r="S609" s="46"/>
      <c r="T609" s="46"/>
      <c r="U609" s="46"/>
      <c r="V609" s="46"/>
      <c r="W609" s="46"/>
      <c r="X609" s="26"/>
      <c r="Y609" s="164" t="s">
        <v>1918</v>
      </c>
      <c r="Z609" s="164"/>
      <c r="AA609" s="164"/>
      <c r="AB609" s="50"/>
      <c r="AC609" s="50"/>
      <c r="AD609" s="50"/>
    </row>
    <row r="610" spans="1:30" ht="22.5" customHeight="1" thickBot="1" x14ac:dyDescent="0.25">
      <c r="A610" s="44"/>
      <c r="B610" s="60"/>
      <c r="C610" s="60"/>
      <c r="D610" s="60"/>
      <c r="E610" s="55"/>
      <c r="F610" s="1"/>
      <c r="G610" s="2"/>
      <c r="H610" s="2"/>
      <c r="I610" s="46"/>
      <c r="J610" s="46"/>
      <c r="K610" s="46"/>
      <c r="L610" s="46"/>
      <c r="M610" s="46"/>
      <c r="N610" s="46"/>
      <c r="O610" s="46"/>
      <c r="P610" s="46"/>
      <c r="Q610" s="46"/>
      <c r="R610" s="46"/>
      <c r="S610" s="46"/>
      <c r="T610" s="46"/>
      <c r="U610" s="46"/>
      <c r="V610" s="46"/>
      <c r="W610" s="46"/>
      <c r="X610" s="26"/>
      <c r="Y610" s="164"/>
      <c r="Z610" s="164"/>
      <c r="AA610" s="164"/>
      <c r="AB610" s="50"/>
      <c r="AC610" s="50"/>
      <c r="AD610" s="50"/>
    </row>
    <row r="611" spans="1:30" ht="22.5" customHeight="1" thickBot="1" x14ac:dyDescent="0.25">
      <c r="A611" s="44"/>
      <c r="B611" s="60"/>
      <c r="C611" s="60"/>
      <c r="D611" s="60"/>
      <c r="E611" s="55"/>
      <c r="F611" s="1"/>
      <c r="G611" s="2"/>
      <c r="H611" s="2"/>
      <c r="I611" s="46"/>
      <c r="J611" s="46"/>
      <c r="K611" s="46"/>
      <c r="L611" s="46"/>
      <c r="M611" s="46"/>
      <c r="N611" s="46"/>
      <c r="O611" s="46"/>
      <c r="P611" s="46"/>
      <c r="Q611" s="46"/>
      <c r="R611" s="46"/>
      <c r="S611" s="46"/>
      <c r="T611" s="46"/>
      <c r="U611" s="46"/>
      <c r="V611" s="46"/>
      <c r="W611" s="46"/>
      <c r="X611" s="26"/>
      <c r="Y611" s="183" t="s">
        <v>1</v>
      </c>
      <c r="Z611" s="183"/>
      <c r="AA611" s="36">
        <f>SUM(T60:T86)</f>
        <v>508.42857142857156</v>
      </c>
      <c r="AB611" s="50"/>
      <c r="AC611" s="50"/>
      <c r="AD611" s="50"/>
    </row>
    <row r="612" spans="1:30" ht="22.5" customHeight="1" thickBot="1" x14ac:dyDescent="0.25">
      <c r="A612" s="44"/>
      <c r="B612" s="60"/>
      <c r="C612" s="60"/>
      <c r="D612" s="60"/>
      <c r="E612" s="55"/>
      <c r="F612" s="1"/>
      <c r="G612" s="2"/>
      <c r="H612" s="2"/>
      <c r="I612" s="46"/>
      <c r="J612" s="46"/>
      <c r="K612" s="46"/>
      <c r="L612" s="46"/>
      <c r="M612" s="46"/>
      <c r="N612" s="46"/>
      <c r="O612" s="46"/>
      <c r="P612" s="46"/>
      <c r="Q612" s="46"/>
      <c r="R612" s="46"/>
      <c r="S612" s="46"/>
      <c r="T612" s="46"/>
      <c r="U612" s="46"/>
      <c r="V612" s="46"/>
      <c r="W612" s="46"/>
      <c r="X612" s="26"/>
      <c r="Y612" s="183" t="s">
        <v>2</v>
      </c>
      <c r="Z612" s="183"/>
      <c r="AA612" s="36">
        <f>SUM(N60:N86)</f>
        <v>664.85714285714266</v>
      </c>
      <c r="AB612" s="50"/>
      <c r="AC612" s="50"/>
      <c r="AD612" s="50"/>
    </row>
    <row r="613" spans="1:30" ht="22.5" customHeight="1" thickBot="1" x14ac:dyDescent="0.25">
      <c r="A613" s="44"/>
      <c r="B613" s="60"/>
      <c r="C613" s="60"/>
      <c r="D613" s="60"/>
      <c r="E613" s="55"/>
      <c r="F613" s="1"/>
      <c r="G613" s="2"/>
      <c r="H613" s="2"/>
      <c r="I613" s="46"/>
      <c r="J613" s="46"/>
      <c r="K613" s="46"/>
      <c r="L613" s="46"/>
      <c r="M613" s="46"/>
      <c r="N613" s="46"/>
      <c r="O613" s="46"/>
      <c r="P613" s="46"/>
      <c r="Q613" s="46"/>
      <c r="R613" s="46"/>
      <c r="S613" s="46"/>
      <c r="T613" s="46"/>
      <c r="U613" s="46"/>
      <c r="V613" s="46"/>
      <c r="W613" s="46"/>
      <c r="X613" s="26"/>
      <c r="Y613" s="183" t="s">
        <v>4</v>
      </c>
      <c r="Z613" s="183"/>
      <c r="AA613" s="99">
        <f>IF(SUM(S60:S86)=0,0,+(SUM(S60:S86)/AA611))</f>
        <v>0.82969935375105364</v>
      </c>
      <c r="AB613" s="50"/>
      <c r="AC613" s="50"/>
      <c r="AD613" s="50"/>
    </row>
    <row r="614" spans="1:30" ht="22.5" customHeight="1" thickBot="1" x14ac:dyDescent="0.25">
      <c r="A614" s="44"/>
      <c r="B614" s="60"/>
      <c r="C614" s="60"/>
      <c r="D614" s="60"/>
      <c r="E614" s="55"/>
      <c r="F614" s="1"/>
      <c r="G614" s="2"/>
      <c r="H614" s="2"/>
      <c r="I614" s="46"/>
      <c r="J614" s="46"/>
      <c r="K614" s="46"/>
      <c r="L614" s="46"/>
      <c r="M614" s="46"/>
      <c r="N614" s="46"/>
      <c r="O614" s="46"/>
      <c r="P614" s="46"/>
      <c r="Q614" s="46"/>
      <c r="R614" s="46"/>
      <c r="S614" s="46"/>
      <c r="T614" s="46"/>
      <c r="U614" s="46"/>
      <c r="V614" s="46"/>
      <c r="W614" s="46"/>
      <c r="X614" s="26"/>
      <c r="Y614" s="183" t="s">
        <v>3</v>
      </c>
      <c r="Z614" s="183"/>
      <c r="AA614" s="100">
        <f>IF(SUM(R60:R86)=0,0,+(SUM(R60:R86)/AA612))</f>
        <v>0.63448646325741331</v>
      </c>
      <c r="AB614" s="50"/>
      <c r="AC614" s="50"/>
      <c r="AD614" s="50"/>
    </row>
    <row r="615" spans="1:30" ht="22.5" customHeight="1" thickBot="1" x14ac:dyDescent="0.25">
      <c r="A615" s="44"/>
      <c r="B615" s="60"/>
      <c r="C615" s="60"/>
      <c r="D615" s="60"/>
      <c r="E615" s="55"/>
      <c r="F615" s="1"/>
      <c r="G615" s="2"/>
      <c r="H615" s="2"/>
      <c r="I615" s="46"/>
      <c r="J615" s="46"/>
      <c r="K615" s="46"/>
      <c r="L615" s="46"/>
      <c r="M615" s="46"/>
      <c r="N615" s="46"/>
      <c r="O615" s="46"/>
      <c r="P615" s="46"/>
      <c r="Q615" s="46"/>
      <c r="R615" s="46"/>
      <c r="S615" s="46"/>
      <c r="T615" s="46"/>
      <c r="U615" s="46"/>
      <c r="V615" s="46"/>
      <c r="W615" s="46"/>
      <c r="X615" s="26"/>
      <c r="Y615" s="47"/>
      <c r="Z615" s="47"/>
      <c r="AA615" s="48"/>
      <c r="AB615" s="50"/>
      <c r="AC615" s="50"/>
      <c r="AD615" s="50"/>
    </row>
    <row r="616" spans="1:30" ht="22.5" customHeight="1" thickBot="1" x14ac:dyDescent="0.25">
      <c r="A616" s="44"/>
      <c r="B616" s="60"/>
      <c r="C616" s="60"/>
      <c r="D616" s="60"/>
      <c r="E616" s="55"/>
      <c r="F616" s="1"/>
      <c r="G616" s="2"/>
      <c r="H616" s="2"/>
      <c r="I616" s="46"/>
      <c r="J616" s="46"/>
      <c r="K616" s="46"/>
      <c r="L616" s="46"/>
      <c r="M616" s="46"/>
      <c r="N616" s="46"/>
      <c r="O616" s="46"/>
      <c r="P616" s="46"/>
      <c r="Q616" s="46"/>
      <c r="R616" s="46"/>
      <c r="S616" s="46"/>
      <c r="T616" s="46"/>
      <c r="U616" s="46"/>
      <c r="V616" s="46"/>
      <c r="W616" s="46"/>
      <c r="X616" s="26"/>
      <c r="Y616" s="184" t="s">
        <v>1840</v>
      </c>
      <c r="Z616" s="184"/>
      <c r="AA616" s="184"/>
      <c r="AB616" s="50"/>
      <c r="AC616" s="50"/>
      <c r="AD616" s="50"/>
    </row>
    <row r="617" spans="1:30" ht="22.5" customHeight="1" thickBot="1" x14ac:dyDescent="0.25">
      <c r="A617" s="44"/>
      <c r="B617" s="60"/>
      <c r="C617" s="60"/>
      <c r="D617" s="60"/>
      <c r="E617" s="55"/>
      <c r="F617" s="1"/>
      <c r="G617" s="2"/>
      <c r="H617" s="2"/>
      <c r="I617" s="46"/>
      <c r="J617" s="46"/>
      <c r="K617" s="46"/>
      <c r="L617" s="46"/>
      <c r="M617" s="46"/>
      <c r="N617" s="46"/>
      <c r="O617" s="46"/>
      <c r="P617" s="46"/>
      <c r="Q617" s="46"/>
      <c r="R617" s="46"/>
      <c r="S617" s="46"/>
      <c r="T617" s="46"/>
      <c r="U617" s="46"/>
      <c r="V617" s="46"/>
      <c r="W617" s="46"/>
      <c r="X617" s="26"/>
      <c r="Y617" s="184"/>
      <c r="Z617" s="184"/>
      <c r="AA617" s="184"/>
      <c r="AB617" s="50"/>
      <c r="AC617" s="50"/>
      <c r="AD617" s="50"/>
    </row>
    <row r="618" spans="1:30" ht="22.5" customHeight="1" thickBot="1" x14ac:dyDescent="0.25">
      <c r="A618" s="44"/>
      <c r="B618" s="60"/>
      <c r="C618" s="60"/>
      <c r="D618" s="60"/>
      <c r="E618" s="55"/>
      <c r="F618" s="1"/>
      <c r="G618" s="2"/>
      <c r="H618" s="2"/>
      <c r="I618" s="46"/>
      <c r="J618" s="46"/>
      <c r="K618" s="46"/>
      <c r="L618" s="46"/>
      <c r="M618" s="46"/>
      <c r="N618" s="46"/>
      <c r="O618" s="46"/>
      <c r="P618" s="46"/>
      <c r="Q618" s="46"/>
      <c r="R618" s="46"/>
      <c r="S618" s="46"/>
      <c r="T618" s="46"/>
      <c r="U618" s="46"/>
      <c r="V618" s="46"/>
      <c r="W618" s="46"/>
      <c r="X618" s="26"/>
      <c r="Y618" s="183" t="s">
        <v>1</v>
      </c>
      <c r="Z618" s="183"/>
      <c r="AA618" s="36">
        <f>SUM(T87)</f>
        <v>26.285714285714285</v>
      </c>
      <c r="AB618" s="50"/>
      <c r="AC618" s="50"/>
      <c r="AD618" s="50"/>
    </row>
    <row r="619" spans="1:30" ht="22.5" customHeight="1" thickBot="1" x14ac:dyDescent="0.25">
      <c r="A619" s="44"/>
      <c r="B619" s="60"/>
      <c r="C619" s="60"/>
      <c r="D619" s="60"/>
      <c r="E619" s="55"/>
      <c r="F619" s="1"/>
      <c r="G619" s="2"/>
      <c r="H619" s="2"/>
      <c r="I619" s="46"/>
      <c r="J619" s="46"/>
      <c r="K619" s="46"/>
      <c r="L619" s="46"/>
      <c r="M619" s="46"/>
      <c r="N619" s="46"/>
      <c r="O619" s="46"/>
      <c r="P619" s="46"/>
      <c r="Q619" s="46"/>
      <c r="R619" s="46"/>
      <c r="S619" s="46"/>
      <c r="T619" s="46"/>
      <c r="U619" s="46"/>
      <c r="V619" s="46"/>
      <c r="W619" s="46"/>
      <c r="X619" s="26"/>
      <c r="Y619" s="183" t="s">
        <v>2</v>
      </c>
      <c r="Z619" s="183"/>
      <c r="AA619" s="36">
        <f>SUM(N87)</f>
        <v>26.285714285714285</v>
      </c>
      <c r="AB619" s="50"/>
      <c r="AC619" s="50"/>
      <c r="AD619" s="50"/>
    </row>
    <row r="620" spans="1:30" ht="22.5" customHeight="1" thickBot="1" x14ac:dyDescent="0.25">
      <c r="A620" s="44"/>
      <c r="B620" s="60"/>
      <c r="C620" s="60"/>
      <c r="D620" s="60"/>
      <c r="E620" s="55"/>
      <c r="F620" s="1"/>
      <c r="G620" s="2"/>
      <c r="H620" s="2"/>
      <c r="I620" s="46"/>
      <c r="J620" s="46"/>
      <c r="K620" s="46"/>
      <c r="L620" s="46"/>
      <c r="M620" s="46"/>
      <c r="N620" s="46"/>
      <c r="O620" s="46"/>
      <c r="P620" s="46"/>
      <c r="Q620" s="46"/>
      <c r="R620" s="46"/>
      <c r="S620" s="46"/>
      <c r="T620" s="46"/>
      <c r="U620" s="46"/>
      <c r="V620" s="46"/>
      <c r="W620" s="46"/>
      <c r="X620" s="26"/>
      <c r="Y620" s="183" t="s">
        <v>4</v>
      </c>
      <c r="Z620" s="183"/>
      <c r="AA620" s="99">
        <f>IF(SUM(S87)=0,0,+(SUM(S87)/AA618))</f>
        <v>0</v>
      </c>
      <c r="AB620" s="50"/>
      <c r="AC620" s="50"/>
      <c r="AD620" s="50"/>
    </row>
    <row r="621" spans="1:30" ht="22.5" customHeight="1" thickBot="1" x14ac:dyDescent="0.25">
      <c r="A621" s="44"/>
      <c r="B621" s="60"/>
      <c r="C621" s="60"/>
      <c r="D621" s="60"/>
      <c r="E621" s="55"/>
      <c r="F621" s="1"/>
      <c r="G621" s="2"/>
      <c r="H621" s="2"/>
      <c r="I621" s="46"/>
      <c r="J621" s="46"/>
      <c r="K621" s="46"/>
      <c r="L621" s="46"/>
      <c r="M621" s="46"/>
      <c r="N621" s="46"/>
      <c r="O621" s="46"/>
      <c r="P621" s="46"/>
      <c r="Q621" s="46"/>
      <c r="R621" s="46"/>
      <c r="S621" s="46"/>
      <c r="T621" s="46"/>
      <c r="U621" s="46"/>
      <c r="V621" s="46"/>
      <c r="W621" s="46"/>
      <c r="X621" s="26"/>
      <c r="Y621" s="183" t="s">
        <v>3</v>
      </c>
      <c r="Z621" s="183"/>
      <c r="AA621" s="100">
        <f>IF(SUM(R87)=0,0,+(SUM(R87)/AA619))</f>
        <v>0</v>
      </c>
      <c r="AB621" s="50"/>
      <c r="AC621" s="50"/>
      <c r="AD621" s="50"/>
    </row>
    <row r="622" spans="1:30" ht="22.5" customHeight="1" thickBot="1" x14ac:dyDescent="0.25">
      <c r="A622" s="44"/>
      <c r="B622" s="60"/>
      <c r="C622" s="60"/>
      <c r="D622" s="60"/>
      <c r="E622" s="55"/>
      <c r="F622" s="1"/>
      <c r="G622" s="2"/>
      <c r="H622" s="2"/>
      <c r="I622" s="46"/>
      <c r="J622" s="46"/>
      <c r="K622" s="46"/>
      <c r="L622" s="46"/>
      <c r="M622" s="46"/>
      <c r="N622" s="46"/>
      <c r="O622" s="46"/>
      <c r="P622" s="46"/>
      <c r="Q622" s="46"/>
      <c r="R622" s="46"/>
      <c r="S622" s="46"/>
      <c r="T622" s="46"/>
      <c r="U622" s="46"/>
      <c r="V622" s="46"/>
      <c r="W622" s="46"/>
      <c r="X622" s="26"/>
      <c r="Y622" s="47"/>
      <c r="Z622" s="47"/>
      <c r="AA622" s="48"/>
      <c r="AB622" s="50"/>
      <c r="AC622" s="50"/>
      <c r="AD622" s="50"/>
    </row>
    <row r="623" spans="1:30" ht="22.5" customHeight="1" thickBot="1" x14ac:dyDescent="0.25">
      <c r="A623" s="44"/>
      <c r="B623" s="60"/>
      <c r="C623" s="60"/>
      <c r="D623" s="60"/>
      <c r="E623" s="55"/>
      <c r="F623" s="1"/>
      <c r="G623" s="2"/>
      <c r="H623" s="2"/>
      <c r="I623" s="46"/>
      <c r="J623" s="46"/>
      <c r="K623" s="46"/>
      <c r="L623" s="46"/>
      <c r="M623" s="46"/>
      <c r="N623" s="46"/>
      <c r="O623" s="46"/>
      <c r="P623" s="46"/>
      <c r="Q623" s="46"/>
      <c r="R623" s="46"/>
      <c r="S623" s="46"/>
      <c r="T623" s="46"/>
      <c r="U623" s="46"/>
      <c r="V623" s="46"/>
      <c r="W623" s="46"/>
      <c r="X623" s="26"/>
      <c r="Y623" s="184" t="s">
        <v>1811</v>
      </c>
      <c r="Z623" s="184"/>
      <c r="AA623" s="184"/>
      <c r="AB623" s="50"/>
      <c r="AC623" s="50"/>
      <c r="AD623" s="50"/>
    </row>
    <row r="624" spans="1:30" ht="22.5" customHeight="1" thickBot="1" x14ac:dyDescent="0.25">
      <c r="A624" s="44"/>
      <c r="B624" s="60"/>
      <c r="C624" s="60"/>
      <c r="D624" s="60"/>
      <c r="E624" s="55"/>
      <c r="F624" s="1"/>
      <c r="G624" s="2"/>
      <c r="H624" s="2"/>
      <c r="I624" s="46"/>
      <c r="J624" s="46"/>
      <c r="K624" s="46"/>
      <c r="L624" s="46"/>
      <c r="M624" s="46"/>
      <c r="N624" s="46"/>
      <c r="O624" s="46"/>
      <c r="P624" s="46"/>
      <c r="Q624" s="46"/>
      <c r="R624" s="46"/>
      <c r="S624" s="46"/>
      <c r="T624" s="46"/>
      <c r="U624" s="46"/>
      <c r="V624" s="46"/>
      <c r="W624" s="46"/>
      <c r="X624" s="26"/>
      <c r="Y624" s="184"/>
      <c r="Z624" s="184"/>
      <c r="AA624" s="184"/>
      <c r="AB624" s="50"/>
      <c r="AC624" s="50"/>
      <c r="AD624" s="50"/>
    </row>
    <row r="625" spans="1:30" ht="22.5" customHeight="1" thickBot="1" x14ac:dyDescent="0.25">
      <c r="A625" s="44"/>
      <c r="B625" s="60"/>
      <c r="C625" s="60"/>
      <c r="D625" s="60"/>
      <c r="E625" s="55"/>
      <c r="F625" s="1"/>
      <c r="G625" s="2"/>
      <c r="H625" s="2"/>
      <c r="I625" s="46"/>
      <c r="J625" s="46"/>
      <c r="K625" s="46"/>
      <c r="L625" s="46"/>
      <c r="M625" s="46"/>
      <c r="N625" s="46"/>
      <c r="O625" s="46"/>
      <c r="P625" s="46"/>
      <c r="Q625" s="46"/>
      <c r="R625" s="46"/>
      <c r="S625" s="46"/>
      <c r="T625" s="46"/>
      <c r="U625" s="46"/>
      <c r="V625" s="46"/>
      <c r="W625" s="46"/>
      <c r="X625" s="26"/>
      <c r="Y625" s="183" t="s">
        <v>1</v>
      </c>
      <c r="Z625" s="183"/>
      <c r="AA625" s="36">
        <f>SUM(T88:T94)</f>
        <v>152.28571428571428</v>
      </c>
      <c r="AB625" s="50"/>
      <c r="AC625" s="50"/>
      <c r="AD625" s="50"/>
    </row>
    <row r="626" spans="1:30" ht="22.5" customHeight="1" thickBot="1" x14ac:dyDescent="0.25">
      <c r="A626" s="44"/>
      <c r="B626" s="60"/>
      <c r="C626" s="60"/>
      <c r="D626" s="60"/>
      <c r="E626" s="55"/>
      <c r="F626" s="1"/>
      <c r="G626" s="2"/>
      <c r="H626" s="2"/>
      <c r="I626" s="46"/>
      <c r="J626" s="46"/>
      <c r="K626" s="46"/>
      <c r="L626" s="46"/>
      <c r="M626" s="46"/>
      <c r="N626" s="46"/>
      <c r="O626" s="46"/>
      <c r="P626" s="46"/>
      <c r="Q626" s="46"/>
      <c r="R626" s="46"/>
      <c r="S626" s="46"/>
      <c r="T626" s="46"/>
      <c r="U626" s="46"/>
      <c r="V626" s="46"/>
      <c r="W626" s="46"/>
      <c r="X626" s="26"/>
      <c r="Y626" s="183" t="s">
        <v>2</v>
      </c>
      <c r="Z626" s="183"/>
      <c r="AA626" s="36">
        <f>SUM(N88:N94)</f>
        <v>152.28571428571428</v>
      </c>
      <c r="AB626" s="50"/>
      <c r="AC626" s="50"/>
      <c r="AD626" s="50"/>
    </row>
    <row r="627" spans="1:30" ht="22.5" customHeight="1" thickBot="1" x14ac:dyDescent="0.25">
      <c r="A627" s="44"/>
      <c r="B627" s="60"/>
      <c r="C627" s="60"/>
      <c r="D627" s="60"/>
      <c r="E627" s="55"/>
      <c r="F627" s="1"/>
      <c r="G627" s="2"/>
      <c r="H627" s="2"/>
      <c r="I627" s="46"/>
      <c r="J627" s="46"/>
      <c r="K627" s="46"/>
      <c r="L627" s="46"/>
      <c r="M627" s="46"/>
      <c r="N627" s="46"/>
      <c r="O627" s="46"/>
      <c r="P627" s="46"/>
      <c r="Q627" s="46"/>
      <c r="R627" s="46"/>
      <c r="S627" s="46"/>
      <c r="T627" s="46"/>
      <c r="U627" s="46"/>
      <c r="V627" s="46"/>
      <c r="W627" s="46"/>
      <c r="X627" s="26"/>
      <c r="Y627" s="183" t="s">
        <v>4</v>
      </c>
      <c r="Z627" s="183"/>
      <c r="AA627" s="99">
        <f>IF(SUM(S88:S94)=0,0,+(SUM(S88:S94)/AA625))</f>
        <v>1</v>
      </c>
      <c r="AB627" s="50"/>
      <c r="AC627" s="50"/>
      <c r="AD627" s="50"/>
    </row>
    <row r="628" spans="1:30" ht="22.5" customHeight="1" thickBot="1" x14ac:dyDescent="0.25">
      <c r="A628" s="44"/>
      <c r="B628" s="60"/>
      <c r="C628" s="60"/>
      <c r="D628" s="60"/>
      <c r="E628" s="55"/>
      <c r="F628" s="1"/>
      <c r="G628" s="2"/>
      <c r="H628" s="2"/>
      <c r="I628" s="46"/>
      <c r="J628" s="46"/>
      <c r="K628" s="46"/>
      <c r="L628" s="46"/>
      <c r="M628" s="46"/>
      <c r="N628" s="46"/>
      <c r="O628" s="46"/>
      <c r="P628" s="46"/>
      <c r="Q628" s="46"/>
      <c r="R628" s="46"/>
      <c r="S628" s="46"/>
      <c r="T628" s="46"/>
      <c r="U628" s="46"/>
      <c r="V628" s="46"/>
      <c r="W628" s="46"/>
      <c r="X628" s="26"/>
      <c r="Y628" s="183" t="s">
        <v>3</v>
      </c>
      <c r="Z628" s="183"/>
      <c r="AA628" s="100">
        <f>IF(SUM(R88:R94)=0,0,+(SUM(R88:R94)/AA626))</f>
        <v>1</v>
      </c>
      <c r="AB628" s="50"/>
      <c r="AC628" s="50"/>
      <c r="AD628" s="50"/>
    </row>
    <row r="629" spans="1:30" ht="22.5" customHeight="1" thickBot="1" x14ac:dyDescent="0.25">
      <c r="A629" s="44"/>
      <c r="B629" s="60"/>
      <c r="C629" s="60"/>
      <c r="D629" s="60"/>
      <c r="E629" s="55"/>
      <c r="F629" s="1"/>
      <c r="G629" s="2"/>
      <c r="H629" s="2"/>
      <c r="I629" s="46"/>
      <c r="J629" s="46"/>
      <c r="K629" s="46"/>
      <c r="L629" s="46"/>
      <c r="M629" s="46"/>
      <c r="N629" s="46"/>
      <c r="O629" s="46"/>
      <c r="P629" s="46"/>
      <c r="Q629" s="46"/>
      <c r="R629" s="46"/>
      <c r="S629" s="46"/>
      <c r="T629" s="46"/>
      <c r="U629" s="46"/>
      <c r="V629" s="46"/>
      <c r="W629" s="46"/>
      <c r="X629" s="26"/>
      <c r="Y629" s="47"/>
      <c r="Z629" s="47"/>
      <c r="AA629" s="48"/>
      <c r="AB629" s="50"/>
      <c r="AC629" s="50"/>
      <c r="AD629" s="50"/>
    </row>
    <row r="630" spans="1:30" ht="22.5" customHeight="1" thickBot="1" x14ac:dyDescent="0.25">
      <c r="A630" s="44"/>
      <c r="B630" s="60"/>
      <c r="C630" s="60"/>
      <c r="D630" s="60"/>
      <c r="E630" s="55"/>
      <c r="F630" s="1"/>
      <c r="G630" s="2"/>
      <c r="H630" s="2"/>
      <c r="I630" s="46"/>
      <c r="J630" s="46"/>
      <c r="K630" s="46"/>
      <c r="L630" s="46"/>
      <c r="M630" s="46"/>
      <c r="N630" s="46"/>
      <c r="O630" s="46"/>
      <c r="P630" s="46"/>
      <c r="Q630" s="46"/>
      <c r="R630" s="46"/>
      <c r="S630" s="46"/>
      <c r="T630" s="46"/>
      <c r="U630" s="46"/>
      <c r="V630" s="46"/>
      <c r="W630" s="46"/>
      <c r="X630" s="26"/>
      <c r="Y630" s="184" t="s">
        <v>1812</v>
      </c>
      <c r="Z630" s="184"/>
      <c r="AA630" s="184"/>
      <c r="AB630" s="50"/>
      <c r="AC630" s="50"/>
      <c r="AD630" s="50"/>
    </row>
    <row r="631" spans="1:30" ht="22.5" customHeight="1" thickBot="1" x14ac:dyDescent="0.25">
      <c r="A631" s="44"/>
      <c r="B631" s="60"/>
      <c r="C631" s="60"/>
      <c r="D631" s="60"/>
      <c r="E631" s="55"/>
      <c r="F631" s="1"/>
      <c r="G631" s="2"/>
      <c r="H631" s="2"/>
      <c r="I631" s="46"/>
      <c r="J631" s="46"/>
      <c r="K631" s="46"/>
      <c r="L631" s="46"/>
      <c r="M631" s="46"/>
      <c r="N631" s="46"/>
      <c r="O631" s="46"/>
      <c r="P631" s="46"/>
      <c r="Q631" s="46"/>
      <c r="R631" s="46"/>
      <c r="S631" s="46"/>
      <c r="T631" s="46"/>
      <c r="U631" s="46"/>
      <c r="V631" s="46"/>
      <c r="W631" s="46"/>
      <c r="X631" s="26"/>
      <c r="Y631" s="184"/>
      <c r="Z631" s="184"/>
      <c r="AA631" s="184"/>
      <c r="AB631" s="50"/>
      <c r="AC631" s="50"/>
      <c r="AD631" s="50"/>
    </row>
    <row r="632" spans="1:30" ht="22.5" customHeight="1" thickBot="1" x14ac:dyDescent="0.25">
      <c r="A632" s="44"/>
      <c r="B632" s="60"/>
      <c r="C632" s="60"/>
      <c r="D632" s="60"/>
      <c r="E632" s="55"/>
      <c r="F632" s="1"/>
      <c r="G632" s="2"/>
      <c r="H632" s="2"/>
      <c r="I632" s="46"/>
      <c r="J632" s="46"/>
      <c r="K632" s="46"/>
      <c r="L632" s="46"/>
      <c r="M632" s="46"/>
      <c r="N632" s="46"/>
      <c r="O632" s="46"/>
      <c r="P632" s="46"/>
      <c r="Q632" s="46"/>
      <c r="R632" s="46"/>
      <c r="S632" s="46"/>
      <c r="T632" s="46"/>
      <c r="U632" s="46"/>
      <c r="V632" s="46"/>
      <c r="W632" s="46"/>
      <c r="X632" s="26"/>
      <c r="Y632" s="183" t="s">
        <v>1</v>
      </c>
      <c r="Z632" s="183"/>
      <c r="AA632" s="36">
        <f>SUM(T95)</f>
        <v>23</v>
      </c>
      <c r="AB632" s="50"/>
      <c r="AC632" s="50"/>
      <c r="AD632" s="50"/>
    </row>
    <row r="633" spans="1:30" ht="22.5" customHeight="1" thickBot="1" x14ac:dyDescent="0.25">
      <c r="A633" s="44"/>
      <c r="B633" s="60"/>
      <c r="C633" s="60"/>
      <c r="D633" s="60"/>
      <c r="E633" s="55"/>
      <c r="F633" s="1"/>
      <c r="G633" s="2"/>
      <c r="H633" s="2"/>
      <c r="I633" s="46"/>
      <c r="J633" s="46"/>
      <c r="K633" s="46"/>
      <c r="L633" s="46"/>
      <c r="M633" s="46"/>
      <c r="N633" s="46"/>
      <c r="O633" s="46"/>
      <c r="P633" s="46"/>
      <c r="Q633" s="46"/>
      <c r="R633" s="46"/>
      <c r="S633" s="46"/>
      <c r="T633" s="46"/>
      <c r="U633" s="46"/>
      <c r="V633" s="46"/>
      <c r="W633" s="46"/>
      <c r="X633" s="26"/>
      <c r="Y633" s="183" t="s">
        <v>2</v>
      </c>
      <c r="Z633" s="183"/>
      <c r="AA633" s="36">
        <f>SUM(N95)</f>
        <v>23</v>
      </c>
      <c r="AB633" s="50"/>
      <c r="AC633" s="50"/>
      <c r="AD633" s="50"/>
    </row>
    <row r="634" spans="1:30" ht="22.5" customHeight="1" thickBot="1" x14ac:dyDescent="0.25">
      <c r="A634" s="44"/>
      <c r="B634" s="60"/>
      <c r="C634" s="60"/>
      <c r="D634" s="60"/>
      <c r="E634" s="55"/>
      <c r="F634" s="1"/>
      <c r="G634" s="2"/>
      <c r="H634" s="2"/>
      <c r="I634" s="46"/>
      <c r="J634" s="46"/>
      <c r="K634" s="46"/>
      <c r="L634" s="46"/>
      <c r="M634" s="46"/>
      <c r="N634" s="46"/>
      <c r="O634" s="46"/>
      <c r="P634" s="46"/>
      <c r="Q634" s="46"/>
      <c r="R634" s="46"/>
      <c r="S634" s="46"/>
      <c r="T634" s="46"/>
      <c r="U634" s="46"/>
      <c r="V634" s="46"/>
      <c r="W634" s="46"/>
      <c r="X634" s="26"/>
      <c r="Y634" s="183" t="s">
        <v>4</v>
      </c>
      <c r="Z634" s="183"/>
      <c r="AA634" s="99">
        <f>IF(SUM(S95)=0,0,+(SUM(S95)/AA632))</f>
        <v>1</v>
      </c>
      <c r="AB634" s="50"/>
      <c r="AC634" s="50"/>
      <c r="AD634" s="50"/>
    </row>
    <row r="635" spans="1:30" ht="22.5" customHeight="1" thickBot="1" x14ac:dyDescent="0.25">
      <c r="A635" s="44"/>
      <c r="B635" s="60"/>
      <c r="C635" s="60"/>
      <c r="D635" s="60"/>
      <c r="E635" s="55"/>
      <c r="F635" s="1"/>
      <c r="G635" s="2"/>
      <c r="H635" s="2"/>
      <c r="I635" s="46"/>
      <c r="J635" s="46"/>
      <c r="K635" s="46"/>
      <c r="L635" s="46"/>
      <c r="M635" s="46"/>
      <c r="N635" s="46"/>
      <c r="O635" s="46"/>
      <c r="P635" s="46"/>
      <c r="Q635" s="46"/>
      <c r="R635" s="46"/>
      <c r="S635" s="46"/>
      <c r="T635" s="46"/>
      <c r="U635" s="46"/>
      <c r="V635" s="46"/>
      <c r="W635" s="46"/>
      <c r="X635" s="26"/>
      <c r="Y635" s="183" t="s">
        <v>3</v>
      </c>
      <c r="Z635" s="183"/>
      <c r="AA635" s="100">
        <f>IF(SUM(R95)=0,0,+(SUM(R95)/AA633))</f>
        <v>1</v>
      </c>
      <c r="AB635" s="50"/>
      <c r="AC635" s="50"/>
      <c r="AD635" s="50"/>
    </row>
    <row r="636" spans="1:30" ht="22.5" customHeight="1" thickBot="1" x14ac:dyDescent="0.25">
      <c r="A636" s="44"/>
      <c r="B636" s="60"/>
      <c r="C636" s="60"/>
      <c r="D636" s="60"/>
      <c r="E636" s="55"/>
      <c r="F636" s="1"/>
      <c r="G636" s="2"/>
      <c r="H636" s="2"/>
      <c r="I636" s="46"/>
      <c r="J636" s="46"/>
      <c r="K636" s="46"/>
      <c r="L636" s="46"/>
      <c r="M636" s="46"/>
      <c r="N636" s="46"/>
      <c r="O636" s="46"/>
      <c r="P636" s="46"/>
      <c r="Q636" s="46"/>
      <c r="R636" s="46"/>
      <c r="S636" s="46"/>
      <c r="T636" s="46"/>
      <c r="U636" s="46"/>
      <c r="V636" s="46"/>
      <c r="W636" s="46"/>
      <c r="X636" s="26"/>
      <c r="Y636" s="47"/>
      <c r="Z636" s="47"/>
      <c r="AA636" s="48"/>
      <c r="AB636" s="50"/>
      <c r="AC636" s="50"/>
      <c r="AD636" s="50"/>
    </row>
    <row r="637" spans="1:30" ht="22.5" customHeight="1" thickBot="1" x14ac:dyDescent="0.25">
      <c r="A637" s="44"/>
      <c r="B637" s="60"/>
      <c r="C637" s="60"/>
      <c r="D637" s="60"/>
      <c r="E637" s="55"/>
      <c r="F637" s="1"/>
      <c r="G637" s="2"/>
      <c r="H637" s="2"/>
      <c r="I637" s="46"/>
      <c r="J637" s="46"/>
      <c r="K637" s="46"/>
      <c r="L637" s="46"/>
      <c r="M637" s="46"/>
      <c r="N637" s="46"/>
      <c r="O637" s="46"/>
      <c r="P637" s="46"/>
      <c r="Q637" s="46"/>
      <c r="R637" s="46"/>
      <c r="S637" s="46"/>
      <c r="T637" s="46"/>
      <c r="U637" s="46"/>
      <c r="V637" s="46"/>
      <c r="W637" s="46"/>
      <c r="X637" s="26"/>
      <c r="Y637" s="184" t="s">
        <v>1813</v>
      </c>
      <c r="Z637" s="184"/>
      <c r="AA637" s="184"/>
      <c r="AB637" s="50"/>
      <c r="AC637" s="50"/>
      <c r="AD637" s="50"/>
    </row>
    <row r="638" spans="1:30" ht="22.5" customHeight="1" thickBot="1" x14ac:dyDescent="0.25">
      <c r="A638" s="44"/>
      <c r="B638" s="60"/>
      <c r="C638" s="60"/>
      <c r="D638" s="60"/>
      <c r="E638" s="55"/>
      <c r="F638" s="1"/>
      <c r="G638" s="2"/>
      <c r="H638" s="2"/>
      <c r="I638" s="46"/>
      <c r="J638" s="46"/>
      <c r="K638" s="46"/>
      <c r="L638" s="46"/>
      <c r="M638" s="46"/>
      <c r="N638" s="46"/>
      <c r="O638" s="46"/>
      <c r="P638" s="46"/>
      <c r="Q638" s="46"/>
      <c r="R638" s="46"/>
      <c r="S638" s="46"/>
      <c r="T638" s="46"/>
      <c r="U638" s="46"/>
      <c r="V638" s="46"/>
      <c r="W638" s="46"/>
      <c r="X638" s="26"/>
      <c r="Y638" s="184"/>
      <c r="Z638" s="184"/>
      <c r="AA638" s="184"/>
      <c r="AB638" s="50"/>
      <c r="AC638" s="50"/>
      <c r="AD638" s="50"/>
    </row>
    <row r="639" spans="1:30" ht="22.5" customHeight="1" thickBot="1" x14ac:dyDescent="0.25">
      <c r="A639" s="44"/>
      <c r="B639" s="60"/>
      <c r="C639" s="60"/>
      <c r="D639" s="60"/>
      <c r="E639" s="55"/>
      <c r="F639" s="1"/>
      <c r="G639" s="2"/>
      <c r="H639" s="2"/>
      <c r="I639" s="46"/>
      <c r="J639" s="46"/>
      <c r="K639" s="46"/>
      <c r="L639" s="46"/>
      <c r="M639" s="46"/>
      <c r="N639" s="46"/>
      <c r="O639" s="46"/>
      <c r="P639" s="46"/>
      <c r="Q639" s="46"/>
      <c r="R639" s="46"/>
      <c r="S639" s="46"/>
      <c r="T639" s="46"/>
      <c r="U639" s="46"/>
      <c r="V639" s="46"/>
      <c r="W639" s="46"/>
      <c r="X639" s="26"/>
      <c r="Y639" s="183" t="s">
        <v>1</v>
      </c>
      <c r="Z639" s="183"/>
      <c r="AA639" s="36">
        <f>SUM(T96:T107)</f>
        <v>235.42857142857142</v>
      </c>
      <c r="AB639" s="50"/>
      <c r="AC639" s="50"/>
      <c r="AD639" s="50"/>
    </row>
    <row r="640" spans="1:30" ht="22.5" customHeight="1" thickBot="1" x14ac:dyDescent="0.25">
      <c r="A640" s="44"/>
      <c r="B640" s="60"/>
      <c r="C640" s="60"/>
      <c r="D640" s="60"/>
      <c r="E640" s="55"/>
      <c r="F640" s="1"/>
      <c r="G640" s="2"/>
      <c r="H640" s="2"/>
      <c r="I640" s="46"/>
      <c r="J640" s="46"/>
      <c r="K640" s="46"/>
      <c r="L640" s="46"/>
      <c r="M640" s="46"/>
      <c r="N640" s="46"/>
      <c r="O640" s="46"/>
      <c r="P640" s="46"/>
      <c r="Q640" s="46"/>
      <c r="R640" s="46"/>
      <c r="S640" s="46"/>
      <c r="T640" s="46"/>
      <c r="U640" s="46"/>
      <c r="V640" s="46"/>
      <c r="W640" s="46"/>
      <c r="X640" s="26"/>
      <c r="Y640" s="183" t="s">
        <v>2</v>
      </c>
      <c r="Z640" s="183"/>
      <c r="AA640" s="36">
        <f>SUM(N96:N107)</f>
        <v>235.42857142857142</v>
      </c>
      <c r="AB640" s="50"/>
      <c r="AC640" s="50"/>
      <c r="AD640" s="50"/>
    </row>
    <row r="641" spans="1:30" ht="22.5" customHeight="1" thickBot="1" x14ac:dyDescent="0.25">
      <c r="A641" s="44"/>
      <c r="B641" s="60"/>
      <c r="C641" s="60"/>
      <c r="D641" s="60"/>
      <c r="E641" s="55"/>
      <c r="F641" s="1"/>
      <c r="G641" s="2"/>
      <c r="H641" s="2"/>
      <c r="I641" s="46"/>
      <c r="J641" s="46"/>
      <c r="K641" s="46"/>
      <c r="L641" s="46"/>
      <c r="M641" s="46"/>
      <c r="N641" s="46"/>
      <c r="O641" s="46"/>
      <c r="P641" s="46"/>
      <c r="Q641" s="46"/>
      <c r="R641" s="46"/>
      <c r="S641" s="46"/>
      <c r="T641" s="46"/>
      <c r="U641" s="46"/>
      <c r="V641" s="46"/>
      <c r="W641" s="46"/>
      <c r="X641" s="26"/>
      <c r="Y641" s="183" t="s">
        <v>4</v>
      </c>
      <c r="Z641" s="183"/>
      <c r="AA641" s="99">
        <f>IF(SUM(S96:S107)=0,0,+(SUM(S96:S107)/AA639))</f>
        <v>0.79186893203883502</v>
      </c>
      <c r="AB641" s="50"/>
      <c r="AC641" s="50"/>
      <c r="AD641" s="50"/>
    </row>
    <row r="642" spans="1:30" ht="22.5" customHeight="1" thickBot="1" x14ac:dyDescent="0.25">
      <c r="A642" s="44"/>
      <c r="B642" s="60"/>
      <c r="C642" s="60"/>
      <c r="D642" s="60"/>
      <c r="E642" s="55"/>
      <c r="F642" s="1"/>
      <c r="G642" s="2"/>
      <c r="H642" s="2"/>
      <c r="I642" s="46"/>
      <c r="J642" s="46"/>
      <c r="K642" s="46"/>
      <c r="L642" s="46"/>
      <c r="M642" s="46"/>
      <c r="N642" s="46"/>
      <c r="O642" s="46"/>
      <c r="P642" s="46"/>
      <c r="Q642" s="46"/>
      <c r="R642" s="46"/>
      <c r="S642" s="46"/>
      <c r="T642" s="46"/>
      <c r="U642" s="46"/>
      <c r="V642" s="46"/>
      <c r="W642" s="46"/>
      <c r="X642" s="26"/>
      <c r="Y642" s="183" t="s">
        <v>3</v>
      </c>
      <c r="Z642" s="183"/>
      <c r="AA642" s="100">
        <f>IF(SUM(R96:R107)=0,0,+(SUM(R96:R107)/AA640))</f>
        <v>0.79186893203883502</v>
      </c>
      <c r="AB642" s="50"/>
      <c r="AC642" s="50"/>
      <c r="AD642" s="50"/>
    </row>
    <row r="643" spans="1:30" ht="22.5" customHeight="1" thickBot="1" x14ac:dyDescent="0.25">
      <c r="A643" s="44"/>
      <c r="B643" s="60"/>
      <c r="C643" s="60"/>
      <c r="D643" s="60"/>
      <c r="E643" s="55"/>
      <c r="F643" s="1"/>
      <c r="G643" s="2"/>
      <c r="H643" s="2"/>
      <c r="I643" s="46"/>
      <c r="J643" s="46"/>
      <c r="K643" s="46"/>
      <c r="L643" s="46"/>
      <c r="M643" s="46"/>
      <c r="N643" s="46"/>
      <c r="O643" s="46"/>
      <c r="P643" s="46"/>
      <c r="Q643" s="46"/>
      <c r="R643" s="46"/>
      <c r="S643" s="46"/>
      <c r="T643" s="46"/>
      <c r="U643" s="46"/>
      <c r="V643" s="46"/>
      <c r="W643" s="46"/>
      <c r="X643" s="26"/>
      <c r="Y643" s="47"/>
      <c r="Z643" s="47"/>
      <c r="AA643" s="48"/>
      <c r="AB643" s="50"/>
      <c r="AC643" s="50"/>
      <c r="AD643" s="50"/>
    </row>
    <row r="644" spans="1:30" ht="22.5" customHeight="1" thickBot="1" x14ac:dyDescent="0.25">
      <c r="A644" s="44"/>
      <c r="B644" s="60"/>
      <c r="C644" s="60"/>
      <c r="D644" s="60"/>
      <c r="E644" s="55"/>
      <c r="F644" s="1"/>
      <c r="G644" s="2"/>
      <c r="H644" s="2"/>
      <c r="I644" s="46"/>
      <c r="J644" s="46"/>
      <c r="K644" s="46"/>
      <c r="L644" s="46"/>
      <c r="M644" s="46"/>
      <c r="N644" s="46"/>
      <c r="O644" s="46"/>
      <c r="P644" s="46"/>
      <c r="Q644" s="46"/>
      <c r="R644" s="46"/>
      <c r="S644" s="46"/>
      <c r="T644" s="46"/>
      <c r="U644" s="46"/>
      <c r="V644" s="46"/>
      <c r="W644" s="46"/>
      <c r="X644" s="26"/>
      <c r="Y644" s="184" t="s">
        <v>1743</v>
      </c>
      <c r="Z644" s="184"/>
      <c r="AA644" s="184"/>
      <c r="AB644" s="50"/>
      <c r="AC644" s="50"/>
      <c r="AD644" s="50"/>
    </row>
    <row r="645" spans="1:30" ht="22.5" customHeight="1" thickBot="1" x14ac:dyDescent="0.25">
      <c r="A645" s="44"/>
      <c r="B645" s="60"/>
      <c r="C645" s="60"/>
      <c r="D645" s="60"/>
      <c r="E645" s="55"/>
      <c r="F645" s="1"/>
      <c r="G645" s="2"/>
      <c r="H645" s="2"/>
      <c r="I645" s="46"/>
      <c r="J645" s="46"/>
      <c r="K645" s="46"/>
      <c r="L645" s="46"/>
      <c r="M645" s="46"/>
      <c r="N645" s="46"/>
      <c r="O645" s="46"/>
      <c r="P645" s="46"/>
      <c r="Q645" s="46"/>
      <c r="R645" s="46"/>
      <c r="S645" s="46"/>
      <c r="T645" s="46"/>
      <c r="U645" s="46"/>
      <c r="V645" s="46"/>
      <c r="W645" s="46"/>
      <c r="X645" s="26"/>
      <c r="Y645" s="184"/>
      <c r="Z645" s="184"/>
      <c r="AA645" s="184"/>
      <c r="AB645" s="50"/>
      <c r="AC645" s="50"/>
      <c r="AD645" s="50"/>
    </row>
    <row r="646" spans="1:30" ht="22.5" customHeight="1" thickBot="1" x14ac:dyDescent="0.25">
      <c r="A646" s="44"/>
      <c r="B646" s="60"/>
      <c r="C646" s="60"/>
      <c r="D646" s="60"/>
      <c r="E646" s="55"/>
      <c r="F646" s="1"/>
      <c r="G646" s="2"/>
      <c r="H646" s="2"/>
      <c r="I646" s="46"/>
      <c r="J646" s="46"/>
      <c r="K646" s="46"/>
      <c r="L646" s="46"/>
      <c r="M646" s="46"/>
      <c r="N646" s="46"/>
      <c r="O646" s="46"/>
      <c r="P646" s="46"/>
      <c r="Q646" s="46"/>
      <c r="R646" s="46"/>
      <c r="S646" s="46"/>
      <c r="T646" s="46"/>
      <c r="U646" s="46"/>
      <c r="V646" s="46"/>
      <c r="W646" s="46"/>
      <c r="X646" s="26"/>
      <c r="Y646" s="183" t="s">
        <v>1</v>
      </c>
      <c r="Z646" s="183"/>
      <c r="AA646" s="36">
        <f>SUM(T108:T124)</f>
        <v>307</v>
      </c>
      <c r="AB646" s="50"/>
      <c r="AC646" s="50"/>
      <c r="AD646" s="50"/>
    </row>
    <row r="647" spans="1:30" ht="22.5" customHeight="1" thickBot="1" x14ac:dyDescent="0.25">
      <c r="A647" s="44"/>
      <c r="B647" s="60"/>
      <c r="C647" s="60"/>
      <c r="D647" s="60"/>
      <c r="E647" s="55"/>
      <c r="F647" s="1"/>
      <c r="G647" s="2"/>
      <c r="H647" s="2"/>
      <c r="I647" s="46"/>
      <c r="J647" s="46"/>
      <c r="K647" s="46"/>
      <c r="L647" s="46"/>
      <c r="M647" s="46"/>
      <c r="N647" s="46"/>
      <c r="O647" s="46"/>
      <c r="P647" s="46"/>
      <c r="Q647" s="46"/>
      <c r="R647" s="46"/>
      <c r="S647" s="46"/>
      <c r="T647" s="46"/>
      <c r="U647" s="46"/>
      <c r="V647" s="46"/>
      <c r="W647" s="46"/>
      <c r="X647" s="26"/>
      <c r="Y647" s="183" t="s">
        <v>2</v>
      </c>
      <c r="Z647" s="183"/>
      <c r="AA647" s="36">
        <f>SUM(N108:N124)</f>
        <v>307</v>
      </c>
      <c r="AB647" s="50"/>
      <c r="AC647" s="50"/>
      <c r="AD647" s="50"/>
    </row>
    <row r="648" spans="1:30" ht="22.5" customHeight="1" thickBot="1" x14ac:dyDescent="0.25">
      <c r="A648" s="44"/>
      <c r="B648" s="60"/>
      <c r="C648" s="60"/>
      <c r="D648" s="60"/>
      <c r="E648" s="55"/>
      <c r="F648" s="1"/>
      <c r="G648" s="2"/>
      <c r="H648" s="2"/>
      <c r="I648" s="46"/>
      <c r="J648" s="46"/>
      <c r="K648" s="46"/>
      <c r="L648" s="46"/>
      <c r="M648" s="46"/>
      <c r="N648" s="46"/>
      <c r="O648" s="46"/>
      <c r="P648" s="46"/>
      <c r="Q648" s="46"/>
      <c r="R648" s="46"/>
      <c r="S648" s="46"/>
      <c r="T648" s="46"/>
      <c r="U648" s="46"/>
      <c r="V648" s="46"/>
      <c r="W648" s="46"/>
      <c r="X648" s="26"/>
      <c r="Y648" s="183" t="s">
        <v>4</v>
      </c>
      <c r="Z648" s="183"/>
      <c r="AA648" s="99">
        <f>IF(SUM(S108:S124)=0,0,+(SUM(S108:S124)/AA646))</f>
        <v>1</v>
      </c>
      <c r="AB648" s="50"/>
      <c r="AC648" s="50"/>
      <c r="AD648" s="50"/>
    </row>
    <row r="649" spans="1:30" ht="22.5" customHeight="1" thickBot="1" x14ac:dyDescent="0.25">
      <c r="A649" s="44"/>
      <c r="B649" s="60"/>
      <c r="C649" s="60"/>
      <c r="D649" s="60"/>
      <c r="E649" s="55"/>
      <c r="F649" s="1"/>
      <c r="G649" s="2"/>
      <c r="H649" s="2"/>
      <c r="I649" s="46"/>
      <c r="J649" s="46"/>
      <c r="K649" s="46"/>
      <c r="L649" s="46"/>
      <c r="M649" s="46"/>
      <c r="N649" s="46"/>
      <c r="O649" s="46"/>
      <c r="P649" s="46"/>
      <c r="Q649" s="46"/>
      <c r="R649" s="46"/>
      <c r="S649" s="46"/>
      <c r="T649" s="46"/>
      <c r="U649" s="46"/>
      <c r="V649" s="46"/>
      <c r="W649" s="46"/>
      <c r="X649" s="26"/>
      <c r="Y649" s="183" t="s">
        <v>3</v>
      </c>
      <c r="Z649" s="183"/>
      <c r="AA649" s="100">
        <f>IF(SUM(R108:R124)=0,0,+(SUM(R108:R124)/AA647))</f>
        <v>1</v>
      </c>
      <c r="AB649" s="50"/>
      <c r="AC649" s="50"/>
      <c r="AD649" s="50"/>
    </row>
    <row r="650" spans="1:30" ht="22.5" customHeight="1" thickBot="1" x14ac:dyDescent="0.25">
      <c r="A650" s="44"/>
      <c r="B650" s="60"/>
      <c r="C650" s="60"/>
      <c r="D650" s="60"/>
      <c r="E650" s="55"/>
      <c r="F650" s="1"/>
      <c r="G650" s="2"/>
      <c r="H650" s="2"/>
      <c r="I650" s="46"/>
      <c r="J650" s="46"/>
      <c r="K650" s="46"/>
      <c r="L650" s="46"/>
      <c r="M650" s="46"/>
      <c r="N650" s="46"/>
      <c r="O650" s="46"/>
      <c r="P650" s="46"/>
      <c r="Q650" s="46"/>
      <c r="R650" s="46"/>
      <c r="S650" s="46"/>
      <c r="T650" s="46"/>
      <c r="U650" s="46"/>
      <c r="V650" s="46"/>
      <c r="W650" s="46"/>
      <c r="X650" s="26"/>
      <c r="Y650" s="47"/>
      <c r="Z650" s="47"/>
      <c r="AA650" s="48"/>
      <c r="AB650" s="50"/>
      <c r="AC650" s="50"/>
      <c r="AD650" s="50"/>
    </row>
    <row r="651" spans="1:30" ht="22.5" customHeight="1" thickBot="1" x14ac:dyDescent="0.25">
      <c r="A651" s="44"/>
      <c r="B651" s="60"/>
      <c r="C651" s="60"/>
      <c r="D651" s="60"/>
      <c r="E651" s="55"/>
      <c r="F651" s="1"/>
      <c r="G651" s="2"/>
      <c r="H651" s="2"/>
      <c r="I651" s="46"/>
      <c r="J651" s="46"/>
      <c r="K651" s="46"/>
      <c r="L651" s="46"/>
      <c r="M651" s="46"/>
      <c r="N651" s="46"/>
      <c r="O651" s="46"/>
      <c r="P651" s="46"/>
      <c r="Q651" s="46"/>
      <c r="R651" s="46"/>
      <c r="S651" s="46"/>
      <c r="T651" s="46"/>
      <c r="U651" s="46"/>
      <c r="V651" s="46"/>
      <c r="W651" s="46"/>
      <c r="X651" s="26"/>
      <c r="Y651" s="184" t="s">
        <v>1814</v>
      </c>
      <c r="Z651" s="184"/>
      <c r="AA651" s="184"/>
      <c r="AB651" s="50"/>
      <c r="AC651" s="50"/>
      <c r="AD651" s="50"/>
    </row>
    <row r="652" spans="1:30" ht="22.5" customHeight="1" thickBot="1" x14ac:dyDescent="0.25">
      <c r="A652" s="44"/>
      <c r="B652" s="60"/>
      <c r="C652" s="60"/>
      <c r="D652" s="60"/>
      <c r="E652" s="55"/>
      <c r="F652" s="1"/>
      <c r="G652" s="2"/>
      <c r="H652" s="2"/>
      <c r="I652" s="46"/>
      <c r="J652" s="46"/>
      <c r="K652" s="46"/>
      <c r="L652" s="46"/>
      <c r="M652" s="46"/>
      <c r="N652" s="46"/>
      <c r="O652" s="46"/>
      <c r="P652" s="46"/>
      <c r="Q652" s="46"/>
      <c r="R652" s="46"/>
      <c r="S652" s="46"/>
      <c r="T652" s="46"/>
      <c r="U652" s="46"/>
      <c r="V652" s="46"/>
      <c r="W652" s="46"/>
      <c r="X652" s="26"/>
      <c r="Y652" s="184"/>
      <c r="Z652" s="184"/>
      <c r="AA652" s="184"/>
      <c r="AB652" s="50"/>
      <c r="AC652" s="50"/>
      <c r="AD652" s="50"/>
    </row>
    <row r="653" spans="1:30" ht="22.5" customHeight="1" thickBot="1" x14ac:dyDescent="0.25">
      <c r="A653" s="44"/>
      <c r="B653" s="60"/>
      <c r="C653" s="60"/>
      <c r="D653" s="60"/>
      <c r="E653" s="55"/>
      <c r="F653" s="1"/>
      <c r="G653" s="2"/>
      <c r="H653" s="2"/>
      <c r="I653" s="46"/>
      <c r="J653" s="46"/>
      <c r="K653" s="46"/>
      <c r="L653" s="46"/>
      <c r="M653" s="46"/>
      <c r="N653" s="46"/>
      <c r="O653" s="46"/>
      <c r="P653" s="46"/>
      <c r="Q653" s="46"/>
      <c r="R653" s="46"/>
      <c r="S653" s="46"/>
      <c r="T653" s="46"/>
      <c r="U653" s="46"/>
      <c r="V653" s="46"/>
      <c r="W653" s="46"/>
      <c r="X653" s="26"/>
      <c r="Y653" s="183" t="s">
        <v>1</v>
      </c>
      <c r="Z653" s="183"/>
      <c r="AA653" s="36">
        <f>SUM(T125:T135)</f>
        <v>274.57142857142856</v>
      </c>
      <c r="AB653" s="50"/>
      <c r="AC653" s="50"/>
      <c r="AD653" s="50"/>
    </row>
    <row r="654" spans="1:30" ht="22.5" customHeight="1" thickBot="1" x14ac:dyDescent="0.25">
      <c r="A654" s="44"/>
      <c r="B654" s="60"/>
      <c r="C654" s="60"/>
      <c r="D654" s="60"/>
      <c r="E654" s="55"/>
      <c r="F654" s="1"/>
      <c r="G654" s="2"/>
      <c r="H654" s="2"/>
      <c r="I654" s="46"/>
      <c r="J654" s="46"/>
      <c r="K654" s="46"/>
      <c r="L654" s="46"/>
      <c r="M654" s="46"/>
      <c r="N654" s="46"/>
      <c r="O654" s="46"/>
      <c r="P654" s="46"/>
      <c r="Q654" s="46"/>
      <c r="R654" s="46"/>
      <c r="S654" s="46"/>
      <c r="T654" s="46"/>
      <c r="U654" s="46"/>
      <c r="V654" s="46"/>
      <c r="W654" s="46"/>
      <c r="X654" s="26"/>
      <c r="Y654" s="183" t="s">
        <v>2</v>
      </c>
      <c r="Z654" s="183"/>
      <c r="AA654" s="36">
        <f>SUM(N125:N135)</f>
        <v>274.57142857142856</v>
      </c>
      <c r="AB654" s="50"/>
      <c r="AC654" s="50"/>
      <c r="AD654" s="50"/>
    </row>
    <row r="655" spans="1:30" ht="22.5" customHeight="1" thickBot="1" x14ac:dyDescent="0.25">
      <c r="A655" s="44"/>
      <c r="B655" s="60"/>
      <c r="C655" s="60"/>
      <c r="D655" s="60"/>
      <c r="E655" s="55"/>
      <c r="F655" s="1"/>
      <c r="G655" s="2"/>
      <c r="H655" s="2"/>
      <c r="I655" s="46"/>
      <c r="J655" s="46"/>
      <c r="K655" s="46"/>
      <c r="L655" s="46"/>
      <c r="M655" s="46"/>
      <c r="N655" s="46"/>
      <c r="O655" s="46"/>
      <c r="P655" s="46"/>
      <c r="Q655" s="46"/>
      <c r="R655" s="46"/>
      <c r="S655" s="46"/>
      <c r="T655" s="46"/>
      <c r="U655" s="46"/>
      <c r="V655" s="46"/>
      <c r="W655" s="46"/>
      <c r="X655" s="26"/>
      <c r="Y655" s="183" t="s">
        <v>4</v>
      </c>
      <c r="Z655" s="183"/>
      <c r="AA655" s="99">
        <f>IF(SUM(S125:S135)=0,0,+(SUM(S125:S135)/AA653))</f>
        <v>0.11654526534859522</v>
      </c>
      <c r="AB655" s="50"/>
      <c r="AC655" s="50"/>
      <c r="AD655" s="50"/>
    </row>
    <row r="656" spans="1:30" ht="22.5" customHeight="1" thickBot="1" x14ac:dyDescent="0.25">
      <c r="A656" s="44"/>
      <c r="B656" s="60"/>
      <c r="C656" s="60"/>
      <c r="D656" s="60"/>
      <c r="E656" s="55"/>
      <c r="F656" s="1"/>
      <c r="G656" s="2"/>
      <c r="H656" s="2"/>
      <c r="I656" s="46"/>
      <c r="J656" s="46"/>
      <c r="K656" s="46"/>
      <c r="L656" s="46"/>
      <c r="M656" s="46"/>
      <c r="N656" s="46"/>
      <c r="O656" s="46"/>
      <c r="P656" s="46"/>
      <c r="Q656" s="46"/>
      <c r="R656" s="46"/>
      <c r="S656" s="46"/>
      <c r="T656" s="46"/>
      <c r="U656" s="46"/>
      <c r="V656" s="46"/>
      <c r="W656" s="46"/>
      <c r="X656" s="26"/>
      <c r="Y656" s="183" t="s">
        <v>3</v>
      </c>
      <c r="Z656" s="183"/>
      <c r="AA656" s="100">
        <f>IF(SUM(R125:R135)=0,0,+(SUM(R125:R135)/AA654))</f>
        <v>0.11654526534859522</v>
      </c>
      <c r="AB656" s="50"/>
      <c r="AC656" s="50"/>
      <c r="AD656" s="50"/>
    </row>
    <row r="657" spans="1:30" ht="22.5" customHeight="1" thickBot="1" x14ac:dyDescent="0.25">
      <c r="A657" s="44"/>
      <c r="B657" s="60"/>
      <c r="C657" s="60"/>
      <c r="D657" s="60"/>
      <c r="E657" s="55"/>
      <c r="F657" s="1"/>
      <c r="G657" s="2"/>
      <c r="H657" s="2"/>
      <c r="I657" s="46"/>
      <c r="J657" s="46"/>
      <c r="K657" s="46"/>
      <c r="L657" s="46"/>
      <c r="M657" s="46"/>
      <c r="N657" s="46"/>
      <c r="O657" s="46"/>
      <c r="P657" s="46"/>
      <c r="Q657" s="46"/>
      <c r="R657" s="46"/>
      <c r="S657" s="46"/>
      <c r="T657" s="46"/>
      <c r="U657" s="46"/>
      <c r="V657" s="46"/>
      <c r="W657" s="46"/>
      <c r="X657" s="26"/>
      <c r="Y657" s="47"/>
      <c r="Z657" s="47"/>
      <c r="AA657" s="48"/>
      <c r="AB657" s="50"/>
      <c r="AC657" s="50"/>
      <c r="AD657" s="50"/>
    </row>
    <row r="658" spans="1:30" ht="22.5" customHeight="1" thickBot="1" x14ac:dyDescent="0.25">
      <c r="A658" s="44"/>
      <c r="B658" s="60"/>
      <c r="C658" s="60"/>
      <c r="D658" s="60"/>
      <c r="E658" s="55"/>
      <c r="F658" s="1"/>
      <c r="G658" s="2"/>
      <c r="H658" s="2"/>
      <c r="I658" s="46"/>
      <c r="J658" s="46"/>
      <c r="K658" s="46"/>
      <c r="L658" s="46"/>
      <c r="M658" s="46"/>
      <c r="N658" s="46"/>
      <c r="O658" s="46"/>
      <c r="P658" s="46"/>
      <c r="Q658" s="46"/>
      <c r="R658" s="46"/>
      <c r="S658" s="46"/>
      <c r="T658" s="46"/>
      <c r="U658" s="46"/>
      <c r="V658" s="46"/>
      <c r="W658" s="46"/>
      <c r="X658" s="26"/>
      <c r="Y658" s="184" t="s">
        <v>1652</v>
      </c>
      <c r="Z658" s="184"/>
      <c r="AA658" s="184"/>
      <c r="AB658" s="50"/>
      <c r="AC658" s="50"/>
      <c r="AD658" s="50"/>
    </row>
    <row r="659" spans="1:30" ht="22.5" customHeight="1" thickBot="1" x14ac:dyDescent="0.25">
      <c r="A659" s="44"/>
      <c r="B659" s="60"/>
      <c r="C659" s="60"/>
      <c r="D659" s="60"/>
      <c r="E659" s="55"/>
      <c r="F659" s="1"/>
      <c r="G659" s="2"/>
      <c r="H659" s="2"/>
      <c r="I659" s="46"/>
      <c r="J659" s="46"/>
      <c r="K659" s="46"/>
      <c r="L659" s="46"/>
      <c r="M659" s="46"/>
      <c r="N659" s="46"/>
      <c r="O659" s="46"/>
      <c r="P659" s="46"/>
      <c r="Q659" s="46"/>
      <c r="R659" s="46"/>
      <c r="S659" s="46"/>
      <c r="T659" s="46"/>
      <c r="U659" s="46"/>
      <c r="V659" s="46"/>
      <c r="W659" s="46"/>
      <c r="X659" s="26"/>
      <c r="Y659" s="184"/>
      <c r="Z659" s="184"/>
      <c r="AA659" s="184"/>
      <c r="AB659" s="50"/>
      <c r="AC659" s="50"/>
      <c r="AD659" s="50"/>
    </row>
    <row r="660" spans="1:30" ht="22.5" customHeight="1" thickBot="1" x14ac:dyDescent="0.25">
      <c r="A660" s="44"/>
      <c r="B660" s="60"/>
      <c r="C660" s="60"/>
      <c r="D660" s="60"/>
      <c r="E660" s="55"/>
      <c r="F660" s="1"/>
      <c r="G660" s="2"/>
      <c r="H660" s="2"/>
      <c r="I660" s="46"/>
      <c r="J660" s="46"/>
      <c r="K660" s="46"/>
      <c r="L660" s="46"/>
      <c r="M660" s="46"/>
      <c r="N660" s="46"/>
      <c r="O660" s="46"/>
      <c r="P660" s="46"/>
      <c r="Q660" s="46"/>
      <c r="R660" s="46"/>
      <c r="S660" s="46"/>
      <c r="T660" s="46"/>
      <c r="U660" s="46"/>
      <c r="V660" s="46"/>
      <c r="W660" s="46"/>
      <c r="X660" s="26"/>
      <c r="Y660" s="183" t="s">
        <v>1</v>
      </c>
      <c r="Z660" s="183"/>
      <c r="AA660" s="36">
        <f>SUM(T136:T137)</f>
        <v>15.571428571428571</v>
      </c>
      <c r="AB660" s="50"/>
      <c r="AC660" s="50"/>
      <c r="AD660" s="50"/>
    </row>
    <row r="661" spans="1:30" ht="22.5" customHeight="1" thickBot="1" x14ac:dyDescent="0.25">
      <c r="A661" s="44"/>
      <c r="B661" s="60"/>
      <c r="C661" s="60"/>
      <c r="D661" s="60"/>
      <c r="E661" s="55"/>
      <c r="F661" s="1"/>
      <c r="G661" s="2"/>
      <c r="H661" s="2"/>
      <c r="I661" s="46"/>
      <c r="J661" s="46"/>
      <c r="K661" s="46"/>
      <c r="L661" s="46"/>
      <c r="M661" s="46"/>
      <c r="N661" s="46"/>
      <c r="O661" s="46"/>
      <c r="P661" s="46"/>
      <c r="Q661" s="46"/>
      <c r="R661" s="46"/>
      <c r="S661" s="46"/>
      <c r="T661" s="46"/>
      <c r="U661" s="46"/>
      <c r="V661" s="46"/>
      <c r="W661" s="46"/>
      <c r="X661" s="26"/>
      <c r="Y661" s="183" t="s">
        <v>2</v>
      </c>
      <c r="Z661" s="183"/>
      <c r="AA661" s="36">
        <f>SUM(N136:N137)</f>
        <v>15.571428571428571</v>
      </c>
      <c r="AB661" s="50"/>
      <c r="AC661" s="50"/>
      <c r="AD661" s="50"/>
    </row>
    <row r="662" spans="1:30" ht="22.5" customHeight="1" thickBot="1" x14ac:dyDescent="0.25">
      <c r="A662" s="44"/>
      <c r="B662" s="60"/>
      <c r="C662" s="60"/>
      <c r="D662" s="60"/>
      <c r="E662" s="55"/>
      <c r="F662" s="1"/>
      <c r="G662" s="2"/>
      <c r="H662" s="2"/>
      <c r="I662" s="46"/>
      <c r="J662" s="46"/>
      <c r="K662" s="46"/>
      <c r="L662" s="46"/>
      <c r="M662" s="46"/>
      <c r="N662" s="46"/>
      <c r="O662" s="46"/>
      <c r="P662" s="46"/>
      <c r="Q662" s="46"/>
      <c r="R662" s="46"/>
      <c r="S662" s="46"/>
      <c r="T662" s="46"/>
      <c r="U662" s="46"/>
      <c r="V662" s="46"/>
      <c r="W662" s="46"/>
      <c r="X662" s="26"/>
      <c r="Y662" s="183" t="s">
        <v>4</v>
      </c>
      <c r="Z662" s="183"/>
      <c r="AA662" s="99">
        <f>IF(SUM(S136:S137)=0,0,+(SUM(S136:S137)/AA660))</f>
        <v>0</v>
      </c>
      <c r="AB662" s="50"/>
      <c r="AC662" s="50"/>
      <c r="AD662" s="50"/>
    </row>
    <row r="663" spans="1:30" ht="22.5" customHeight="1" thickBot="1" x14ac:dyDescent="0.25">
      <c r="A663" s="44"/>
      <c r="B663" s="60"/>
      <c r="C663" s="60"/>
      <c r="D663" s="60"/>
      <c r="E663" s="55"/>
      <c r="F663" s="1"/>
      <c r="G663" s="2"/>
      <c r="H663" s="2"/>
      <c r="I663" s="46"/>
      <c r="J663" s="46"/>
      <c r="K663" s="46"/>
      <c r="L663" s="46"/>
      <c r="M663" s="46"/>
      <c r="N663" s="46"/>
      <c r="O663" s="46"/>
      <c r="P663" s="46"/>
      <c r="Q663" s="46"/>
      <c r="R663" s="46"/>
      <c r="S663" s="46"/>
      <c r="T663" s="46"/>
      <c r="U663" s="46"/>
      <c r="V663" s="46"/>
      <c r="W663" s="46"/>
      <c r="X663" s="26"/>
      <c r="Y663" s="183" t="s">
        <v>3</v>
      </c>
      <c r="Z663" s="183"/>
      <c r="AA663" s="100">
        <f>IF(SUM(R136:R137)=0,0,+(SUM(R136:R137)/AA661))</f>
        <v>0</v>
      </c>
      <c r="AB663" s="50"/>
      <c r="AC663" s="50"/>
      <c r="AD663" s="50"/>
    </row>
    <row r="664" spans="1:30" ht="22.5" customHeight="1" thickBot="1" x14ac:dyDescent="0.25">
      <c r="A664" s="44"/>
      <c r="B664" s="60"/>
      <c r="C664" s="60"/>
      <c r="D664" s="60"/>
      <c r="E664" s="55"/>
      <c r="F664" s="1"/>
      <c r="G664" s="2"/>
      <c r="H664" s="2"/>
      <c r="I664" s="46"/>
      <c r="J664" s="46"/>
      <c r="K664" s="46"/>
      <c r="L664" s="46"/>
      <c r="M664" s="46"/>
      <c r="N664" s="46"/>
      <c r="O664" s="46"/>
      <c r="P664" s="46"/>
      <c r="Q664" s="46"/>
      <c r="R664" s="46"/>
      <c r="S664" s="46"/>
      <c r="T664" s="46"/>
      <c r="U664" s="46"/>
      <c r="V664" s="46"/>
      <c r="W664" s="46"/>
      <c r="X664" s="26"/>
      <c r="Y664" s="47"/>
      <c r="Z664" s="47"/>
      <c r="AA664" s="48"/>
      <c r="AB664" s="50"/>
      <c r="AC664" s="50"/>
      <c r="AD664" s="50"/>
    </row>
    <row r="665" spans="1:30" ht="18" customHeight="1" thickBot="1" x14ac:dyDescent="0.25">
      <c r="A665" s="44"/>
      <c r="B665" s="60"/>
      <c r="C665" s="60"/>
      <c r="D665" s="60"/>
      <c r="E665" s="55"/>
      <c r="F665" s="1"/>
      <c r="G665" s="2"/>
      <c r="H665" s="2"/>
      <c r="I665" s="46"/>
      <c r="J665" s="46"/>
      <c r="K665" s="46"/>
      <c r="L665" s="46"/>
      <c r="M665" s="46"/>
      <c r="N665" s="46"/>
      <c r="O665" s="46"/>
      <c r="P665" s="46"/>
      <c r="Q665" s="46"/>
      <c r="R665" s="46"/>
      <c r="S665" s="46"/>
      <c r="T665" s="46"/>
      <c r="U665" s="46"/>
      <c r="V665" s="46"/>
      <c r="W665" s="46"/>
      <c r="X665" s="26"/>
      <c r="Y665" s="164" t="s">
        <v>1917</v>
      </c>
      <c r="Z665" s="164"/>
      <c r="AA665" s="164"/>
      <c r="AB665" s="50"/>
      <c r="AC665" s="50"/>
      <c r="AD665" s="50"/>
    </row>
    <row r="666" spans="1:30" ht="18" customHeight="1" thickBot="1" x14ac:dyDescent="0.25">
      <c r="A666" s="44"/>
      <c r="B666" s="60"/>
      <c r="C666" s="60"/>
      <c r="D666" s="60"/>
      <c r="E666" s="55"/>
      <c r="F666" s="1"/>
      <c r="G666" s="2"/>
      <c r="H666" s="2"/>
      <c r="I666" s="46"/>
      <c r="J666" s="46"/>
      <c r="K666" s="46"/>
      <c r="L666" s="46"/>
      <c r="M666" s="46"/>
      <c r="N666" s="46"/>
      <c r="O666" s="46"/>
      <c r="P666" s="46"/>
      <c r="Q666" s="46"/>
      <c r="R666" s="46"/>
      <c r="S666" s="46"/>
      <c r="T666" s="46"/>
      <c r="U666" s="46"/>
      <c r="V666" s="46"/>
      <c r="W666" s="46"/>
      <c r="X666" s="26"/>
      <c r="Y666" s="164"/>
      <c r="Z666" s="164"/>
      <c r="AA666" s="164"/>
      <c r="AB666" s="50"/>
      <c r="AC666" s="50"/>
      <c r="AD666" s="50"/>
    </row>
    <row r="667" spans="1:30" ht="22.5" customHeight="1" thickBot="1" x14ac:dyDescent="0.25">
      <c r="A667" s="44"/>
      <c r="B667" s="60"/>
      <c r="C667" s="60"/>
      <c r="D667" s="60"/>
      <c r="E667" s="55"/>
      <c r="F667" s="1"/>
      <c r="G667" s="2"/>
      <c r="H667" s="2"/>
      <c r="I667" s="46"/>
      <c r="J667" s="46"/>
      <c r="K667" s="46"/>
      <c r="L667" s="46"/>
      <c r="M667" s="46"/>
      <c r="N667" s="46"/>
      <c r="O667" s="46"/>
      <c r="P667" s="46"/>
      <c r="Q667" s="46"/>
      <c r="R667" s="46"/>
      <c r="S667" s="46"/>
      <c r="T667" s="46"/>
      <c r="U667" s="46"/>
      <c r="V667" s="46"/>
      <c r="W667" s="46"/>
      <c r="X667" s="26"/>
      <c r="Y667" s="163" t="s">
        <v>1</v>
      </c>
      <c r="Z667" s="163"/>
      <c r="AA667" s="36">
        <f>SUM(T138:T148)</f>
        <v>219.71428571428572</v>
      </c>
      <c r="AB667" s="50"/>
      <c r="AC667" s="50"/>
      <c r="AD667" s="50"/>
    </row>
    <row r="668" spans="1:30" ht="22.5" customHeight="1" thickBot="1" x14ac:dyDescent="0.25">
      <c r="A668" s="44"/>
      <c r="B668" s="60"/>
      <c r="C668" s="60"/>
      <c r="D668" s="60"/>
      <c r="E668" s="55"/>
      <c r="F668" s="1"/>
      <c r="G668" s="2"/>
      <c r="H668" s="2"/>
      <c r="I668" s="46"/>
      <c r="J668" s="46"/>
      <c r="K668" s="46"/>
      <c r="L668" s="46"/>
      <c r="M668" s="46"/>
      <c r="N668" s="46"/>
      <c r="O668" s="46"/>
      <c r="P668" s="46"/>
      <c r="Q668" s="46"/>
      <c r="R668" s="46"/>
      <c r="S668" s="46"/>
      <c r="T668" s="46"/>
      <c r="U668" s="46"/>
      <c r="V668" s="46"/>
      <c r="W668" s="46"/>
      <c r="X668" s="26"/>
      <c r="Y668" s="163" t="s">
        <v>2</v>
      </c>
      <c r="Z668" s="163"/>
      <c r="AA668" s="36">
        <f>SUM(N138:N148)</f>
        <v>219.71428571428572</v>
      </c>
      <c r="AB668" s="50"/>
      <c r="AC668" s="50"/>
      <c r="AD668" s="50"/>
    </row>
    <row r="669" spans="1:30" ht="22.5" customHeight="1" thickBot="1" x14ac:dyDescent="0.25">
      <c r="A669" s="44"/>
      <c r="B669" s="60"/>
      <c r="C669" s="60"/>
      <c r="D669" s="60"/>
      <c r="E669" s="55"/>
      <c r="F669" s="1"/>
      <c r="G669" s="2"/>
      <c r="H669" s="2"/>
      <c r="I669" s="46"/>
      <c r="J669" s="46"/>
      <c r="K669" s="46"/>
      <c r="L669" s="46"/>
      <c r="M669" s="46"/>
      <c r="N669" s="46"/>
      <c r="O669" s="46"/>
      <c r="P669" s="46"/>
      <c r="Q669" s="46"/>
      <c r="R669" s="46"/>
      <c r="S669" s="46"/>
      <c r="T669" s="46"/>
      <c r="U669" s="46"/>
      <c r="V669" s="46"/>
      <c r="W669" s="46"/>
      <c r="X669" s="26"/>
      <c r="Y669" s="163" t="s">
        <v>4</v>
      </c>
      <c r="Z669" s="163"/>
      <c r="AA669" s="37">
        <f>IF(SUM(S138:S148)=0,0,+(SUM(S138:S148)/AA667))</f>
        <v>0.76833550065019507</v>
      </c>
      <c r="AB669" s="50"/>
      <c r="AC669" s="50"/>
      <c r="AD669" s="50"/>
    </row>
    <row r="670" spans="1:30" ht="22.5" customHeight="1" thickBot="1" x14ac:dyDescent="0.25">
      <c r="A670" s="44"/>
      <c r="B670" s="60"/>
      <c r="C670" s="60"/>
      <c r="D670" s="60"/>
      <c r="E670" s="55"/>
      <c r="F670" s="1"/>
      <c r="G670" s="2"/>
      <c r="H670" s="2"/>
      <c r="I670" s="46"/>
      <c r="J670" s="46"/>
      <c r="K670" s="46"/>
      <c r="L670" s="46"/>
      <c r="M670" s="46"/>
      <c r="N670" s="46"/>
      <c r="O670" s="46"/>
      <c r="P670" s="46"/>
      <c r="Q670" s="46"/>
      <c r="R670" s="46"/>
      <c r="S670" s="46"/>
      <c r="T670" s="46"/>
      <c r="U670" s="46"/>
      <c r="V670" s="46"/>
      <c r="W670" s="46"/>
      <c r="X670" s="26"/>
      <c r="Y670" s="163" t="s">
        <v>3</v>
      </c>
      <c r="Z670" s="163"/>
      <c r="AA670" s="41">
        <f>IF(SUM(R138:R148)=0,0,+(SUM(R138:R148)/AA668))</f>
        <v>0.76833550065019507</v>
      </c>
      <c r="AB670" s="50"/>
      <c r="AC670" s="50"/>
      <c r="AD670" s="50"/>
    </row>
    <row r="671" spans="1:30" ht="22.5" customHeight="1" thickBot="1" x14ac:dyDescent="0.25">
      <c r="A671" s="44"/>
      <c r="B671" s="60"/>
      <c r="C671" s="60"/>
      <c r="D671" s="60"/>
      <c r="E671" s="55"/>
      <c r="F671" s="1"/>
      <c r="G671" s="2"/>
      <c r="H671" s="2"/>
      <c r="I671" s="46"/>
      <c r="J671" s="46"/>
      <c r="K671" s="46"/>
      <c r="L671" s="46"/>
      <c r="M671" s="46"/>
      <c r="N671" s="46"/>
      <c r="O671" s="46"/>
      <c r="P671" s="46"/>
      <c r="Q671" s="46"/>
      <c r="R671" s="46"/>
      <c r="S671" s="46"/>
      <c r="T671" s="46"/>
      <c r="U671" s="46"/>
      <c r="V671" s="46"/>
      <c r="W671" s="46"/>
      <c r="X671" s="26"/>
      <c r="Y671" s="47"/>
      <c r="Z671" s="47"/>
      <c r="AA671" s="48"/>
      <c r="AB671" s="50"/>
      <c r="AC671" s="50"/>
      <c r="AD671" s="50"/>
    </row>
    <row r="672" spans="1:30" ht="18.75" customHeight="1" thickBot="1" x14ac:dyDescent="0.25">
      <c r="A672" s="44"/>
      <c r="B672" s="60"/>
      <c r="C672" s="60"/>
      <c r="D672" s="60"/>
      <c r="E672" s="55"/>
      <c r="F672" s="1"/>
      <c r="G672" s="2"/>
      <c r="H672" s="2"/>
      <c r="I672" s="46"/>
      <c r="J672" s="46"/>
      <c r="K672" s="46"/>
      <c r="L672" s="46"/>
      <c r="M672" s="46"/>
      <c r="N672" s="46"/>
      <c r="O672" s="46"/>
      <c r="P672" s="46"/>
      <c r="Q672" s="46"/>
      <c r="R672" s="46"/>
      <c r="S672" s="46"/>
      <c r="T672" s="46"/>
      <c r="U672" s="46"/>
      <c r="V672" s="46"/>
      <c r="W672" s="46"/>
      <c r="X672" s="26"/>
      <c r="Y672" s="164" t="s">
        <v>1554</v>
      </c>
      <c r="Z672" s="164"/>
      <c r="AA672" s="164"/>
      <c r="AB672" s="50"/>
      <c r="AC672" s="50"/>
      <c r="AD672" s="50"/>
    </row>
    <row r="673" spans="1:30" ht="18" customHeight="1" thickBot="1" x14ac:dyDescent="0.25">
      <c r="A673" s="44"/>
      <c r="B673" s="60"/>
      <c r="C673" s="60"/>
      <c r="D673" s="60"/>
      <c r="E673" s="55"/>
      <c r="F673" s="1"/>
      <c r="G673" s="2"/>
      <c r="H673" s="2"/>
      <c r="I673" s="46"/>
      <c r="J673" s="46"/>
      <c r="K673" s="46"/>
      <c r="L673" s="46"/>
      <c r="M673" s="46"/>
      <c r="N673" s="46"/>
      <c r="O673" s="46"/>
      <c r="P673" s="46"/>
      <c r="Q673" s="46"/>
      <c r="R673" s="46"/>
      <c r="S673" s="46"/>
      <c r="T673" s="46"/>
      <c r="U673" s="46"/>
      <c r="V673" s="46"/>
      <c r="W673" s="46"/>
      <c r="X673" s="26"/>
      <c r="Y673" s="164"/>
      <c r="Z673" s="164"/>
      <c r="AA673" s="164"/>
      <c r="AB673" s="50"/>
      <c r="AC673" s="50"/>
      <c r="AD673" s="50"/>
    </row>
    <row r="674" spans="1:30" ht="22.5" customHeight="1" thickBot="1" x14ac:dyDescent="0.25">
      <c r="A674" s="44"/>
      <c r="B674" s="60"/>
      <c r="C674" s="60"/>
      <c r="D674" s="60"/>
      <c r="E674" s="55"/>
      <c r="F674" s="1"/>
      <c r="G674" s="2"/>
      <c r="H674" s="2"/>
      <c r="I674" s="46"/>
      <c r="J674" s="46"/>
      <c r="K674" s="46"/>
      <c r="L674" s="46"/>
      <c r="M674" s="46"/>
      <c r="N674" s="46"/>
      <c r="O674" s="46"/>
      <c r="P674" s="46"/>
      <c r="Q674" s="46"/>
      <c r="R674" s="46"/>
      <c r="S674" s="46"/>
      <c r="T674" s="46"/>
      <c r="U674" s="46"/>
      <c r="V674" s="46"/>
      <c r="W674" s="46"/>
      <c r="X674" s="26"/>
      <c r="Y674" s="163" t="s">
        <v>1</v>
      </c>
      <c r="Z674" s="163"/>
      <c r="AA674" s="36">
        <f>SUM(T149:T153)</f>
        <v>104</v>
      </c>
      <c r="AB674" s="50"/>
      <c r="AC674" s="50"/>
      <c r="AD674" s="50"/>
    </row>
    <row r="675" spans="1:30" ht="22.5" customHeight="1" thickBot="1" x14ac:dyDescent="0.25">
      <c r="A675" s="44"/>
      <c r="B675" s="60"/>
      <c r="C675" s="60"/>
      <c r="D675" s="60"/>
      <c r="E675" s="55"/>
      <c r="F675" s="1"/>
      <c r="G675" s="2"/>
      <c r="H675" s="2"/>
      <c r="I675" s="46"/>
      <c r="J675" s="46"/>
      <c r="K675" s="46"/>
      <c r="L675" s="46"/>
      <c r="M675" s="46"/>
      <c r="N675" s="46"/>
      <c r="O675" s="46"/>
      <c r="P675" s="46"/>
      <c r="Q675" s="46"/>
      <c r="R675" s="46"/>
      <c r="S675" s="46"/>
      <c r="T675" s="46"/>
      <c r="U675" s="46"/>
      <c r="V675" s="46"/>
      <c r="W675" s="46"/>
      <c r="X675" s="26"/>
      <c r="Y675" s="163" t="s">
        <v>2</v>
      </c>
      <c r="Z675" s="163"/>
      <c r="AA675" s="36">
        <f>SUM(N149:N153)</f>
        <v>104</v>
      </c>
      <c r="AB675" s="50"/>
      <c r="AC675" s="50"/>
      <c r="AD675" s="50"/>
    </row>
    <row r="676" spans="1:30" ht="22.5" customHeight="1" thickBot="1" x14ac:dyDescent="0.25">
      <c r="A676" s="44"/>
      <c r="B676" s="60"/>
      <c r="C676" s="60"/>
      <c r="D676" s="60"/>
      <c r="E676" s="55"/>
      <c r="F676" s="1"/>
      <c r="G676" s="2"/>
      <c r="H676" s="2"/>
      <c r="I676" s="46"/>
      <c r="J676" s="46"/>
      <c r="K676" s="46"/>
      <c r="L676" s="46"/>
      <c r="M676" s="46"/>
      <c r="N676" s="46"/>
      <c r="O676" s="46"/>
      <c r="P676" s="46"/>
      <c r="Q676" s="46"/>
      <c r="R676" s="46"/>
      <c r="S676" s="46"/>
      <c r="T676" s="46"/>
      <c r="U676" s="46"/>
      <c r="V676" s="46"/>
      <c r="W676" s="46"/>
      <c r="X676" s="26"/>
      <c r="Y676" s="163" t="s">
        <v>4</v>
      </c>
      <c r="Z676" s="163"/>
      <c r="AA676" s="37">
        <f>IF(SUM(S149:S153)=0,0,+(SUM(S149:S153)/AA674))</f>
        <v>0.64684065934065937</v>
      </c>
      <c r="AB676" s="50"/>
      <c r="AC676" s="50"/>
      <c r="AD676" s="50"/>
    </row>
    <row r="677" spans="1:30" ht="22.5" customHeight="1" thickBot="1" x14ac:dyDescent="0.25">
      <c r="A677" s="44"/>
      <c r="B677" s="60"/>
      <c r="C677" s="60"/>
      <c r="D677" s="60"/>
      <c r="E677" s="55"/>
      <c r="F677" s="1"/>
      <c r="G677" s="2"/>
      <c r="H677" s="2"/>
      <c r="I677" s="46"/>
      <c r="J677" s="46"/>
      <c r="K677" s="46"/>
      <c r="L677" s="46"/>
      <c r="M677" s="46"/>
      <c r="N677" s="46"/>
      <c r="O677" s="46"/>
      <c r="P677" s="46"/>
      <c r="Q677" s="46"/>
      <c r="R677" s="46"/>
      <c r="S677" s="46"/>
      <c r="T677" s="46"/>
      <c r="U677" s="46"/>
      <c r="V677" s="46"/>
      <c r="W677" s="46"/>
      <c r="X677" s="26"/>
      <c r="Y677" s="163" t="s">
        <v>3</v>
      </c>
      <c r="Z677" s="163"/>
      <c r="AA677" s="41">
        <f>IF(SUM(R149:R153)=0,0,+(SUM(R149:R153)/AA675))</f>
        <v>0.64684065934065937</v>
      </c>
      <c r="AB677" s="50"/>
      <c r="AC677" s="50"/>
      <c r="AD677" s="50"/>
    </row>
    <row r="678" spans="1:30" ht="22.5" customHeight="1" thickBot="1" x14ac:dyDescent="0.25">
      <c r="A678" s="44"/>
      <c r="B678" s="60"/>
      <c r="C678" s="60"/>
      <c r="D678" s="60"/>
      <c r="E678" s="55"/>
      <c r="F678" s="1"/>
      <c r="G678" s="2"/>
      <c r="H678" s="2"/>
      <c r="I678" s="46"/>
      <c r="J678" s="46"/>
      <c r="K678" s="46"/>
      <c r="L678" s="46"/>
      <c r="M678" s="46"/>
      <c r="N678" s="46"/>
      <c r="O678" s="46"/>
      <c r="P678" s="46"/>
      <c r="Q678" s="46"/>
      <c r="R678" s="46"/>
      <c r="S678" s="46"/>
      <c r="T678" s="46"/>
      <c r="U678" s="46"/>
      <c r="V678" s="46"/>
      <c r="W678" s="46"/>
      <c r="X678" s="26"/>
      <c r="Y678" s="47"/>
      <c r="Z678" s="47"/>
      <c r="AA678" s="48"/>
      <c r="AB678" s="50"/>
      <c r="AC678" s="50"/>
      <c r="AD678" s="50"/>
    </row>
    <row r="679" spans="1:30" ht="13.5" thickBot="1" x14ac:dyDescent="0.25">
      <c r="A679" s="44"/>
      <c r="B679" s="60"/>
      <c r="C679" s="60"/>
      <c r="D679" s="60"/>
      <c r="E679" s="55"/>
      <c r="F679" s="1"/>
      <c r="G679" s="2"/>
      <c r="H679" s="2"/>
      <c r="I679" s="46"/>
      <c r="J679" s="46"/>
      <c r="K679" s="46"/>
      <c r="L679" s="46"/>
      <c r="M679" s="46"/>
      <c r="N679" s="46"/>
      <c r="O679" s="46"/>
      <c r="P679" s="46"/>
      <c r="Q679" s="46"/>
      <c r="R679" s="46"/>
      <c r="S679" s="46"/>
      <c r="T679" s="46"/>
      <c r="U679" s="46"/>
      <c r="V679" s="46"/>
      <c r="W679" s="46"/>
      <c r="X679" s="26"/>
      <c r="Y679" s="164" t="s">
        <v>1357</v>
      </c>
      <c r="Z679" s="164"/>
      <c r="AA679" s="164"/>
      <c r="AB679" s="50"/>
      <c r="AC679" s="50"/>
      <c r="AD679" s="50"/>
    </row>
    <row r="680" spans="1:30" ht="13.5" thickBot="1" x14ac:dyDescent="0.25">
      <c r="A680" s="44"/>
      <c r="B680" s="60"/>
      <c r="C680" s="60"/>
      <c r="D680" s="60"/>
      <c r="E680" s="55"/>
      <c r="F680" s="1"/>
      <c r="G680" s="2"/>
      <c r="H680" s="2"/>
      <c r="I680" s="46"/>
      <c r="J680" s="46"/>
      <c r="K680" s="46"/>
      <c r="L680" s="46"/>
      <c r="M680" s="46"/>
      <c r="N680" s="46"/>
      <c r="O680" s="46"/>
      <c r="P680" s="46"/>
      <c r="Q680" s="46"/>
      <c r="R680" s="46"/>
      <c r="S680" s="46"/>
      <c r="T680" s="46"/>
      <c r="U680" s="46"/>
      <c r="V680" s="46"/>
      <c r="W680" s="46"/>
      <c r="X680" s="26"/>
      <c r="Y680" s="164"/>
      <c r="Z680" s="164"/>
      <c r="AA680" s="164"/>
      <c r="AB680" s="50"/>
      <c r="AC680" s="50"/>
      <c r="AD680" s="50"/>
    </row>
    <row r="681" spans="1:30" ht="22.5" customHeight="1" thickBot="1" x14ac:dyDescent="0.25">
      <c r="A681" s="44"/>
      <c r="B681" s="60"/>
      <c r="C681" s="60"/>
      <c r="D681" s="60"/>
      <c r="E681" s="55"/>
      <c r="F681" s="1"/>
      <c r="G681" s="2"/>
      <c r="H681" s="2"/>
      <c r="I681" s="46"/>
      <c r="J681" s="46"/>
      <c r="K681" s="46"/>
      <c r="L681" s="46"/>
      <c r="M681" s="46"/>
      <c r="N681" s="46"/>
      <c r="O681" s="46"/>
      <c r="P681" s="46"/>
      <c r="Q681" s="46"/>
      <c r="R681" s="46"/>
      <c r="S681" s="46"/>
      <c r="T681" s="46"/>
      <c r="U681" s="46"/>
      <c r="V681" s="46"/>
      <c r="W681" s="46"/>
      <c r="X681" s="26"/>
      <c r="Y681" s="163" t="s">
        <v>1</v>
      </c>
      <c r="Z681" s="163"/>
      <c r="AA681" s="36">
        <f>SUM(T154:T159)</f>
        <v>162.28571428571428</v>
      </c>
      <c r="AB681" s="50"/>
      <c r="AC681" s="50"/>
      <c r="AD681" s="50"/>
    </row>
    <row r="682" spans="1:30" ht="22.5" customHeight="1" thickBot="1" x14ac:dyDescent="0.25">
      <c r="A682" s="44"/>
      <c r="B682" s="60"/>
      <c r="C682" s="60"/>
      <c r="D682" s="60"/>
      <c r="E682" s="55"/>
      <c r="F682" s="1"/>
      <c r="G682" s="2"/>
      <c r="H682" s="2"/>
      <c r="I682" s="46"/>
      <c r="J682" s="46"/>
      <c r="K682" s="46"/>
      <c r="L682" s="46"/>
      <c r="M682" s="46"/>
      <c r="N682" s="46"/>
      <c r="O682" s="46"/>
      <c r="P682" s="46"/>
      <c r="Q682" s="46"/>
      <c r="R682" s="46"/>
      <c r="S682" s="46"/>
      <c r="T682" s="46"/>
      <c r="U682" s="46"/>
      <c r="V682" s="46"/>
      <c r="W682" s="46"/>
      <c r="X682" s="26"/>
      <c r="Y682" s="163" t="s">
        <v>2</v>
      </c>
      <c r="Z682" s="163"/>
      <c r="AA682" s="36">
        <f>SUM(N154:N159)</f>
        <v>162.28571428571428</v>
      </c>
      <c r="AB682" s="50"/>
      <c r="AC682" s="50"/>
      <c r="AD682" s="50"/>
    </row>
    <row r="683" spans="1:30" ht="22.5" customHeight="1" thickBot="1" x14ac:dyDescent="0.25">
      <c r="A683" s="44"/>
      <c r="B683" s="60"/>
      <c r="C683" s="60"/>
      <c r="D683" s="60"/>
      <c r="E683" s="55"/>
      <c r="F683" s="1"/>
      <c r="G683" s="2"/>
      <c r="H683" s="2"/>
      <c r="I683" s="46"/>
      <c r="J683" s="46"/>
      <c r="K683" s="46"/>
      <c r="L683" s="46"/>
      <c r="M683" s="46"/>
      <c r="N683" s="46"/>
      <c r="O683" s="46"/>
      <c r="P683" s="46"/>
      <c r="Q683" s="46"/>
      <c r="R683" s="46"/>
      <c r="S683" s="46"/>
      <c r="T683" s="46"/>
      <c r="U683" s="46"/>
      <c r="V683" s="46"/>
      <c r="W683" s="46"/>
      <c r="X683" s="26"/>
      <c r="Y683" s="163" t="s">
        <v>4</v>
      </c>
      <c r="Z683" s="163"/>
      <c r="AA683" s="37">
        <f>IF(SUM(S154:S159)=0,0,+(SUM(S154:S159)/AA681))</f>
        <v>1</v>
      </c>
      <c r="AB683" s="50"/>
      <c r="AC683" s="50"/>
      <c r="AD683" s="50"/>
    </row>
    <row r="684" spans="1:30" ht="22.5" customHeight="1" thickBot="1" x14ac:dyDescent="0.25">
      <c r="A684" s="44"/>
      <c r="B684" s="60"/>
      <c r="C684" s="60"/>
      <c r="D684" s="60"/>
      <c r="E684" s="55"/>
      <c r="F684" s="1"/>
      <c r="G684" s="2"/>
      <c r="H684" s="2"/>
      <c r="I684" s="46"/>
      <c r="J684" s="46"/>
      <c r="K684" s="46"/>
      <c r="L684" s="46"/>
      <c r="M684" s="46"/>
      <c r="N684" s="46"/>
      <c r="O684" s="46"/>
      <c r="P684" s="46"/>
      <c r="Q684" s="46"/>
      <c r="R684" s="46"/>
      <c r="S684" s="46"/>
      <c r="T684" s="46"/>
      <c r="U684" s="46"/>
      <c r="V684" s="46"/>
      <c r="W684" s="46"/>
      <c r="X684" s="26"/>
      <c r="Y684" s="163" t="s">
        <v>3</v>
      </c>
      <c r="Z684" s="163"/>
      <c r="AA684" s="41">
        <f>IF(SUM(R154:R159)=0,0,+(SUM(R154:R159)/AA682))</f>
        <v>1</v>
      </c>
      <c r="AB684" s="50"/>
      <c r="AC684" s="50"/>
      <c r="AD684" s="50"/>
    </row>
    <row r="685" spans="1:30" ht="24" thickBot="1" x14ac:dyDescent="0.25">
      <c r="A685" s="44"/>
      <c r="B685" s="60"/>
      <c r="C685" s="60"/>
      <c r="D685" s="60"/>
      <c r="E685" s="55"/>
      <c r="F685" s="1"/>
      <c r="G685" s="2"/>
      <c r="H685" s="2"/>
      <c r="I685" s="46"/>
      <c r="J685" s="46"/>
      <c r="K685" s="46"/>
      <c r="L685" s="46"/>
      <c r="M685" s="46"/>
      <c r="N685" s="46"/>
      <c r="O685" s="46"/>
      <c r="P685" s="46"/>
      <c r="Q685" s="46"/>
      <c r="R685" s="46"/>
      <c r="S685" s="46"/>
      <c r="T685" s="46"/>
      <c r="U685" s="46"/>
      <c r="V685" s="46"/>
      <c r="W685" s="46"/>
      <c r="X685" s="26"/>
      <c r="Y685" s="47"/>
      <c r="Z685" s="47"/>
      <c r="AA685" s="48"/>
      <c r="AB685" s="50"/>
      <c r="AC685" s="50"/>
      <c r="AD685" s="50"/>
    </row>
    <row r="686" spans="1:30" ht="13.5" thickBot="1" x14ac:dyDescent="0.25">
      <c r="A686" s="44"/>
      <c r="B686" s="60"/>
      <c r="C686" s="60"/>
      <c r="D686" s="60"/>
      <c r="E686" s="55"/>
      <c r="F686" s="1"/>
      <c r="G686" s="2"/>
      <c r="H686" s="2"/>
      <c r="I686" s="46"/>
      <c r="J686" s="46"/>
      <c r="K686" s="46"/>
      <c r="L686" s="46"/>
      <c r="M686" s="46"/>
      <c r="N686" s="46"/>
      <c r="O686" s="46"/>
      <c r="P686" s="46"/>
      <c r="Q686" s="46"/>
      <c r="R686" s="46"/>
      <c r="S686" s="46"/>
      <c r="T686" s="46"/>
      <c r="U686" s="46"/>
      <c r="V686" s="46"/>
      <c r="W686" s="46"/>
      <c r="X686" s="26"/>
      <c r="Y686" s="164" t="s">
        <v>1327</v>
      </c>
      <c r="Z686" s="164"/>
      <c r="AA686" s="164"/>
      <c r="AB686" s="50"/>
      <c r="AC686" s="50"/>
      <c r="AD686" s="50"/>
    </row>
    <row r="687" spans="1:30" ht="13.5" thickBot="1" x14ac:dyDescent="0.25">
      <c r="A687" s="44"/>
      <c r="B687" s="60"/>
      <c r="C687" s="60"/>
      <c r="D687" s="60"/>
      <c r="E687" s="55"/>
      <c r="F687" s="1"/>
      <c r="G687" s="2"/>
      <c r="H687" s="2"/>
      <c r="I687" s="46"/>
      <c r="J687" s="46"/>
      <c r="K687" s="46"/>
      <c r="L687" s="46"/>
      <c r="M687" s="46"/>
      <c r="N687" s="46"/>
      <c r="O687" s="46"/>
      <c r="P687" s="46"/>
      <c r="Q687" s="46"/>
      <c r="R687" s="46"/>
      <c r="S687" s="46"/>
      <c r="T687" s="46"/>
      <c r="U687" s="46"/>
      <c r="V687" s="46"/>
      <c r="W687" s="46"/>
      <c r="X687" s="26"/>
      <c r="Y687" s="164"/>
      <c r="Z687" s="164"/>
      <c r="AA687" s="164"/>
      <c r="AB687" s="50"/>
      <c r="AC687" s="50"/>
      <c r="AD687" s="50"/>
    </row>
    <row r="688" spans="1:30" ht="22.5" customHeight="1" thickBot="1" x14ac:dyDescent="0.25">
      <c r="A688" s="44"/>
      <c r="B688" s="60"/>
      <c r="C688" s="60"/>
      <c r="D688" s="60"/>
      <c r="E688" s="55"/>
      <c r="F688" s="1"/>
      <c r="G688" s="2"/>
      <c r="H688" s="2"/>
      <c r="I688" s="46"/>
      <c r="J688" s="46"/>
      <c r="K688" s="46"/>
      <c r="L688" s="46"/>
      <c r="M688" s="46"/>
      <c r="N688" s="46"/>
      <c r="O688" s="46"/>
      <c r="P688" s="46"/>
      <c r="Q688" s="46"/>
      <c r="R688" s="46"/>
      <c r="S688" s="46"/>
      <c r="T688" s="46"/>
      <c r="U688" s="46"/>
      <c r="V688" s="46"/>
      <c r="W688" s="46"/>
      <c r="X688" s="26"/>
      <c r="Y688" s="163" t="s">
        <v>1</v>
      </c>
      <c r="Z688" s="163"/>
      <c r="AA688" s="36">
        <f>SUM(T160:T213)</f>
        <v>1325.9999999999998</v>
      </c>
      <c r="AB688" s="50"/>
      <c r="AC688" s="50"/>
      <c r="AD688" s="50"/>
    </row>
    <row r="689" spans="1:30" ht="22.5" customHeight="1" thickBot="1" x14ac:dyDescent="0.25">
      <c r="A689" s="44"/>
      <c r="B689" s="60"/>
      <c r="C689" s="60"/>
      <c r="D689" s="60"/>
      <c r="E689" s="55"/>
      <c r="F689" s="1"/>
      <c r="G689" s="2"/>
      <c r="H689" s="2"/>
      <c r="I689" s="46"/>
      <c r="J689" s="46"/>
      <c r="K689" s="46"/>
      <c r="L689" s="46"/>
      <c r="M689" s="46"/>
      <c r="N689" s="46"/>
      <c r="O689" s="46"/>
      <c r="P689" s="46"/>
      <c r="Q689" s="46"/>
      <c r="R689" s="46"/>
      <c r="S689" s="46"/>
      <c r="T689" s="46"/>
      <c r="U689" s="46"/>
      <c r="V689" s="46"/>
      <c r="W689" s="46"/>
      <c r="X689" s="26"/>
      <c r="Y689" s="163" t="s">
        <v>2</v>
      </c>
      <c r="Z689" s="163"/>
      <c r="AA689" s="36">
        <f>SUM(N160:N213)</f>
        <v>1325.9999999999998</v>
      </c>
      <c r="AB689" s="50"/>
      <c r="AC689" s="50"/>
      <c r="AD689" s="50"/>
    </row>
    <row r="690" spans="1:30" ht="22.5" customHeight="1" thickBot="1" x14ac:dyDescent="0.25">
      <c r="A690" s="44"/>
      <c r="B690" s="60"/>
      <c r="C690" s="60"/>
      <c r="D690" s="60"/>
      <c r="E690" s="55"/>
      <c r="F690" s="1"/>
      <c r="G690" s="2"/>
      <c r="H690" s="2"/>
      <c r="I690" s="46"/>
      <c r="J690" s="46"/>
      <c r="K690" s="46"/>
      <c r="L690" s="46"/>
      <c r="M690" s="46"/>
      <c r="N690" s="46"/>
      <c r="O690" s="46"/>
      <c r="P690" s="46"/>
      <c r="Q690" s="46"/>
      <c r="R690" s="46"/>
      <c r="S690" s="46"/>
      <c r="T690" s="46"/>
      <c r="U690" s="46"/>
      <c r="V690" s="46"/>
      <c r="W690" s="46"/>
      <c r="X690" s="26"/>
      <c r="Y690" s="163" t="s">
        <v>4</v>
      </c>
      <c r="Z690" s="163"/>
      <c r="AA690" s="37">
        <f>IF(SUM(S160:S213)=0,0,+(SUM(S160:S213)/AA688))</f>
        <v>0.65285610265326288</v>
      </c>
      <c r="AB690" s="50"/>
      <c r="AC690" s="50"/>
      <c r="AD690" s="50"/>
    </row>
    <row r="691" spans="1:30" ht="22.5" customHeight="1" thickBot="1" x14ac:dyDescent="0.25">
      <c r="A691" s="44"/>
      <c r="B691" s="60"/>
      <c r="C691" s="60"/>
      <c r="D691" s="60"/>
      <c r="E691" s="55"/>
      <c r="F691" s="1"/>
      <c r="G691" s="2"/>
      <c r="H691" s="2"/>
      <c r="I691" s="46"/>
      <c r="J691" s="46"/>
      <c r="K691" s="46"/>
      <c r="L691" s="46"/>
      <c r="M691" s="46"/>
      <c r="N691" s="46"/>
      <c r="O691" s="46"/>
      <c r="P691" s="46"/>
      <c r="Q691" s="46"/>
      <c r="R691" s="46"/>
      <c r="S691" s="46"/>
      <c r="T691" s="46"/>
      <c r="U691" s="46"/>
      <c r="V691" s="46"/>
      <c r="W691" s="46"/>
      <c r="X691" s="26"/>
      <c r="Y691" s="163" t="s">
        <v>3</v>
      </c>
      <c r="Z691" s="163"/>
      <c r="AA691" s="41">
        <f>IF(SUM(R160:R213)=0,0,+(SUM(R160:R213)/AA689))</f>
        <v>0.65285610265326288</v>
      </c>
      <c r="AB691" s="50"/>
      <c r="AC691" s="50"/>
      <c r="AD691" s="50"/>
    </row>
    <row r="692" spans="1:30" ht="24" thickBot="1" x14ac:dyDescent="0.25">
      <c r="A692" s="44"/>
      <c r="B692" s="60"/>
      <c r="C692" s="60"/>
      <c r="D692" s="60"/>
      <c r="E692" s="55"/>
      <c r="F692" s="1"/>
      <c r="G692" s="2"/>
      <c r="H692" s="2"/>
      <c r="I692" s="46"/>
      <c r="J692" s="46"/>
      <c r="K692" s="46"/>
      <c r="L692" s="46"/>
      <c r="M692" s="46"/>
      <c r="N692" s="46"/>
      <c r="O692" s="46"/>
      <c r="P692" s="46"/>
      <c r="Q692" s="46"/>
      <c r="R692" s="46"/>
      <c r="S692" s="46"/>
      <c r="T692" s="46"/>
      <c r="U692" s="46"/>
      <c r="V692" s="46"/>
      <c r="W692" s="46"/>
      <c r="X692" s="26"/>
      <c r="Y692" s="47"/>
      <c r="Z692" s="47"/>
      <c r="AA692" s="48"/>
      <c r="AB692" s="50"/>
      <c r="AC692" s="50"/>
      <c r="AD692" s="50"/>
    </row>
    <row r="693" spans="1:30" ht="13.5" thickBot="1" x14ac:dyDescent="0.25">
      <c r="A693" s="44"/>
      <c r="B693" s="60"/>
      <c r="C693" s="60"/>
      <c r="D693" s="60"/>
      <c r="E693" s="55"/>
      <c r="F693" s="1"/>
      <c r="G693" s="2"/>
      <c r="H693" s="2"/>
      <c r="I693" s="46"/>
      <c r="J693" s="46"/>
      <c r="K693" s="46"/>
      <c r="L693" s="46"/>
      <c r="M693" s="46"/>
      <c r="N693" s="46"/>
      <c r="O693" s="46"/>
      <c r="P693" s="46"/>
      <c r="Q693" s="46"/>
      <c r="R693" s="46"/>
      <c r="S693" s="46"/>
      <c r="T693" s="46"/>
      <c r="U693" s="46"/>
      <c r="V693" s="46"/>
      <c r="W693" s="46"/>
      <c r="X693" s="26"/>
      <c r="Y693" s="164" t="s">
        <v>1215</v>
      </c>
      <c r="Z693" s="164"/>
      <c r="AA693" s="164"/>
      <c r="AB693" s="50"/>
      <c r="AC693" s="50"/>
      <c r="AD693" s="50"/>
    </row>
    <row r="694" spans="1:30" ht="13.5" thickBot="1" x14ac:dyDescent="0.25">
      <c r="A694" s="44"/>
      <c r="B694" s="60"/>
      <c r="C694" s="60"/>
      <c r="D694" s="60"/>
      <c r="E694" s="55"/>
      <c r="F694" s="1"/>
      <c r="G694" s="2"/>
      <c r="H694" s="2"/>
      <c r="I694" s="46"/>
      <c r="J694" s="46"/>
      <c r="K694" s="46"/>
      <c r="L694" s="46"/>
      <c r="M694" s="46"/>
      <c r="N694" s="46"/>
      <c r="O694" s="46"/>
      <c r="P694" s="46"/>
      <c r="Q694" s="46"/>
      <c r="R694" s="46"/>
      <c r="S694" s="46"/>
      <c r="T694" s="46"/>
      <c r="U694" s="46"/>
      <c r="V694" s="46"/>
      <c r="W694" s="46"/>
      <c r="X694" s="26"/>
      <c r="Y694" s="164"/>
      <c r="Z694" s="164"/>
      <c r="AA694" s="164"/>
      <c r="AB694" s="50"/>
      <c r="AC694" s="50"/>
      <c r="AD694" s="50"/>
    </row>
    <row r="695" spans="1:30" ht="22.5" customHeight="1" thickBot="1" x14ac:dyDescent="0.25">
      <c r="A695" s="44"/>
      <c r="B695" s="60"/>
      <c r="C695" s="60"/>
      <c r="D695" s="60"/>
      <c r="E695" s="55"/>
      <c r="F695" s="1"/>
      <c r="G695" s="2"/>
      <c r="H695" s="2"/>
      <c r="I695" s="46"/>
      <c r="J695" s="46"/>
      <c r="K695" s="46"/>
      <c r="L695" s="46"/>
      <c r="M695" s="46"/>
      <c r="N695" s="46"/>
      <c r="O695" s="46"/>
      <c r="P695" s="46"/>
      <c r="Q695" s="46"/>
      <c r="R695" s="46"/>
      <c r="S695" s="46"/>
      <c r="T695" s="46"/>
      <c r="U695" s="46"/>
      <c r="V695" s="46"/>
      <c r="W695" s="46"/>
      <c r="X695" s="26"/>
      <c r="Y695" s="163" t="s">
        <v>1</v>
      </c>
      <c r="Z695" s="163"/>
      <c r="AA695" s="36">
        <f>SUM(T214:T218)</f>
        <v>48.857142857142854</v>
      </c>
      <c r="AB695" s="50"/>
      <c r="AC695" s="50"/>
      <c r="AD695" s="50"/>
    </row>
    <row r="696" spans="1:30" ht="22.5" customHeight="1" thickBot="1" x14ac:dyDescent="0.25">
      <c r="A696" s="44"/>
      <c r="B696" s="60"/>
      <c r="C696" s="60"/>
      <c r="D696" s="60"/>
      <c r="E696" s="55"/>
      <c r="F696" s="1"/>
      <c r="G696" s="2"/>
      <c r="H696" s="2"/>
      <c r="I696" s="46"/>
      <c r="J696" s="46"/>
      <c r="K696" s="46"/>
      <c r="L696" s="46"/>
      <c r="M696" s="46"/>
      <c r="N696" s="46"/>
      <c r="O696" s="46"/>
      <c r="P696" s="46"/>
      <c r="Q696" s="46"/>
      <c r="R696" s="46"/>
      <c r="S696" s="46"/>
      <c r="T696" s="46"/>
      <c r="U696" s="46"/>
      <c r="V696" s="46"/>
      <c r="W696" s="46"/>
      <c r="X696" s="26"/>
      <c r="Y696" s="163" t="s">
        <v>2</v>
      </c>
      <c r="Z696" s="163"/>
      <c r="AA696" s="36">
        <f>SUM(N214:N218)</f>
        <v>48.857142857142854</v>
      </c>
      <c r="AB696" s="50"/>
      <c r="AC696" s="50"/>
      <c r="AD696" s="50"/>
    </row>
    <row r="697" spans="1:30" ht="22.5" customHeight="1" thickBot="1" x14ac:dyDescent="0.25">
      <c r="A697" s="44"/>
      <c r="B697" s="60"/>
      <c r="C697" s="60"/>
      <c r="D697" s="60"/>
      <c r="E697" s="55"/>
      <c r="F697" s="1"/>
      <c r="G697" s="2"/>
      <c r="H697" s="2"/>
      <c r="I697" s="46"/>
      <c r="J697" s="46"/>
      <c r="K697" s="46"/>
      <c r="L697" s="46"/>
      <c r="M697" s="46"/>
      <c r="N697" s="46"/>
      <c r="O697" s="46"/>
      <c r="P697" s="46"/>
      <c r="Q697" s="46"/>
      <c r="R697" s="46"/>
      <c r="S697" s="46"/>
      <c r="T697" s="46"/>
      <c r="U697" s="46"/>
      <c r="V697" s="46"/>
      <c r="W697" s="46"/>
      <c r="X697" s="26"/>
      <c r="Y697" s="163" t="s">
        <v>4</v>
      </c>
      <c r="Z697" s="163"/>
      <c r="AA697" s="37">
        <f>IF(SUM(S214:S218)=0,0,+(SUM(S214:S218)/AA695))</f>
        <v>0.75555555555555554</v>
      </c>
      <c r="AB697" s="50"/>
      <c r="AC697" s="50"/>
      <c r="AD697" s="50"/>
    </row>
    <row r="698" spans="1:30" ht="22.5" customHeight="1" thickBot="1" x14ac:dyDescent="0.25">
      <c r="A698" s="44"/>
      <c r="B698" s="60"/>
      <c r="C698" s="60"/>
      <c r="D698" s="60"/>
      <c r="E698" s="55"/>
      <c r="F698" s="1"/>
      <c r="G698" s="2"/>
      <c r="H698" s="2"/>
      <c r="I698" s="46"/>
      <c r="J698" s="46"/>
      <c r="K698" s="46"/>
      <c r="L698" s="46"/>
      <c r="M698" s="46"/>
      <c r="N698" s="46"/>
      <c r="O698" s="46"/>
      <c r="P698" s="46"/>
      <c r="Q698" s="46"/>
      <c r="R698" s="46"/>
      <c r="S698" s="46"/>
      <c r="T698" s="46"/>
      <c r="U698" s="46"/>
      <c r="V698" s="46"/>
      <c r="W698" s="46"/>
      <c r="X698" s="26"/>
      <c r="Y698" s="163" t="s">
        <v>3</v>
      </c>
      <c r="Z698" s="163"/>
      <c r="AA698" s="41">
        <f>IF(SUM(R214:R218)=0,0,+(SUM(R214:R218)/AA696))</f>
        <v>0.75555555555555554</v>
      </c>
      <c r="AB698" s="50"/>
      <c r="AC698" s="50"/>
      <c r="AD698" s="50"/>
    </row>
    <row r="699" spans="1:30" ht="24" thickBot="1" x14ac:dyDescent="0.25">
      <c r="A699" s="44"/>
      <c r="B699" s="60"/>
      <c r="C699" s="60"/>
      <c r="D699" s="60"/>
      <c r="E699" s="55"/>
      <c r="F699" s="1"/>
      <c r="G699" s="2"/>
      <c r="H699" s="2"/>
      <c r="I699" s="46"/>
      <c r="J699" s="46"/>
      <c r="K699" s="46"/>
      <c r="L699" s="46"/>
      <c r="M699" s="46"/>
      <c r="N699" s="46"/>
      <c r="O699" s="46"/>
      <c r="P699" s="46"/>
      <c r="Q699" s="46"/>
      <c r="R699" s="46"/>
      <c r="S699" s="46"/>
      <c r="T699" s="46"/>
      <c r="U699" s="46"/>
      <c r="V699" s="46"/>
      <c r="W699" s="46"/>
      <c r="X699" s="26"/>
      <c r="Y699" s="47"/>
      <c r="Z699" s="47"/>
      <c r="AA699" s="48"/>
      <c r="AB699" s="50"/>
      <c r="AC699" s="50"/>
      <c r="AD699" s="50"/>
    </row>
    <row r="700" spans="1:30" ht="13.5" thickBot="1" x14ac:dyDescent="0.25">
      <c r="A700" s="44"/>
      <c r="B700" s="60"/>
      <c r="C700" s="60"/>
      <c r="D700" s="60"/>
      <c r="E700" s="55"/>
      <c r="F700" s="1"/>
      <c r="G700" s="2"/>
      <c r="H700" s="2"/>
      <c r="I700" s="46"/>
      <c r="J700" s="46"/>
      <c r="K700" s="46"/>
      <c r="L700" s="46"/>
      <c r="M700" s="46"/>
      <c r="N700" s="46"/>
      <c r="O700" s="46"/>
      <c r="P700" s="46"/>
      <c r="Q700" s="46"/>
      <c r="R700" s="46"/>
      <c r="S700" s="46"/>
      <c r="T700" s="46"/>
      <c r="U700" s="46"/>
      <c r="V700" s="46"/>
      <c r="W700" s="46"/>
      <c r="X700" s="26"/>
      <c r="Y700" s="164" t="s">
        <v>1201</v>
      </c>
      <c r="Z700" s="164"/>
      <c r="AA700" s="164"/>
      <c r="AB700" s="50"/>
      <c r="AC700" s="50"/>
      <c r="AD700" s="50"/>
    </row>
    <row r="701" spans="1:30" ht="13.5" thickBot="1" x14ac:dyDescent="0.25">
      <c r="A701" s="44"/>
      <c r="B701" s="60"/>
      <c r="C701" s="60"/>
      <c r="D701" s="60"/>
      <c r="E701" s="55"/>
      <c r="F701" s="1"/>
      <c r="G701" s="2"/>
      <c r="H701" s="2"/>
      <c r="I701" s="46"/>
      <c r="J701" s="46"/>
      <c r="K701" s="46"/>
      <c r="L701" s="46"/>
      <c r="M701" s="46"/>
      <c r="N701" s="46"/>
      <c r="O701" s="46"/>
      <c r="P701" s="46"/>
      <c r="Q701" s="46"/>
      <c r="R701" s="46"/>
      <c r="S701" s="46"/>
      <c r="T701" s="46"/>
      <c r="U701" s="46"/>
      <c r="V701" s="46"/>
      <c r="W701" s="46"/>
      <c r="X701" s="26"/>
      <c r="Y701" s="164"/>
      <c r="Z701" s="164"/>
      <c r="AA701" s="164"/>
      <c r="AB701" s="50"/>
      <c r="AC701" s="50"/>
      <c r="AD701" s="50"/>
    </row>
    <row r="702" spans="1:30" ht="22.5" customHeight="1" thickBot="1" x14ac:dyDescent="0.25">
      <c r="A702" s="44"/>
      <c r="B702" s="60"/>
      <c r="C702" s="60"/>
      <c r="D702" s="60"/>
      <c r="E702" s="55"/>
      <c r="F702" s="1"/>
      <c r="G702" s="2"/>
      <c r="H702" s="2"/>
      <c r="I702" s="46"/>
      <c r="J702" s="46"/>
      <c r="K702" s="46"/>
      <c r="L702" s="46"/>
      <c r="M702" s="46"/>
      <c r="N702" s="46"/>
      <c r="O702" s="46"/>
      <c r="P702" s="46"/>
      <c r="Q702" s="46"/>
      <c r="R702" s="46"/>
      <c r="S702" s="46"/>
      <c r="T702" s="46"/>
      <c r="U702" s="46"/>
      <c r="V702" s="46"/>
      <c r="W702" s="46"/>
      <c r="X702" s="26"/>
      <c r="Y702" s="163" t="s">
        <v>1</v>
      </c>
      <c r="Z702" s="163"/>
      <c r="AA702" s="36">
        <f>SUM(T219:T246)</f>
        <v>480.00000000000011</v>
      </c>
      <c r="AB702" s="50"/>
      <c r="AC702" s="50"/>
      <c r="AD702" s="50"/>
    </row>
    <row r="703" spans="1:30" ht="22.5" customHeight="1" thickBot="1" x14ac:dyDescent="0.25">
      <c r="A703" s="44"/>
      <c r="B703" s="60"/>
      <c r="C703" s="60"/>
      <c r="D703" s="60"/>
      <c r="E703" s="55"/>
      <c r="F703" s="1"/>
      <c r="G703" s="2"/>
      <c r="H703" s="2"/>
      <c r="I703" s="46"/>
      <c r="J703" s="46"/>
      <c r="K703" s="46"/>
      <c r="L703" s="46"/>
      <c r="M703" s="46"/>
      <c r="N703" s="46"/>
      <c r="O703" s="46"/>
      <c r="P703" s="46"/>
      <c r="Q703" s="46"/>
      <c r="R703" s="46"/>
      <c r="S703" s="46"/>
      <c r="T703" s="46"/>
      <c r="U703" s="46"/>
      <c r="V703" s="46"/>
      <c r="W703" s="46"/>
      <c r="X703" s="26"/>
      <c r="Y703" s="163" t="s">
        <v>2</v>
      </c>
      <c r="Z703" s="163"/>
      <c r="AA703" s="36">
        <f>SUM(N219:N246)</f>
        <v>480.00000000000011</v>
      </c>
      <c r="AB703" s="50"/>
      <c r="AC703" s="50"/>
      <c r="AD703" s="50"/>
    </row>
    <row r="704" spans="1:30" ht="22.5" customHeight="1" thickBot="1" x14ac:dyDescent="0.25">
      <c r="A704" s="44"/>
      <c r="B704" s="60"/>
      <c r="C704" s="60"/>
      <c r="D704" s="60"/>
      <c r="E704" s="55"/>
      <c r="F704" s="1"/>
      <c r="G704" s="2"/>
      <c r="H704" s="2"/>
      <c r="I704" s="46"/>
      <c r="J704" s="46"/>
      <c r="K704" s="46"/>
      <c r="L704" s="46"/>
      <c r="M704" s="46"/>
      <c r="N704" s="46"/>
      <c r="O704" s="46"/>
      <c r="P704" s="46"/>
      <c r="Q704" s="46"/>
      <c r="R704" s="46"/>
      <c r="S704" s="46"/>
      <c r="T704" s="46"/>
      <c r="U704" s="46"/>
      <c r="V704" s="46"/>
      <c r="W704" s="46"/>
      <c r="X704" s="26"/>
      <c r="Y704" s="163" t="s">
        <v>4</v>
      </c>
      <c r="Z704" s="163"/>
      <c r="AA704" s="37">
        <f>IF(SUM(S219:S246)=0,0,+(SUM(S219:S246)/AA702))</f>
        <v>0.32142857142857134</v>
      </c>
      <c r="AB704" s="50"/>
      <c r="AC704" s="50"/>
      <c r="AD704" s="50"/>
    </row>
    <row r="705" spans="1:32" ht="22.5" customHeight="1" thickBot="1" x14ac:dyDescent="0.25">
      <c r="A705" s="44"/>
      <c r="B705" s="60"/>
      <c r="C705" s="60"/>
      <c r="D705" s="60"/>
      <c r="E705" s="55"/>
      <c r="F705" s="1"/>
      <c r="G705" s="2"/>
      <c r="H705" s="2"/>
      <c r="I705" s="46"/>
      <c r="J705" s="46"/>
      <c r="K705" s="46"/>
      <c r="L705" s="46"/>
      <c r="M705" s="46"/>
      <c r="N705" s="46"/>
      <c r="O705" s="46"/>
      <c r="P705" s="46"/>
      <c r="Q705" s="46"/>
      <c r="R705" s="46"/>
      <c r="S705" s="46"/>
      <c r="T705" s="46"/>
      <c r="U705" s="46"/>
      <c r="V705" s="46"/>
      <c r="W705" s="46"/>
      <c r="X705" s="26"/>
      <c r="Y705" s="163" t="s">
        <v>3</v>
      </c>
      <c r="Z705" s="163"/>
      <c r="AA705" s="41">
        <f>IF(SUM(R219:R246)=0,0,+(SUM(R219:R246)/AA703))</f>
        <v>0.32142857142857134</v>
      </c>
      <c r="AB705" s="50"/>
      <c r="AC705" s="50"/>
      <c r="AD705" s="50"/>
    </row>
    <row r="706" spans="1:32" ht="24" thickBot="1" x14ac:dyDescent="0.25">
      <c r="A706" s="44"/>
      <c r="B706" s="60"/>
      <c r="C706" s="60"/>
      <c r="D706" s="60"/>
      <c r="E706" s="55"/>
      <c r="F706" s="1"/>
      <c r="G706" s="2"/>
      <c r="H706" s="2"/>
      <c r="I706" s="46"/>
      <c r="J706" s="46"/>
      <c r="K706" s="46"/>
      <c r="L706" s="46"/>
      <c r="M706" s="46"/>
      <c r="N706" s="46"/>
      <c r="O706" s="46"/>
      <c r="P706" s="46"/>
      <c r="Q706" s="46"/>
      <c r="R706" s="46"/>
      <c r="S706" s="46"/>
      <c r="T706" s="46"/>
      <c r="U706" s="46"/>
      <c r="V706" s="46"/>
      <c r="W706" s="46"/>
      <c r="X706" s="26"/>
      <c r="Y706" s="47"/>
      <c r="Z706" s="47"/>
      <c r="AA706" s="48"/>
      <c r="AB706" s="50"/>
      <c r="AC706" s="50"/>
      <c r="AD706" s="50"/>
    </row>
    <row r="707" spans="1:32" ht="13.5" thickBot="1" x14ac:dyDescent="0.25">
      <c r="A707" s="44"/>
      <c r="B707" s="60"/>
      <c r="C707" s="60"/>
      <c r="D707" s="60"/>
      <c r="E707" s="55"/>
      <c r="F707" s="1"/>
      <c r="G707" s="2"/>
      <c r="H707" s="2"/>
      <c r="I707" s="46"/>
      <c r="J707" s="46"/>
      <c r="K707" s="46"/>
      <c r="L707" s="46"/>
      <c r="M707" s="46"/>
      <c r="N707" s="46"/>
      <c r="O707" s="46"/>
      <c r="P707" s="46"/>
      <c r="Q707" s="46"/>
      <c r="R707" s="46"/>
      <c r="S707" s="46"/>
      <c r="T707" s="46"/>
      <c r="U707" s="46"/>
      <c r="V707" s="46"/>
      <c r="W707" s="46"/>
      <c r="X707" s="26"/>
      <c r="Y707" s="164" t="s">
        <v>1013</v>
      </c>
      <c r="Z707" s="164"/>
      <c r="AA707" s="164"/>
      <c r="AB707" s="50"/>
      <c r="AC707" s="50"/>
      <c r="AD707" s="50"/>
    </row>
    <row r="708" spans="1:32" ht="13.5" thickBot="1" x14ac:dyDescent="0.25">
      <c r="A708" s="44"/>
      <c r="B708" s="60"/>
      <c r="C708" s="60"/>
      <c r="D708" s="60"/>
      <c r="E708" s="55"/>
      <c r="F708" s="1"/>
      <c r="G708" s="2"/>
      <c r="H708" s="2"/>
      <c r="I708" s="46"/>
      <c r="J708" s="46"/>
      <c r="K708" s="46"/>
      <c r="L708" s="46"/>
      <c r="M708" s="46"/>
      <c r="N708" s="46"/>
      <c r="O708" s="46"/>
      <c r="P708" s="46"/>
      <c r="Q708" s="46"/>
      <c r="R708" s="46"/>
      <c r="S708" s="46"/>
      <c r="T708" s="46"/>
      <c r="U708" s="46"/>
      <c r="V708" s="46"/>
      <c r="W708" s="46"/>
      <c r="X708" s="26"/>
      <c r="Y708" s="164"/>
      <c r="Z708" s="164"/>
      <c r="AA708" s="164"/>
      <c r="AB708" s="50"/>
      <c r="AC708" s="50"/>
      <c r="AD708" s="50"/>
    </row>
    <row r="709" spans="1:32" ht="22.5" customHeight="1" thickBot="1" x14ac:dyDescent="0.25">
      <c r="A709" s="44"/>
      <c r="B709" s="60"/>
      <c r="C709" s="60"/>
      <c r="D709" s="60"/>
      <c r="E709" s="55"/>
      <c r="F709" s="1"/>
      <c r="G709" s="2"/>
      <c r="H709" s="2"/>
      <c r="I709" s="46"/>
      <c r="J709" s="46"/>
      <c r="K709" s="46"/>
      <c r="L709" s="46"/>
      <c r="M709" s="46"/>
      <c r="N709" s="46"/>
      <c r="O709" s="46"/>
      <c r="P709" s="46"/>
      <c r="Q709" s="46"/>
      <c r="R709" s="46"/>
      <c r="S709" s="46"/>
      <c r="T709" s="46"/>
      <c r="U709" s="46"/>
      <c r="V709" s="46"/>
      <c r="W709" s="46"/>
      <c r="X709" s="26"/>
      <c r="Y709" s="163" t="s">
        <v>1</v>
      </c>
      <c r="Z709" s="163"/>
      <c r="AA709" s="36">
        <f>SUM(T247:T254)</f>
        <v>217.14285714285714</v>
      </c>
      <c r="AB709" s="50"/>
      <c r="AC709" s="50"/>
      <c r="AD709" s="50"/>
    </row>
    <row r="710" spans="1:32" ht="22.5" customHeight="1" thickBot="1" x14ac:dyDescent="0.25">
      <c r="A710" s="44"/>
      <c r="B710" s="60"/>
      <c r="C710" s="60"/>
      <c r="D710" s="60"/>
      <c r="E710" s="55"/>
      <c r="F710" s="1"/>
      <c r="G710" s="2"/>
      <c r="H710" s="2"/>
      <c r="I710" s="46"/>
      <c r="J710" s="46"/>
      <c r="K710" s="46"/>
      <c r="L710" s="46"/>
      <c r="M710" s="46"/>
      <c r="N710" s="46"/>
      <c r="O710" s="46"/>
      <c r="P710" s="46"/>
      <c r="Q710" s="46"/>
      <c r="R710" s="46"/>
      <c r="S710" s="46"/>
      <c r="T710" s="46"/>
      <c r="U710" s="46"/>
      <c r="V710" s="46"/>
      <c r="W710" s="46"/>
      <c r="X710" s="26"/>
      <c r="Y710" s="163" t="s">
        <v>2</v>
      </c>
      <c r="Z710" s="163"/>
      <c r="AA710" s="36">
        <f>SUM(N247:N254)</f>
        <v>217.14285714285714</v>
      </c>
      <c r="AB710" s="50"/>
      <c r="AC710" s="50"/>
      <c r="AD710" s="50"/>
    </row>
    <row r="711" spans="1:32" ht="22.5" customHeight="1" thickBot="1" x14ac:dyDescent="0.25">
      <c r="A711" s="44"/>
      <c r="B711" s="60"/>
      <c r="C711" s="60"/>
      <c r="D711" s="60"/>
      <c r="E711" s="55"/>
      <c r="F711" s="1"/>
      <c r="G711" s="2"/>
      <c r="H711" s="2"/>
      <c r="I711" s="46"/>
      <c r="J711" s="46"/>
      <c r="K711" s="46"/>
      <c r="L711" s="46"/>
      <c r="M711" s="46"/>
      <c r="N711" s="46"/>
      <c r="O711" s="46"/>
      <c r="P711" s="46"/>
      <c r="Q711" s="46"/>
      <c r="R711" s="46"/>
      <c r="S711" s="46"/>
      <c r="T711" s="46"/>
      <c r="U711" s="46"/>
      <c r="V711" s="46"/>
      <c r="W711" s="46"/>
      <c r="X711" s="26"/>
      <c r="Y711" s="163" t="s">
        <v>4</v>
      </c>
      <c r="Z711" s="163"/>
      <c r="AA711" s="37">
        <f>IF(SUM(S247:S254)=0,0,+(SUM(S247:S254)/AA709))</f>
        <v>0.14407894736842106</v>
      </c>
      <c r="AB711" s="50"/>
      <c r="AC711" s="50"/>
      <c r="AD711" s="50"/>
    </row>
    <row r="712" spans="1:32" ht="22.5" customHeight="1" thickBot="1" x14ac:dyDescent="0.25">
      <c r="A712" s="44"/>
      <c r="B712" s="60"/>
      <c r="C712" s="60"/>
      <c r="D712" s="60"/>
      <c r="E712" s="55"/>
      <c r="F712" s="1"/>
      <c r="G712" s="2"/>
      <c r="H712" s="2"/>
      <c r="I712" s="46"/>
      <c r="J712" s="46"/>
      <c r="K712" s="46"/>
      <c r="L712" s="46"/>
      <c r="M712" s="46"/>
      <c r="N712" s="46"/>
      <c r="O712" s="46"/>
      <c r="P712" s="46"/>
      <c r="Q712" s="46"/>
      <c r="R712" s="46"/>
      <c r="S712" s="46"/>
      <c r="T712" s="46"/>
      <c r="U712" s="46"/>
      <c r="V712" s="46"/>
      <c r="W712" s="46"/>
      <c r="X712" s="26"/>
      <c r="Y712" s="163" t="s">
        <v>3</v>
      </c>
      <c r="Z712" s="163"/>
      <c r="AA712" s="41">
        <f>IF(SUM(R247:R254)=0,0,+(SUM(R247:R254)/AA710))</f>
        <v>0.14407894736842106</v>
      </c>
      <c r="AB712" s="50"/>
      <c r="AC712" s="50"/>
      <c r="AD712" s="50"/>
    </row>
    <row r="713" spans="1:32" ht="15.75" customHeight="1" thickBot="1" x14ac:dyDescent="0.25">
      <c r="A713" s="44"/>
      <c r="B713" s="60"/>
      <c r="C713" s="60"/>
      <c r="D713" s="60"/>
      <c r="E713" s="55"/>
      <c r="F713" s="1"/>
      <c r="G713" s="2"/>
      <c r="H713" s="2"/>
      <c r="I713" s="46"/>
      <c r="J713" s="46"/>
      <c r="K713" s="46"/>
      <c r="L713" s="46"/>
      <c r="M713" s="46"/>
      <c r="N713" s="46"/>
      <c r="O713" s="46"/>
      <c r="P713" s="46"/>
      <c r="Q713" s="46"/>
      <c r="R713" s="46"/>
      <c r="S713" s="46"/>
      <c r="T713" s="46"/>
      <c r="U713" s="46"/>
      <c r="V713" s="46"/>
      <c r="W713" s="46"/>
      <c r="X713" s="26"/>
      <c r="Y713" s="47"/>
      <c r="Z713" s="47"/>
      <c r="AA713" s="48"/>
      <c r="AB713" s="50"/>
      <c r="AC713" s="50"/>
      <c r="AD713" s="50"/>
    </row>
    <row r="714" spans="1:32" ht="13.5" thickBot="1" x14ac:dyDescent="0.25">
      <c r="A714" s="44"/>
      <c r="B714" s="60"/>
      <c r="C714" s="60"/>
      <c r="D714" s="60"/>
      <c r="E714" s="55"/>
      <c r="F714" s="1"/>
      <c r="G714" s="2"/>
      <c r="H714" s="2"/>
      <c r="I714" s="46"/>
      <c r="J714" s="46"/>
      <c r="K714" s="46"/>
      <c r="L714" s="46"/>
      <c r="M714" s="46"/>
      <c r="N714" s="46"/>
      <c r="O714" s="46"/>
      <c r="P714" s="46"/>
      <c r="Q714" s="46"/>
      <c r="R714" s="46"/>
      <c r="S714" s="46"/>
      <c r="T714" s="46"/>
      <c r="U714" s="46"/>
      <c r="V714" s="46"/>
      <c r="W714" s="46"/>
      <c r="X714" s="26"/>
      <c r="Y714" s="164" t="s">
        <v>962</v>
      </c>
      <c r="Z714" s="164"/>
      <c r="AA714" s="164"/>
      <c r="AB714" s="50"/>
      <c r="AC714" s="50"/>
      <c r="AD714" s="50"/>
    </row>
    <row r="715" spans="1:32" ht="13.5" thickBot="1" x14ac:dyDescent="0.25">
      <c r="A715" s="44"/>
      <c r="B715" s="60"/>
      <c r="C715" s="60"/>
      <c r="D715" s="60"/>
      <c r="E715" s="55"/>
      <c r="F715" s="1"/>
      <c r="G715" s="2"/>
      <c r="H715" s="2"/>
      <c r="I715" s="46"/>
      <c r="J715" s="46"/>
      <c r="K715" s="46"/>
      <c r="L715" s="46"/>
      <c r="M715" s="46"/>
      <c r="N715" s="46"/>
      <c r="O715" s="46"/>
      <c r="P715" s="46"/>
      <c r="Q715" s="46"/>
      <c r="R715" s="46"/>
      <c r="S715" s="46"/>
      <c r="T715" s="46"/>
      <c r="U715" s="46"/>
      <c r="V715" s="46"/>
      <c r="W715" s="46"/>
      <c r="X715" s="26"/>
      <c r="Y715" s="164"/>
      <c r="Z715" s="164"/>
      <c r="AA715" s="164"/>
      <c r="AB715" s="50"/>
      <c r="AC715" s="50"/>
      <c r="AD715" s="50"/>
    </row>
    <row r="716" spans="1:32" ht="22.5" customHeight="1" thickBot="1" x14ac:dyDescent="0.25">
      <c r="A716" s="44"/>
      <c r="B716" s="60"/>
      <c r="C716" s="60"/>
      <c r="D716" s="60"/>
      <c r="E716" s="55"/>
      <c r="F716" s="1"/>
      <c r="G716" s="2"/>
      <c r="H716" s="2"/>
      <c r="I716" s="46"/>
      <c r="J716" s="46"/>
      <c r="K716" s="46"/>
      <c r="L716" s="46"/>
      <c r="M716" s="46"/>
      <c r="N716" s="46"/>
      <c r="O716" s="46"/>
      <c r="P716" s="46"/>
      <c r="Q716" s="46"/>
      <c r="R716" s="46"/>
      <c r="S716" s="46"/>
      <c r="T716" s="46"/>
      <c r="U716" s="46"/>
      <c r="V716" s="46"/>
      <c r="W716" s="46"/>
      <c r="X716" s="26"/>
      <c r="Y716" s="163" t="s">
        <v>1</v>
      </c>
      <c r="Z716" s="163"/>
      <c r="AA716" s="36">
        <f>SUM(T255:T298)</f>
        <v>1415.5714285714291</v>
      </c>
      <c r="AB716" s="50"/>
      <c r="AC716" s="50"/>
      <c r="AD716" s="50"/>
    </row>
    <row r="717" spans="1:32" ht="22.5" customHeight="1" thickBot="1" x14ac:dyDescent="0.25">
      <c r="Y717" s="163" t="s">
        <v>2</v>
      </c>
      <c r="Z717" s="163"/>
      <c r="AA717" s="36">
        <f>SUM(N255:N298)</f>
        <v>1415.5714285714291</v>
      </c>
      <c r="AF717" s="58"/>
    </row>
    <row r="718" spans="1:32" ht="22.5" customHeight="1" thickBot="1" x14ac:dyDescent="0.25">
      <c r="Y718" s="163" t="s">
        <v>4</v>
      </c>
      <c r="Z718" s="163"/>
      <c r="AA718" s="37">
        <f>IF(SUM(S255:S298)=0,0,+(SUM(S255:S298)/AA716))</f>
        <v>0.94762337269149244</v>
      </c>
      <c r="AF718" s="58"/>
    </row>
    <row r="719" spans="1:32" ht="22.5" customHeight="1" thickBot="1" x14ac:dyDescent="0.25">
      <c r="Y719" s="163" t="s">
        <v>3</v>
      </c>
      <c r="Z719" s="163"/>
      <c r="AA719" s="41">
        <f>IF(SUM(R255:R298)=0,0,+(SUM(R255:R298)/AA717))</f>
        <v>0.94762337269149244</v>
      </c>
      <c r="AF719" s="58"/>
    </row>
    <row r="720" spans="1:32" ht="13.5" thickBot="1" x14ac:dyDescent="0.25"/>
    <row r="721" spans="25:27" ht="13.5" thickBot="1" x14ac:dyDescent="0.25">
      <c r="Y721" s="164" t="s">
        <v>852</v>
      </c>
      <c r="Z721" s="164"/>
      <c r="AA721" s="164"/>
    </row>
    <row r="722" spans="25:27" ht="13.5" thickBot="1" x14ac:dyDescent="0.25">
      <c r="Y722" s="164"/>
      <c r="Z722" s="164"/>
      <c r="AA722" s="164"/>
    </row>
    <row r="723" spans="25:27" ht="22.5" customHeight="1" thickBot="1" x14ac:dyDescent="0.25">
      <c r="Y723" s="163" t="s">
        <v>1</v>
      </c>
      <c r="Z723" s="163"/>
      <c r="AA723" s="36">
        <f>SUM(T299:T302)</f>
        <v>206.14285714285714</v>
      </c>
    </row>
    <row r="724" spans="25:27" ht="22.5" customHeight="1" thickBot="1" x14ac:dyDescent="0.25">
      <c r="Y724" s="163" t="s">
        <v>2</v>
      </c>
      <c r="Z724" s="163"/>
      <c r="AA724" s="36">
        <f>SUM(N299:N302)</f>
        <v>206.14285714285714</v>
      </c>
    </row>
    <row r="725" spans="25:27" ht="22.5" customHeight="1" thickBot="1" x14ac:dyDescent="0.25">
      <c r="Y725" s="163" t="s">
        <v>4</v>
      </c>
      <c r="Z725" s="163"/>
      <c r="AA725" s="37">
        <f>IF(SUM(S299:S302)=0,0,+(SUM(S299:S302)/AA723))</f>
        <v>0.9494109494109495</v>
      </c>
    </row>
    <row r="726" spans="25:27" ht="22.5" customHeight="1" thickBot="1" x14ac:dyDescent="0.25">
      <c r="Y726" s="163" t="s">
        <v>3</v>
      </c>
      <c r="Z726" s="163"/>
      <c r="AA726" s="41">
        <f>IF(SUM(R299:R302)=0,0,+(SUM(R299:R302)/AA724))</f>
        <v>0.9494109494109495</v>
      </c>
    </row>
    <row r="727" spans="25:27" ht="13.5" thickBot="1" x14ac:dyDescent="0.25"/>
    <row r="728" spans="25:27" ht="13.5" thickBot="1" x14ac:dyDescent="0.25">
      <c r="Y728" s="164" t="s">
        <v>853</v>
      </c>
      <c r="Z728" s="164"/>
      <c r="AA728" s="164"/>
    </row>
    <row r="729" spans="25:27" ht="13.5" thickBot="1" x14ac:dyDescent="0.25">
      <c r="Y729" s="164"/>
      <c r="Z729" s="164"/>
      <c r="AA729" s="164"/>
    </row>
    <row r="730" spans="25:27" ht="22.5" customHeight="1" thickBot="1" x14ac:dyDescent="0.25">
      <c r="Y730" s="163" t="s">
        <v>1</v>
      </c>
      <c r="Z730" s="163"/>
      <c r="AA730" s="36">
        <f>SUM(T303:T364)</f>
        <v>1719.2857142857142</v>
      </c>
    </row>
    <row r="731" spans="25:27" ht="22.5" customHeight="1" thickBot="1" x14ac:dyDescent="0.25">
      <c r="Y731" s="163" t="s">
        <v>2</v>
      </c>
      <c r="Z731" s="163"/>
      <c r="AA731" s="36">
        <f>SUM(N303:N364)</f>
        <v>1745.2857142857142</v>
      </c>
    </row>
    <row r="732" spans="25:27" ht="22.5" customHeight="1" thickBot="1" x14ac:dyDescent="0.25">
      <c r="Y732" s="163" t="s">
        <v>4</v>
      </c>
      <c r="Z732" s="163"/>
      <c r="AA732" s="37">
        <f>IF(SUM(S303:S364)=0,0,+(SUM(S303:S364)/AA730))</f>
        <v>0.77251433319484819</v>
      </c>
    </row>
    <row r="733" spans="25:27" ht="22.5" customHeight="1" thickBot="1" x14ac:dyDescent="0.25">
      <c r="Y733" s="163" t="s">
        <v>3</v>
      </c>
      <c r="Z733" s="163"/>
      <c r="AA733" s="41">
        <f>IF(SUM(R303:R364)=0,0,+(SUM(R303:R364)/AA731))</f>
        <v>0.76100597528034697</v>
      </c>
    </row>
    <row r="734" spans="25:27" ht="13.5" thickBot="1" x14ac:dyDescent="0.25"/>
    <row r="735" spans="25:27" ht="13.5" thickBot="1" x14ac:dyDescent="0.25">
      <c r="Y735" s="164" t="s">
        <v>854</v>
      </c>
      <c r="Z735" s="164"/>
      <c r="AA735" s="164"/>
    </row>
    <row r="736" spans="25:27" ht="13.5" thickBot="1" x14ac:dyDescent="0.25">
      <c r="Y736" s="164"/>
      <c r="Z736" s="164"/>
      <c r="AA736" s="164"/>
    </row>
    <row r="737" spans="25:27" ht="22.5" customHeight="1" thickBot="1" x14ac:dyDescent="0.25">
      <c r="Y737" s="163" t="s">
        <v>1</v>
      </c>
      <c r="Z737" s="163"/>
      <c r="AA737" s="36">
        <f>SUM(T365:T371)</f>
        <v>91</v>
      </c>
    </row>
    <row r="738" spans="25:27" ht="22.5" customHeight="1" thickBot="1" x14ac:dyDescent="0.25">
      <c r="Y738" s="163" t="s">
        <v>2</v>
      </c>
      <c r="Z738" s="163"/>
      <c r="AA738" s="36">
        <f>SUM(N365:N371)</f>
        <v>91</v>
      </c>
    </row>
    <row r="739" spans="25:27" ht="22.5" customHeight="1" thickBot="1" x14ac:dyDescent="0.25">
      <c r="Y739" s="163" t="s">
        <v>4</v>
      </c>
      <c r="Z739" s="163"/>
      <c r="AA739" s="37">
        <f>IF(SUM(S365:S371)=0,0,+(SUM(S365:S371)/AA737))</f>
        <v>1</v>
      </c>
    </row>
    <row r="740" spans="25:27" ht="22.5" customHeight="1" thickBot="1" x14ac:dyDescent="0.25">
      <c r="Y740" s="163" t="s">
        <v>3</v>
      </c>
      <c r="Z740" s="163"/>
      <c r="AA740" s="41">
        <f>IF(SUM(R365:R371)=0,0,+(SUM(R365:R371)/AA738))</f>
        <v>1</v>
      </c>
    </row>
    <row r="741" spans="25:27" ht="13.5" thickBot="1" x14ac:dyDescent="0.25"/>
    <row r="742" spans="25:27" ht="13.5" thickBot="1" x14ac:dyDescent="0.25">
      <c r="Y742" s="164" t="s">
        <v>855</v>
      </c>
      <c r="Z742" s="164"/>
      <c r="AA742" s="164"/>
    </row>
    <row r="743" spans="25:27" ht="13.5" thickBot="1" x14ac:dyDescent="0.25">
      <c r="Y743" s="164"/>
      <c r="Z743" s="164"/>
      <c r="AA743" s="164"/>
    </row>
    <row r="744" spans="25:27" ht="22.5" customHeight="1" thickBot="1" x14ac:dyDescent="0.25">
      <c r="Y744" s="163" t="s">
        <v>1</v>
      </c>
      <c r="Z744" s="163"/>
      <c r="AA744" s="36">
        <f>SUM(T372:T395)</f>
        <v>551.28571428571422</v>
      </c>
    </row>
    <row r="745" spans="25:27" ht="22.5" customHeight="1" thickBot="1" x14ac:dyDescent="0.25">
      <c r="Y745" s="163" t="s">
        <v>2</v>
      </c>
      <c r="Z745" s="163"/>
      <c r="AA745" s="36">
        <f>SUM(N372:N395)</f>
        <v>551.28571428571422</v>
      </c>
    </row>
    <row r="746" spans="25:27" ht="22.5" customHeight="1" thickBot="1" x14ac:dyDescent="0.25">
      <c r="Y746" s="163" t="s">
        <v>4</v>
      </c>
      <c r="Z746" s="163"/>
      <c r="AA746" s="37">
        <f>IF(SUM(S372:S395)=0,0,+(SUM(S372:S395)/AA744))</f>
        <v>0.68257202643171822</v>
      </c>
    </row>
    <row r="747" spans="25:27" ht="22.5" customHeight="1" thickBot="1" x14ac:dyDescent="0.25">
      <c r="Y747" s="163" t="s">
        <v>3</v>
      </c>
      <c r="Z747" s="163"/>
      <c r="AA747" s="41">
        <f>IF(SUM(R372:R395)=0,0,+(SUM(R372:R395)/AA745))</f>
        <v>0.68257202643171822</v>
      </c>
    </row>
    <row r="748" spans="25:27" ht="13.5" thickBot="1" x14ac:dyDescent="0.25"/>
    <row r="749" spans="25:27" ht="13.5" thickBot="1" x14ac:dyDescent="0.25">
      <c r="Y749" s="164" t="s">
        <v>856</v>
      </c>
      <c r="Z749" s="164"/>
      <c r="AA749" s="164"/>
    </row>
    <row r="750" spans="25:27" ht="13.5" thickBot="1" x14ac:dyDescent="0.25">
      <c r="Y750" s="164"/>
      <c r="Z750" s="164"/>
      <c r="AA750" s="164"/>
    </row>
    <row r="751" spans="25:27" ht="22.5" customHeight="1" thickBot="1" x14ac:dyDescent="0.25">
      <c r="Y751" s="163" t="s">
        <v>1</v>
      </c>
      <c r="Z751" s="163"/>
      <c r="AA751" s="36">
        <f>SUM(T396:T403)</f>
        <v>75.857142857142861</v>
      </c>
    </row>
    <row r="752" spans="25:27" ht="22.5" customHeight="1" thickBot="1" x14ac:dyDescent="0.25">
      <c r="Y752" s="163" t="s">
        <v>2</v>
      </c>
      <c r="Z752" s="163"/>
      <c r="AA752" s="36">
        <f>SUM(N396:N403)</f>
        <v>75.857142857142861</v>
      </c>
    </row>
    <row r="753" spans="25:27" ht="22.5" customHeight="1" thickBot="1" x14ac:dyDescent="0.25">
      <c r="Y753" s="163" t="s">
        <v>4</v>
      </c>
      <c r="Z753" s="163"/>
      <c r="AA753" s="37">
        <f>IF(SUM(S396:S403)=0,0,+(SUM(S396:S403)/AA751))</f>
        <v>1</v>
      </c>
    </row>
    <row r="754" spans="25:27" ht="22.5" customHeight="1" thickBot="1" x14ac:dyDescent="0.25">
      <c r="Y754" s="163" t="s">
        <v>3</v>
      </c>
      <c r="Z754" s="163"/>
      <c r="AA754" s="41">
        <f>IF(SUM(R396:R403)=0,0,+(SUM(R396:R403)/AA752))</f>
        <v>1</v>
      </c>
    </row>
    <row r="755" spans="25:27" ht="13.5" thickBot="1" x14ac:dyDescent="0.25"/>
    <row r="756" spans="25:27" ht="13.5" thickBot="1" x14ac:dyDescent="0.25">
      <c r="Y756" s="164" t="s">
        <v>857</v>
      </c>
      <c r="Z756" s="164"/>
      <c r="AA756" s="164"/>
    </row>
    <row r="757" spans="25:27" ht="13.5" thickBot="1" x14ac:dyDescent="0.25">
      <c r="Y757" s="164"/>
      <c r="Z757" s="164"/>
      <c r="AA757" s="164"/>
    </row>
    <row r="758" spans="25:27" ht="22.5" customHeight="1" thickBot="1" x14ac:dyDescent="0.25">
      <c r="Y758" s="163" t="s">
        <v>1</v>
      </c>
      <c r="Z758" s="163"/>
      <c r="AA758" s="36">
        <f>SUM(T404:T463)</f>
        <v>1733.4285714285711</v>
      </c>
    </row>
    <row r="759" spans="25:27" ht="22.5" customHeight="1" thickBot="1" x14ac:dyDescent="0.25">
      <c r="Y759" s="163" t="s">
        <v>2</v>
      </c>
      <c r="Z759" s="163"/>
      <c r="AA759" s="36">
        <f>SUM(N404:N463)</f>
        <v>1733.4285714285711</v>
      </c>
    </row>
    <row r="760" spans="25:27" ht="22.5" customHeight="1" thickBot="1" x14ac:dyDescent="0.25">
      <c r="Y760" s="163" t="s">
        <v>4</v>
      </c>
      <c r="Z760" s="163"/>
      <c r="AA760" s="37">
        <f>IF(SUM(S404:S463)=0,0,+(SUM(S404:S463)/AA758))</f>
        <v>0.67895170595022258</v>
      </c>
    </row>
    <row r="761" spans="25:27" ht="22.5" customHeight="1" thickBot="1" x14ac:dyDescent="0.25">
      <c r="Y761" s="163" t="s">
        <v>3</v>
      </c>
      <c r="Z761" s="163"/>
      <c r="AA761" s="41">
        <f>IF(SUM(R404:R463)=0,0,+(SUM(R404:R463)/AA759))</f>
        <v>0.67895170595022258</v>
      </c>
    </row>
    <row r="762" spans="25:27" ht="13.5" thickBot="1" x14ac:dyDescent="0.25"/>
    <row r="763" spans="25:27" ht="13.5" thickBot="1" x14ac:dyDescent="0.25">
      <c r="Y763" s="164" t="s">
        <v>858</v>
      </c>
      <c r="Z763" s="164"/>
      <c r="AA763" s="164"/>
    </row>
    <row r="764" spans="25:27" ht="13.5" thickBot="1" x14ac:dyDescent="0.25">
      <c r="Y764" s="164"/>
      <c r="Z764" s="164"/>
      <c r="AA764" s="164"/>
    </row>
    <row r="765" spans="25:27" ht="22.5" customHeight="1" thickBot="1" x14ac:dyDescent="0.25">
      <c r="Y765" s="163" t="s">
        <v>1</v>
      </c>
      <c r="Z765" s="163"/>
      <c r="AA765" s="36">
        <f>SUM(T464:T544)</f>
        <v>1992.2857142857142</v>
      </c>
    </row>
    <row r="766" spans="25:27" ht="22.5" customHeight="1" thickBot="1" x14ac:dyDescent="0.25">
      <c r="Y766" s="163" t="s">
        <v>2</v>
      </c>
      <c r="Z766" s="163"/>
      <c r="AA766" s="36">
        <f>SUM(N464:N544)</f>
        <v>2253.7142857142849</v>
      </c>
    </row>
    <row r="767" spans="25:27" ht="22.5" customHeight="1" thickBot="1" x14ac:dyDescent="0.25">
      <c r="Y767" s="163" t="s">
        <v>4</v>
      </c>
      <c r="Z767" s="163"/>
      <c r="AA767" s="37">
        <f>IF(SUM(S464:S544)=0,0,+(SUM(S464:S544)/AA765))</f>
        <v>0.8526315789473683</v>
      </c>
    </row>
    <row r="768" spans="25:27" ht="22.5" customHeight="1" thickBot="1" x14ac:dyDescent="0.25">
      <c r="Y768" s="163" t="s">
        <v>3</v>
      </c>
      <c r="Z768" s="163"/>
      <c r="AA768" s="41">
        <f>IF(SUM(R464:R544)=0,0,+(SUM(R464:R544)/AA766))</f>
        <v>0.75372718052738352</v>
      </c>
    </row>
  </sheetData>
  <sheetProtection algorithmName="SHA-512" hashValue="gVdPx10xFD/OdEIPP/0cZnWS8FvGLcCVO1n9q9lS52At911q2rIZEvoMebjeJE130I/ewPoeedIdVbEqDgbQ0w==" saltValue="ks6AzGI7/Yikg22imyA/Yg==" spinCount="100000" sheet="1" objects="1" scenarios="1" autoFilter="0"/>
  <autoFilter ref="A1:AA546" xr:uid="{00000000-0009-0000-0000-000002000000}"/>
  <mergeCells count="173">
    <mergeCell ref="Y562:Z562"/>
    <mergeCell ref="Y563:Z563"/>
    <mergeCell ref="Y564:Z564"/>
    <mergeCell ref="Y565:Z565"/>
    <mergeCell ref="I558:W558"/>
    <mergeCell ref="I555:W555"/>
    <mergeCell ref="I556:W556"/>
    <mergeCell ref="Y595:AA596"/>
    <mergeCell ref="Y597:Z597"/>
    <mergeCell ref="Y598:Z598"/>
    <mergeCell ref="Y599:Z599"/>
    <mergeCell ref="Y600:Z600"/>
    <mergeCell ref="Y602:AA603"/>
    <mergeCell ref="Y574:AA575"/>
    <mergeCell ref="Y576:Z576"/>
    <mergeCell ref="Y577:Z577"/>
    <mergeCell ref="Y578:Z578"/>
    <mergeCell ref="Y579:Z579"/>
    <mergeCell ref="Y581:AA582"/>
    <mergeCell ref="Y583:Z583"/>
    <mergeCell ref="Y584:Z584"/>
    <mergeCell ref="Y585:Z585"/>
    <mergeCell ref="Y586:Z586"/>
    <mergeCell ref="Y588:AA589"/>
    <mergeCell ref="Y590:Z590"/>
    <mergeCell ref="Y591:Z591"/>
    <mergeCell ref="Y592:Z592"/>
    <mergeCell ref="Y593:Z593"/>
    <mergeCell ref="Y714:AA715"/>
    <mergeCell ref="Y675:Z675"/>
    <mergeCell ref="Y676:Z676"/>
    <mergeCell ref="Y677:Z677"/>
    <mergeCell ref="Y651:AA652"/>
    <mergeCell ref="Y653:Z653"/>
    <mergeCell ref="Y654:Z654"/>
    <mergeCell ref="Y655:Z655"/>
    <mergeCell ref="Y644:AA645"/>
    <mergeCell ref="Y646:Z646"/>
    <mergeCell ref="Y647:Z647"/>
    <mergeCell ref="Y648:Z648"/>
    <mergeCell ref="Y649:Z649"/>
    <mergeCell ref="Y656:Z656"/>
    <mergeCell ref="Y688:Z688"/>
    <mergeCell ref="Y689:Z689"/>
    <mergeCell ref="Y690:Z690"/>
    <mergeCell ref="Y691:Z691"/>
    <mergeCell ref="Y667:Z667"/>
    <mergeCell ref="Y668:Z668"/>
    <mergeCell ref="Y669:Z669"/>
    <mergeCell ref="Y670:Z670"/>
    <mergeCell ref="Y672:AA673"/>
    <mergeCell ref="Y553:AA554"/>
    <mergeCell ref="Y555:Z555"/>
    <mergeCell ref="Y684:Z684"/>
    <mergeCell ref="Y626:Z626"/>
    <mergeCell ref="Y627:Z627"/>
    <mergeCell ref="Y628:Z628"/>
    <mergeCell ref="Y630:AA631"/>
    <mergeCell ref="Y632:Z632"/>
    <mergeCell ref="Y633:Z633"/>
    <mergeCell ref="Y634:Z634"/>
    <mergeCell ref="Y607:Z607"/>
    <mergeCell ref="Y609:AA610"/>
    <mergeCell ref="Y611:Z611"/>
    <mergeCell ref="Y612:Z612"/>
    <mergeCell ref="Y613:Z613"/>
    <mergeCell ref="Y614:Z614"/>
    <mergeCell ref="Y604:Z604"/>
    <mergeCell ref="Y605:Z605"/>
    <mergeCell ref="Y606:Z606"/>
    <mergeCell ref="Y674:Z674"/>
    <mergeCell ref="Y621:Z621"/>
    <mergeCell ref="Y635:Z635"/>
    <mergeCell ref="Y637:AA638"/>
    <mergeCell ref="Y639:Z639"/>
    <mergeCell ref="Y640:Z640"/>
    <mergeCell ref="Y623:AA624"/>
    <mergeCell ref="Y625:Z625"/>
    <mergeCell ref="Y641:Z641"/>
    <mergeCell ref="Y642:Z642"/>
    <mergeCell ref="Y556:Z556"/>
    <mergeCell ref="Y558:Z558"/>
    <mergeCell ref="Y557:Z557"/>
    <mergeCell ref="Y665:AA666"/>
    <mergeCell ref="Y658:AA659"/>
    <mergeCell ref="Y660:Z660"/>
    <mergeCell ref="Y661:Z661"/>
    <mergeCell ref="Y662:Z662"/>
    <mergeCell ref="Y663:Z663"/>
    <mergeCell ref="Y616:AA617"/>
    <mergeCell ref="Y618:Z618"/>
    <mergeCell ref="Y619:Z619"/>
    <mergeCell ref="Y620:Z620"/>
    <mergeCell ref="Y567:AA568"/>
    <mergeCell ref="Y569:Z569"/>
    <mergeCell ref="Y570:Z570"/>
    <mergeCell ref="Y571:Z571"/>
    <mergeCell ref="Y572:Z572"/>
    <mergeCell ref="Y560:AA561"/>
    <mergeCell ref="A545:Q545"/>
    <mergeCell ref="A546:P546"/>
    <mergeCell ref="A557:E557"/>
    <mergeCell ref="F557:G557"/>
    <mergeCell ref="A554:G554"/>
    <mergeCell ref="I554:U554"/>
    <mergeCell ref="A555:E555"/>
    <mergeCell ref="F555:G555"/>
    <mergeCell ref="A553:G553"/>
    <mergeCell ref="K550:M550"/>
    <mergeCell ref="K549:M549"/>
    <mergeCell ref="K548:M548"/>
    <mergeCell ref="A556:E556"/>
    <mergeCell ref="F556:G556"/>
    <mergeCell ref="I557:W557"/>
    <mergeCell ref="Y768:Z768"/>
    <mergeCell ref="Y756:AA757"/>
    <mergeCell ref="Y758:Z758"/>
    <mergeCell ref="Y759:Z759"/>
    <mergeCell ref="Y760:Z760"/>
    <mergeCell ref="Y761:Z761"/>
    <mergeCell ref="Y737:Z737"/>
    <mergeCell ref="Y738:Z738"/>
    <mergeCell ref="Y739:Z739"/>
    <mergeCell ref="Y740:Z740"/>
    <mergeCell ref="Y742:AA743"/>
    <mergeCell ref="Y744:Z744"/>
    <mergeCell ref="Y745:Z745"/>
    <mergeCell ref="Y746:Z746"/>
    <mergeCell ref="Y747:Z747"/>
    <mergeCell ref="Y763:AA764"/>
    <mergeCell ref="Y765:Z765"/>
    <mergeCell ref="Y766:Z766"/>
    <mergeCell ref="Y767:Z767"/>
    <mergeCell ref="Y749:AA750"/>
    <mergeCell ref="Y751:Z751"/>
    <mergeCell ref="Y752:Z752"/>
    <mergeCell ref="Y753:Z753"/>
    <mergeCell ref="Y754:Z754"/>
    <mergeCell ref="Y733:Z733"/>
    <mergeCell ref="Y735:AA736"/>
    <mergeCell ref="Y721:AA722"/>
    <mergeCell ref="Y723:Z723"/>
    <mergeCell ref="Y724:Z724"/>
    <mergeCell ref="Y725:Z725"/>
    <mergeCell ref="Y726:Z726"/>
    <mergeCell ref="Y728:AA729"/>
    <mergeCell ref="Y730:Z730"/>
    <mergeCell ref="Y731:Z731"/>
    <mergeCell ref="Y732:Z732"/>
    <mergeCell ref="Y719:Z719"/>
    <mergeCell ref="Y679:AA680"/>
    <mergeCell ref="Y681:Z681"/>
    <mergeCell ref="Y682:Z682"/>
    <mergeCell ref="Y683:Z683"/>
    <mergeCell ref="Y705:Z705"/>
    <mergeCell ref="Y686:AA687"/>
    <mergeCell ref="Y711:Z711"/>
    <mergeCell ref="Y712:Z712"/>
    <mergeCell ref="Y716:Z716"/>
    <mergeCell ref="Y693:AA694"/>
    <mergeCell ref="Y695:Z695"/>
    <mergeCell ref="Y696:Z696"/>
    <mergeCell ref="Y697:Z697"/>
    <mergeCell ref="Y698:Z698"/>
    <mergeCell ref="Y700:AA701"/>
    <mergeCell ref="Y702:Z702"/>
    <mergeCell ref="Y703:Z703"/>
    <mergeCell ref="Y704:Z704"/>
    <mergeCell ref="Y707:AA708"/>
    <mergeCell ref="Y709:Z709"/>
    <mergeCell ref="Y710:Z710"/>
    <mergeCell ref="Y717:Z717"/>
    <mergeCell ref="Y718:Z718"/>
  </mergeCells>
  <phoneticPr fontId="6" type="noConversion"/>
  <conditionalFormatting sqref="L303:M303 E497:G498 N497:N502 N408 E408:G408 E416:G416 N416 N420 E420:G420 E438:G438 N438 N380 E380:G380 E401:G401 E318:G318 E327:J328 E329:G331 L322:M322 L327:N327 L358:M359 L319:N321 L328:M328 N533:N535 H538:J541 N343 E343:H343 N345 E345:H345 E303:J303 Y755:AA755 E488 G488:J488 A548:K550 E299:K300 E381:J389 L381:N389 E247:M254 F291:J291 M288:N291 F293:G297 E301:I301 E302:K302 O301:O303 L305:M306 E305:J317 E319:J322 E344:G344 I344:J344 L344:N344 E489:J496 H503:J524 H527:J532 L307:O315 F390:G390 D458:J458 H457:J457 H459:J459 D460:J460 I461:J461 F261:G263 F265:G269 F271:G271 F273:G273 F275:G275 F277:G277 F279:G279 F281:G288 D527:D540 E188:E190 D192:D193 H193:M193 D194:G195 D216:E218 O190 H216:H218 I216:I217 E323:G326 E332:J342 L332:N342 E391:J400 L391:N400 E472:G476 N472:N476 E402:J407 L402:N407 E136:E137 C125:M135 X125 E88:E107 H87:M107 D138:E139 E140:E146 F141:G142 C136:C153 E152:E153 O160:O165 O170:O171 O174 H225:H232 I225:I228 H233:I233 E219:E246 F255:K255 F257:I257 D247:D258 F258:G259 E255:E258 L346:N351 D352:J357 E358:J379 L360:N379 O358:O364 D358:D389 L409:N415 E409:J415 E417:J419 L417:N419 E421:J437 L421:N437 E439:J449 L439:N449 D391:D449 D451:J456 E462:J471 E477:J487 D462:D525 C451:C540 C541:D541 X543:X544 L543:O544 H543:J544 C543:D544 C87:C124 U60:U86 AB721:XFD726 AB728:XFD733 AB735:XFD740 AB742:XFD747 AB749:XFD768 AB552:XFD554 AB714:XFD719 AB707:XFD712 AB700:XFD705 AB693:XFD698 AB686:XFD691 AB679:XFD684 AB665:XFD670 AB672:XFD677 AB658:XFD663 AB651:XFD656 AB644:XFD649 AB623:XFD628 AB630:XFD635 AB637:XFD642 AB616:XFD621 AB609:XFD614 G180:G181 E346:J351 O87 O125 O247:O251 O367 L451:O453 O211:O218 O289 O291 O294:O297 O335:O345 L357:O357 L356:N356 O380:O381 N401:O401 O415:O416 L466:N466 L471:N471 L477:N477 O130 O138:O147 L316:N317 L355:O355 L354:N354 O372:O378 O432:O438 O89:O95 O98:O101 O104:O107 O253:O258 O319:O320 O322 O332 L352:O353 O383:O386 O389 O391:O395 O404:O413 O418:O426 O440:O441 L467:O470 O498:O523 L527:O528 O428:O429 L478:O496 L538:O539 O446 O449 L455:O461 L454:N454 L463:O465 L462:N462 L541:O541 L540:N540 C42:C59 C60:E86 AB602:XFD607 E42:E59 C154:G159 K154:K159 H156:J159 H179:I179 E179:E181 O179:P179 O202:O207 C160:C213 E287:E298 D287:D303 X138:X299 D305:D351 X303:X405 C216:C449 Q125:W405 A1:XFD1 AB595:XFD600 X41:X86 O41 AF2:XFD544 C21:C40 C41:K41 B7:C7 C8:C18 AB574:XFD579 AB581:XFD586 AB588:XFD593 A2:C2 AB567:XFD572 B8:B523 A7:A523 L503:N523 Q407:X519 L524:M524 N525:O525 A524:B544 O530:O535 L530:N532 L529:M529 Q520:W544 X520:X541 A4:C5 AB560:XFD565 A721:X726 A728:X733 A735:X740 A742:X747 A749:X768 A552:X554 A714:X719 A707:X712 A700:X705 A693:X698 A686:X691 A679:X684 A665:X670 A672:X677 A658:X663 A651:X656 A644:X649 A623:X628 A630:X635 A637:X642 A616:X621 A609:X614 A545:XFD547 A769:XFD1048576 A727:XFD727 A734:XFD734 A741:XFD741 A748:XFD748 A720:XFD720 A713:XFD713 A551:XFD551 N548:XFD550 A706:XFD706 A699:XFD699 A555:XFD559 A692:XFD692 A685:XFD685 A671:XFD671 A678:XFD678 A664:XFD664 A657:XFD657 A650:XFD650 A629:XFD629 A636:XFD636 A643:XFD643 A622:XFD622 A615:XFD615 A602:X607 A608:XFD608 A601:XFD601 A595:X600 A580:XFD580 A574:X579 A587:XFD587 A581:X586 A588:X593 A594:XFD594 A567:X572 A573:XFD573 A560:X565 A566:XFD566">
    <cfRule type="containsErrors" dxfId="1304" priority="3846">
      <formula>ISERROR(A1)</formula>
    </cfRule>
  </conditionalFormatting>
  <conditionalFormatting sqref="N305:N306 N325 N138:N148 N358 N154:N254 P313:P389">
    <cfRule type="cellIs" dxfId="1303" priority="3828" operator="equal">
      <formula>0</formula>
    </cfRule>
  </conditionalFormatting>
  <conditionalFormatting sqref="N303">
    <cfRule type="cellIs" dxfId="1302" priority="3843" operator="equal">
      <formula>0</formula>
    </cfRule>
  </conditionalFormatting>
  <conditionalFormatting sqref="N331">
    <cfRule type="cellIs" dxfId="1301" priority="3746" operator="equal">
      <formula>0</formula>
    </cfRule>
  </conditionalFormatting>
  <conditionalFormatting sqref="N304">
    <cfRule type="cellIs" dxfId="1300" priority="3808" operator="equal">
      <formula>0</formula>
    </cfRule>
  </conditionalFormatting>
  <conditionalFormatting sqref="N318">
    <cfRule type="cellIs" dxfId="1299" priority="3802" operator="equal">
      <formula>0</formula>
    </cfRule>
  </conditionalFormatting>
  <conditionalFormatting sqref="N323">
    <cfRule type="cellIs" dxfId="1298" priority="3796" operator="equal">
      <formula>0</formula>
    </cfRule>
  </conditionalFormatting>
  <conditionalFormatting sqref="N324">
    <cfRule type="cellIs" dxfId="1297" priority="3793" operator="equal">
      <formula>0</formula>
    </cfRule>
  </conditionalFormatting>
  <conditionalFormatting sqref="N326">
    <cfRule type="cellIs" dxfId="1296" priority="3758" operator="equal">
      <formula>0</formula>
    </cfRule>
  </conditionalFormatting>
  <conditionalFormatting sqref="N329">
    <cfRule type="cellIs" dxfId="1295" priority="3756" operator="equal">
      <formula>0</formula>
    </cfRule>
  </conditionalFormatting>
  <conditionalFormatting sqref="N330">
    <cfRule type="cellIs" dxfId="1294" priority="3752" operator="equal">
      <formula>0</formula>
    </cfRule>
  </conditionalFormatting>
  <conditionalFormatting sqref="N322">
    <cfRule type="cellIs" dxfId="1293" priority="3740" operator="equal">
      <formula>0</formula>
    </cfRule>
  </conditionalFormatting>
  <conditionalFormatting sqref="N359">
    <cfRule type="cellIs" dxfId="1292" priority="3734" operator="equal">
      <formula>0</formula>
    </cfRule>
  </conditionalFormatting>
  <conditionalFormatting sqref="N328">
    <cfRule type="cellIs" dxfId="1291" priority="3730" operator="equal">
      <formula>0</formula>
    </cfRule>
  </conditionalFormatting>
  <conditionalFormatting sqref="N299">
    <cfRule type="cellIs" dxfId="1290" priority="3670" operator="equal">
      <formula>0</formula>
    </cfRule>
  </conditionalFormatting>
  <conditionalFormatting sqref="N300">
    <cfRule type="cellIs" dxfId="1289" priority="3666" operator="equal">
      <formula>0</formula>
    </cfRule>
  </conditionalFormatting>
  <conditionalFormatting sqref="N301">
    <cfRule type="cellIs" dxfId="1288" priority="3646" operator="equal">
      <formula>0</formula>
    </cfRule>
  </conditionalFormatting>
  <conditionalFormatting sqref="N302">
    <cfRule type="cellIs" dxfId="1287" priority="3633" operator="equal">
      <formula>0</formula>
    </cfRule>
  </conditionalFormatting>
  <conditionalFormatting sqref="F488">
    <cfRule type="containsErrors" dxfId="1286" priority="3579">
      <formula>ISERROR(F488)</formula>
    </cfRule>
  </conditionalFormatting>
  <conditionalFormatting sqref="F298:J298 M298:N298 F256:G256 N297 J258:K258 N267 M285:N285 F289:J289 J288 F290:H290 J290 M292:N292 F292:J292 M295:N295 N293:N294 N269 N287 J295 N271 N273 N275 N277 N279 N281 N283">
    <cfRule type="containsErrors" dxfId="1285" priority="3578">
      <formula>ISERROR(F256)</formula>
    </cfRule>
  </conditionalFormatting>
  <conditionalFormatting sqref="N296">
    <cfRule type="cellIs" dxfId="1284" priority="3575" operator="equal">
      <formula>0</formula>
    </cfRule>
  </conditionalFormatting>
  <conditionalFormatting sqref="N259 N261:N263 N265">
    <cfRule type="cellIs" dxfId="1283" priority="3574" operator="equal">
      <formula>0</formula>
    </cfRule>
  </conditionalFormatting>
  <conditionalFormatting sqref="N256">
    <cfRule type="cellIs" dxfId="1282" priority="3573" operator="equal">
      <formula>0</formula>
    </cfRule>
  </conditionalFormatting>
  <conditionalFormatting sqref="N255">
    <cfRule type="cellIs" dxfId="1281" priority="3571" operator="equal">
      <formula>0</formula>
    </cfRule>
  </conditionalFormatting>
  <conditionalFormatting sqref="N257">
    <cfRule type="cellIs" dxfId="1280" priority="3568" operator="equal">
      <formula>0</formula>
    </cfRule>
  </conditionalFormatting>
  <conditionalFormatting sqref="N258">
    <cfRule type="cellIs" dxfId="1279" priority="3557" operator="equal">
      <formula>0</formula>
    </cfRule>
  </conditionalFormatting>
  <conditionalFormatting sqref="H256:K256">
    <cfRule type="containsErrors" dxfId="1278" priority="3556">
      <formula>ISERROR(H256)</formula>
    </cfRule>
  </conditionalFormatting>
  <conditionalFormatting sqref="H258:I258">
    <cfRule type="containsErrors" dxfId="1277" priority="3544">
      <formula>ISERROR(H258)</formula>
    </cfRule>
  </conditionalFormatting>
  <conditionalFormatting sqref="M259:M261 H262:J262 H259:H260">
    <cfRule type="containsErrors" dxfId="1276" priority="3543">
      <formula>ISERROR(H259)</formula>
    </cfRule>
  </conditionalFormatting>
  <conditionalFormatting sqref="M262">
    <cfRule type="containsErrors" dxfId="1275" priority="3542">
      <formula>ISERROR(M262)</formula>
    </cfRule>
  </conditionalFormatting>
  <conditionalFormatting sqref="M266">
    <cfRule type="containsErrors" dxfId="1274" priority="3539">
      <formula>ISERROR(M266)</formula>
    </cfRule>
  </conditionalFormatting>
  <conditionalFormatting sqref="M268">
    <cfRule type="containsErrors" dxfId="1273" priority="3536">
      <formula>ISERROR(M268)</formula>
    </cfRule>
  </conditionalFormatting>
  <conditionalFormatting sqref="H266 J266">
    <cfRule type="containsErrors" dxfId="1272" priority="3540">
      <formula>ISERROR(H266)</formula>
    </cfRule>
  </conditionalFormatting>
  <conditionalFormatting sqref="J268">
    <cfRule type="containsErrors" dxfId="1271" priority="3537">
      <formula>ISERROR(J268)</formula>
    </cfRule>
  </conditionalFormatting>
  <conditionalFormatting sqref="M286">
    <cfRule type="containsErrors" dxfId="1270" priority="3533">
      <formula>ISERROR(M286)</formula>
    </cfRule>
  </conditionalFormatting>
  <conditionalFormatting sqref="J286">
    <cfRule type="containsErrors" dxfId="1269" priority="3534">
      <formula>ISERROR(J286)</formula>
    </cfRule>
  </conditionalFormatting>
  <conditionalFormatting sqref="N266">
    <cfRule type="cellIs" dxfId="1268" priority="3532" operator="equal">
      <formula>0</formula>
    </cfRule>
  </conditionalFormatting>
  <conditionalFormatting sqref="N268">
    <cfRule type="containsErrors" dxfId="1267" priority="3531">
      <formula>ISERROR(N268)</formula>
    </cfRule>
  </conditionalFormatting>
  <conditionalFormatting sqref="N286">
    <cfRule type="containsErrors" dxfId="1266" priority="3530">
      <formula>ISERROR(N286)</formula>
    </cfRule>
  </conditionalFormatting>
  <conditionalFormatting sqref="H288">
    <cfRule type="containsErrors" dxfId="1265" priority="3529">
      <formula>ISERROR(H288)</formula>
    </cfRule>
  </conditionalFormatting>
  <conditionalFormatting sqref="I288">
    <cfRule type="containsErrors" dxfId="1264" priority="3528">
      <formula>ISERROR(I288)</formula>
    </cfRule>
  </conditionalFormatting>
  <conditionalFormatting sqref="I290">
    <cfRule type="containsErrors" dxfId="1263" priority="3522">
      <formula>ISERROR(I290)</formula>
    </cfRule>
  </conditionalFormatting>
  <conditionalFormatting sqref="H293">
    <cfRule type="containsErrors" dxfId="1262" priority="3512">
      <formula>ISERROR(H293)</formula>
    </cfRule>
  </conditionalFormatting>
  <conditionalFormatting sqref="I293">
    <cfRule type="containsErrors" dxfId="1261" priority="3511">
      <formula>ISERROR(I293)</formula>
    </cfRule>
  </conditionalFormatting>
  <conditionalFormatting sqref="J293">
    <cfRule type="containsErrors" dxfId="1260" priority="3510">
      <formula>ISERROR(J293)</formula>
    </cfRule>
  </conditionalFormatting>
  <conditionalFormatting sqref="M293">
    <cfRule type="containsErrors" dxfId="1259" priority="3509">
      <formula>ISERROR(M293)</formula>
    </cfRule>
  </conditionalFormatting>
  <conditionalFormatting sqref="M294 I294:J294">
    <cfRule type="containsErrors" dxfId="1258" priority="3506">
      <formula>ISERROR(I294)</formula>
    </cfRule>
  </conditionalFormatting>
  <conditionalFormatting sqref="H294">
    <cfRule type="containsErrors" dxfId="1257" priority="3505">
      <formula>ISERROR(H294)</formula>
    </cfRule>
  </conditionalFormatting>
  <conditionalFormatting sqref="I259:I260">
    <cfRule type="containsErrors" dxfId="1256" priority="3479">
      <formula>ISERROR(I259)</formula>
    </cfRule>
  </conditionalFormatting>
  <conditionalFormatting sqref="H261">
    <cfRule type="containsErrors" dxfId="1255" priority="3478">
      <formula>ISERROR(H261)</formula>
    </cfRule>
  </conditionalFormatting>
  <conditionalFormatting sqref="I261">
    <cfRule type="containsErrors" dxfId="1254" priority="3477">
      <formula>ISERROR(I261)</formula>
    </cfRule>
  </conditionalFormatting>
  <conditionalFormatting sqref="J285">
    <cfRule type="containsErrors" dxfId="1253" priority="3442">
      <formula>ISERROR(J285)</formula>
    </cfRule>
  </conditionalFormatting>
  <conditionalFormatting sqref="M263:M264 H263:H264">
    <cfRule type="containsErrors" dxfId="1252" priority="3476">
      <formula>ISERROR(H263)</formula>
    </cfRule>
  </conditionalFormatting>
  <conditionalFormatting sqref="I263:I264">
    <cfRule type="containsErrors" dxfId="1251" priority="3475">
      <formula>ISERROR(I263)</formula>
    </cfRule>
  </conditionalFormatting>
  <conditionalFormatting sqref="M265 H265">
    <cfRule type="containsErrors" dxfId="1250" priority="3474">
      <formula>ISERROR(H265)</formula>
    </cfRule>
  </conditionalFormatting>
  <conditionalFormatting sqref="I265">
    <cfRule type="containsErrors" dxfId="1249" priority="3473">
      <formula>ISERROR(I265)</formula>
    </cfRule>
  </conditionalFormatting>
  <conditionalFormatting sqref="J265">
    <cfRule type="containsErrors" dxfId="1248" priority="3472">
      <formula>ISERROR(J265)</formula>
    </cfRule>
  </conditionalFormatting>
  <conditionalFormatting sqref="J263:J264">
    <cfRule type="containsErrors" dxfId="1247" priority="3471">
      <formula>ISERROR(J263)</formula>
    </cfRule>
  </conditionalFormatting>
  <conditionalFormatting sqref="J261">
    <cfRule type="containsErrors" dxfId="1246" priority="3470">
      <formula>ISERROR(J261)</formula>
    </cfRule>
  </conditionalFormatting>
  <conditionalFormatting sqref="J259:J260">
    <cfRule type="containsErrors" dxfId="1245" priority="3469">
      <formula>ISERROR(J259)</formula>
    </cfRule>
  </conditionalFormatting>
  <conditionalFormatting sqref="I266">
    <cfRule type="containsErrors" dxfId="1244" priority="3468">
      <formula>ISERROR(I266)</formula>
    </cfRule>
  </conditionalFormatting>
  <conditionalFormatting sqref="M267 H267">
    <cfRule type="containsErrors" dxfId="1243" priority="3467">
      <formula>ISERROR(H267)</formula>
    </cfRule>
  </conditionalFormatting>
  <conditionalFormatting sqref="I267">
    <cfRule type="containsErrors" dxfId="1242" priority="3466">
      <formula>ISERROR(I267)</formula>
    </cfRule>
  </conditionalFormatting>
  <conditionalFormatting sqref="J267">
    <cfRule type="containsErrors" dxfId="1241" priority="3465">
      <formula>ISERROR(J267)</formula>
    </cfRule>
  </conditionalFormatting>
  <conditionalFormatting sqref="H268">
    <cfRule type="containsErrors" dxfId="1240" priority="3464">
      <formula>ISERROR(H268)</formula>
    </cfRule>
  </conditionalFormatting>
  <conditionalFormatting sqref="I268">
    <cfRule type="containsErrors" dxfId="1239" priority="3463">
      <formula>ISERROR(I268)</formula>
    </cfRule>
  </conditionalFormatting>
  <conditionalFormatting sqref="M269:M270 H269:H270">
    <cfRule type="containsErrors" dxfId="1238" priority="3462">
      <formula>ISERROR(H269)</formula>
    </cfRule>
  </conditionalFormatting>
  <conditionalFormatting sqref="I269:I270">
    <cfRule type="containsErrors" dxfId="1237" priority="3461">
      <formula>ISERROR(I269)</formula>
    </cfRule>
  </conditionalFormatting>
  <conditionalFormatting sqref="J269:J270">
    <cfRule type="containsErrors" dxfId="1236" priority="3460">
      <formula>ISERROR(J269)</formula>
    </cfRule>
  </conditionalFormatting>
  <conditionalFormatting sqref="M271:M272 H271:H272">
    <cfRule type="containsErrors" dxfId="1235" priority="3459">
      <formula>ISERROR(H271)</formula>
    </cfRule>
  </conditionalFormatting>
  <conditionalFormatting sqref="I271:I272">
    <cfRule type="containsErrors" dxfId="1234" priority="3458">
      <formula>ISERROR(I271)</formula>
    </cfRule>
  </conditionalFormatting>
  <conditionalFormatting sqref="J271:J272">
    <cfRule type="containsErrors" dxfId="1233" priority="3457">
      <formula>ISERROR(J271)</formula>
    </cfRule>
  </conditionalFormatting>
  <conditionalFormatting sqref="M273:M274 H273:H274">
    <cfRule type="containsErrors" dxfId="1232" priority="3456">
      <formula>ISERROR(H273)</formula>
    </cfRule>
  </conditionalFormatting>
  <conditionalFormatting sqref="I273:I274">
    <cfRule type="containsErrors" dxfId="1231" priority="3455">
      <formula>ISERROR(I273)</formula>
    </cfRule>
  </conditionalFormatting>
  <conditionalFormatting sqref="J273:J274">
    <cfRule type="containsErrors" dxfId="1230" priority="3454">
      <formula>ISERROR(J273)</formula>
    </cfRule>
  </conditionalFormatting>
  <conditionalFormatting sqref="M275:M278 H275:H278">
    <cfRule type="containsErrors" dxfId="1229" priority="3453">
      <formula>ISERROR(H275)</formula>
    </cfRule>
  </conditionalFormatting>
  <conditionalFormatting sqref="I275:I278">
    <cfRule type="containsErrors" dxfId="1228" priority="3452">
      <formula>ISERROR(I275)</formula>
    </cfRule>
  </conditionalFormatting>
  <conditionalFormatting sqref="J275:J278">
    <cfRule type="containsErrors" dxfId="1227" priority="3451">
      <formula>ISERROR(J275)</formula>
    </cfRule>
  </conditionalFormatting>
  <conditionalFormatting sqref="H285">
    <cfRule type="containsErrors" dxfId="1226" priority="3444">
      <formula>ISERROR(H285)</formula>
    </cfRule>
  </conditionalFormatting>
  <conditionalFormatting sqref="I285">
    <cfRule type="containsErrors" dxfId="1225" priority="3443">
      <formula>ISERROR(I285)</formula>
    </cfRule>
  </conditionalFormatting>
  <conditionalFormatting sqref="H286">
    <cfRule type="containsErrors" dxfId="1224" priority="3441">
      <formula>ISERROR(H286)</formula>
    </cfRule>
  </conditionalFormatting>
  <conditionalFormatting sqref="I286">
    <cfRule type="containsErrors" dxfId="1223" priority="3440">
      <formula>ISERROR(I286)</formula>
    </cfRule>
  </conditionalFormatting>
  <conditionalFormatting sqref="H295">
    <cfRule type="containsErrors" dxfId="1222" priority="3434">
      <formula>ISERROR(H295)</formula>
    </cfRule>
  </conditionalFormatting>
  <conditionalFormatting sqref="I295">
    <cfRule type="containsErrors" dxfId="1221" priority="3433">
      <formula>ISERROR(I295)</formula>
    </cfRule>
  </conditionalFormatting>
  <conditionalFormatting sqref="E259">
    <cfRule type="containsErrors" dxfId="1220" priority="3432">
      <formula>ISERROR(E259)</formula>
    </cfRule>
  </conditionalFormatting>
  <conditionalFormatting sqref="E261:E262">
    <cfRule type="containsErrors" dxfId="1219" priority="3431">
      <formula>ISERROR(E261)</formula>
    </cfRule>
  </conditionalFormatting>
  <conditionalFormatting sqref="E263 E265">
    <cfRule type="containsErrors" dxfId="1218" priority="3430">
      <formula>ISERROR(E263)</formula>
    </cfRule>
  </conditionalFormatting>
  <conditionalFormatting sqref="E266:E267">
    <cfRule type="containsErrors" dxfId="1217" priority="3429">
      <formula>ISERROR(E266)</formula>
    </cfRule>
  </conditionalFormatting>
  <conditionalFormatting sqref="E268:E269 E271 E273 E275 E277 E279 E281:E284">
    <cfRule type="containsErrors" dxfId="1216" priority="3428">
      <formula>ISERROR(E268)</formula>
    </cfRule>
  </conditionalFormatting>
  <conditionalFormatting sqref="E285">
    <cfRule type="containsErrors" dxfId="1215" priority="3427">
      <formula>ISERROR(E285)</formula>
    </cfRule>
  </conditionalFormatting>
  <conditionalFormatting sqref="E286">
    <cfRule type="containsErrors" dxfId="1214" priority="3426">
      <formula>ISERROR(E286)</formula>
    </cfRule>
  </conditionalFormatting>
  <conditionalFormatting sqref="O328 O299:O300">
    <cfRule type="containsErrors" dxfId="1213" priority="3374">
      <formula>ISERROR(O299)</formula>
    </cfRule>
  </conditionalFormatting>
  <conditionalFormatting sqref="O259 O261:O263 O265 O267 O269 O271 O273 O275 O285">
    <cfRule type="containsErrors" dxfId="1212" priority="3371">
      <formula>ISERROR(O259)</formula>
    </cfRule>
  </conditionalFormatting>
  <conditionalFormatting sqref="D259">
    <cfRule type="containsErrors" dxfId="1211" priority="3353">
      <formula>ISERROR(D259)</formula>
    </cfRule>
  </conditionalFormatting>
  <conditionalFormatting sqref="D261">
    <cfRule type="containsErrors" dxfId="1210" priority="3352">
      <formula>ISERROR(D261)</formula>
    </cfRule>
  </conditionalFormatting>
  <conditionalFormatting sqref="D262">
    <cfRule type="containsErrors" dxfId="1209" priority="3351">
      <formula>ISERROR(D262)</formula>
    </cfRule>
  </conditionalFormatting>
  <conditionalFormatting sqref="D263 D265">
    <cfRule type="containsErrors" dxfId="1208" priority="3350">
      <formula>ISERROR(D263)</formula>
    </cfRule>
  </conditionalFormatting>
  <conditionalFormatting sqref="D266">
    <cfRule type="containsErrors" dxfId="1207" priority="3349">
      <formula>ISERROR(D266)</formula>
    </cfRule>
  </conditionalFormatting>
  <conditionalFormatting sqref="D267">
    <cfRule type="containsErrors" dxfId="1206" priority="3348">
      <formula>ISERROR(D267)</formula>
    </cfRule>
  </conditionalFormatting>
  <conditionalFormatting sqref="D268">
    <cfRule type="containsErrors" dxfId="1205" priority="3347">
      <formula>ISERROR(D268)</formula>
    </cfRule>
  </conditionalFormatting>
  <conditionalFormatting sqref="D269">
    <cfRule type="containsErrors" dxfId="1204" priority="3346">
      <formula>ISERROR(D269)</formula>
    </cfRule>
  </conditionalFormatting>
  <conditionalFormatting sqref="D271">
    <cfRule type="containsErrors" dxfId="1203" priority="3345">
      <formula>ISERROR(D271)</formula>
    </cfRule>
  </conditionalFormatting>
  <conditionalFormatting sqref="D273">
    <cfRule type="containsErrors" dxfId="1202" priority="3344">
      <formula>ISERROR(D273)</formula>
    </cfRule>
  </conditionalFormatting>
  <conditionalFormatting sqref="D275 D277">
    <cfRule type="containsErrors" dxfId="1201" priority="3343">
      <formula>ISERROR(D275)</formula>
    </cfRule>
  </conditionalFormatting>
  <conditionalFormatting sqref="D279">
    <cfRule type="containsErrors" dxfId="1200" priority="3342">
      <formula>ISERROR(D279)</formula>
    </cfRule>
  </conditionalFormatting>
  <conditionalFormatting sqref="D281:D282">
    <cfRule type="containsErrors" dxfId="1199" priority="3341">
      <formula>ISERROR(D281)</formula>
    </cfRule>
  </conditionalFormatting>
  <conditionalFormatting sqref="D283:D284">
    <cfRule type="containsErrors" dxfId="1198" priority="3340">
      <formula>ISERROR(D283)</formula>
    </cfRule>
  </conditionalFormatting>
  <conditionalFormatting sqref="D285">
    <cfRule type="containsErrors" dxfId="1197" priority="3339">
      <formula>ISERROR(D285)</formula>
    </cfRule>
  </conditionalFormatting>
  <conditionalFormatting sqref="D286">
    <cfRule type="containsErrors" dxfId="1196" priority="3338">
      <formula>ISERROR(D286)</formula>
    </cfRule>
  </conditionalFormatting>
  <conditionalFormatting sqref="D304">
    <cfRule type="containsErrors" dxfId="1195" priority="3337">
      <formula>ISERROR(D304)</formula>
    </cfRule>
  </conditionalFormatting>
  <conditionalFormatting sqref="F241">
    <cfRule type="containsErrors" dxfId="1194" priority="3311">
      <formula>ISERROR(F241)</formula>
    </cfRule>
  </conditionalFormatting>
  <conditionalFormatting sqref="F242:F246">
    <cfRule type="containsErrors" dxfId="1193" priority="3310">
      <formula>ISERROR(F242)</formula>
    </cfRule>
  </conditionalFormatting>
  <conditionalFormatting sqref="G241:G246">
    <cfRule type="containsErrors" dxfId="1192" priority="3309">
      <formula>ISERROR(G241)</formula>
    </cfRule>
  </conditionalFormatting>
  <conditionalFormatting sqref="F227:G229">
    <cfRule type="containsErrors" dxfId="1191" priority="3308">
      <formula>ISERROR(F227)</formula>
    </cfRule>
  </conditionalFormatting>
  <conditionalFormatting sqref="F226:G226">
    <cfRule type="containsErrors" dxfId="1190" priority="3307">
      <formula>ISERROR(F226)</formula>
    </cfRule>
  </conditionalFormatting>
  <conditionalFormatting sqref="F231:G231 G232">
    <cfRule type="containsErrors" dxfId="1189" priority="3306">
      <formula>ISERROR(F231)</formula>
    </cfRule>
  </conditionalFormatting>
  <conditionalFormatting sqref="F230:G230">
    <cfRule type="containsErrors" dxfId="1188" priority="3305">
      <formula>ISERROR(F230)</formula>
    </cfRule>
  </conditionalFormatting>
  <conditionalFormatting sqref="H220:H223">
    <cfRule type="containsErrors" dxfId="1187" priority="3304">
      <formula>ISERROR(H220)</formula>
    </cfRule>
  </conditionalFormatting>
  <conditionalFormatting sqref="H236:H237">
    <cfRule type="containsErrors" dxfId="1186" priority="3303">
      <formula>ISERROR(H236)</formula>
    </cfRule>
  </conditionalFormatting>
  <conditionalFormatting sqref="H240">
    <cfRule type="containsErrors" dxfId="1185" priority="3301">
      <formula>ISERROR(H240)</formula>
    </cfRule>
  </conditionalFormatting>
  <conditionalFormatting sqref="H246">
    <cfRule type="containsErrors" dxfId="1184" priority="3300">
      <formula>ISERROR(H246)</formula>
    </cfRule>
  </conditionalFormatting>
  <conditionalFormatting sqref="H238">
    <cfRule type="containsErrors" dxfId="1183" priority="3299">
      <formula>ISERROR(H238)</formula>
    </cfRule>
  </conditionalFormatting>
  <conditionalFormatting sqref="H239">
    <cfRule type="containsErrors" dxfId="1182" priority="3298">
      <formula>ISERROR(H239)</formula>
    </cfRule>
  </conditionalFormatting>
  <conditionalFormatting sqref="H241">
    <cfRule type="containsErrors" dxfId="1181" priority="3297">
      <formula>ISERROR(H241)</formula>
    </cfRule>
  </conditionalFormatting>
  <conditionalFormatting sqref="H235">
    <cfRule type="containsErrors" dxfId="1180" priority="3296">
      <formula>ISERROR(H235)</formula>
    </cfRule>
  </conditionalFormatting>
  <conditionalFormatting sqref="H241">
    <cfRule type="containsErrors" dxfId="1179" priority="3295">
      <formula>ISERROR(H241)</formula>
    </cfRule>
  </conditionalFormatting>
  <conditionalFormatting sqref="H244">
    <cfRule type="containsErrors" dxfId="1178" priority="3294">
      <formula>ISERROR(H244)</formula>
    </cfRule>
  </conditionalFormatting>
  <conditionalFormatting sqref="H243">
    <cfRule type="containsErrors" dxfId="1177" priority="3293">
      <formula>ISERROR(H243)</formula>
    </cfRule>
  </conditionalFormatting>
  <conditionalFormatting sqref="H245">
    <cfRule type="containsErrors" dxfId="1176" priority="3292">
      <formula>ISERROR(H245)</formula>
    </cfRule>
  </conditionalFormatting>
  <conditionalFormatting sqref="I220:I223 I230:I232">
    <cfRule type="containsErrors" dxfId="1175" priority="3291">
      <formula>ISERROR(I220)</formula>
    </cfRule>
  </conditionalFormatting>
  <conditionalFormatting sqref="I236:I237">
    <cfRule type="containsErrors" dxfId="1174" priority="3290">
      <formula>ISERROR(I236)</formula>
    </cfRule>
  </conditionalFormatting>
  <conditionalFormatting sqref="I240">
    <cfRule type="containsErrors" dxfId="1173" priority="3288">
      <formula>ISERROR(I240)</formula>
    </cfRule>
  </conditionalFormatting>
  <conditionalFormatting sqref="I246">
    <cfRule type="containsErrors" dxfId="1172" priority="3287">
      <formula>ISERROR(I246)</formula>
    </cfRule>
  </conditionalFormatting>
  <conditionalFormatting sqref="I238">
    <cfRule type="containsErrors" dxfId="1171" priority="3286">
      <formula>ISERROR(I238)</formula>
    </cfRule>
  </conditionalFormatting>
  <conditionalFormatting sqref="I239">
    <cfRule type="containsErrors" dxfId="1170" priority="3285">
      <formula>ISERROR(I239)</formula>
    </cfRule>
  </conditionalFormatting>
  <conditionalFormatting sqref="I241">
    <cfRule type="containsErrors" dxfId="1169" priority="3284">
      <formula>ISERROR(I241)</formula>
    </cfRule>
  </conditionalFormatting>
  <conditionalFormatting sqref="I242">
    <cfRule type="containsErrors" dxfId="1168" priority="3283">
      <formula>ISERROR(I242)</formula>
    </cfRule>
  </conditionalFormatting>
  <conditionalFormatting sqref="I244">
    <cfRule type="containsErrors" dxfId="1167" priority="3282">
      <formula>ISERROR(I244)</formula>
    </cfRule>
  </conditionalFormatting>
  <conditionalFormatting sqref="I234">
    <cfRule type="containsErrors" dxfId="1166" priority="3281">
      <formula>ISERROR(I234)</formula>
    </cfRule>
  </conditionalFormatting>
  <conditionalFormatting sqref="I224">
    <cfRule type="containsErrors" dxfId="1165" priority="3280">
      <formula>ISERROR(I224)</formula>
    </cfRule>
  </conditionalFormatting>
  <conditionalFormatting sqref="I219">
    <cfRule type="containsErrors" dxfId="1164" priority="3279">
      <formula>ISERROR(I219)</formula>
    </cfRule>
  </conditionalFormatting>
  <conditionalFormatting sqref="I241">
    <cfRule type="containsErrors" dxfId="1163" priority="3278">
      <formula>ISERROR(I241)</formula>
    </cfRule>
  </conditionalFormatting>
  <conditionalFormatting sqref="I229">
    <cfRule type="containsErrors" dxfId="1162" priority="3277">
      <formula>ISERROR(I229)</formula>
    </cfRule>
  </conditionalFormatting>
  <conditionalFormatting sqref="I235">
    <cfRule type="containsErrors" dxfId="1161" priority="3276">
      <formula>ISERROR(I235)</formula>
    </cfRule>
  </conditionalFormatting>
  <conditionalFormatting sqref="I243">
    <cfRule type="containsErrors" dxfId="1160" priority="3275">
      <formula>ISERROR(I243)</formula>
    </cfRule>
  </conditionalFormatting>
  <conditionalFormatting sqref="I245">
    <cfRule type="containsErrors" dxfId="1159" priority="3274">
      <formula>ISERROR(I245)</formula>
    </cfRule>
  </conditionalFormatting>
  <conditionalFormatting sqref="J220 J227:J228">
    <cfRule type="containsErrors" dxfId="1158" priority="3273">
      <formula>ISERROR(J220)</formula>
    </cfRule>
  </conditionalFormatting>
  <conditionalFormatting sqref="J224">
    <cfRule type="containsErrors" dxfId="1157" priority="3271">
      <formula>ISERROR(J224)</formula>
    </cfRule>
  </conditionalFormatting>
  <conditionalFormatting sqref="J219">
    <cfRule type="containsErrors" dxfId="1156" priority="3270">
      <formula>ISERROR(J219)</formula>
    </cfRule>
  </conditionalFormatting>
  <conditionalFormatting sqref="J221">
    <cfRule type="containsErrors" dxfId="1155" priority="3269">
      <formula>ISERROR(J221)</formula>
    </cfRule>
  </conditionalFormatting>
  <conditionalFormatting sqref="J222">
    <cfRule type="containsErrors" dxfId="1154" priority="3268">
      <formula>ISERROR(J222)</formula>
    </cfRule>
  </conditionalFormatting>
  <conditionalFormatting sqref="J223">
    <cfRule type="containsErrors" dxfId="1153" priority="3267">
      <formula>ISERROR(J223)</formula>
    </cfRule>
  </conditionalFormatting>
  <conditionalFormatting sqref="J225">
    <cfRule type="containsErrors" dxfId="1152" priority="3266">
      <formula>ISERROR(J225)</formula>
    </cfRule>
  </conditionalFormatting>
  <conditionalFormatting sqref="J226">
    <cfRule type="containsErrors" dxfId="1151" priority="3265">
      <formula>ISERROR(J226)</formula>
    </cfRule>
  </conditionalFormatting>
  <conditionalFormatting sqref="J229">
    <cfRule type="containsErrors" dxfId="1150" priority="3264">
      <formula>ISERROR(J229)</formula>
    </cfRule>
  </conditionalFormatting>
  <conditionalFormatting sqref="J231">
    <cfRule type="containsErrors" dxfId="1149" priority="3263">
      <formula>ISERROR(J231)</formula>
    </cfRule>
  </conditionalFormatting>
  <conditionalFormatting sqref="J230">
    <cfRule type="containsErrors" dxfId="1148" priority="3262">
      <formula>ISERROR(J230)</formula>
    </cfRule>
  </conditionalFormatting>
  <conditionalFormatting sqref="J232">
    <cfRule type="containsErrors" dxfId="1147" priority="3261">
      <formula>ISERROR(J232)</formula>
    </cfRule>
  </conditionalFormatting>
  <conditionalFormatting sqref="J233">
    <cfRule type="containsErrors" dxfId="1146" priority="3259">
      <formula>ISERROR(J233)</formula>
    </cfRule>
  </conditionalFormatting>
  <conditionalFormatting sqref="J234">
    <cfRule type="containsErrors" dxfId="1145" priority="3258">
      <formula>ISERROR(J234)</formula>
    </cfRule>
  </conditionalFormatting>
  <conditionalFormatting sqref="J235">
    <cfRule type="containsErrors" dxfId="1144" priority="3257">
      <formula>ISERROR(J235)</formula>
    </cfRule>
  </conditionalFormatting>
  <conditionalFormatting sqref="J241">
    <cfRule type="containsErrors" dxfId="1143" priority="3256">
      <formula>ISERROR(J241)</formula>
    </cfRule>
  </conditionalFormatting>
  <conditionalFormatting sqref="J242">
    <cfRule type="containsErrors" dxfId="1142" priority="3255">
      <formula>ISERROR(J242)</formula>
    </cfRule>
  </conditionalFormatting>
  <conditionalFormatting sqref="J244">
    <cfRule type="containsErrors" dxfId="1141" priority="3254">
      <formula>ISERROR(J244)</formula>
    </cfRule>
  </conditionalFormatting>
  <conditionalFormatting sqref="J246">
    <cfRule type="containsErrors" dxfId="1140" priority="3253">
      <formula>ISERROR(J246)</formula>
    </cfRule>
  </conditionalFormatting>
  <conditionalFormatting sqref="K219">
    <cfRule type="containsErrors" dxfId="1139" priority="3252">
      <formula>ISERROR(K219)</formula>
    </cfRule>
  </conditionalFormatting>
  <conditionalFormatting sqref="K220">
    <cfRule type="containsErrors" dxfId="1138" priority="3251">
      <formula>ISERROR(K220)</formula>
    </cfRule>
  </conditionalFormatting>
  <conditionalFormatting sqref="K221">
    <cfRule type="containsErrors" dxfId="1137" priority="3250">
      <formula>ISERROR(K221)</formula>
    </cfRule>
  </conditionalFormatting>
  <conditionalFormatting sqref="K222">
    <cfRule type="containsErrors" dxfId="1136" priority="3249">
      <formula>ISERROR(K222)</formula>
    </cfRule>
  </conditionalFormatting>
  <conditionalFormatting sqref="K223">
    <cfRule type="containsErrors" dxfId="1135" priority="3248">
      <formula>ISERROR(K223)</formula>
    </cfRule>
  </conditionalFormatting>
  <conditionalFormatting sqref="K224">
    <cfRule type="containsErrors" dxfId="1134" priority="3247">
      <formula>ISERROR(K224)</formula>
    </cfRule>
  </conditionalFormatting>
  <conditionalFormatting sqref="K225">
    <cfRule type="containsErrors" dxfId="1133" priority="3245">
      <formula>ISERROR(K225)</formula>
    </cfRule>
  </conditionalFormatting>
  <conditionalFormatting sqref="K226">
    <cfRule type="containsErrors" dxfId="1132" priority="3244">
      <formula>ISERROR(K226)</formula>
    </cfRule>
  </conditionalFormatting>
  <conditionalFormatting sqref="K227">
    <cfRule type="containsErrors" dxfId="1131" priority="3243">
      <formula>ISERROR(K227)</formula>
    </cfRule>
  </conditionalFormatting>
  <conditionalFormatting sqref="K228">
    <cfRule type="containsErrors" dxfId="1130" priority="3242">
      <formula>ISERROR(K228)</formula>
    </cfRule>
  </conditionalFormatting>
  <conditionalFormatting sqref="K229">
    <cfRule type="containsErrors" dxfId="1129" priority="3241">
      <formula>ISERROR(K229)</formula>
    </cfRule>
  </conditionalFormatting>
  <conditionalFormatting sqref="K231">
    <cfRule type="containsErrors" dxfId="1128" priority="3240">
      <formula>ISERROR(K231)</formula>
    </cfRule>
  </conditionalFormatting>
  <conditionalFormatting sqref="K230">
    <cfRule type="containsErrors" dxfId="1127" priority="3239">
      <formula>ISERROR(K230)</formula>
    </cfRule>
  </conditionalFormatting>
  <conditionalFormatting sqref="K232">
    <cfRule type="containsErrors" dxfId="1126" priority="3238">
      <formula>ISERROR(K232)</formula>
    </cfRule>
  </conditionalFormatting>
  <conditionalFormatting sqref="K233">
    <cfRule type="containsErrors" dxfId="1125" priority="3236">
      <formula>ISERROR(K233)</formula>
    </cfRule>
  </conditionalFormatting>
  <conditionalFormatting sqref="K234">
    <cfRule type="containsErrors" dxfId="1124" priority="3234">
      <formula>ISERROR(K234)</formula>
    </cfRule>
  </conditionalFormatting>
  <conditionalFormatting sqref="K235">
    <cfRule type="containsErrors" dxfId="1123" priority="3233">
      <formula>ISERROR(K235)</formula>
    </cfRule>
  </conditionalFormatting>
  <conditionalFormatting sqref="K239">
    <cfRule type="containsErrors" dxfId="1122" priority="3232">
      <formula>ISERROR(K239)</formula>
    </cfRule>
  </conditionalFormatting>
  <conditionalFormatting sqref="K241">
    <cfRule type="containsErrors" dxfId="1121" priority="3231">
      <formula>ISERROR(K241)</formula>
    </cfRule>
  </conditionalFormatting>
  <conditionalFormatting sqref="K242">
    <cfRule type="containsErrors" dxfId="1120" priority="3230">
      <formula>ISERROR(K242)</formula>
    </cfRule>
  </conditionalFormatting>
  <conditionalFormatting sqref="K244">
    <cfRule type="containsErrors" dxfId="1119" priority="3229">
      <formula>ISERROR(K244)</formula>
    </cfRule>
  </conditionalFormatting>
  <conditionalFormatting sqref="K246">
    <cfRule type="containsErrors" dxfId="1118" priority="3228">
      <formula>ISERROR(K246)</formula>
    </cfRule>
  </conditionalFormatting>
  <conditionalFormatting sqref="O219">
    <cfRule type="containsErrors" dxfId="1117" priority="3212">
      <formula>ISERROR(O219)</formula>
    </cfRule>
  </conditionalFormatting>
  <conditionalFormatting sqref="A545:A1048576 A1">
    <cfRule type="duplicateValues" dxfId="1116" priority="3191"/>
  </conditionalFormatting>
  <conditionalFormatting sqref="C214:E215">
    <cfRule type="containsErrors" dxfId="1115" priority="3152">
      <formula>ISERROR(C214)</formula>
    </cfRule>
  </conditionalFormatting>
  <conditionalFormatting sqref="H214:I215">
    <cfRule type="containsErrors" dxfId="1114" priority="3150">
      <formula>ISERROR(H214)</formula>
    </cfRule>
  </conditionalFormatting>
  <conditionalFormatting sqref="D188 F202:G203 F189:G190 F199:G200 F192:G192 E209:G212 D211:D212 H182:J182 L182:M182 F205:G205 O184">
    <cfRule type="containsErrors" dxfId="1113" priority="3103">
      <formula>ISERROR(D182)</formula>
    </cfRule>
  </conditionalFormatting>
  <conditionalFormatting sqref="F206:G208">
    <cfRule type="containsErrors" dxfId="1112" priority="3101">
      <formula>ISERROR(F206)</formula>
    </cfRule>
  </conditionalFormatting>
  <conditionalFormatting sqref="D199:D200 D202 D205:D210">
    <cfRule type="containsErrors" dxfId="1111" priority="3095">
      <formula>ISERROR(D199)</formula>
    </cfRule>
  </conditionalFormatting>
  <conditionalFormatting sqref="F188:G188">
    <cfRule type="containsErrors" dxfId="1110" priority="3094">
      <formula>ISERROR(F188)</formula>
    </cfRule>
  </conditionalFormatting>
  <conditionalFormatting sqref="F180">
    <cfRule type="containsErrors" dxfId="1109" priority="3092">
      <formula>ISERROR(F180)</formula>
    </cfRule>
  </conditionalFormatting>
  <conditionalFormatting sqref="F181 F183:F185">
    <cfRule type="containsErrors" dxfId="1108" priority="3091">
      <formula>ISERROR(F181)</formula>
    </cfRule>
  </conditionalFormatting>
  <conditionalFormatting sqref="G183:G185">
    <cfRule type="containsErrors" dxfId="1107" priority="3090">
      <formula>ISERROR(G183)</formula>
    </cfRule>
  </conditionalFormatting>
  <conditionalFormatting sqref="G169">
    <cfRule type="containsErrors" dxfId="1106" priority="3087">
      <formula>ISERROR(G169)</formula>
    </cfRule>
  </conditionalFormatting>
  <conditionalFormatting sqref="H175:H178">
    <cfRule type="containsErrors" dxfId="1105" priority="3085">
      <formula>ISERROR(H175)</formula>
    </cfRule>
  </conditionalFormatting>
  <conditionalFormatting sqref="I181">
    <cfRule type="containsErrors" dxfId="1104" priority="3078">
      <formula>ISERROR(I181)</formula>
    </cfRule>
  </conditionalFormatting>
  <conditionalFormatting sqref="J181">
    <cfRule type="containsErrors" dxfId="1103" priority="3074">
      <formula>ISERROR(J181)</formula>
    </cfRule>
  </conditionalFormatting>
  <conditionalFormatting sqref="K181">
    <cfRule type="containsErrors" dxfId="1102" priority="3072">
      <formula>ISERROR(K181)</formula>
    </cfRule>
  </conditionalFormatting>
  <conditionalFormatting sqref="O183 O172:O173">
    <cfRule type="containsErrors" dxfId="1101" priority="3070">
      <formula>ISERROR(O172)</formula>
    </cfRule>
  </conditionalFormatting>
  <conditionalFormatting sqref="E160 E163 E166 E169:E170 E172 E174:E175 E192 E199:E200 E202:E203 E183:E185 E205:E208">
    <cfRule type="containsErrors" dxfId="1100" priority="3067">
      <formula>ISERROR(E160)</formula>
    </cfRule>
  </conditionalFormatting>
  <conditionalFormatting sqref="D189">
    <cfRule type="containsErrors" dxfId="1099" priority="3061">
      <formula>ISERROR(D189)</formula>
    </cfRule>
  </conditionalFormatting>
  <conditionalFormatting sqref="D190">
    <cfRule type="containsErrors" dxfId="1098" priority="3060">
      <formula>ISERROR(D190)</formula>
    </cfRule>
  </conditionalFormatting>
  <conditionalFormatting sqref="D203">
    <cfRule type="containsErrors" dxfId="1097" priority="3059">
      <formula>ISERROR(D203)</formula>
    </cfRule>
  </conditionalFormatting>
  <conditionalFormatting sqref="E161">
    <cfRule type="containsErrors" dxfId="1096" priority="3015">
      <formula>ISERROR(E161)</formula>
    </cfRule>
  </conditionalFormatting>
  <conditionalFormatting sqref="E162">
    <cfRule type="containsErrors" dxfId="1095" priority="3014">
      <formula>ISERROR(E162)</formula>
    </cfRule>
  </conditionalFormatting>
  <conditionalFormatting sqref="I160 K160">
    <cfRule type="containsErrors" dxfId="1094" priority="3013">
      <formula>ISERROR(I160)</formula>
    </cfRule>
  </conditionalFormatting>
  <conditionalFormatting sqref="H160">
    <cfRule type="containsErrors" dxfId="1093" priority="3012">
      <formula>ISERROR(H160)</formula>
    </cfRule>
  </conditionalFormatting>
  <conditionalFormatting sqref="K161">
    <cfRule type="containsErrors" dxfId="1092" priority="3011">
      <formula>ISERROR(K161)</formula>
    </cfRule>
  </conditionalFormatting>
  <conditionalFormatting sqref="H161">
    <cfRule type="containsErrors" dxfId="1091" priority="3010">
      <formula>ISERROR(H161)</formula>
    </cfRule>
  </conditionalFormatting>
  <conditionalFormatting sqref="I161">
    <cfRule type="containsErrors" dxfId="1090" priority="3009">
      <formula>ISERROR(I161)</formula>
    </cfRule>
  </conditionalFormatting>
  <conditionalFormatting sqref="J161">
    <cfRule type="containsErrors" dxfId="1089" priority="3008">
      <formula>ISERROR(J161)</formula>
    </cfRule>
  </conditionalFormatting>
  <conditionalFormatting sqref="I162">
    <cfRule type="containsErrors" dxfId="1088" priority="3007">
      <formula>ISERROR(I162)</formula>
    </cfRule>
  </conditionalFormatting>
  <conditionalFormatting sqref="K162">
    <cfRule type="containsErrors" dxfId="1087" priority="3006">
      <formula>ISERROR(K162)</formula>
    </cfRule>
  </conditionalFormatting>
  <conditionalFormatting sqref="J162">
    <cfRule type="containsErrors" dxfId="1086" priority="3005">
      <formula>ISERROR(J162)</formula>
    </cfRule>
  </conditionalFormatting>
  <conditionalFormatting sqref="H162">
    <cfRule type="containsErrors" dxfId="1085" priority="3004">
      <formula>ISERROR(H162)</formula>
    </cfRule>
  </conditionalFormatting>
  <conditionalFormatting sqref="E164">
    <cfRule type="containsErrors" dxfId="1084" priority="2991">
      <formula>ISERROR(E164)</formula>
    </cfRule>
  </conditionalFormatting>
  <conditionalFormatting sqref="E165">
    <cfRule type="containsErrors" dxfId="1083" priority="2990">
      <formula>ISERROR(E165)</formula>
    </cfRule>
  </conditionalFormatting>
  <conditionalFormatting sqref="I163 K163">
    <cfRule type="containsErrors" dxfId="1082" priority="2989">
      <formula>ISERROR(I163)</formula>
    </cfRule>
  </conditionalFormatting>
  <conditionalFormatting sqref="H163">
    <cfRule type="containsErrors" dxfId="1081" priority="2988">
      <formula>ISERROR(H163)</formula>
    </cfRule>
  </conditionalFormatting>
  <conditionalFormatting sqref="K164">
    <cfRule type="containsErrors" dxfId="1080" priority="2987">
      <formula>ISERROR(K164)</formula>
    </cfRule>
  </conditionalFormatting>
  <conditionalFormatting sqref="H164">
    <cfRule type="containsErrors" dxfId="1079" priority="2986">
      <formula>ISERROR(H164)</formula>
    </cfRule>
  </conditionalFormatting>
  <conditionalFormatting sqref="I164">
    <cfRule type="containsErrors" dxfId="1078" priority="2985">
      <formula>ISERROR(I164)</formula>
    </cfRule>
  </conditionalFormatting>
  <conditionalFormatting sqref="J164">
    <cfRule type="containsErrors" dxfId="1077" priority="2984">
      <formula>ISERROR(J164)</formula>
    </cfRule>
  </conditionalFormatting>
  <conditionalFormatting sqref="I165">
    <cfRule type="containsErrors" dxfId="1076" priority="2983">
      <formula>ISERROR(I165)</formula>
    </cfRule>
  </conditionalFormatting>
  <conditionalFormatting sqref="K165">
    <cfRule type="containsErrors" dxfId="1075" priority="2982">
      <formula>ISERROR(K165)</formula>
    </cfRule>
  </conditionalFormatting>
  <conditionalFormatting sqref="J165">
    <cfRule type="containsErrors" dxfId="1074" priority="2981">
      <formula>ISERROR(J165)</formula>
    </cfRule>
  </conditionalFormatting>
  <conditionalFormatting sqref="H165">
    <cfRule type="containsErrors" dxfId="1073" priority="2980">
      <formula>ISERROR(H165)</formula>
    </cfRule>
  </conditionalFormatting>
  <conditionalFormatting sqref="E167">
    <cfRule type="containsErrors" dxfId="1072" priority="2979">
      <formula>ISERROR(E167)</formula>
    </cfRule>
  </conditionalFormatting>
  <conditionalFormatting sqref="E168">
    <cfRule type="containsErrors" dxfId="1071" priority="2978">
      <formula>ISERROR(E168)</formula>
    </cfRule>
  </conditionalFormatting>
  <conditionalFormatting sqref="O166:O168">
    <cfRule type="containsErrors" dxfId="1070" priority="2976">
      <formula>ISERROR(O166)</formula>
    </cfRule>
  </conditionalFormatting>
  <conditionalFormatting sqref="I166 K166">
    <cfRule type="containsErrors" dxfId="1069" priority="2975">
      <formula>ISERROR(I166)</formula>
    </cfRule>
  </conditionalFormatting>
  <conditionalFormatting sqref="H166">
    <cfRule type="containsErrors" dxfId="1068" priority="2974">
      <formula>ISERROR(H166)</formula>
    </cfRule>
  </conditionalFormatting>
  <conditionalFormatting sqref="K167">
    <cfRule type="containsErrors" dxfId="1067" priority="2973">
      <formula>ISERROR(K167)</formula>
    </cfRule>
  </conditionalFormatting>
  <conditionalFormatting sqref="H167">
    <cfRule type="containsErrors" dxfId="1066" priority="2972">
      <formula>ISERROR(H167)</formula>
    </cfRule>
  </conditionalFormatting>
  <conditionalFormatting sqref="I167">
    <cfRule type="containsErrors" dxfId="1065" priority="2971">
      <formula>ISERROR(I167)</formula>
    </cfRule>
  </conditionalFormatting>
  <conditionalFormatting sqref="J167">
    <cfRule type="containsErrors" dxfId="1064" priority="2970">
      <formula>ISERROR(J167)</formula>
    </cfRule>
  </conditionalFormatting>
  <conditionalFormatting sqref="I168">
    <cfRule type="containsErrors" dxfId="1063" priority="2969">
      <formula>ISERROR(I168)</formula>
    </cfRule>
  </conditionalFormatting>
  <conditionalFormatting sqref="K168">
    <cfRule type="containsErrors" dxfId="1062" priority="2968">
      <formula>ISERROR(K168)</formula>
    </cfRule>
  </conditionalFormatting>
  <conditionalFormatting sqref="J168">
    <cfRule type="containsErrors" dxfId="1061" priority="2967">
      <formula>ISERROR(J168)</formula>
    </cfRule>
  </conditionalFormatting>
  <conditionalFormatting sqref="H168">
    <cfRule type="containsErrors" dxfId="1060" priority="2966">
      <formula>ISERROR(H168)</formula>
    </cfRule>
  </conditionalFormatting>
  <conditionalFormatting sqref="H169">
    <cfRule type="containsErrors" dxfId="1059" priority="2907">
      <formula>ISERROR(H169)</formula>
    </cfRule>
  </conditionalFormatting>
  <conditionalFormatting sqref="I169:J169">
    <cfRule type="containsErrors" dxfId="1058" priority="2905">
      <formula>ISERROR(I169)</formula>
    </cfRule>
  </conditionalFormatting>
  <conditionalFormatting sqref="K169">
    <cfRule type="containsErrors" dxfId="1057" priority="2906">
      <formula>ISERROR(K169)</formula>
    </cfRule>
  </conditionalFormatting>
  <conditionalFormatting sqref="E171">
    <cfRule type="containsErrors" dxfId="1056" priority="2904">
      <formula>ISERROR(E171)</formula>
    </cfRule>
  </conditionalFormatting>
  <conditionalFormatting sqref="K170">
    <cfRule type="containsErrors" dxfId="1055" priority="2903">
      <formula>ISERROR(K170)</formula>
    </cfRule>
  </conditionalFormatting>
  <conditionalFormatting sqref="K170">
    <cfRule type="containsErrors" dxfId="1054" priority="2902">
      <formula>ISERROR(K170)</formula>
    </cfRule>
  </conditionalFormatting>
  <conditionalFormatting sqref="H170">
    <cfRule type="containsErrors" dxfId="1053" priority="2901">
      <formula>ISERROR(H170)</formula>
    </cfRule>
  </conditionalFormatting>
  <conditionalFormatting sqref="I170">
    <cfRule type="containsErrors" dxfId="1052" priority="2900">
      <formula>ISERROR(I170)</formula>
    </cfRule>
  </conditionalFormatting>
  <conditionalFormatting sqref="J170">
    <cfRule type="containsErrors" dxfId="1051" priority="2899">
      <formula>ISERROR(J170)</formula>
    </cfRule>
  </conditionalFormatting>
  <conditionalFormatting sqref="I171">
    <cfRule type="containsErrors" dxfId="1050" priority="2898">
      <formula>ISERROR(I171)</formula>
    </cfRule>
  </conditionalFormatting>
  <conditionalFormatting sqref="H171">
    <cfRule type="containsErrors" dxfId="1049" priority="2897">
      <formula>ISERROR(H171)</formula>
    </cfRule>
  </conditionalFormatting>
  <conditionalFormatting sqref="K171">
    <cfRule type="containsErrors" dxfId="1048" priority="2896">
      <formula>ISERROR(K171)</formula>
    </cfRule>
  </conditionalFormatting>
  <conditionalFormatting sqref="J171">
    <cfRule type="containsErrors" dxfId="1047" priority="2895">
      <formula>ISERROR(J171)</formula>
    </cfRule>
  </conditionalFormatting>
  <conditionalFormatting sqref="E173">
    <cfRule type="containsErrors" dxfId="1046" priority="2894">
      <formula>ISERROR(E173)</formula>
    </cfRule>
  </conditionalFormatting>
  <conditionalFormatting sqref="I172 K172">
    <cfRule type="containsErrors" dxfId="1045" priority="2893">
      <formula>ISERROR(I172)</formula>
    </cfRule>
  </conditionalFormatting>
  <conditionalFormatting sqref="H172">
    <cfRule type="containsErrors" dxfId="1044" priority="2892">
      <formula>ISERROR(H172)</formula>
    </cfRule>
  </conditionalFormatting>
  <conditionalFormatting sqref="I173:K173">
    <cfRule type="containsErrors" dxfId="1043" priority="2891">
      <formula>ISERROR(I173)</formula>
    </cfRule>
  </conditionalFormatting>
  <conditionalFormatting sqref="H173">
    <cfRule type="containsErrors" dxfId="1042" priority="2890">
      <formula>ISERROR(H173)</formula>
    </cfRule>
  </conditionalFormatting>
  <conditionalFormatting sqref="H173">
    <cfRule type="containsErrors" dxfId="1041" priority="2889">
      <formula>ISERROR(H173)</formula>
    </cfRule>
  </conditionalFormatting>
  <conditionalFormatting sqref="I174">
    <cfRule type="containsErrors" dxfId="1040" priority="2888">
      <formula>ISERROR(I174)</formula>
    </cfRule>
  </conditionalFormatting>
  <conditionalFormatting sqref="J174">
    <cfRule type="containsErrors" dxfId="1039" priority="2887">
      <formula>ISERROR(J174)</formula>
    </cfRule>
  </conditionalFormatting>
  <conditionalFormatting sqref="K174">
    <cfRule type="containsErrors" dxfId="1038" priority="2886">
      <formula>ISERROR(K174)</formula>
    </cfRule>
  </conditionalFormatting>
  <conditionalFormatting sqref="H211">
    <cfRule type="containsErrors" dxfId="1037" priority="2885">
      <formula>ISERROR(H211)</formula>
    </cfRule>
  </conditionalFormatting>
  <conditionalFormatting sqref="I211">
    <cfRule type="containsErrors" dxfId="1036" priority="2884">
      <formula>ISERROR(I211)</formula>
    </cfRule>
  </conditionalFormatting>
  <conditionalFormatting sqref="F213:G213">
    <cfRule type="containsErrors" dxfId="1035" priority="2881">
      <formula>ISERROR(F213)</formula>
    </cfRule>
  </conditionalFormatting>
  <conditionalFormatting sqref="D213">
    <cfRule type="containsErrors" dxfId="1034" priority="2880">
      <formula>ISERROR(D213)</formula>
    </cfRule>
  </conditionalFormatting>
  <conditionalFormatting sqref="E213">
    <cfRule type="containsErrors" dxfId="1033" priority="2879">
      <formula>ISERROR(E213)</formula>
    </cfRule>
  </conditionalFormatting>
  <conditionalFormatting sqref="H212:J212">
    <cfRule type="containsErrors" dxfId="1032" priority="2878">
      <formula>ISERROR(H212)</formula>
    </cfRule>
  </conditionalFormatting>
  <conditionalFormatting sqref="H213:I213">
    <cfRule type="containsErrors" dxfId="1031" priority="2877">
      <formula>ISERROR(H213)</formula>
    </cfRule>
  </conditionalFormatting>
  <conditionalFormatting sqref="E176">
    <cfRule type="containsErrors" dxfId="1030" priority="2862">
      <formula>ISERROR(E176)</formula>
    </cfRule>
  </conditionalFormatting>
  <conditionalFormatting sqref="E177">
    <cfRule type="containsErrors" dxfId="1029" priority="2861">
      <formula>ISERROR(E177)</formula>
    </cfRule>
  </conditionalFormatting>
  <conditionalFormatting sqref="E178">
    <cfRule type="containsErrors" dxfId="1028" priority="2860">
      <formula>ISERROR(E178)</formula>
    </cfRule>
  </conditionalFormatting>
  <conditionalFormatting sqref="K175">
    <cfRule type="containsErrors" dxfId="1027" priority="2859">
      <formula>ISERROR(K175)</formula>
    </cfRule>
  </conditionalFormatting>
  <conditionalFormatting sqref="I175">
    <cfRule type="containsErrors" dxfId="1026" priority="2858">
      <formula>ISERROR(I175)</formula>
    </cfRule>
  </conditionalFormatting>
  <conditionalFormatting sqref="J175">
    <cfRule type="containsErrors" dxfId="1025" priority="2857">
      <formula>ISERROR(J175)</formula>
    </cfRule>
  </conditionalFormatting>
  <conditionalFormatting sqref="K176">
    <cfRule type="containsErrors" dxfId="1024" priority="2856">
      <formula>ISERROR(K176)</formula>
    </cfRule>
  </conditionalFormatting>
  <conditionalFormatting sqref="J176">
    <cfRule type="containsErrors" dxfId="1023" priority="2855">
      <formula>ISERROR(J176)</formula>
    </cfRule>
  </conditionalFormatting>
  <conditionalFormatting sqref="I176">
    <cfRule type="containsErrors" dxfId="1022" priority="2854">
      <formula>ISERROR(I176)</formula>
    </cfRule>
  </conditionalFormatting>
  <conditionalFormatting sqref="K177">
    <cfRule type="containsErrors" dxfId="1021" priority="2853">
      <formula>ISERROR(K177)</formula>
    </cfRule>
  </conditionalFormatting>
  <conditionalFormatting sqref="J177">
    <cfRule type="containsErrors" dxfId="1020" priority="2852">
      <formula>ISERROR(J177)</formula>
    </cfRule>
  </conditionalFormatting>
  <conditionalFormatting sqref="I177">
    <cfRule type="containsErrors" dxfId="1019" priority="2851">
      <formula>ISERROR(I177)</formula>
    </cfRule>
  </conditionalFormatting>
  <conditionalFormatting sqref="K178">
    <cfRule type="containsErrors" dxfId="1018" priority="2850">
      <formula>ISERROR(K178)</formula>
    </cfRule>
  </conditionalFormatting>
  <conditionalFormatting sqref="J178">
    <cfRule type="containsErrors" dxfId="1017" priority="2849">
      <formula>ISERROR(J178)</formula>
    </cfRule>
  </conditionalFormatting>
  <conditionalFormatting sqref="I178">
    <cfRule type="containsErrors" dxfId="1016" priority="2848">
      <formula>ISERROR(I178)</formula>
    </cfRule>
  </conditionalFormatting>
  <conditionalFormatting sqref="O177">
    <cfRule type="containsErrors" dxfId="1015" priority="2846">
      <formula>ISERROR(O177)</formula>
    </cfRule>
  </conditionalFormatting>
  <conditionalFormatting sqref="O175:O176 O178">
    <cfRule type="containsErrors" dxfId="1014" priority="2847">
      <formula>ISERROR(O175)</formula>
    </cfRule>
  </conditionalFormatting>
  <conditionalFormatting sqref="H202:M202">
    <cfRule type="containsErrors" dxfId="1013" priority="2824">
      <formula>ISERROR(H202)</formula>
    </cfRule>
  </conditionalFormatting>
  <conditionalFormatting sqref="H203:M204">
    <cfRule type="containsErrors" dxfId="1012" priority="2823">
      <formula>ISERROR(H203)</formula>
    </cfRule>
  </conditionalFormatting>
  <conditionalFormatting sqref="I207:K207">
    <cfRule type="containsErrors" dxfId="1011" priority="2822">
      <formula>ISERROR(I207)</formula>
    </cfRule>
  </conditionalFormatting>
  <conditionalFormatting sqref="H184">
    <cfRule type="containsErrors" dxfId="1010" priority="2821">
      <formula>ISERROR(H184)</formula>
    </cfRule>
  </conditionalFormatting>
  <conditionalFormatting sqref="I184">
    <cfRule type="containsErrors" dxfId="1009" priority="2820">
      <formula>ISERROR(I184)</formula>
    </cfRule>
  </conditionalFormatting>
  <conditionalFormatting sqref="H194:M194">
    <cfRule type="containsErrors" dxfId="1008" priority="2807">
      <formula>ISERROR(H194)</formula>
    </cfRule>
  </conditionalFormatting>
  <conditionalFormatting sqref="H199:M199">
    <cfRule type="containsErrors" dxfId="1007" priority="2803">
      <formula>ISERROR(H199)</formula>
    </cfRule>
  </conditionalFormatting>
  <conditionalFormatting sqref="H210:I210">
    <cfRule type="containsErrors" dxfId="1006" priority="2802">
      <formula>ISERROR(H210)</formula>
    </cfRule>
  </conditionalFormatting>
  <conditionalFormatting sqref="K210">
    <cfRule type="containsErrors" dxfId="1005" priority="2801">
      <formula>ISERROR(K210)</formula>
    </cfRule>
  </conditionalFormatting>
  <conditionalFormatting sqref="J210">
    <cfRule type="containsErrors" dxfId="1004" priority="2800">
      <formula>ISERROR(J210)</formula>
    </cfRule>
  </conditionalFormatting>
  <conditionalFormatting sqref="F186">
    <cfRule type="containsErrors" dxfId="1003" priority="2795">
      <formula>ISERROR(F186)</formula>
    </cfRule>
  </conditionalFormatting>
  <conditionalFormatting sqref="G186">
    <cfRule type="containsErrors" dxfId="1002" priority="2794">
      <formula>ISERROR(G186)</formula>
    </cfRule>
  </conditionalFormatting>
  <conditionalFormatting sqref="E186">
    <cfRule type="containsErrors" dxfId="1001" priority="2793">
      <formula>ISERROR(E186)</formula>
    </cfRule>
  </conditionalFormatting>
  <conditionalFormatting sqref="F187">
    <cfRule type="containsErrors" dxfId="1000" priority="2792">
      <formula>ISERROR(F187)</formula>
    </cfRule>
  </conditionalFormatting>
  <conditionalFormatting sqref="G187">
    <cfRule type="containsErrors" dxfId="999" priority="2791">
      <formula>ISERROR(G187)</formula>
    </cfRule>
  </conditionalFormatting>
  <conditionalFormatting sqref="E187">
    <cfRule type="containsErrors" dxfId="998" priority="2790">
      <formula>ISERROR(E187)</formula>
    </cfRule>
  </conditionalFormatting>
  <conditionalFormatting sqref="H185">
    <cfRule type="containsErrors" dxfId="997" priority="2789">
      <formula>ISERROR(H185)</formula>
    </cfRule>
  </conditionalFormatting>
  <conditionalFormatting sqref="I185:M185">
    <cfRule type="containsErrors" dxfId="996" priority="2788">
      <formula>ISERROR(I185)</formula>
    </cfRule>
  </conditionalFormatting>
  <conditionalFormatting sqref="H186">
    <cfRule type="containsErrors" dxfId="995" priority="2787">
      <formula>ISERROR(H186)</formula>
    </cfRule>
  </conditionalFormatting>
  <conditionalFormatting sqref="I186:J186 L186:M186">
    <cfRule type="containsErrors" dxfId="994" priority="2786">
      <formula>ISERROR(I186)</formula>
    </cfRule>
  </conditionalFormatting>
  <conditionalFormatting sqref="K186">
    <cfRule type="containsErrors" dxfId="993" priority="2785">
      <formula>ISERROR(K186)</formula>
    </cfRule>
  </conditionalFormatting>
  <conditionalFormatting sqref="H187">
    <cfRule type="containsErrors" dxfId="992" priority="2784">
      <formula>ISERROR(H187)</formula>
    </cfRule>
  </conditionalFormatting>
  <conditionalFormatting sqref="I187:M187">
    <cfRule type="containsErrors" dxfId="991" priority="2783">
      <formula>ISERROR(I187)</formula>
    </cfRule>
  </conditionalFormatting>
  <conditionalFormatting sqref="F191:G191">
    <cfRule type="containsErrors" dxfId="990" priority="2782">
      <formula>ISERROR(F191)</formula>
    </cfRule>
  </conditionalFormatting>
  <conditionalFormatting sqref="E191">
    <cfRule type="containsErrors" dxfId="989" priority="2781">
      <formula>ISERROR(E191)</formula>
    </cfRule>
  </conditionalFormatting>
  <conditionalFormatting sqref="D191">
    <cfRule type="containsErrors" dxfId="988" priority="2780">
      <formula>ISERROR(D191)</formula>
    </cfRule>
  </conditionalFormatting>
  <conditionalFormatting sqref="J190">
    <cfRule type="containsErrors" dxfId="987" priority="2779">
      <formula>ISERROR(J190)</formula>
    </cfRule>
  </conditionalFormatting>
  <conditionalFormatting sqref="K190">
    <cfRule type="cellIs" dxfId="986" priority="2778" operator="equal">
      <formula>0</formula>
    </cfRule>
  </conditionalFormatting>
  <conditionalFormatting sqref="H190">
    <cfRule type="containsErrors" dxfId="985" priority="2777">
      <formula>ISERROR(H190)</formula>
    </cfRule>
  </conditionalFormatting>
  <conditionalFormatting sqref="L190:M190">
    <cfRule type="containsErrors" dxfId="984" priority="2776">
      <formula>ISERROR(L190)</formula>
    </cfRule>
  </conditionalFormatting>
  <conditionalFormatting sqref="J191">
    <cfRule type="containsErrors" dxfId="983" priority="2775">
      <formula>ISERROR(J191)</formula>
    </cfRule>
  </conditionalFormatting>
  <conditionalFormatting sqref="K191">
    <cfRule type="cellIs" dxfId="982" priority="2774" operator="equal">
      <formula>0</formula>
    </cfRule>
  </conditionalFormatting>
  <conditionalFormatting sqref="H191">
    <cfRule type="containsErrors" dxfId="981" priority="2773">
      <formula>ISERROR(H191)</formula>
    </cfRule>
  </conditionalFormatting>
  <conditionalFormatting sqref="L191:M191">
    <cfRule type="containsErrors" dxfId="980" priority="2772">
      <formula>ISERROR(L191)</formula>
    </cfRule>
  </conditionalFormatting>
  <conditionalFormatting sqref="H192:M192">
    <cfRule type="containsErrors" dxfId="979" priority="2771">
      <formula>ISERROR(H192)</formula>
    </cfRule>
  </conditionalFormatting>
  <conditionalFormatting sqref="F196:G196">
    <cfRule type="containsErrors" dxfId="978" priority="2770">
      <formula>ISERROR(F196)</formula>
    </cfRule>
  </conditionalFormatting>
  <conditionalFormatting sqref="D196">
    <cfRule type="containsErrors" dxfId="977" priority="2769">
      <formula>ISERROR(D196)</formula>
    </cfRule>
  </conditionalFormatting>
  <conditionalFormatting sqref="E196">
    <cfRule type="containsErrors" dxfId="976" priority="2768">
      <formula>ISERROR(E196)</formula>
    </cfRule>
  </conditionalFormatting>
  <conditionalFormatting sqref="F197:G197">
    <cfRule type="containsErrors" dxfId="975" priority="2767">
      <formula>ISERROR(F197)</formula>
    </cfRule>
  </conditionalFormatting>
  <conditionalFormatting sqref="D197">
    <cfRule type="containsErrors" dxfId="974" priority="2766">
      <formula>ISERROR(D197)</formula>
    </cfRule>
  </conditionalFormatting>
  <conditionalFormatting sqref="E197">
    <cfRule type="containsErrors" dxfId="973" priority="2765">
      <formula>ISERROR(E197)</formula>
    </cfRule>
  </conditionalFormatting>
  <conditionalFormatting sqref="H195:K195">
    <cfRule type="containsErrors" dxfId="972" priority="2764">
      <formula>ISERROR(H195)</formula>
    </cfRule>
  </conditionalFormatting>
  <conditionalFormatting sqref="L195:M195">
    <cfRule type="containsErrors" dxfId="971" priority="2763">
      <formula>ISERROR(L195)</formula>
    </cfRule>
  </conditionalFormatting>
  <conditionalFormatting sqref="H196:M196">
    <cfRule type="containsErrors" dxfId="970" priority="2762">
      <formula>ISERROR(H196)</formula>
    </cfRule>
  </conditionalFormatting>
  <conditionalFormatting sqref="H197">
    <cfRule type="containsErrors" dxfId="969" priority="2761">
      <formula>ISERROR(H197)</formula>
    </cfRule>
  </conditionalFormatting>
  <conditionalFormatting sqref="I197:K197">
    <cfRule type="containsErrors" dxfId="968" priority="2760">
      <formula>ISERROR(I197)</formula>
    </cfRule>
  </conditionalFormatting>
  <conditionalFormatting sqref="L197:M197">
    <cfRule type="containsErrors" dxfId="967" priority="2759">
      <formula>ISERROR(L197)</formula>
    </cfRule>
  </conditionalFormatting>
  <conditionalFormatting sqref="F198:G198">
    <cfRule type="containsErrors" dxfId="966" priority="2758">
      <formula>ISERROR(F198)</formula>
    </cfRule>
  </conditionalFormatting>
  <conditionalFormatting sqref="D198">
    <cfRule type="containsErrors" dxfId="965" priority="2757">
      <formula>ISERROR(D198)</formula>
    </cfRule>
  </conditionalFormatting>
  <conditionalFormatting sqref="E198">
    <cfRule type="containsErrors" dxfId="964" priority="2756">
      <formula>ISERROR(E198)</formula>
    </cfRule>
  </conditionalFormatting>
  <conditionalFormatting sqref="F201:G201">
    <cfRule type="containsErrors" dxfId="963" priority="2754">
      <formula>ISERROR(F201)</formula>
    </cfRule>
  </conditionalFormatting>
  <conditionalFormatting sqref="D201">
    <cfRule type="containsErrors" dxfId="962" priority="2753">
      <formula>ISERROR(D201)</formula>
    </cfRule>
  </conditionalFormatting>
  <conditionalFormatting sqref="E201">
    <cfRule type="containsErrors" dxfId="961" priority="2752">
      <formula>ISERROR(E201)</formula>
    </cfRule>
  </conditionalFormatting>
  <conditionalFormatting sqref="H200:M200">
    <cfRule type="containsErrors" dxfId="960" priority="2751">
      <formula>ISERROR(H200)</formula>
    </cfRule>
  </conditionalFormatting>
  <conditionalFormatting sqref="H201 J201:M201">
    <cfRule type="containsErrors" dxfId="959" priority="2750">
      <formula>ISERROR(H201)</formula>
    </cfRule>
  </conditionalFormatting>
  <conditionalFormatting sqref="H201 J201:M201">
    <cfRule type="containsErrors" dxfId="958" priority="2749">
      <formula>ISERROR(H201)</formula>
    </cfRule>
  </conditionalFormatting>
  <conditionalFormatting sqref="I201">
    <cfRule type="containsErrors" dxfId="957" priority="2748">
      <formula>ISERROR(I201)</formula>
    </cfRule>
  </conditionalFormatting>
  <conditionalFormatting sqref="H208:K208">
    <cfRule type="containsErrors" dxfId="956" priority="2747">
      <formula>ISERROR(H208)</formula>
    </cfRule>
  </conditionalFormatting>
  <conditionalFormatting sqref="F182">
    <cfRule type="containsErrors" dxfId="955" priority="2723">
      <formula>ISERROR(F182)</formula>
    </cfRule>
  </conditionalFormatting>
  <conditionalFormatting sqref="G182">
    <cfRule type="containsErrors" dxfId="954" priority="2722">
      <formula>ISERROR(G182)</formula>
    </cfRule>
  </conditionalFormatting>
  <conditionalFormatting sqref="E182">
    <cfRule type="containsErrors" dxfId="953" priority="2721">
      <formula>ISERROR(E182)</formula>
    </cfRule>
  </conditionalFormatting>
  <conditionalFormatting sqref="H183">
    <cfRule type="containsErrors" dxfId="952" priority="2720">
      <formula>ISERROR(H183)</formula>
    </cfRule>
  </conditionalFormatting>
  <conditionalFormatting sqref="I183">
    <cfRule type="containsErrors" dxfId="951" priority="2719">
      <formula>ISERROR(I183)</formula>
    </cfRule>
  </conditionalFormatting>
  <conditionalFormatting sqref="H198">
    <cfRule type="containsErrors" dxfId="950" priority="2718">
      <formula>ISERROR(H198)</formula>
    </cfRule>
  </conditionalFormatting>
  <conditionalFormatting sqref="I198:J198 L198:M198">
    <cfRule type="containsErrors" dxfId="949" priority="2717">
      <formula>ISERROR(I198)</formula>
    </cfRule>
  </conditionalFormatting>
  <conditionalFormatting sqref="K198">
    <cfRule type="containsErrors" dxfId="948" priority="2716">
      <formula>ISERROR(K198)</formula>
    </cfRule>
  </conditionalFormatting>
  <conditionalFormatting sqref="F204:G204">
    <cfRule type="containsErrors" dxfId="947" priority="2715">
      <formula>ISERROR(F204)</formula>
    </cfRule>
  </conditionalFormatting>
  <conditionalFormatting sqref="E204">
    <cfRule type="containsErrors" dxfId="946" priority="2714">
      <formula>ISERROR(E204)</formula>
    </cfRule>
  </conditionalFormatting>
  <conditionalFormatting sqref="D204">
    <cfRule type="containsErrors" dxfId="945" priority="2713">
      <formula>ISERROR(D204)</formula>
    </cfRule>
  </conditionalFormatting>
  <conditionalFormatting sqref="H205:M205">
    <cfRule type="containsErrors" dxfId="944" priority="2709">
      <formula>ISERROR(H205)</formula>
    </cfRule>
  </conditionalFormatting>
  <conditionalFormatting sqref="H206">
    <cfRule type="containsErrors" dxfId="943" priority="2707">
      <formula>ISERROR(H206)</formula>
    </cfRule>
  </conditionalFormatting>
  <conditionalFormatting sqref="I206">
    <cfRule type="containsErrors" dxfId="942" priority="2706">
      <formula>ISERROR(I206)</formula>
    </cfRule>
  </conditionalFormatting>
  <conditionalFormatting sqref="H188">
    <cfRule type="containsErrors" dxfId="941" priority="2705">
      <formula>ISERROR(H188)</formula>
    </cfRule>
  </conditionalFormatting>
  <conditionalFormatting sqref="I188">
    <cfRule type="containsErrors" dxfId="940" priority="2704">
      <formula>ISERROR(I188)</formula>
    </cfRule>
  </conditionalFormatting>
  <conditionalFormatting sqref="H189">
    <cfRule type="containsErrors" dxfId="939" priority="2703">
      <formula>ISERROR(H189)</formula>
    </cfRule>
  </conditionalFormatting>
  <conditionalFormatting sqref="I189">
    <cfRule type="containsErrors" dxfId="938" priority="2702">
      <formula>ISERROR(I189)</formula>
    </cfRule>
  </conditionalFormatting>
  <conditionalFormatting sqref="F193:G193">
    <cfRule type="containsErrors" dxfId="937" priority="2701">
      <formula>ISERROR(F193)</formula>
    </cfRule>
  </conditionalFormatting>
  <conditionalFormatting sqref="E193">
    <cfRule type="containsErrors" dxfId="936" priority="2700">
      <formula>ISERROR(E193)</formula>
    </cfRule>
  </conditionalFormatting>
  <conditionalFormatting sqref="O154:O156">
    <cfRule type="containsErrors" dxfId="935" priority="2685">
      <formula>ISERROR(O154)</formula>
    </cfRule>
  </conditionalFormatting>
  <conditionalFormatting sqref="O158">
    <cfRule type="containsErrors" dxfId="934" priority="2683">
      <formula>ISERROR(O158)</formula>
    </cfRule>
  </conditionalFormatting>
  <conditionalFormatting sqref="O157">
    <cfRule type="containsErrors" dxfId="933" priority="2682">
      <formula>ISERROR(O157)</formula>
    </cfRule>
  </conditionalFormatting>
  <conditionalFormatting sqref="O159">
    <cfRule type="containsErrors" dxfId="932" priority="2680">
      <formula>ISERROR(O159)</formula>
    </cfRule>
  </conditionalFormatting>
  <conditionalFormatting sqref="H154:J154">
    <cfRule type="containsErrors" dxfId="931" priority="2662">
      <formula>ISERROR(H154)</formula>
    </cfRule>
  </conditionalFormatting>
  <conditionalFormatting sqref="H155">
    <cfRule type="containsErrors" dxfId="930" priority="2661">
      <formula>ISERROR(H155)</formula>
    </cfRule>
  </conditionalFormatting>
  <conditionalFormatting sqref="H155">
    <cfRule type="containsErrors" dxfId="929" priority="2660">
      <formula>ISERROR(H155)</formula>
    </cfRule>
  </conditionalFormatting>
  <conditionalFormatting sqref="I155">
    <cfRule type="containsErrors" dxfId="928" priority="2659">
      <formula>ISERROR(I155)</formula>
    </cfRule>
  </conditionalFormatting>
  <conditionalFormatting sqref="E390">
    <cfRule type="containsErrors" dxfId="927" priority="2644">
      <formula>ISERROR(E390)</formula>
    </cfRule>
  </conditionalFormatting>
  <conditionalFormatting sqref="N390:O390">
    <cfRule type="containsErrors" dxfId="926" priority="2643">
      <formula>ISERROR(N390)</formula>
    </cfRule>
  </conditionalFormatting>
  <conditionalFormatting sqref="D457:E457 G457">
    <cfRule type="containsErrors" dxfId="925" priority="2641">
      <formula>ISERROR(D457)</formula>
    </cfRule>
  </conditionalFormatting>
  <conditionalFormatting sqref="F457">
    <cfRule type="containsErrors" dxfId="924" priority="2640">
      <formula>ISERROR(F457)</formula>
    </cfRule>
  </conditionalFormatting>
  <conditionalFormatting sqref="D459:G459">
    <cfRule type="containsErrors" dxfId="923" priority="2639">
      <formula>ISERROR(D459)</formula>
    </cfRule>
  </conditionalFormatting>
  <conditionalFormatting sqref="D461:H461">
    <cfRule type="containsErrors" dxfId="922" priority="2638">
      <formula>ISERROR(D461)</formula>
    </cfRule>
  </conditionalFormatting>
  <conditionalFormatting sqref="D526">
    <cfRule type="containsErrors" dxfId="921" priority="2637">
      <formula>ISERROR(D526)</formula>
    </cfRule>
  </conditionalFormatting>
  <conditionalFormatting sqref="N526">
    <cfRule type="containsErrors" dxfId="920" priority="2636">
      <formula>ISERROR(N526)</formula>
    </cfRule>
  </conditionalFormatting>
  <conditionalFormatting sqref="F260:G260">
    <cfRule type="containsErrors" dxfId="919" priority="2630">
      <formula>ISERROR(F260)</formula>
    </cfRule>
  </conditionalFormatting>
  <conditionalFormatting sqref="E260">
    <cfRule type="containsErrors" dxfId="918" priority="2629">
      <formula>ISERROR(E260)</formula>
    </cfRule>
  </conditionalFormatting>
  <conditionalFormatting sqref="D260">
    <cfRule type="containsErrors" dxfId="917" priority="2628">
      <formula>ISERROR(D260)</formula>
    </cfRule>
  </conditionalFormatting>
  <conditionalFormatting sqref="N260">
    <cfRule type="cellIs" dxfId="916" priority="2627" operator="equal">
      <formula>0</formula>
    </cfRule>
  </conditionalFormatting>
  <conditionalFormatting sqref="F144:G144 G145:G146">
    <cfRule type="containsErrors" dxfId="915" priority="2455">
      <formula>ISERROR(F144)</formula>
    </cfRule>
  </conditionalFormatting>
  <conditionalFormatting sqref="F264:G264">
    <cfRule type="containsErrors" dxfId="914" priority="2625">
      <formula>ISERROR(F264)</formula>
    </cfRule>
  </conditionalFormatting>
  <conditionalFormatting sqref="E264">
    <cfRule type="containsErrors" dxfId="913" priority="2624">
      <formula>ISERROR(E264)</formula>
    </cfRule>
  </conditionalFormatting>
  <conditionalFormatting sqref="D264">
    <cfRule type="containsErrors" dxfId="912" priority="2623">
      <formula>ISERROR(D264)</formula>
    </cfRule>
  </conditionalFormatting>
  <conditionalFormatting sqref="N264">
    <cfRule type="cellIs" dxfId="911" priority="2622" operator="equal">
      <formula>0</formula>
    </cfRule>
  </conditionalFormatting>
  <conditionalFormatting sqref="I145">
    <cfRule type="containsErrors" dxfId="910" priority="2451">
      <formula>ISERROR(I145)</formula>
    </cfRule>
  </conditionalFormatting>
  <conditionalFormatting sqref="F270:G270">
    <cfRule type="containsErrors" dxfId="909" priority="2618">
      <formula>ISERROR(F270)</formula>
    </cfRule>
  </conditionalFormatting>
  <conditionalFormatting sqref="E270">
    <cfRule type="containsErrors" dxfId="908" priority="2617">
      <formula>ISERROR(E270)</formula>
    </cfRule>
  </conditionalFormatting>
  <conditionalFormatting sqref="D270">
    <cfRule type="containsErrors" dxfId="907" priority="2616">
      <formula>ISERROR(D270)</formula>
    </cfRule>
  </conditionalFormatting>
  <conditionalFormatting sqref="J148">
    <cfRule type="containsErrors" dxfId="906" priority="2447">
      <formula>ISERROR(J148)</formula>
    </cfRule>
  </conditionalFormatting>
  <conditionalFormatting sqref="N270">
    <cfRule type="containsErrors" dxfId="905" priority="2615">
      <formula>ISERROR(N270)</formula>
    </cfRule>
  </conditionalFormatting>
  <conditionalFormatting sqref="F272:G272">
    <cfRule type="containsErrors" dxfId="904" priority="2613">
      <formula>ISERROR(F272)</formula>
    </cfRule>
  </conditionalFormatting>
  <conditionalFormatting sqref="E272">
    <cfRule type="containsErrors" dxfId="903" priority="2612">
      <formula>ISERROR(E272)</formula>
    </cfRule>
  </conditionalFormatting>
  <conditionalFormatting sqref="D272">
    <cfRule type="containsErrors" dxfId="902" priority="2611">
      <formula>ISERROR(D272)</formula>
    </cfRule>
  </conditionalFormatting>
  <conditionalFormatting sqref="N272">
    <cfRule type="containsErrors" dxfId="901" priority="2610">
      <formula>ISERROR(N272)</formula>
    </cfRule>
  </conditionalFormatting>
  <conditionalFormatting sqref="J147">
    <cfRule type="containsErrors" dxfId="900" priority="2443">
      <formula>ISERROR(J147)</formula>
    </cfRule>
  </conditionalFormatting>
  <conditionalFormatting sqref="F274:G274">
    <cfRule type="containsErrors" dxfId="899" priority="2608">
      <formula>ISERROR(F274)</formula>
    </cfRule>
  </conditionalFormatting>
  <conditionalFormatting sqref="E274">
    <cfRule type="containsErrors" dxfId="898" priority="2607">
      <formula>ISERROR(E274)</formula>
    </cfRule>
  </conditionalFormatting>
  <conditionalFormatting sqref="D274">
    <cfRule type="containsErrors" dxfId="897" priority="2606">
      <formula>ISERROR(D274)</formula>
    </cfRule>
  </conditionalFormatting>
  <conditionalFormatting sqref="N274">
    <cfRule type="containsErrors" dxfId="896" priority="2605">
      <formula>ISERROR(N274)</formula>
    </cfRule>
  </conditionalFormatting>
  <conditionalFormatting sqref="K145">
    <cfRule type="containsErrors" dxfId="895" priority="2439">
      <formula>ISERROR(K145)</formula>
    </cfRule>
  </conditionalFormatting>
  <conditionalFormatting sqref="F276:G276">
    <cfRule type="containsErrors" dxfId="894" priority="2603">
      <formula>ISERROR(F276)</formula>
    </cfRule>
  </conditionalFormatting>
  <conditionalFormatting sqref="E276">
    <cfRule type="containsErrors" dxfId="893" priority="2602">
      <formula>ISERROR(E276)</formula>
    </cfRule>
  </conditionalFormatting>
  <conditionalFormatting sqref="D276">
    <cfRule type="containsErrors" dxfId="892" priority="2601">
      <formula>ISERROR(D276)</formula>
    </cfRule>
  </conditionalFormatting>
  <conditionalFormatting sqref="N276">
    <cfRule type="containsErrors" dxfId="891" priority="2600">
      <formula>ISERROR(N276)</formula>
    </cfRule>
  </conditionalFormatting>
  <conditionalFormatting sqref="F278:G278">
    <cfRule type="containsErrors" dxfId="890" priority="2598">
      <formula>ISERROR(F278)</formula>
    </cfRule>
  </conditionalFormatting>
  <conditionalFormatting sqref="E278">
    <cfRule type="containsErrors" dxfId="889" priority="2597">
      <formula>ISERROR(E278)</formula>
    </cfRule>
  </conditionalFormatting>
  <conditionalFormatting sqref="D278">
    <cfRule type="containsErrors" dxfId="888" priority="2596">
      <formula>ISERROR(D278)</formula>
    </cfRule>
  </conditionalFormatting>
  <conditionalFormatting sqref="N278">
    <cfRule type="containsErrors" dxfId="887" priority="2595">
      <formula>ISERROR(N278)</formula>
    </cfRule>
  </conditionalFormatting>
  <conditionalFormatting sqref="H140:I140">
    <cfRule type="containsErrors" dxfId="886" priority="2432">
      <formula>ISERROR(H140)</formula>
    </cfRule>
  </conditionalFormatting>
  <conditionalFormatting sqref="F280:G280">
    <cfRule type="containsErrors" dxfId="885" priority="2593">
      <formula>ISERROR(F280)</formula>
    </cfRule>
  </conditionalFormatting>
  <conditionalFormatting sqref="E280">
    <cfRule type="containsErrors" dxfId="884" priority="2592">
      <formula>ISERROR(E280)</formula>
    </cfRule>
  </conditionalFormatting>
  <conditionalFormatting sqref="D280">
    <cfRule type="containsErrors" dxfId="883" priority="2591">
      <formula>ISERROR(D280)</formula>
    </cfRule>
  </conditionalFormatting>
  <conditionalFormatting sqref="M279:M280 H279:H280">
    <cfRule type="containsErrors" dxfId="882" priority="2590">
      <formula>ISERROR(H279)</formula>
    </cfRule>
  </conditionalFormatting>
  <conditionalFormatting sqref="I279:I280">
    <cfRule type="containsErrors" dxfId="881" priority="2589">
      <formula>ISERROR(I279)</formula>
    </cfRule>
  </conditionalFormatting>
  <conditionalFormatting sqref="J279:J280">
    <cfRule type="containsErrors" dxfId="880" priority="2588">
      <formula>ISERROR(J279)</formula>
    </cfRule>
  </conditionalFormatting>
  <conditionalFormatting sqref="N280">
    <cfRule type="containsErrors" dxfId="879" priority="2587">
      <formula>ISERROR(N280)</formula>
    </cfRule>
  </conditionalFormatting>
  <conditionalFormatting sqref="H143">
    <cfRule type="containsErrors" dxfId="878" priority="2426">
      <formula>ISERROR(H143)</formula>
    </cfRule>
  </conditionalFormatting>
  <conditionalFormatting sqref="M281:M282 H281:H282">
    <cfRule type="containsErrors" dxfId="877" priority="2585">
      <formula>ISERROR(H281)</formula>
    </cfRule>
  </conditionalFormatting>
  <conditionalFormatting sqref="I281:I282">
    <cfRule type="containsErrors" dxfId="876" priority="2584">
      <formula>ISERROR(I281)</formula>
    </cfRule>
  </conditionalFormatting>
  <conditionalFormatting sqref="J281:J282">
    <cfRule type="containsErrors" dxfId="875" priority="2583">
      <formula>ISERROR(J281)</formula>
    </cfRule>
  </conditionalFormatting>
  <conditionalFormatting sqref="N282">
    <cfRule type="containsErrors" dxfId="874" priority="2582">
      <formula>ISERROR(N282)</formula>
    </cfRule>
  </conditionalFormatting>
  <conditionalFormatting sqref="M283:M284 H283:H284">
    <cfRule type="containsErrors" dxfId="873" priority="2580">
      <formula>ISERROR(H283)</formula>
    </cfRule>
  </conditionalFormatting>
  <conditionalFormatting sqref="I283:I284">
    <cfRule type="containsErrors" dxfId="872" priority="2579">
      <formula>ISERROR(I283)</formula>
    </cfRule>
  </conditionalFormatting>
  <conditionalFormatting sqref="J283:J284">
    <cfRule type="containsErrors" dxfId="871" priority="2578">
      <formula>ISERROR(J283)</formula>
    </cfRule>
  </conditionalFormatting>
  <conditionalFormatting sqref="N284">
    <cfRule type="containsErrors" dxfId="870" priority="2577">
      <formula>ISERROR(N284)</formula>
    </cfRule>
  </conditionalFormatting>
  <conditionalFormatting sqref="D150:E151 O150 H151">
    <cfRule type="containsErrors" dxfId="869" priority="2548">
      <formula>ISERROR(D150)</formula>
    </cfRule>
  </conditionalFormatting>
  <conditionalFormatting sqref="N150:N152">
    <cfRule type="cellIs" dxfId="868" priority="2547" operator="equal">
      <formula>0</formula>
    </cfRule>
  </conditionalFormatting>
  <conditionalFormatting sqref="N152">
    <cfRule type="cellIs" dxfId="867" priority="2542" operator="equal">
      <formula>0</formula>
    </cfRule>
  </conditionalFormatting>
  <conditionalFormatting sqref="O152">
    <cfRule type="containsErrors" dxfId="866" priority="2541">
      <formula>ISERROR(O152)</formula>
    </cfRule>
  </conditionalFormatting>
  <conditionalFormatting sqref="D149:E149">
    <cfRule type="containsErrors" dxfId="865" priority="2538">
      <formula>ISERROR(D149)</formula>
    </cfRule>
  </conditionalFormatting>
  <conditionalFormatting sqref="I149">
    <cfRule type="containsErrors" dxfId="864" priority="2537">
      <formula>ISERROR(I149)</formula>
    </cfRule>
  </conditionalFormatting>
  <conditionalFormatting sqref="O149">
    <cfRule type="containsErrors" dxfId="863" priority="2536">
      <formula>ISERROR(O149)</formula>
    </cfRule>
  </conditionalFormatting>
  <conditionalFormatting sqref="N149">
    <cfRule type="cellIs" dxfId="862" priority="2535" operator="equal">
      <formula>0</formula>
    </cfRule>
  </conditionalFormatting>
  <conditionalFormatting sqref="H152">
    <cfRule type="containsErrors" dxfId="861" priority="2534">
      <formula>ISERROR(H152)</formula>
    </cfRule>
  </conditionalFormatting>
  <conditionalFormatting sqref="H153">
    <cfRule type="containsErrors" dxfId="860" priority="2533">
      <formula>ISERROR(H153)</formula>
    </cfRule>
  </conditionalFormatting>
  <conditionalFormatting sqref="N153">
    <cfRule type="cellIs" dxfId="859" priority="2532" operator="equal">
      <formula>0</formula>
    </cfRule>
  </conditionalFormatting>
  <conditionalFormatting sqref="H150:I150">
    <cfRule type="containsErrors" dxfId="858" priority="2531">
      <formula>ISERROR(H150)</formula>
    </cfRule>
  </conditionalFormatting>
  <conditionalFormatting sqref="H149">
    <cfRule type="containsErrors" dxfId="857" priority="2530">
      <formula>ISERROR(H149)</formula>
    </cfRule>
  </conditionalFormatting>
  <conditionalFormatting sqref="H138:I138 H145">
    <cfRule type="containsErrors" dxfId="856" priority="2458">
      <formula>ISERROR(H138)</formula>
    </cfRule>
  </conditionalFormatting>
  <conditionalFormatting sqref="F143:G143">
    <cfRule type="containsErrors" dxfId="855" priority="2454">
      <formula>ISERROR(F143)</formula>
    </cfRule>
  </conditionalFormatting>
  <conditionalFormatting sqref="H146:H147">
    <cfRule type="containsErrors" dxfId="854" priority="2453">
      <formula>ISERROR(H146)</formula>
    </cfRule>
  </conditionalFormatting>
  <conditionalFormatting sqref="H148">
    <cfRule type="containsErrors" dxfId="853" priority="2452">
      <formula>ISERROR(H148)</formula>
    </cfRule>
  </conditionalFormatting>
  <conditionalFormatting sqref="I147">
    <cfRule type="containsErrors" dxfId="852" priority="2450">
      <formula>ISERROR(I147)</formula>
    </cfRule>
  </conditionalFormatting>
  <conditionalFormatting sqref="I148">
    <cfRule type="containsErrors" dxfId="851" priority="2449">
      <formula>ISERROR(I148)</formula>
    </cfRule>
  </conditionalFormatting>
  <conditionalFormatting sqref="J145">
    <cfRule type="containsErrors" dxfId="850" priority="2444">
      <formula>ISERROR(J145)</formula>
    </cfRule>
  </conditionalFormatting>
  <conditionalFormatting sqref="K147">
    <cfRule type="containsErrors" dxfId="849" priority="2438">
      <formula>ISERROR(K147)</formula>
    </cfRule>
  </conditionalFormatting>
  <conditionalFormatting sqref="K148">
    <cfRule type="containsErrors" dxfId="848" priority="2437">
      <formula>ISERROR(K148)</formula>
    </cfRule>
  </conditionalFormatting>
  <conditionalFormatting sqref="I146">
    <cfRule type="containsErrors" dxfId="847" priority="2433">
      <formula>ISERROR(I146)</formula>
    </cfRule>
  </conditionalFormatting>
  <conditionalFormatting sqref="G147">
    <cfRule type="containsErrors" dxfId="846" priority="2431">
      <formula>ISERROR(G147)</formula>
    </cfRule>
  </conditionalFormatting>
  <conditionalFormatting sqref="G148">
    <cfRule type="containsErrors" dxfId="845" priority="2429">
      <formula>ISERROR(G148)</formula>
    </cfRule>
  </conditionalFormatting>
  <conditionalFormatting sqref="H141">
    <cfRule type="containsErrors" dxfId="844" priority="2428">
      <formula>ISERROR(H141)</formula>
    </cfRule>
  </conditionalFormatting>
  <conditionalFormatting sqref="H144">
    <cfRule type="containsErrors" dxfId="843" priority="2425">
      <formula>ISERROR(H144)</formula>
    </cfRule>
  </conditionalFormatting>
  <conditionalFormatting sqref="H142">
    <cfRule type="containsErrors" dxfId="842" priority="2424">
      <formula>ISERROR(H142)</formula>
    </cfRule>
  </conditionalFormatting>
  <conditionalFormatting sqref="H139:I139">
    <cfRule type="containsErrors" dxfId="841" priority="2419">
      <formula>ISERROR(H139)</formula>
    </cfRule>
  </conditionalFormatting>
  <conditionalFormatting sqref="E147:E148">
    <cfRule type="containsErrors" dxfId="840" priority="2399">
      <formula>ISERROR(E147)</formula>
    </cfRule>
  </conditionalFormatting>
  <conditionalFormatting sqref="O148">
    <cfRule type="containsErrors" dxfId="839" priority="2394">
      <formula>ISERROR(O148)</formula>
    </cfRule>
  </conditionalFormatting>
  <conditionalFormatting sqref="W125:W405 W407:W544 W2:W5">
    <cfRule type="expression" dxfId="838" priority="2330">
      <formula>$AC2=1</formula>
    </cfRule>
    <cfRule type="expression" dxfId="837" priority="2331">
      <formula>$AC2=5</formula>
    </cfRule>
    <cfRule type="expression" dxfId="836" priority="2332">
      <formula>$AC2=4</formula>
    </cfRule>
    <cfRule type="expression" dxfId="835" priority="2333" stopIfTrue="1">
      <formula>$AC2=3</formula>
    </cfRule>
    <cfRule type="expression" dxfId="834" priority="2334">
      <formula>$AC2=2</formula>
    </cfRule>
  </conditionalFormatting>
  <conditionalFormatting sqref="V125:V405 V407:V544">
    <cfRule type="expression" dxfId="833" priority="2338" stopIfTrue="1">
      <formula>V125="CON AVANCE"</formula>
    </cfRule>
  </conditionalFormatting>
  <conditionalFormatting sqref="V125:V405 V407:V544">
    <cfRule type="expression" dxfId="832" priority="2337" stopIfTrue="1">
      <formula>V125="CUMPLIDA"</formula>
    </cfRule>
    <cfRule type="expression" dxfId="831" priority="2340" stopIfTrue="1">
      <formula>V125="PRÓXIMA A VENCER"</formula>
    </cfRule>
    <cfRule type="expression" dxfId="830" priority="2341" stopIfTrue="1">
      <formula>V125="VENCIDA"</formula>
    </cfRule>
  </conditionalFormatting>
  <conditionalFormatting sqref="V125:V405 V407:V544">
    <cfRule type="expression" dxfId="829" priority="2339">
      <formula>V125="EN TERMINO"</formula>
    </cfRule>
  </conditionalFormatting>
  <conditionalFormatting sqref="L450:O450 C450:J450">
    <cfRule type="containsErrors" dxfId="828" priority="2323">
      <formula>ISERROR(C450)</formula>
    </cfRule>
  </conditionalFormatting>
  <conditionalFormatting sqref="N542 X542 C542:D542">
    <cfRule type="containsErrors" dxfId="827" priority="2300">
      <formula>ISERROR(C542)</formula>
    </cfRule>
  </conditionalFormatting>
  <conditionalFormatting sqref="A545:A1048576 A1">
    <cfRule type="duplicateValues" dxfId="826" priority="2243"/>
    <cfRule type="duplicateValues" dxfId="825" priority="2266"/>
  </conditionalFormatting>
  <conditionalFormatting sqref="Q406:T406 V406:X406">
    <cfRule type="containsErrors" dxfId="824" priority="2254">
      <formula>ISERROR(Q406)</formula>
    </cfRule>
  </conditionalFormatting>
  <conditionalFormatting sqref="W406">
    <cfRule type="expression" dxfId="823" priority="2244">
      <formula>$AC406=1</formula>
    </cfRule>
    <cfRule type="expression" dxfId="822" priority="2245">
      <formula>$AC406=5</formula>
    </cfRule>
    <cfRule type="expression" dxfId="821" priority="2246">
      <formula>$AC406=4</formula>
    </cfRule>
    <cfRule type="expression" dxfId="820" priority="2247" stopIfTrue="1">
      <formula>$AC406=3</formula>
    </cfRule>
    <cfRule type="expression" dxfId="819" priority="2248">
      <formula>$AC406=2</formula>
    </cfRule>
  </conditionalFormatting>
  <conditionalFormatting sqref="V406">
    <cfRule type="expression" dxfId="818" priority="2250" stopIfTrue="1">
      <formula>V406="CON AVANCE"</formula>
    </cfRule>
  </conditionalFormatting>
  <conditionalFormatting sqref="V406">
    <cfRule type="expression" dxfId="817" priority="2249" stopIfTrue="1">
      <formula>V406="CUMPLIDA"</formula>
    </cfRule>
    <cfRule type="expression" dxfId="816" priority="2252" stopIfTrue="1">
      <formula>V406="PRÓXIMA A VENCER"</formula>
    </cfRule>
    <cfRule type="expression" dxfId="815" priority="2253" stopIfTrue="1">
      <formula>V406="VENCIDA"</formula>
    </cfRule>
  </conditionalFormatting>
  <conditionalFormatting sqref="V406">
    <cfRule type="expression" dxfId="814" priority="2251">
      <formula>V406="EN TERMINO"</formula>
    </cfRule>
  </conditionalFormatting>
  <conditionalFormatting sqref="D136">
    <cfRule type="containsErrors" dxfId="813" priority="2240">
      <formula>ISERROR(D136)</formula>
    </cfRule>
  </conditionalFormatting>
  <conditionalFormatting sqref="H136:I136">
    <cfRule type="containsErrors" dxfId="812" priority="2239">
      <formula>ISERROR(H136)</formula>
    </cfRule>
  </conditionalFormatting>
  <conditionalFormatting sqref="H137">
    <cfRule type="containsErrors" dxfId="811" priority="2238">
      <formula>ISERROR(H137)</formula>
    </cfRule>
  </conditionalFormatting>
  <conditionalFormatting sqref="I137">
    <cfRule type="containsErrors" dxfId="810" priority="2237">
      <formula>ISERROR(I137)</formula>
    </cfRule>
  </conditionalFormatting>
  <conditionalFormatting sqref="D137">
    <cfRule type="containsErrors" dxfId="809" priority="2236">
      <formula>ISERROR(D137)</formula>
    </cfRule>
  </conditionalFormatting>
  <conditionalFormatting sqref="N137">
    <cfRule type="cellIs" dxfId="808" priority="2235" operator="equal">
      <formula>0</formula>
    </cfRule>
  </conditionalFormatting>
  <conditionalFormatting sqref="N136">
    <cfRule type="cellIs" dxfId="807" priority="2234" operator="equal">
      <formula>0</formula>
    </cfRule>
  </conditionalFormatting>
  <conditionalFormatting sqref="X136">
    <cfRule type="containsErrors" dxfId="806" priority="2225">
      <formula>ISERROR(X136)</formula>
    </cfRule>
  </conditionalFormatting>
  <conditionalFormatting sqref="X137">
    <cfRule type="containsErrors" dxfId="805" priority="2212">
      <formula>ISERROR(X137)</formula>
    </cfRule>
  </conditionalFormatting>
  <conditionalFormatting sqref="N125:N135">
    <cfRule type="cellIs" dxfId="804" priority="2190" operator="equal">
      <formula>0</formula>
    </cfRule>
  </conditionalFormatting>
  <conditionalFormatting sqref="D108:D109 D111:D115">
    <cfRule type="containsErrors" dxfId="803" priority="2156">
      <formula>ISERROR(D108)</formula>
    </cfRule>
  </conditionalFormatting>
  <conditionalFormatting sqref="D123:E124">
    <cfRule type="containsErrors" dxfId="802" priority="2155">
      <formula>ISERROR(D123)</formula>
    </cfRule>
  </conditionalFormatting>
  <conditionalFormatting sqref="D116:E116 D118:E118 D120:E120">
    <cfRule type="containsErrors" dxfId="801" priority="2154">
      <formula>ISERROR(D116)</formula>
    </cfRule>
  </conditionalFormatting>
  <conditionalFormatting sqref="H116:I116">
    <cfRule type="containsErrors" dxfId="800" priority="2153">
      <formula>ISERROR(H116)</formula>
    </cfRule>
  </conditionalFormatting>
  <conditionalFormatting sqref="D117:E117">
    <cfRule type="containsErrors" dxfId="799" priority="2151">
      <formula>ISERROR(D117)</formula>
    </cfRule>
  </conditionalFormatting>
  <conditionalFormatting sqref="D119:E119">
    <cfRule type="containsErrors" dxfId="798" priority="2150">
      <formula>ISERROR(D119)</formula>
    </cfRule>
  </conditionalFormatting>
  <conditionalFormatting sqref="D121:E121">
    <cfRule type="containsErrors" dxfId="797" priority="2149">
      <formula>ISERROR(D121)</formula>
    </cfRule>
  </conditionalFormatting>
  <conditionalFormatting sqref="D122:E122">
    <cfRule type="containsErrors" dxfId="796" priority="2148">
      <formula>ISERROR(D122)</formula>
    </cfRule>
  </conditionalFormatting>
  <conditionalFormatting sqref="E108:G109 E111:G115">
    <cfRule type="containsErrors" dxfId="795" priority="2147">
      <formula>ISERROR(E108)</formula>
    </cfRule>
  </conditionalFormatting>
  <conditionalFormatting sqref="N116">
    <cfRule type="cellIs" dxfId="794" priority="2145" operator="equal">
      <formula>0</formula>
    </cfRule>
  </conditionalFormatting>
  <conditionalFormatting sqref="N108">
    <cfRule type="cellIs" dxfId="793" priority="2144" operator="equal">
      <formula>0</formula>
    </cfRule>
  </conditionalFormatting>
  <conditionalFormatting sqref="H108">
    <cfRule type="containsErrors" dxfId="792" priority="2143">
      <formula>ISERROR(H108)</formula>
    </cfRule>
  </conditionalFormatting>
  <conditionalFormatting sqref="J110">
    <cfRule type="containsErrors" dxfId="791" priority="2079">
      <formula>ISERROR(J110)</formula>
    </cfRule>
  </conditionalFormatting>
  <conditionalFormatting sqref="N109">
    <cfRule type="cellIs" dxfId="790" priority="2141" operator="equal">
      <formula>0</formula>
    </cfRule>
  </conditionalFormatting>
  <conditionalFormatting sqref="H109">
    <cfRule type="containsErrors" dxfId="789" priority="2140">
      <formula>ISERROR(H109)</formula>
    </cfRule>
  </conditionalFormatting>
  <conditionalFormatting sqref="H110">
    <cfRule type="containsErrors" dxfId="788" priority="2077">
      <formula>ISERROR(H110)</formula>
    </cfRule>
  </conditionalFormatting>
  <conditionalFormatting sqref="N111">
    <cfRule type="cellIs" dxfId="787" priority="2138" operator="equal">
      <formula>0</formula>
    </cfRule>
  </conditionalFormatting>
  <conditionalFormatting sqref="H111">
    <cfRule type="containsErrors" dxfId="786" priority="2137">
      <formula>ISERROR(H111)</formula>
    </cfRule>
  </conditionalFormatting>
  <conditionalFormatting sqref="N112">
    <cfRule type="cellIs" dxfId="785" priority="2135" operator="equal">
      <formula>0</formula>
    </cfRule>
  </conditionalFormatting>
  <conditionalFormatting sqref="H112">
    <cfRule type="containsErrors" dxfId="784" priority="2134">
      <formula>ISERROR(H112)</formula>
    </cfRule>
  </conditionalFormatting>
  <conditionalFormatting sqref="N113">
    <cfRule type="cellIs" dxfId="783" priority="2132" operator="equal">
      <formula>0</formula>
    </cfRule>
  </conditionalFormatting>
  <conditionalFormatting sqref="H113">
    <cfRule type="containsErrors" dxfId="782" priority="2131">
      <formula>ISERROR(H113)</formula>
    </cfRule>
  </conditionalFormatting>
  <conditionalFormatting sqref="N114">
    <cfRule type="cellIs" dxfId="781" priority="2129" operator="equal">
      <formula>0</formula>
    </cfRule>
  </conditionalFormatting>
  <conditionalFormatting sqref="H114">
    <cfRule type="containsErrors" dxfId="780" priority="2128">
      <formula>ISERROR(H114)</formula>
    </cfRule>
  </conditionalFormatting>
  <conditionalFormatting sqref="N115">
    <cfRule type="cellIs" dxfId="779" priority="2126" operator="equal">
      <formula>0</formula>
    </cfRule>
  </conditionalFormatting>
  <conditionalFormatting sqref="H115">
    <cfRule type="containsErrors" dxfId="778" priority="2125">
      <formula>ISERROR(H115)</formula>
    </cfRule>
  </conditionalFormatting>
  <conditionalFormatting sqref="H117:I117">
    <cfRule type="containsErrors" dxfId="777" priority="2124">
      <formula>ISERROR(H117)</formula>
    </cfRule>
  </conditionalFormatting>
  <conditionalFormatting sqref="N117">
    <cfRule type="cellIs" dxfId="776" priority="2122" operator="equal">
      <formula>0</formula>
    </cfRule>
  </conditionalFormatting>
  <conditionalFormatting sqref="H118:I118">
    <cfRule type="containsErrors" dxfId="775" priority="2121">
      <formula>ISERROR(H118)</formula>
    </cfRule>
  </conditionalFormatting>
  <conditionalFormatting sqref="N118">
    <cfRule type="cellIs" dxfId="774" priority="2119" operator="equal">
      <formula>0</formula>
    </cfRule>
  </conditionalFormatting>
  <conditionalFormatting sqref="H120:I120">
    <cfRule type="containsErrors" dxfId="773" priority="2118">
      <formula>ISERROR(H120)</formula>
    </cfRule>
  </conditionalFormatting>
  <conditionalFormatting sqref="N120">
    <cfRule type="cellIs" dxfId="772" priority="2116" operator="equal">
      <formula>0</formula>
    </cfRule>
  </conditionalFormatting>
  <conditionalFormatting sqref="H121:I121">
    <cfRule type="containsErrors" dxfId="771" priority="2115">
      <formula>ISERROR(H121)</formula>
    </cfRule>
  </conditionalFormatting>
  <conditionalFormatting sqref="N121">
    <cfRule type="cellIs" dxfId="770" priority="2113" operator="equal">
      <formula>0</formula>
    </cfRule>
  </conditionalFormatting>
  <conditionalFormatting sqref="N122">
    <cfRule type="cellIs" dxfId="769" priority="2111" operator="equal">
      <formula>0</formula>
    </cfRule>
  </conditionalFormatting>
  <conditionalFormatting sqref="H122">
    <cfRule type="containsErrors" dxfId="768" priority="2110">
      <formula>ISERROR(H122)</formula>
    </cfRule>
  </conditionalFormatting>
  <conditionalFormatting sqref="N123">
    <cfRule type="cellIs" dxfId="767" priority="2108" operator="equal">
      <formula>0</formula>
    </cfRule>
  </conditionalFormatting>
  <conditionalFormatting sqref="H123">
    <cfRule type="containsErrors" dxfId="766" priority="2107">
      <formula>ISERROR(H123)</formula>
    </cfRule>
  </conditionalFormatting>
  <conditionalFormatting sqref="H124:I124">
    <cfRule type="containsErrors" dxfId="765" priority="2106">
      <formula>ISERROR(H124)</formula>
    </cfRule>
  </conditionalFormatting>
  <conditionalFormatting sqref="N124">
    <cfRule type="cellIs" dxfId="764" priority="2104" operator="equal">
      <formula>0</formula>
    </cfRule>
  </conditionalFormatting>
  <conditionalFormatting sqref="H119:I119">
    <cfRule type="containsErrors" dxfId="763" priority="2103">
      <formula>ISERROR(H119)</formula>
    </cfRule>
  </conditionalFormatting>
  <conditionalFormatting sqref="N119">
    <cfRule type="cellIs" dxfId="762" priority="2101" operator="equal">
      <formula>0</formula>
    </cfRule>
  </conditionalFormatting>
  <conditionalFormatting sqref="D110:G110">
    <cfRule type="containsErrors" dxfId="761" priority="2100">
      <formula>ISERROR(D110)</formula>
    </cfRule>
  </conditionalFormatting>
  <conditionalFormatting sqref="K110">
    <cfRule type="containsErrors" dxfId="760" priority="2099">
      <formula>ISERROR(K110)</formula>
    </cfRule>
  </conditionalFormatting>
  <conditionalFormatting sqref="O110">
    <cfRule type="containsErrors" dxfId="759" priority="2097">
      <formula>ISERROR(O110)</formula>
    </cfRule>
  </conditionalFormatting>
  <conditionalFormatting sqref="Q108:T124 V108:X124">
    <cfRule type="containsErrors" dxfId="758" priority="2095">
      <formula>ISERROR(Q108)</formula>
    </cfRule>
  </conditionalFormatting>
  <conditionalFormatting sqref="W108:W124">
    <cfRule type="expression" dxfId="757" priority="2085">
      <formula>$AC108=1</formula>
    </cfRule>
    <cfRule type="expression" dxfId="756" priority="2086">
      <formula>$AC108=5</formula>
    </cfRule>
    <cfRule type="expression" dxfId="755" priority="2087">
      <formula>$AC108=4</formula>
    </cfRule>
    <cfRule type="expression" dxfId="754" priority="2088" stopIfTrue="1">
      <formula>$AC108=3</formula>
    </cfRule>
    <cfRule type="expression" dxfId="753" priority="2089">
      <formula>$AC108=2</formula>
    </cfRule>
  </conditionalFormatting>
  <conditionalFormatting sqref="V108:V124">
    <cfRule type="expression" dxfId="752" priority="2091" stopIfTrue="1">
      <formula>V108="CON AVANCE"</formula>
    </cfRule>
  </conditionalFormatting>
  <conditionalFormatting sqref="V108:V124">
    <cfRule type="expression" dxfId="751" priority="2090" stopIfTrue="1">
      <formula>V108="CUMPLIDA"</formula>
    </cfRule>
    <cfRule type="expression" dxfId="750" priority="2093" stopIfTrue="1">
      <formula>V108="PRÓXIMA A VENCER"</formula>
    </cfRule>
    <cfRule type="expression" dxfId="749" priority="2094" stopIfTrue="1">
      <formula>V108="VENCIDA"</formula>
    </cfRule>
  </conditionalFormatting>
  <conditionalFormatting sqref="V108:V124">
    <cfRule type="expression" dxfId="748" priority="2092">
      <formula>V108="EN TERMINO"</formula>
    </cfRule>
  </conditionalFormatting>
  <conditionalFormatting sqref="N110">
    <cfRule type="cellIs" dxfId="747" priority="2080" operator="equal">
      <formula>0</formula>
    </cfRule>
  </conditionalFormatting>
  <conditionalFormatting sqref="I110">
    <cfRule type="containsErrors" dxfId="746" priority="2078">
      <formula>ISERROR(I110)</formula>
    </cfRule>
  </conditionalFormatting>
  <conditionalFormatting sqref="D88:D95">
    <cfRule type="containsErrors" dxfId="745" priority="1850">
      <formula>ISERROR(D88)</formula>
    </cfRule>
  </conditionalFormatting>
  <conditionalFormatting sqref="D103">
    <cfRule type="containsErrors" dxfId="744" priority="1849">
      <formula>ISERROR(D103)</formula>
    </cfRule>
  </conditionalFormatting>
  <conditionalFormatting sqref="D96">
    <cfRule type="containsErrors" dxfId="743" priority="1848">
      <formula>ISERROR(D96)</formula>
    </cfRule>
  </conditionalFormatting>
  <conditionalFormatting sqref="D97">
    <cfRule type="containsErrors" dxfId="742" priority="1847">
      <formula>ISERROR(D97)</formula>
    </cfRule>
  </conditionalFormatting>
  <conditionalFormatting sqref="D98">
    <cfRule type="containsErrors" dxfId="741" priority="1846">
      <formula>ISERROR(D98)</formula>
    </cfRule>
  </conditionalFormatting>
  <conditionalFormatting sqref="D99">
    <cfRule type="containsErrors" dxfId="740" priority="1845">
      <formula>ISERROR(D99)</formula>
    </cfRule>
  </conditionalFormatting>
  <conditionalFormatting sqref="D100">
    <cfRule type="containsErrors" dxfId="739" priority="1844">
      <formula>ISERROR(D100)</formula>
    </cfRule>
  </conditionalFormatting>
  <conditionalFormatting sqref="D101">
    <cfRule type="containsErrors" dxfId="738" priority="1843">
      <formula>ISERROR(D101)</formula>
    </cfRule>
  </conditionalFormatting>
  <conditionalFormatting sqref="D102">
    <cfRule type="containsErrors" dxfId="737" priority="1842">
      <formula>ISERROR(D102)</formula>
    </cfRule>
  </conditionalFormatting>
  <conditionalFormatting sqref="D104">
    <cfRule type="containsErrors" dxfId="736" priority="1841">
      <formula>ISERROR(D104)</formula>
    </cfRule>
  </conditionalFormatting>
  <conditionalFormatting sqref="D107">
    <cfRule type="containsErrors" dxfId="735" priority="1840">
      <formula>ISERROR(D107)</formula>
    </cfRule>
  </conditionalFormatting>
  <conditionalFormatting sqref="F88:G95">
    <cfRule type="containsErrors" dxfId="734" priority="1839">
      <formula>ISERROR(F88)</formula>
    </cfRule>
  </conditionalFormatting>
  <conditionalFormatting sqref="N88">
    <cfRule type="cellIs" dxfId="733" priority="1838" operator="equal">
      <formula>0</formula>
    </cfRule>
  </conditionalFormatting>
  <conditionalFormatting sqref="N89:N107">
    <cfRule type="cellIs" dxfId="732" priority="1837" operator="equal">
      <formula>0</formula>
    </cfRule>
  </conditionalFormatting>
  <conditionalFormatting sqref="Q88:T107 V88:X107">
    <cfRule type="containsErrors" dxfId="731" priority="1835">
      <formula>ISERROR(Q88)</formula>
    </cfRule>
  </conditionalFormatting>
  <conditionalFormatting sqref="W88:W107">
    <cfRule type="expression" dxfId="730" priority="1825">
      <formula>$AC88=1</formula>
    </cfRule>
    <cfRule type="expression" dxfId="729" priority="1826">
      <formula>$AC88=5</formula>
    </cfRule>
    <cfRule type="expression" dxfId="728" priority="1827">
      <formula>$AC88=4</formula>
    </cfRule>
    <cfRule type="expression" dxfId="727" priority="1828" stopIfTrue="1">
      <formula>$AC88=3</formula>
    </cfRule>
    <cfRule type="expression" dxfId="726" priority="1829">
      <formula>$AC88=2</formula>
    </cfRule>
  </conditionalFormatting>
  <conditionalFormatting sqref="V88:V107">
    <cfRule type="expression" dxfId="725" priority="1831" stopIfTrue="1">
      <formula>V88="CON AVANCE"</formula>
    </cfRule>
  </conditionalFormatting>
  <conditionalFormatting sqref="V88:V107">
    <cfRule type="expression" dxfId="724" priority="1830" stopIfTrue="1">
      <formula>V88="CUMPLIDA"</formula>
    </cfRule>
    <cfRule type="expression" dxfId="723" priority="1833" stopIfTrue="1">
      <formula>V88="PRÓXIMA A VENCER"</formula>
    </cfRule>
    <cfRule type="expression" dxfId="722" priority="1834" stopIfTrue="1">
      <formula>V88="VENCIDA"</formula>
    </cfRule>
  </conditionalFormatting>
  <conditionalFormatting sqref="V88:V107">
    <cfRule type="expression" dxfId="721" priority="1832">
      <formula>V88="EN TERMINO"</formula>
    </cfRule>
  </conditionalFormatting>
  <conditionalFormatting sqref="X126:X135">
    <cfRule type="containsErrors" dxfId="720" priority="1823">
      <formula>ISERROR(X126)</formula>
    </cfRule>
  </conditionalFormatting>
  <conditionalFormatting sqref="U406">
    <cfRule type="containsErrors" dxfId="719" priority="1420">
      <formula>ISERROR(U406)</formula>
    </cfRule>
  </conditionalFormatting>
  <conditionalFormatting sqref="U108:U124">
    <cfRule type="containsErrors" dxfId="718" priority="1419">
      <formula>ISERROR(U108)</formula>
    </cfRule>
  </conditionalFormatting>
  <conditionalFormatting sqref="U88:U107">
    <cfRule type="containsErrors" dxfId="717" priority="1418">
      <formula>ISERROR(U88)</formula>
    </cfRule>
  </conditionalFormatting>
  <conditionalFormatting sqref="D87:E87">
    <cfRule type="containsErrors" dxfId="716" priority="1417">
      <formula>ISERROR(D87)</formula>
    </cfRule>
  </conditionalFormatting>
  <conditionalFormatting sqref="Q87:T87 V87:X87">
    <cfRule type="containsErrors" dxfId="715" priority="1416">
      <formula>ISERROR(Q87)</formula>
    </cfRule>
  </conditionalFormatting>
  <conditionalFormatting sqref="W87">
    <cfRule type="expression" dxfId="714" priority="1406">
      <formula>$AC87=1</formula>
    </cfRule>
    <cfRule type="expression" dxfId="713" priority="1407">
      <formula>$AC87=5</formula>
    </cfRule>
    <cfRule type="expression" dxfId="712" priority="1408">
      <formula>$AC87=4</formula>
    </cfRule>
    <cfRule type="expression" dxfId="711" priority="1409" stopIfTrue="1">
      <formula>$AC87=3</formula>
    </cfRule>
    <cfRule type="expression" dxfId="710" priority="1410">
      <formula>$AC87=2</formula>
    </cfRule>
  </conditionalFormatting>
  <conditionalFormatting sqref="V87">
    <cfRule type="expression" dxfId="709" priority="1412" stopIfTrue="1">
      <formula>V87="CON AVANCE"</formula>
    </cfRule>
  </conditionalFormatting>
  <conditionalFormatting sqref="V87">
    <cfRule type="expression" dxfId="708" priority="1411" stopIfTrue="1">
      <formula>V87="CUMPLIDA"</formula>
    </cfRule>
    <cfRule type="expression" dxfId="707" priority="1414" stopIfTrue="1">
      <formula>V87="PRÓXIMA A VENCER"</formula>
    </cfRule>
    <cfRule type="expression" dxfId="706" priority="1415" stopIfTrue="1">
      <formula>V87="VENCIDA"</formula>
    </cfRule>
  </conditionalFormatting>
  <conditionalFormatting sqref="V87">
    <cfRule type="expression" dxfId="705" priority="1413">
      <formula>V87="EN TERMINO"</formula>
    </cfRule>
  </conditionalFormatting>
  <conditionalFormatting sqref="U87">
    <cfRule type="containsErrors" dxfId="704" priority="1404">
      <formula>ISERROR(U87)</formula>
    </cfRule>
  </conditionalFormatting>
  <conditionalFormatting sqref="N87">
    <cfRule type="cellIs" dxfId="703" priority="1403" operator="equal">
      <formula>0</formula>
    </cfRule>
  </conditionalFormatting>
  <conditionalFormatting sqref="N60:N86">
    <cfRule type="cellIs" dxfId="702" priority="1326" operator="equal">
      <formula>0</formula>
    </cfRule>
  </conditionalFormatting>
  <conditionalFormatting sqref="Q60:T86">
    <cfRule type="containsErrors" dxfId="701" priority="1323">
      <formula>ISERROR(Q60)</formula>
    </cfRule>
  </conditionalFormatting>
  <conditionalFormatting sqref="V60:W86">
    <cfRule type="containsErrors" dxfId="700" priority="1322">
      <formula>ISERROR(V60)</formula>
    </cfRule>
  </conditionalFormatting>
  <conditionalFormatting sqref="W60:W86">
    <cfRule type="expression" dxfId="699" priority="1312">
      <formula>$AC60=1</formula>
    </cfRule>
    <cfRule type="expression" dxfId="698" priority="1313">
      <formula>$AC60=5</formula>
    </cfRule>
    <cfRule type="expression" dxfId="697" priority="1314">
      <formula>$AC60=4</formula>
    </cfRule>
    <cfRule type="expression" dxfId="696" priority="1315" stopIfTrue="1">
      <formula>$AC60=3</formula>
    </cfRule>
    <cfRule type="expression" dxfId="695" priority="1316">
      <formula>$AC60=2</formula>
    </cfRule>
  </conditionalFormatting>
  <conditionalFormatting sqref="V60:V86">
    <cfRule type="expression" dxfId="694" priority="1318" stopIfTrue="1">
      <formula>V60="CON AVANCE"</formula>
    </cfRule>
  </conditionalFormatting>
  <conditionalFormatting sqref="V60:V86">
    <cfRule type="expression" dxfId="693" priority="1317" stopIfTrue="1">
      <formula>V60="CUMPLIDA"</formula>
    </cfRule>
    <cfRule type="expression" dxfId="692" priority="1320" stopIfTrue="1">
      <formula>V60="PRÓXIMA A VENCER"</formula>
    </cfRule>
    <cfRule type="expression" dxfId="691" priority="1321" stopIfTrue="1">
      <formula>V60="VENCIDA"</formula>
    </cfRule>
  </conditionalFormatting>
  <conditionalFormatting sqref="V60:V86">
    <cfRule type="expression" dxfId="690" priority="1319">
      <formula>V60="EN TERMINO"</formula>
    </cfRule>
  </conditionalFormatting>
  <conditionalFormatting sqref="I62 I73 I75">
    <cfRule type="containsErrors" dxfId="689" priority="1311">
      <formula>ISERROR(I62)</formula>
    </cfRule>
  </conditionalFormatting>
  <conditionalFormatting sqref="F76:G78">
    <cfRule type="containsErrors" dxfId="688" priority="1310">
      <formula>ISERROR(F76)</formula>
    </cfRule>
  </conditionalFormatting>
  <conditionalFormatting sqref="F75:G75">
    <cfRule type="containsErrors" dxfId="687" priority="1309">
      <formula>ISERROR(F75)</formula>
    </cfRule>
  </conditionalFormatting>
  <conditionalFormatting sqref="F80:G80 G81:G82">
    <cfRule type="containsErrors" dxfId="686" priority="1308">
      <formula>ISERROR(F80)</formula>
    </cfRule>
  </conditionalFormatting>
  <conditionalFormatting sqref="F79:G79">
    <cfRule type="containsErrors" dxfId="685" priority="1307">
      <formula>ISERROR(F79)</formula>
    </cfRule>
  </conditionalFormatting>
  <conditionalFormatting sqref="I83">
    <cfRule type="containsErrors" dxfId="684" priority="1306">
      <formula>ISERROR(I83)</formula>
    </cfRule>
  </conditionalFormatting>
  <conditionalFormatting sqref="I84">
    <cfRule type="containsErrors" dxfId="683" priority="1305">
      <formula>ISERROR(I84)</formula>
    </cfRule>
  </conditionalFormatting>
  <conditionalFormatting sqref="I85">
    <cfRule type="containsErrors" dxfId="682" priority="1304">
      <formula>ISERROR(I85)</formula>
    </cfRule>
  </conditionalFormatting>
  <conditionalFormatting sqref="J84">
    <cfRule type="containsErrors" dxfId="681" priority="1301">
      <formula>ISERROR(J84)</formula>
    </cfRule>
  </conditionalFormatting>
  <conditionalFormatting sqref="J81">
    <cfRule type="containsErrors" dxfId="680" priority="1299">
      <formula>ISERROR(J81)</formula>
    </cfRule>
  </conditionalFormatting>
  <conditionalFormatting sqref="I86">
    <cfRule type="containsErrors" dxfId="679" priority="1303">
      <formula>ISERROR(I86)</formula>
    </cfRule>
  </conditionalFormatting>
  <conditionalFormatting sqref="J73">
    <cfRule type="containsErrors" dxfId="678" priority="1302">
      <formula>ISERROR(J73)</formula>
    </cfRule>
  </conditionalFormatting>
  <conditionalFormatting sqref="J83">
    <cfRule type="containsErrors" dxfId="677" priority="1298">
      <formula>ISERROR(J83)</formula>
    </cfRule>
  </conditionalFormatting>
  <conditionalFormatting sqref="J75">
    <cfRule type="containsErrors" dxfId="676" priority="1300">
      <formula>ISERROR(J75)</formula>
    </cfRule>
  </conditionalFormatting>
  <conditionalFormatting sqref="J85">
    <cfRule type="containsErrors" dxfId="675" priority="1297">
      <formula>ISERROR(J85)</formula>
    </cfRule>
  </conditionalFormatting>
  <conditionalFormatting sqref="J86">
    <cfRule type="containsErrors" dxfId="674" priority="1296">
      <formula>ISERROR(J86)</formula>
    </cfRule>
  </conditionalFormatting>
  <conditionalFormatting sqref="K85">
    <cfRule type="containsErrors" dxfId="673" priority="1290">
      <formula>ISERROR(K85)</formula>
    </cfRule>
  </conditionalFormatting>
  <conditionalFormatting sqref="K86">
    <cfRule type="containsErrors" dxfId="672" priority="1289">
      <formula>ISERROR(K86)</formula>
    </cfRule>
  </conditionalFormatting>
  <conditionalFormatting sqref="K73">
    <cfRule type="containsErrors" dxfId="671" priority="1295">
      <formula>ISERROR(K73)</formula>
    </cfRule>
  </conditionalFormatting>
  <conditionalFormatting sqref="K75">
    <cfRule type="containsErrors" dxfId="670" priority="1294">
      <formula>ISERROR(K75)</formula>
    </cfRule>
  </conditionalFormatting>
  <conditionalFormatting sqref="K81">
    <cfRule type="containsErrors" dxfId="669" priority="1293">
      <formula>ISERROR(K81)</formula>
    </cfRule>
  </conditionalFormatting>
  <conditionalFormatting sqref="K83">
    <cfRule type="containsErrors" dxfId="668" priority="1292">
      <formula>ISERROR(K83)</formula>
    </cfRule>
  </conditionalFormatting>
  <conditionalFormatting sqref="K84">
    <cfRule type="containsErrors" dxfId="667" priority="1291">
      <formula>ISERROR(K84)</formula>
    </cfRule>
  </conditionalFormatting>
  <conditionalFormatting sqref="H60:I61">
    <cfRule type="containsErrors" dxfId="666" priority="1288">
      <formula>ISERROR(H60)</formula>
    </cfRule>
  </conditionalFormatting>
  <conditionalFormatting sqref="I82">
    <cfRule type="containsErrors" dxfId="665" priority="1287">
      <formula>ISERROR(I82)</formula>
    </cfRule>
  </conditionalFormatting>
  <conditionalFormatting sqref="H70:I70">
    <cfRule type="containsErrors" dxfId="664" priority="1286">
      <formula>ISERROR(H70)</formula>
    </cfRule>
  </conditionalFormatting>
  <conditionalFormatting sqref="G83">
    <cfRule type="containsErrors" dxfId="663" priority="1285">
      <formula>ISERROR(G83)</formula>
    </cfRule>
  </conditionalFormatting>
  <conditionalFormatting sqref="G84">
    <cfRule type="containsErrors" dxfId="662" priority="1284">
      <formula>ISERROR(G84)</formula>
    </cfRule>
  </conditionalFormatting>
  <conditionalFormatting sqref="H76">
    <cfRule type="containsErrors" dxfId="661" priority="1283">
      <formula>ISERROR(H76)</formula>
    </cfRule>
  </conditionalFormatting>
  <conditionalFormatting sqref="H78">
    <cfRule type="containsErrors" dxfId="660" priority="1282">
      <formula>ISERROR(H78)</formula>
    </cfRule>
  </conditionalFormatting>
  <conditionalFormatting sqref="I63">
    <cfRule type="containsErrors" dxfId="659" priority="1281">
      <formula>ISERROR(I63)</formula>
    </cfRule>
  </conditionalFormatting>
  <conditionalFormatting sqref="J68">
    <cfRule type="containsErrors" dxfId="658" priority="1280">
      <formula>ISERROR(J68)</formula>
    </cfRule>
  </conditionalFormatting>
  <conditionalFormatting sqref="K68">
    <cfRule type="containsErrors" dxfId="657" priority="1279">
      <formula>ISERROR(K68)</formula>
    </cfRule>
  </conditionalFormatting>
  <conditionalFormatting sqref="I64:I65">
    <cfRule type="containsErrors" dxfId="656" priority="1278">
      <formula>ISERROR(I64)</formula>
    </cfRule>
  </conditionalFormatting>
  <conditionalFormatting sqref="H69">
    <cfRule type="containsErrors" dxfId="655" priority="1277">
      <formula>ISERROR(H69)</formula>
    </cfRule>
  </conditionalFormatting>
  <conditionalFormatting sqref="I69">
    <cfRule type="containsErrors" dxfId="654" priority="1276">
      <formula>ISERROR(I69)</formula>
    </cfRule>
  </conditionalFormatting>
  <conditionalFormatting sqref="J69">
    <cfRule type="containsErrors" dxfId="653" priority="1275">
      <formula>ISERROR(J69)</formula>
    </cfRule>
  </conditionalFormatting>
  <conditionalFormatting sqref="K69">
    <cfRule type="containsErrors" dxfId="652" priority="1274">
      <formula>ISERROR(K69)</formula>
    </cfRule>
  </conditionalFormatting>
  <conditionalFormatting sqref="I68">
    <cfRule type="containsErrors" dxfId="651" priority="1273">
      <formula>ISERROR(I68)</formula>
    </cfRule>
  </conditionalFormatting>
  <conditionalFormatting sqref="J74">
    <cfRule type="containsErrors" dxfId="650" priority="1272">
      <formula>ISERROR(J74)</formula>
    </cfRule>
  </conditionalFormatting>
  <conditionalFormatting sqref="K74">
    <cfRule type="containsErrors" dxfId="649" priority="1271">
      <formula>ISERROR(K74)</formula>
    </cfRule>
  </conditionalFormatting>
  <conditionalFormatting sqref="I74">
    <cfRule type="containsErrors" dxfId="648" priority="1270">
      <formula>ISERROR(I74)</formula>
    </cfRule>
  </conditionalFormatting>
  <conditionalFormatting sqref="K71">
    <cfRule type="containsErrors" dxfId="647" priority="1269">
      <formula>ISERROR(K71)</formula>
    </cfRule>
  </conditionalFormatting>
  <conditionalFormatting sqref="I71">
    <cfRule type="containsErrors" dxfId="646" priority="1268">
      <formula>ISERROR(I71)</formula>
    </cfRule>
  </conditionalFormatting>
  <conditionalFormatting sqref="J72">
    <cfRule type="containsErrors" dxfId="645" priority="1267">
      <formula>ISERROR(J72)</formula>
    </cfRule>
  </conditionalFormatting>
  <conditionalFormatting sqref="K72">
    <cfRule type="containsErrors" dxfId="644" priority="1266">
      <formula>ISERROR(K72)</formula>
    </cfRule>
  </conditionalFormatting>
  <conditionalFormatting sqref="I72">
    <cfRule type="containsErrors" dxfId="643" priority="1265">
      <formula>ISERROR(I72)</formula>
    </cfRule>
  </conditionalFormatting>
  <conditionalFormatting sqref="H64">
    <cfRule type="containsErrors" dxfId="642" priority="1264">
      <formula>ISERROR(H64)</formula>
    </cfRule>
  </conditionalFormatting>
  <conditionalFormatting sqref="H65">
    <cfRule type="containsErrors" dxfId="641" priority="1263">
      <formula>ISERROR(H65)</formula>
    </cfRule>
  </conditionalFormatting>
  <conditionalFormatting sqref="H68">
    <cfRule type="containsErrors" dxfId="640" priority="1262">
      <formula>ISERROR(H68)</formula>
    </cfRule>
  </conditionalFormatting>
  <conditionalFormatting sqref="H67">
    <cfRule type="containsErrors" dxfId="639" priority="1261">
      <formula>ISERROR(H67)</formula>
    </cfRule>
  </conditionalFormatting>
  <conditionalFormatting sqref="H66">
    <cfRule type="containsErrors" dxfId="638" priority="1260">
      <formula>ISERROR(H66)</formula>
    </cfRule>
  </conditionalFormatting>
  <conditionalFormatting sqref="H71">
    <cfRule type="containsErrors" dxfId="637" priority="1259">
      <formula>ISERROR(H71)</formula>
    </cfRule>
  </conditionalFormatting>
  <conditionalFormatting sqref="J71">
    <cfRule type="containsErrors" dxfId="636" priority="1258">
      <formula>ISERROR(J71)</formula>
    </cfRule>
  </conditionalFormatting>
  <conditionalFormatting sqref="H85">
    <cfRule type="containsErrors" dxfId="635" priority="1257">
      <formula>ISERROR(H85)</formula>
    </cfRule>
  </conditionalFormatting>
  <conditionalFormatting sqref="H86">
    <cfRule type="containsErrors" dxfId="634" priority="1256">
      <formula>ISERROR(H86)</formula>
    </cfRule>
  </conditionalFormatting>
  <conditionalFormatting sqref="H73:H75">
    <cfRule type="containsErrors" dxfId="633" priority="1255">
      <formula>ISERROR(H73)</formula>
    </cfRule>
  </conditionalFormatting>
  <conditionalFormatting sqref="H72">
    <cfRule type="containsErrors" dxfId="632" priority="1254">
      <formula>ISERROR(H72)</formula>
    </cfRule>
  </conditionalFormatting>
  <conditionalFormatting sqref="H82">
    <cfRule type="containsErrors" dxfId="631" priority="1253">
      <formula>ISERROR(H82)</formula>
    </cfRule>
  </conditionalFormatting>
  <conditionalFormatting sqref="H83">
    <cfRule type="containsErrors" dxfId="630" priority="1252">
      <formula>ISERROR(H83)</formula>
    </cfRule>
  </conditionalFormatting>
  <conditionalFormatting sqref="H84">
    <cfRule type="containsErrors" dxfId="629" priority="1251">
      <formula>ISERROR(H84)</formula>
    </cfRule>
  </conditionalFormatting>
  <conditionalFormatting sqref="H81">
    <cfRule type="containsErrors" dxfId="628" priority="1250">
      <formula>ISERROR(H81)</formula>
    </cfRule>
  </conditionalFormatting>
  <conditionalFormatting sqref="I81">
    <cfRule type="containsErrors" dxfId="627" priority="1249">
      <formula>ISERROR(I81)</formula>
    </cfRule>
  </conditionalFormatting>
  <conditionalFormatting sqref="O62:O66 O76:O83 O68:O72">
    <cfRule type="containsErrors" dxfId="626" priority="1248">
      <formula>ISERROR(O62)</formula>
    </cfRule>
  </conditionalFormatting>
  <conditionalFormatting sqref="O67">
    <cfRule type="containsErrors" dxfId="625" priority="1247">
      <formula>ISERROR(O67)</formula>
    </cfRule>
  </conditionalFormatting>
  <conditionalFormatting sqref="O60:O61">
    <cfRule type="containsErrors" dxfId="624" priority="1245">
      <formula>ISERROR(O60)</formula>
    </cfRule>
  </conditionalFormatting>
  <conditionalFormatting sqref="K180">
    <cfRule type="containsErrors" dxfId="623" priority="1200">
      <formula>ISERROR(K180)</formula>
    </cfRule>
  </conditionalFormatting>
  <conditionalFormatting sqref="H180">
    <cfRule type="containsErrors" dxfId="622" priority="1199">
      <formula>ISERROR(H180)</formula>
    </cfRule>
  </conditionalFormatting>
  <conditionalFormatting sqref="J180">
    <cfRule type="containsErrors" dxfId="621" priority="1198">
      <formula>ISERROR(J180)</formula>
    </cfRule>
  </conditionalFormatting>
  <conditionalFormatting sqref="I180">
    <cfRule type="containsErrors" dxfId="620" priority="1197">
      <formula>ISERROR(I180)</formula>
    </cfRule>
  </conditionalFormatting>
  <conditionalFormatting sqref="H287">
    <cfRule type="containsErrors" dxfId="619" priority="1196">
      <formula>ISERROR(H287)</formula>
    </cfRule>
  </conditionalFormatting>
  <conditionalFormatting sqref="J287">
    <cfRule type="containsErrors" dxfId="618" priority="1195">
      <formula>ISERROR(J287)</formula>
    </cfRule>
  </conditionalFormatting>
  <conditionalFormatting sqref="I287">
    <cfRule type="containsErrors" dxfId="617" priority="1194">
      <formula>ISERROR(I287)</formula>
    </cfRule>
  </conditionalFormatting>
  <conditionalFormatting sqref="K287">
    <cfRule type="containsErrors" dxfId="616" priority="1193">
      <formula>ISERROR(K287)</formula>
    </cfRule>
  </conditionalFormatting>
  <conditionalFormatting sqref="P175:P177">
    <cfRule type="containsErrors" dxfId="615" priority="933">
      <formula>ISERROR(P175)</formula>
    </cfRule>
  </conditionalFormatting>
  <conditionalFormatting sqref="P139:P146 P219:P246 P391:P415 P417:P449 P451:P455 P462:P512 P538:P541 P543:P544">
    <cfRule type="cellIs" dxfId="614" priority="932" operator="equal">
      <formula>0</formula>
    </cfRule>
  </conditionalFormatting>
  <conditionalFormatting sqref="P108:P124">
    <cfRule type="cellIs" dxfId="613" priority="930" operator="equal">
      <formula>0</formula>
    </cfRule>
  </conditionalFormatting>
  <conditionalFormatting sqref="P247 P288:P290 P249 P154:P155 P160 P163 P166 P172:P173 P187 P202 P204 P211:P212 P193:P194 P208">
    <cfRule type="containsErrors" dxfId="612" priority="929">
      <formula>ISERROR(P154)</formula>
    </cfRule>
  </conditionalFormatting>
  <conditionalFormatting sqref="P300:P302 P304:P311 P534 P215:P218 P514:P524 P527:P532">
    <cfRule type="cellIs" dxfId="611" priority="928" operator="equal">
      <formula>0</formula>
    </cfRule>
  </conditionalFormatting>
  <conditionalFormatting sqref="P248">
    <cfRule type="cellIs" dxfId="610" priority="926" operator="equal">
      <formula>0</formula>
    </cfRule>
  </conditionalFormatting>
  <conditionalFormatting sqref="P250">
    <cfRule type="cellIs" dxfId="609" priority="925" operator="equal">
      <formula>0</formula>
    </cfRule>
  </conditionalFormatting>
  <conditionalFormatting sqref="P251:P252">
    <cfRule type="cellIs" dxfId="608" priority="924" operator="equal">
      <formula>0</formula>
    </cfRule>
  </conditionalFormatting>
  <conditionalFormatting sqref="P253">
    <cfRule type="cellIs" dxfId="607" priority="923" operator="equal">
      <formula>0</formula>
    </cfRule>
  </conditionalFormatting>
  <conditionalFormatting sqref="P254">
    <cfRule type="cellIs" dxfId="606" priority="922" operator="equal">
      <formula>0</formula>
    </cfRule>
  </conditionalFormatting>
  <conditionalFormatting sqref="P255">
    <cfRule type="cellIs" dxfId="605" priority="921" operator="equal">
      <formula>0</formula>
    </cfRule>
  </conditionalFormatting>
  <conditionalFormatting sqref="P256">
    <cfRule type="cellIs" dxfId="604" priority="920" operator="equal">
      <formula>0</formula>
    </cfRule>
  </conditionalFormatting>
  <conditionalFormatting sqref="P257">
    <cfRule type="cellIs" dxfId="603" priority="919" operator="equal">
      <formula>0</formula>
    </cfRule>
  </conditionalFormatting>
  <conditionalFormatting sqref="P258">
    <cfRule type="cellIs" dxfId="602" priority="918" operator="equal">
      <formula>0</formula>
    </cfRule>
  </conditionalFormatting>
  <conditionalFormatting sqref="P259">
    <cfRule type="cellIs" dxfId="601" priority="917" operator="equal">
      <formula>0</formula>
    </cfRule>
  </conditionalFormatting>
  <conditionalFormatting sqref="P287">
    <cfRule type="cellIs" dxfId="600" priority="916" operator="equal">
      <formula>0</formula>
    </cfRule>
  </conditionalFormatting>
  <conditionalFormatting sqref="P291">
    <cfRule type="cellIs" dxfId="599" priority="915" operator="equal">
      <formula>0</formula>
    </cfRule>
  </conditionalFormatting>
  <conditionalFormatting sqref="P292:P293">
    <cfRule type="cellIs" dxfId="598" priority="914" operator="equal">
      <formula>0</formula>
    </cfRule>
  </conditionalFormatting>
  <conditionalFormatting sqref="P294:P295">
    <cfRule type="cellIs" dxfId="597" priority="913" operator="equal">
      <formula>0</formula>
    </cfRule>
  </conditionalFormatting>
  <conditionalFormatting sqref="P296:P297">
    <cfRule type="cellIs" dxfId="596" priority="912" operator="equal">
      <formula>0</formula>
    </cfRule>
  </conditionalFormatting>
  <conditionalFormatting sqref="P298">
    <cfRule type="cellIs" dxfId="595" priority="911" operator="equal">
      <formula>0</formula>
    </cfRule>
  </conditionalFormatting>
  <conditionalFormatting sqref="P312">
    <cfRule type="cellIs" dxfId="594" priority="910" operator="equal">
      <formula>0</formula>
    </cfRule>
  </conditionalFormatting>
  <conditionalFormatting sqref="P535">
    <cfRule type="cellIs" dxfId="593" priority="909" operator="equal">
      <formula>0</formula>
    </cfRule>
  </conditionalFormatting>
  <conditionalFormatting sqref="P214">
    <cfRule type="cellIs" dxfId="592" priority="908" operator="equal">
      <formula>0</formula>
    </cfRule>
  </conditionalFormatting>
  <conditionalFormatting sqref="P261">
    <cfRule type="cellIs" dxfId="591" priority="907" operator="equal">
      <formula>0</formula>
    </cfRule>
  </conditionalFormatting>
  <conditionalFormatting sqref="P263">
    <cfRule type="cellIs" dxfId="590" priority="906" operator="equal">
      <formula>0</formula>
    </cfRule>
  </conditionalFormatting>
  <conditionalFormatting sqref="P265">
    <cfRule type="cellIs" dxfId="589" priority="905" operator="equal">
      <formula>0</formula>
    </cfRule>
  </conditionalFormatting>
  <conditionalFormatting sqref="P267">
    <cfRule type="cellIs" dxfId="588" priority="904" operator="equal">
      <formula>0</formula>
    </cfRule>
  </conditionalFormatting>
  <conditionalFormatting sqref="P269">
    <cfRule type="cellIs" dxfId="587" priority="903" operator="equal">
      <formula>0</formula>
    </cfRule>
  </conditionalFormatting>
  <conditionalFormatting sqref="P271">
    <cfRule type="cellIs" dxfId="586" priority="902" operator="equal">
      <formula>0</formula>
    </cfRule>
  </conditionalFormatting>
  <conditionalFormatting sqref="P273">
    <cfRule type="cellIs" dxfId="585" priority="901" operator="equal">
      <formula>0</formula>
    </cfRule>
  </conditionalFormatting>
  <conditionalFormatting sqref="P275">
    <cfRule type="cellIs" dxfId="584" priority="900" operator="equal">
      <formula>0</formula>
    </cfRule>
  </conditionalFormatting>
  <conditionalFormatting sqref="P277">
    <cfRule type="cellIs" dxfId="583" priority="899" operator="equal">
      <formula>0</formula>
    </cfRule>
  </conditionalFormatting>
  <conditionalFormatting sqref="P279">
    <cfRule type="cellIs" dxfId="582" priority="898" operator="equal">
      <formula>0</formula>
    </cfRule>
  </conditionalFormatting>
  <conditionalFormatting sqref="P281">
    <cfRule type="cellIs" dxfId="581" priority="897" operator="equal">
      <formula>0</formula>
    </cfRule>
  </conditionalFormatting>
  <conditionalFormatting sqref="P283">
    <cfRule type="cellIs" dxfId="580" priority="896" operator="equal">
      <formula>0</formula>
    </cfRule>
  </conditionalFormatting>
  <conditionalFormatting sqref="P285">
    <cfRule type="cellIs" dxfId="579" priority="895" operator="equal">
      <formula>0</formula>
    </cfRule>
  </conditionalFormatting>
  <conditionalFormatting sqref="P149">
    <cfRule type="cellIs" dxfId="578" priority="894" operator="equal">
      <formula>0</formula>
    </cfRule>
  </conditionalFormatting>
  <conditionalFormatting sqref="P150">
    <cfRule type="cellIs" dxfId="577" priority="893" operator="equal">
      <formula>0</formula>
    </cfRule>
  </conditionalFormatting>
  <conditionalFormatting sqref="P151">
    <cfRule type="cellIs" dxfId="576" priority="892" operator="equal">
      <formula>0</formula>
    </cfRule>
  </conditionalFormatting>
  <conditionalFormatting sqref="P152">
    <cfRule type="cellIs" dxfId="575" priority="891" operator="equal">
      <formula>0</formula>
    </cfRule>
  </conditionalFormatting>
  <conditionalFormatting sqref="P153">
    <cfRule type="cellIs" dxfId="574" priority="890" operator="equal">
      <formula>0</formula>
    </cfRule>
  </conditionalFormatting>
  <conditionalFormatting sqref="P156">
    <cfRule type="cellIs" dxfId="573" priority="889" operator="equal">
      <formula>0</formula>
    </cfRule>
  </conditionalFormatting>
  <conditionalFormatting sqref="P157">
    <cfRule type="cellIs" dxfId="572" priority="888" operator="equal">
      <formula>0</formula>
    </cfRule>
  </conditionalFormatting>
  <conditionalFormatting sqref="P158">
    <cfRule type="cellIs" dxfId="571" priority="885" operator="equal">
      <formula>0</formula>
    </cfRule>
  </conditionalFormatting>
  <conditionalFormatting sqref="P159">
    <cfRule type="cellIs" dxfId="570" priority="884" operator="equal">
      <formula>0</formula>
    </cfRule>
  </conditionalFormatting>
  <conditionalFormatting sqref="P161">
    <cfRule type="cellIs" dxfId="569" priority="883" operator="equal">
      <formula>0</formula>
    </cfRule>
  </conditionalFormatting>
  <conditionalFormatting sqref="P162">
    <cfRule type="cellIs" dxfId="568" priority="882" operator="equal">
      <formula>0</formula>
    </cfRule>
  </conditionalFormatting>
  <conditionalFormatting sqref="P164">
    <cfRule type="cellIs" dxfId="567" priority="881" operator="equal">
      <formula>0</formula>
    </cfRule>
  </conditionalFormatting>
  <conditionalFormatting sqref="P165">
    <cfRule type="cellIs" dxfId="566" priority="880" operator="equal">
      <formula>0</formula>
    </cfRule>
  </conditionalFormatting>
  <conditionalFormatting sqref="P167">
    <cfRule type="cellIs" dxfId="565" priority="879" operator="equal">
      <formula>0</formula>
    </cfRule>
  </conditionalFormatting>
  <conditionalFormatting sqref="P168">
    <cfRule type="cellIs" dxfId="564" priority="878" operator="equal">
      <formula>0</formula>
    </cfRule>
  </conditionalFormatting>
  <conditionalFormatting sqref="P169">
    <cfRule type="cellIs" dxfId="563" priority="877" operator="equal">
      <formula>0</formula>
    </cfRule>
  </conditionalFormatting>
  <conditionalFormatting sqref="P170">
    <cfRule type="cellIs" dxfId="562" priority="876" operator="equal">
      <formula>0</formula>
    </cfRule>
  </conditionalFormatting>
  <conditionalFormatting sqref="P171">
    <cfRule type="cellIs" dxfId="561" priority="875" operator="equal">
      <formula>0</formula>
    </cfRule>
  </conditionalFormatting>
  <conditionalFormatting sqref="P174">
    <cfRule type="cellIs" dxfId="560" priority="874" operator="equal">
      <formula>0</formula>
    </cfRule>
  </conditionalFormatting>
  <conditionalFormatting sqref="P178">
    <cfRule type="cellIs" dxfId="559" priority="873" operator="equal">
      <formula>0</formula>
    </cfRule>
  </conditionalFormatting>
  <conditionalFormatting sqref="P180">
    <cfRule type="cellIs" dxfId="558" priority="872" operator="equal">
      <formula>0</formula>
    </cfRule>
  </conditionalFormatting>
  <conditionalFormatting sqref="P181">
    <cfRule type="cellIs" dxfId="557" priority="871" operator="equal">
      <formula>0</formula>
    </cfRule>
  </conditionalFormatting>
  <conditionalFormatting sqref="P182">
    <cfRule type="cellIs" dxfId="556" priority="870" operator="equal">
      <formula>0</formula>
    </cfRule>
  </conditionalFormatting>
  <conditionalFormatting sqref="P183">
    <cfRule type="cellIs" dxfId="555" priority="869" operator="equal">
      <formula>0</formula>
    </cfRule>
  </conditionalFormatting>
  <conditionalFormatting sqref="P184">
    <cfRule type="cellIs" dxfId="554" priority="868" operator="equal">
      <formula>0</formula>
    </cfRule>
  </conditionalFormatting>
  <conditionalFormatting sqref="P185">
    <cfRule type="cellIs" dxfId="553" priority="867" operator="equal">
      <formula>0</formula>
    </cfRule>
  </conditionalFormatting>
  <conditionalFormatting sqref="P186">
    <cfRule type="cellIs" dxfId="552" priority="866" operator="equal">
      <formula>0</formula>
    </cfRule>
  </conditionalFormatting>
  <conditionalFormatting sqref="P188">
    <cfRule type="cellIs" dxfId="551" priority="865" operator="equal">
      <formula>0</formula>
    </cfRule>
  </conditionalFormatting>
  <conditionalFormatting sqref="P189">
    <cfRule type="cellIs" dxfId="550" priority="864" operator="equal">
      <formula>0</formula>
    </cfRule>
  </conditionalFormatting>
  <conditionalFormatting sqref="P190">
    <cfRule type="cellIs" dxfId="549" priority="863" operator="equal">
      <formula>0</formula>
    </cfRule>
  </conditionalFormatting>
  <conditionalFormatting sqref="P191">
    <cfRule type="cellIs" dxfId="548" priority="862" operator="equal">
      <formula>0</formula>
    </cfRule>
  </conditionalFormatting>
  <conditionalFormatting sqref="P192">
    <cfRule type="cellIs" dxfId="547" priority="861" operator="equal">
      <formula>0</formula>
    </cfRule>
  </conditionalFormatting>
  <conditionalFormatting sqref="P195">
    <cfRule type="cellIs" dxfId="546" priority="860" operator="equal">
      <formula>0</formula>
    </cfRule>
  </conditionalFormatting>
  <conditionalFormatting sqref="P196">
    <cfRule type="cellIs" dxfId="545" priority="859" operator="equal">
      <formula>0</formula>
    </cfRule>
  </conditionalFormatting>
  <conditionalFormatting sqref="P197">
    <cfRule type="cellIs" dxfId="544" priority="858" operator="equal">
      <formula>0</formula>
    </cfRule>
  </conditionalFormatting>
  <conditionalFormatting sqref="P198">
    <cfRule type="cellIs" dxfId="543" priority="857" operator="equal">
      <formula>0</formula>
    </cfRule>
  </conditionalFormatting>
  <conditionalFormatting sqref="P199">
    <cfRule type="cellIs" dxfId="542" priority="856" operator="equal">
      <formula>0</formula>
    </cfRule>
  </conditionalFormatting>
  <conditionalFormatting sqref="P200">
    <cfRule type="cellIs" dxfId="541" priority="855" operator="equal">
      <formula>0</formula>
    </cfRule>
  </conditionalFormatting>
  <conditionalFormatting sqref="P201">
    <cfRule type="cellIs" dxfId="540" priority="854" operator="equal">
      <formula>0</formula>
    </cfRule>
  </conditionalFormatting>
  <conditionalFormatting sqref="P203">
    <cfRule type="cellIs" dxfId="539" priority="853" operator="equal">
      <formula>0</formula>
    </cfRule>
  </conditionalFormatting>
  <conditionalFormatting sqref="P205">
    <cfRule type="cellIs" dxfId="538" priority="852" operator="equal">
      <formula>0</formula>
    </cfRule>
  </conditionalFormatting>
  <conditionalFormatting sqref="P206">
    <cfRule type="cellIs" dxfId="537" priority="851" operator="equal">
      <formula>0</formula>
    </cfRule>
  </conditionalFormatting>
  <conditionalFormatting sqref="P207">
    <cfRule type="cellIs" dxfId="536" priority="850" operator="equal">
      <formula>0</formula>
    </cfRule>
  </conditionalFormatting>
  <conditionalFormatting sqref="P209">
    <cfRule type="cellIs" dxfId="535" priority="849" operator="equal">
      <formula>0</formula>
    </cfRule>
  </conditionalFormatting>
  <conditionalFormatting sqref="P210">
    <cfRule type="cellIs" dxfId="534" priority="848" operator="equal">
      <formula>0</formula>
    </cfRule>
  </conditionalFormatting>
  <conditionalFormatting sqref="P213">
    <cfRule type="cellIs" dxfId="533" priority="847" operator="equal">
      <formula>0</formula>
    </cfRule>
  </conditionalFormatting>
  <conditionalFormatting sqref="P138">
    <cfRule type="cellIs" dxfId="532" priority="846" operator="equal">
      <formula>0</formula>
    </cfRule>
  </conditionalFormatting>
  <conditionalFormatting sqref="P147">
    <cfRule type="cellIs" dxfId="531" priority="845" operator="equal">
      <formula>0</formula>
    </cfRule>
  </conditionalFormatting>
  <conditionalFormatting sqref="P148">
    <cfRule type="cellIs" dxfId="530" priority="844" operator="equal">
      <formula>0</formula>
    </cfRule>
  </conditionalFormatting>
  <conditionalFormatting sqref="P260">
    <cfRule type="cellIs" dxfId="529" priority="843" operator="equal">
      <formula>0</formula>
    </cfRule>
  </conditionalFormatting>
  <conditionalFormatting sqref="P262">
    <cfRule type="cellIs" dxfId="528" priority="842" operator="equal">
      <formula>0</formula>
    </cfRule>
  </conditionalFormatting>
  <conditionalFormatting sqref="P266">
    <cfRule type="cellIs" dxfId="527" priority="841" operator="equal">
      <formula>0</formula>
    </cfRule>
  </conditionalFormatting>
  <conditionalFormatting sqref="P299">
    <cfRule type="cellIs" dxfId="526" priority="840" operator="equal">
      <formula>0</formula>
    </cfRule>
  </conditionalFormatting>
  <conditionalFormatting sqref="P303">
    <cfRule type="cellIs" dxfId="525" priority="839" operator="equal">
      <formula>0</formula>
    </cfRule>
  </conditionalFormatting>
  <conditionalFormatting sqref="P390">
    <cfRule type="cellIs" dxfId="524" priority="837" operator="equal">
      <formula>0</formula>
    </cfRule>
  </conditionalFormatting>
  <conditionalFormatting sqref="P416">
    <cfRule type="cellIs" dxfId="523" priority="836" operator="equal">
      <formula>0</formula>
    </cfRule>
  </conditionalFormatting>
  <conditionalFormatting sqref="P456">
    <cfRule type="cellIs" dxfId="522" priority="835" operator="equal">
      <formula>0</formula>
    </cfRule>
  </conditionalFormatting>
  <conditionalFormatting sqref="P457">
    <cfRule type="cellIs" dxfId="521" priority="834" operator="equal">
      <formula>0</formula>
    </cfRule>
  </conditionalFormatting>
  <conditionalFormatting sqref="P458">
    <cfRule type="cellIs" dxfId="520" priority="833" operator="equal">
      <formula>0</formula>
    </cfRule>
  </conditionalFormatting>
  <conditionalFormatting sqref="P459">
    <cfRule type="cellIs" dxfId="519" priority="832" operator="equal">
      <formula>0</formula>
    </cfRule>
  </conditionalFormatting>
  <conditionalFormatting sqref="P460">
    <cfRule type="cellIs" dxfId="518" priority="831" operator="equal">
      <formula>0</formula>
    </cfRule>
  </conditionalFormatting>
  <conditionalFormatting sqref="P461">
    <cfRule type="cellIs" dxfId="517" priority="830" operator="equal">
      <formula>0</formula>
    </cfRule>
  </conditionalFormatting>
  <conditionalFormatting sqref="P513">
    <cfRule type="cellIs" dxfId="516" priority="829" operator="equal">
      <formula>0</formula>
    </cfRule>
  </conditionalFormatting>
  <conditionalFormatting sqref="P525">
    <cfRule type="cellIs" dxfId="515" priority="828" operator="equal">
      <formula>0</formula>
    </cfRule>
  </conditionalFormatting>
  <conditionalFormatting sqref="P526">
    <cfRule type="cellIs" dxfId="514" priority="827" operator="equal">
      <formula>0</formula>
    </cfRule>
  </conditionalFormatting>
  <conditionalFormatting sqref="P533">
    <cfRule type="cellIs" dxfId="513" priority="826" operator="equal">
      <formula>0</formula>
    </cfRule>
  </conditionalFormatting>
  <conditionalFormatting sqref="P536">
    <cfRule type="cellIs" dxfId="512" priority="825" operator="equal">
      <formula>0</formula>
    </cfRule>
  </conditionalFormatting>
  <conditionalFormatting sqref="P537">
    <cfRule type="cellIs" dxfId="511" priority="824" operator="equal">
      <formula>0</formula>
    </cfRule>
  </conditionalFormatting>
  <conditionalFormatting sqref="P450">
    <cfRule type="cellIs" dxfId="510" priority="823" operator="equal">
      <formula>0</formula>
    </cfRule>
  </conditionalFormatting>
  <conditionalFormatting sqref="P542">
    <cfRule type="cellIs" dxfId="509" priority="822" operator="equal">
      <formula>0</formula>
    </cfRule>
  </conditionalFormatting>
  <conditionalFormatting sqref="P137">
    <cfRule type="cellIs" dxfId="508" priority="821" operator="equal">
      <formula>0</formula>
    </cfRule>
  </conditionalFormatting>
  <conditionalFormatting sqref="P136">
    <cfRule type="cellIs" dxfId="507" priority="820" operator="equal">
      <formula>0</formula>
    </cfRule>
  </conditionalFormatting>
  <conditionalFormatting sqref="P125:P135">
    <cfRule type="cellIs" dxfId="506" priority="819" operator="equal">
      <formula>0</formula>
    </cfRule>
  </conditionalFormatting>
  <conditionalFormatting sqref="P88:P107">
    <cfRule type="cellIs" dxfId="505" priority="818" operator="equal">
      <formula>0</formula>
    </cfRule>
  </conditionalFormatting>
  <conditionalFormatting sqref="P264">
    <cfRule type="cellIs" dxfId="504" priority="817" operator="equal">
      <formula>0</formula>
    </cfRule>
  </conditionalFormatting>
  <conditionalFormatting sqref="P268">
    <cfRule type="cellIs" dxfId="503" priority="816" operator="equal">
      <formula>0</formula>
    </cfRule>
  </conditionalFormatting>
  <conditionalFormatting sqref="P270">
    <cfRule type="cellIs" dxfId="502" priority="815" operator="equal">
      <formula>0</formula>
    </cfRule>
  </conditionalFormatting>
  <conditionalFormatting sqref="P272">
    <cfRule type="cellIs" dxfId="501" priority="814" operator="equal">
      <formula>0</formula>
    </cfRule>
  </conditionalFormatting>
  <conditionalFormatting sqref="P274">
    <cfRule type="cellIs" dxfId="500" priority="813" operator="equal">
      <formula>0</formula>
    </cfRule>
  </conditionalFormatting>
  <conditionalFormatting sqref="P276">
    <cfRule type="cellIs" dxfId="499" priority="812" operator="equal">
      <formula>0</formula>
    </cfRule>
  </conditionalFormatting>
  <conditionalFormatting sqref="P278">
    <cfRule type="cellIs" dxfId="498" priority="811" operator="equal">
      <formula>0</formula>
    </cfRule>
  </conditionalFormatting>
  <conditionalFormatting sqref="P280">
    <cfRule type="cellIs" dxfId="497" priority="810" operator="equal">
      <formula>0</formula>
    </cfRule>
  </conditionalFormatting>
  <conditionalFormatting sqref="P282">
    <cfRule type="cellIs" dxfId="496" priority="809" operator="equal">
      <formula>0</formula>
    </cfRule>
  </conditionalFormatting>
  <conditionalFormatting sqref="P284">
    <cfRule type="cellIs" dxfId="495" priority="808" operator="equal">
      <formula>0</formula>
    </cfRule>
  </conditionalFormatting>
  <conditionalFormatting sqref="P286">
    <cfRule type="cellIs" dxfId="494" priority="807" operator="equal">
      <formula>0</formula>
    </cfRule>
  </conditionalFormatting>
  <conditionalFormatting sqref="P87">
    <cfRule type="cellIs" dxfId="493" priority="737" operator="equal">
      <formula>0</formula>
    </cfRule>
  </conditionalFormatting>
  <conditionalFormatting sqref="P60:P86">
    <cfRule type="cellIs" dxfId="492" priority="679" operator="equal">
      <formula>0</formula>
    </cfRule>
  </conditionalFormatting>
  <conditionalFormatting sqref="O540">
    <cfRule type="containsErrors" dxfId="491" priority="496">
      <formula>ISERROR(O540)</formula>
    </cfRule>
  </conditionalFormatting>
  <conditionalFormatting sqref="O73">
    <cfRule type="containsErrors" dxfId="490" priority="677">
      <formula>ISERROR(O73)</formula>
    </cfRule>
  </conditionalFormatting>
  <conditionalFormatting sqref="O74">
    <cfRule type="containsErrors" dxfId="489" priority="676">
      <formula>ISERROR(O74)</formula>
    </cfRule>
  </conditionalFormatting>
  <conditionalFormatting sqref="O75">
    <cfRule type="containsErrors" dxfId="488" priority="675">
      <formula>ISERROR(O75)</formula>
    </cfRule>
  </conditionalFormatting>
  <conditionalFormatting sqref="O84">
    <cfRule type="containsErrors" dxfId="487" priority="674">
      <formula>ISERROR(O84)</formula>
    </cfRule>
  </conditionalFormatting>
  <conditionalFormatting sqref="O116">
    <cfRule type="containsErrors" dxfId="486" priority="673">
      <formula>ISERROR(O116)</formula>
    </cfRule>
  </conditionalFormatting>
  <conditionalFormatting sqref="O117">
    <cfRule type="containsErrors" dxfId="485" priority="672">
      <formula>ISERROR(O117)</formula>
    </cfRule>
  </conditionalFormatting>
  <conditionalFormatting sqref="O118">
    <cfRule type="containsErrors" dxfId="484" priority="671">
      <formula>ISERROR(O118)</formula>
    </cfRule>
  </conditionalFormatting>
  <conditionalFormatting sqref="O119">
    <cfRule type="containsErrors" dxfId="483" priority="670">
      <formula>ISERROR(O119)</formula>
    </cfRule>
  </conditionalFormatting>
  <conditionalFormatting sqref="O120">
    <cfRule type="containsErrors" dxfId="482" priority="669">
      <formula>ISERROR(O120)</formula>
    </cfRule>
  </conditionalFormatting>
  <conditionalFormatting sqref="O121">
    <cfRule type="containsErrors" dxfId="481" priority="668">
      <formula>ISERROR(O121)</formula>
    </cfRule>
  </conditionalFormatting>
  <conditionalFormatting sqref="O124">
    <cfRule type="containsErrors" dxfId="480" priority="667">
      <formula>ISERROR(O124)</formula>
    </cfRule>
  </conditionalFormatting>
  <conditionalFormatting sqref="O260">
    <cfRule type="containsErrors" dxfId="479" priority="666">
      <formula>ISERROR(O260)</formula>
    </cfRule>
  </conditionalFormatting>
  <conditionalFormatting sqref="O264">
    <cfRule type="containsErrors" dxfId="478" priority="665">
      <formula>ISERROR(O264)</formula>
    </cfRule>
  </conditionalFormatting>
  <conditionalFormatting sqref="O266">
    <cfRule type="containsErrors" dxfId="477" priority="664">
      <formula>ISERROR(O266)</formula>
    </cfRule>
  </conditionalFormatting>
  <conditionalFormatting sqref="O268">
    <cfRule type="containsErrors" dxfId="476" priority="663">
      <formula>ISERROR(O268)</formula>
    </cfRule>
  </conditionalFormatting>
  <conditionalFormatting sqref="O270">
    <cfRule type="containsErrors" dxfId="475" priority="662">
      <formula>ISERROR(O270)</formula>
    </cfRule>
  </conditionalFormatting>
  <conditionalFormatting sqref="O272">
    <cfRule type="containsErrors" dxfId="474" priority="661">
      <formula>ISERROR(O272)</formula>
    </cfRule>
  </conditionalFormatting>
  <conditionalFormatting sqref="O274">
    <cfRule type="containsErrors" dxfId="473" priority="660">
      <formula>ISERROR(O274)</formula>
    </cfRule>
  </conditionalFormatting>
  <conditionalFormatting sqref="O276">
    <cfRule type="containsErrors" dxfId="472" priority="659">
      <formula>ISERROR(O276)</formula>
    </cfRule>
  </conditionalFormatting>
  <conditionalFormatting sqref="O277">
    <cfRule type="containsErrors" dxfId="471" priority="658">
      <formula>ISERROR(O277)</formula>
    </cfRule>
  </conditionalFormatting>
  <conditionalFormatting sqref="O278">
    <cfRule type="containsErrors" dxfId="470" priority="657">
      <formula>ISERROR(O278)</formula>
    </cfRule>
  </conditionalFormatting>
  <conditionalFormatting sqref="O279">
    <cfRule type="containsErrors" dxfId="469" priority="656">
      <formula>ISERROR(O279)</formula>
    </cfRule>
  </conditionalFormatting>
  <conditionalFormatting sqref="O280">
    <cfRule type="containsErrors" dxfId="468" priority="655">
      <formula>ISERROR(O280)</formula>
    </cfRule>
  </conditionalFormatting>
  <conditionalFormatting sqref="O281">
    <cfRule type="containsErrors" dxfId="467" priority="654">
      <formula>ISERROR(O281)</formula>
    </cfRule>
  </conditionalFormatting>
  <conditionalFormatting sqref="O282">
    <cfRule type="containsErrors" dxfId="466" priority="653">
      <formula>ISERROR(O282)</formula>
    </cfRule>
  </conditionalFormatting>
  <conditionalFormatting sqref="O283">
    <cfRule type="containsErrors" dxfId="465" priority="652">
      <formula>ISERROR(O283)</formula>
    </cfRule>
  </conditionalFormatting>
  <conditionalFormatting sqref="O284">
    <cfRule type="containsErrors" dxfId="464" priority="651">
      <formula>ISERROR(O284)</formula>
    </cfRule>
  </conditionalFormatting>
  <conditionalFormatting sqref="O286">
    <cfRule type="containsErrors" dxfId="463" priority="650">
      <formula>ISERROR(O286)</formula>
    </cfRule>
  </conditionalFormatting>
  <conditionalFormatting sqref="O318">
    <cfRule type="containsErrors" dxfId="462" priority="649">
      <formula>ISERROR(O318)</formula>
    </cfRule>
  </conditionalFormatting>
  <conditionalFormatting sqref="O365">
    <cfRule type="containsErrors" dxfId="461" priority="648">
      <formula>ISERROR(O365)</formula>
    </cfRule>
  </conditionalFormatting>
  <conditionalFormatting sqref="O368">
    <cfRule type="containsErrors" dxfId="460" priority="647">
      <formula>ISERROR(O368)</formula>
    </cfRule>
  </conditionalFormatting>
  <conditionalFormatting sqref="O526">
    <cfRule type="containsErrors" dxfId="459" priority="646">
      <formula>ISERROR(O526)</formula>
    </cfRule>
  </conditionalFormatting>
  <conditionalFormatting sqref="O188">
    <cfRule type="containsErrors" dxfId="458" priority="645">
      <formula>ISERROR(O188)</formula>
    </cfRule>
  </conditionalFormatting>
  <conditionalFormatting sqref="O189">
    <cfRule type="containsErrors" dxfId="457" priority="644">
      <formula>ISERROR(O189)</formula>
    </cfRule>
  </conditionalFormatting>
  <conditionalFormatting sqref="O193">
    <cfRule type="containsErrors" dxfId="456" priority="643">
      <formula>ISERROR(O193)</formula>
    </cfRule>
  </conditionalFormatting>
  <conditionalFormatting sqref="O194">
    <cfRule type="containsErrors" dxfId="455" priority="642">
      <formula>ISERROR(O194)</formula>
    </cfRule>
  </conditionalFormatting>
  <conditionalFormatting sqref="O199">
    <cfRule type="containsErrors" dxfId="454" priority="641">
      <formula>ISERROR(O199)</formula>
    </cfRule>
  </conditionalFormatting>
  <conditionalFormatting sqref="O210">
    <cfRule type="containsErrors" dxfId="453" priority="640">
      <formula>ISERROR(O210)</formula>
    </cfRule>
  </conditionalFormatting>
  <conditionalFormatting sqref="O288">
    <cfRule type="containsErrors" dxfId="452" priority="639">
      <formula>ISERROR(O288)</formula>
    </cfRule>
  </conditionalFormatting>
  <conditionalFormatting sqref="O290">
    <cfRule type="containsErrors" dxfId="451" priority="638">
      <formula>ISERROR(O290)</formula>
    </cfRule>
  </conditionalFormatting>
  <conditionalFormatting sqref="O292">
    <cfRule type="containsErrors" dxfId="450" priority="636">
      <formula>ISERROR(O292)</formula>
    </cfRule>
  </conditionalFormatting>
  <conditionalFormatting sqref="O293">
    <cfRule type="containsErrors" dxfId="449" priority="635">
      <formula>ISERROR(O293)</formula>
    </cfRule>
  </conditionalFormatting>
  <conditionalFormatting sqref="O305">
    <cfRule type="containsErrors" dxfId="448" priority="634">
      <formula>ISERROR(O305)</formula>
    </cfRule>
  </conditionalFormatting>
  <conditionalFormatting sqref="O306">
    <cfRule type="containsErrors" dxfId="447" priority="633">
      <formula>ISERROR(O306)</formula>
    </cfRule>
  </conditionalFormatting>
  <conditionalFormatting sqref="O321">
    <cfRule type="containsErrors" dxfId="446" priority="632">
      <formula>ISERROR(O321)</formula>
    </cfRule>
  </conditionalFormatting>
  <conditionalFormatting sqref="O333">
    <cfRule type="containsErrors" dxfId="445" priority="631">
      <formula>ISERROR(O333)</formula>
    </cfRule>
  </conditionalFormatting>
  <conditionalFormatting sqref="O334">
    <cfRule type="containsErrors" dxfId="444" priority="630">
      <formula>ISERROR(O334)</formula>
    </cfRule>
  </conditionalFormatting>
  <conditionalFormatting sqref="O356">
    <cfRule type="containsErrors" dxfId="443" priority="629">
      <formula>ISERROR(O356)</formula>
    </cfRule>
  </conditionalFormatting>
  <conditionalFormatting sqref="O366">
    <cfRule type="containsErrors" dxfId="442" priority="628">
      <formula>ISERROR(O366)</formula>
    </cfRule>
  </conditionalFormatting>
  <conditionalFormatting sqref="O369">
    <cfRule type="containsErrors" dxfId="441" priority="627">
      <formula>ISERROR(O369)</formula>
    </cfRule>
  </conditionalFormatting>
  <conditionalFormatting sqref="O370">
    <cfRule type="containsErrors" dxfId="440" priority="626">
      <formula>ISERROR(O370)</formula>
    </cfRule>
  </conditionalFormatting>
  <conditionalFormatting sqref="O379">
    <cfRule type="containsErrors" dxfId="439" priority="625">
      <formula>ISERROR(O379)</formula>
    </cfRule>
  </conditionalFormatting>
  <conditionalFormatting sqref="O382">
    <cfRule type="containsErrors" dxfId="438" priority="624">
      <formula>ISERROR(O382)</formula>
    </cfRule>
  </conditionalFormatting>
  <conditionalFormatting sqref="O387">
    <cfRule type="containsErrors" dxfId="437" priority="623">
      <formula>ISERROR(O387)</formula>
    </cfRule>
  </conditionalFormatting>
  <conditionalFormatting sqref="O388">
    <cfRule type="containsErrors" dxfId="436" priority="622">
      <formula>ISERROR(O388)</formula>
    </cfRule>
  </conditionalFormatting>
  <conditionalFormatting sqref="O396">
    <cfRule type="containsErrors" dxfId="435" priority="621">
      <formula>ISERROR(O396)</formula>
    </cfRule>
  </conditionalFormatting>
  <conditionalFormatting sqref="O397">
    <cfRule type="containsErrors" dxfId="434" priority="620">
      <formula>ISERROR(O397)</formula>
    </cfRule>
  </conditionalFormatting>
  <conditionalFormatting sqref="O398">
    <cfRule type="containsErrors" dxfId="433" priority="619">
      <formula>ISERROR(O398)</formula>
    </cfRule>
  </conditionalFormatting>
  <conditionalFormatting sqref="O399">
    <cfRule type="containsErrors" dxfId="432" priority="618">
      <formula>ISERROR(O399)</formula>
    </cfRule>
  </conditionalFormatting>
  <conditionalFormatting sqref="O400">
    <cfRule type="containsErrors" dxfId="431" priority="617">
      <formula>ISERROR(O400)</formula>
    </cfRule>
  </conditionalFormatting>
  <conditionalFormatting sqref="O402">
    <cfRule type="containsErrors" dxfId="430" priority="616">
      <formula>ISERROR(O402)</formula>
    </cfRule>
  </conditionalFormatting>
  <conditionalFormatting sqref="O403">
    <cfRule type="containsErrors" dxfId="429" priority="615">
      <formula>ISERROR(O403)</formula>
    </cfRule>
  </conditionalFormatting>
  <conditionalFormatting sqref="O414">
    <cfRule type="containsErrors" dxfId="428" priority="614">
      <formula>ISERROR(O414)</formula>
    </cfRule>
  </conditionalFormatting>
  <conditionalFormatting sqref="O417">
    <cfRule type="containsErrors" dxfId="427" priority="613">
      <formula>ISERROR(O417)</formula>
    </cfRule>
  </conditionalFormatting>
  <conditionalFormatting sqref="O427">
    <cfRule type="containsErrors" dxfId="426" priority="612">
      <formula>ISERROR(O427)</formula>
    </cfRule>
  </conditionalFormatting>
  <conditionalFormatting sqref="O430">
    <cfRule type="containsErrors" dxfId="425" priority="611">
      <formula>ISERROR(O430)</formula>
    </cfRule>
  </conditionalFormatting>
  <conditionalFormatting sqref="O431">
    <cfRule type="containsErrors" dxfId="424" priority="610">
      <formula>ISERROR(O431)</formula>
    </cfRule>
  </conditionalFormatting>
  <conditionalFormatting sqref="O439">
    <cfRule type="containsErrors" dxfId="423" priority="609">
      <formula>ISERROR(O439)</formula>
    </cfRule>
  </conditionalFormatting>
  <conditionalFormatting sqref="O466">
    <cfRule type="containsErrors" dxfId="422" priority="608">
      <formula>ISERROR(O466)</formula>
    </cfRule>
  </conditionalFormatting>
  <conditionalFormatting sqref="O471">
    <cfRule type="containsErrors" dxfId="421" priority="607">
      <formula>ISERROR(O471)</formula>
    </cfRule>
  </conditionalFormatting>
  <conditionalFormatting sqref="O472">
    <cfRule type="containsErrors" dxfId="420" priority="606">
      <formula>ISERROR(O472)</formula>
    </cfRule>
  </conditionalFormatting>
  <conditionalFormatting sqref="O477">
    <cfRule type="containsErrors" dxfId="419" priority="605">
      <formula>ISERROR(O477)</formula>
    </cfRule>
  </conditionalFormatting>
  <conditionalFormatting sqref="O126">
    <cfRule type="containsErrors" dxfId="418" priority="604">
      <formula>ISERROR(O126)</formula>
    </cfRule>
  </conditionalFormatting>
  <conditionalFormatting sqref="O127">
    <cfRule type="containsErrors" dxfId="417" priority="603">
      <formula>ISERROR(O127)</formula>
    </cfRule>
  </conditionalFormatting>
  <conditionalFormatting sqref="O128">
    <cfRule type="containsErrors" dxfId="416" priority="602">
      <formula>ISERROR(O128)</formula>
    </cfRule>
  </conditionalFormatting>
  <conditionalFormatting sqref="O129">
    <cfRule type="containsErrors" dxfId="415" priority="601">
      <formula>ISERROR(O129)</formula>
    </cfRule>
  </conditionalFormatting>
  <conditionalFormatting sqref="O131">
    <cfRule type="containsErrors" dxfId="414" priority="600">
      <formula>ISERROR(O131)</formula>
    </cfRule>
  </conditionalFormatting>
  <conditionalFormatting sqref="O132">
    <cfRule type="containsErrors" dxfId="413" priority="599">
      <formula>ISERROR(O132)</formula>
    </cfRule>
  </conditionalFormatting>
  <conditionalFormatting sqref="O133">
    <cfRule type="containsErrors" dxfId="412" priority="598">
      <formula>ISERROR(O133)</formula>
    </cfRule>
  </conditionalFormatting>
  <conditionalFormatting sqref="O134">
    <cfRule type="containsErrors" dxfId="411" priority="597">
      <formula>ISERROR(O134)</formula>
    </cfRule>
  </conditionalFormatting>
  <conditionalFormatting sqref="O135">
    <cfRule type="containsErrors" dxfId="410" priority="596">
      <formula>ISERROR(O135)</formula>
    </cfRule>
  </conditionalFormatting>
  <conditionalFormatting sqref="O136">
    <cfRule type="containsErrors" dxfId="409" priority="595">
      <formula>ISERROR(O136)</formula>
    </cfRule>
  </conditionalFormatting>
  <conditionalFormatting sqref="O137">
    <cfRule type="containsErrors" dxfId="408" priority="594">
      <formula>ISERROR(O137)</formula>
    </cfRule>
  </conditionalFormatting>
  <conditionalFormatting sqref="O220">
    <cfRule type="containsErrors" dxfId="407" priority="593">
      <formula>ISERROR(O220)</formula>
    </cfRule>
  </conditionalFormatting>
  <conditionalFormatting sqref="O221">
    <cfRule type="containsErrors" dxfId="406" priority="592">
      <formula>ISERROR(O221)</formula>
    </cfRule>
  </conditionalFormatting>
  <conditionalFormatting sqref="O222">
    <cfRule type="containsErrors" dxfId="405" priority="591">
      <formula>ISERROR(O222)</formula>
    </cfRule>
  </conditionalFormatting>
  <conditionalFormatting sqref="O223">
    <cfRule type="containsErrors" dxfId="404" priority="590">
      <formula>ISERROR(O223)</formula>
    </cfRule>
  </conditionalFormatting>
  <conditionalFormatting sqref="O224">
    <cfRule type="containsErrors" dxfId="403" priority="589">
      <formula>ISERROR(O224)</formula>
    </cfRule>
  </conditionalFormatting>
  <conditionalFormatting sqref="O225">
    <cfRule type="containsErrors" dxfId="402" priority="588">
      <formula>ISERROR(O225)</formula>
    </cfRule>
  </conditionalFormatting>
  <conditionalFormatting sqref="O226">
    <cfRule type="containsErrors" dxfId="401" priority="587">
      <formula>ISERROR(O226)</formula>
    </cfRule>
  </conditionalFormatting>
  <conditionalFormatting sqref="O227">
    <cfRule type="containsErrors" dxfId="400" priority="586">
      <formula>ISERROR(O227)</formula>
    </cfRule>
  </conditionalFormatting>
  <conditionalFormatting sqref="O228">
    <cfRule type="containsErrors" dxfId="399" priority="585">
      <formula>ISERROR(O228)</formula>
    </cfRule>
  </conditionalFormatting>
  <conditionalFormatting sqref="O229">
    <cfRule type="containsErrors" dxfId="398" priority="584">
      <formula>ISERROR(O229)</formula>
    </cfRule>
  </conditionalFormatting>
  <conditionalFormatting sqref="O230">
    <cfRule type="containsErrors" dxfId="397" priority="583">
      <formula>ISERROR(O230)</formula>
    </cfRule>
  </conditionalFormatting>
  <conditionalFormatting sqref="O231">
    <cfRule type="containsErrors" dxfId="396" priority="582">
      <formula>ISERROR(O231)</formula>
    </cfRule>
  </conditionalFormatting>
  <conditionalFormatting sqref="O232">
    <cfRule type="containsErrors" dxfId="395" priority="581">
      <formula>ISERROR(O232)</formula>
    </cfRule>
  </conditionalFormatting>
  <conditionalFormatting sqref="O233">
    <cfRule type="containsErrors" dxfId="394" priority="580">
      <formula>ISERROR(O233)</formula>
    </cfRule>
  </conditionalFormatting>
  <conditionalFormatting sqref="O234">
    <cfRule type="containsErrors" dxfId="393" priority="579">
      <formula>ISERROR(O234)</formula>
    </cfRule>
  </conditionalFormatting>
  <conditionalFormatting sqref="O235">
    <cfRule type="containsErrors" dxfId="392" priority="578">
      <formula>ISERROR(O235)</formula>
    </cfRule>
  </conditionalFormatting>
  <conditionalFormatting sqref="O236">
    <cfRule type="containsErrors" dxfId="391" priority="577">
      <formula>ISERROR(O236)</formula>
    </cfRule>
  </conditionalFormatting>
  <conditionalFormatting sqref="O238">
    <cfRule type="containsErrors" dxfId="390" priority="576">
      <formula>ISERROR(O238)</formula>
    </cfRule>
  </conditionalFormatting>
  <conditionalFormatting sqref="O239">
    <cfRule type="containsErrors" dxfId="389" priority="575">
      <formula>ISERROR(O239)</formula>
    </cfRule>
  </conditionalFormatting>
  <conditionalFormatting sqref="O240">
    <cfRule type="containsErrors" dxfId="388" priority="574">
      <formula>ISERROR(O240)</formula>
    </cfRule>
  </conditionalFormatting>
  <conditionalFormatting sqref="O241">
    <cfRule type="containsErrors" dxfId="387" priority="573">
      <formula>ISERROR(O241)</formula>
    </cfRule>
  </conditionalFormatting>
  <conditionalFormatting sqref="O242">
    <cfRule type="containsErrors" dxfId="386" priority="572">
      <formula>ISERROR(O242)</formula>
    </cfRule>
  </conditionalFormatting>
  <conditionalFormatting sqref="O244">
    <cfRule type="containsErrors" dxfId="385" priority="571">
      <formula>ISERROR(O244)</formula>
    </cfRule>
  </conditionalFormatting>
  <conditionalFormatting sqref="O246">
    <cfRule type="containsErrors" dxfId="384" priority="570">
      <formula>ISERROR(O246)</formula>
    </cfRule>
  </conditionalFormatting>
  <conditionalFormatting sqref="O316">
    <cfRule type="containsErrors" dxfId="383" priority="569">
      <formula>ISERROR(O316)</formula>
    </cfRule>
  </conditionalFormatting>
  <conditionalFormatting sqref="O317">
    <cfRule type="containsErrors" dxfId="382" priority="568">
      <formula>ISERROR(O317)</formula>
    </cfRule>
  </conditionalFormatting>
  <conditionalFormatting sqref="O354">
    <cfRule type="containsErrors" dxfId="381" priority="567">
      <formula>ISERROR(O354)</formula>
    </cfRule>
  </conditionalFormatting>
  <conditionalFormatting sqref="O85">
    <cfRule type="containsErrors" dxfId="380" priority="566">
      <formula>ISERROR(O85)</formula>
    </cfRule>
  </conditionalFormatting>
  <conditionalFormatting sqref="O86">
    <cfRule type="containsErrors" dxfId="379" priority="565">
      <formula>ISERROR(O86)</formula>
    </cfRule>
  </conditionalFormatting>
  <conditionalFormatting sqref="O88">
    <cfRule type="containsErrors" dxfId="378" priority="564">
      <formula>ISERROR(O88)</formula>
    </cfRule>
  </conditionalFormatting>
  <conditionalFormatting sqref="O96">
    <cfRule type="containsErrors" dxfId="377" priority="563">
      <formula>ISERROR(O96)</formula>
    </cfRule>
  </conditionalFormatting>
  <conditionalFormatting sqref="O97">
    <cfRule type="containsErrors" dxfId="376" priority="562">
      <formula>ISERROR(O97)</formula>
    </cfRule>
  </conditionalFormatting>
  <conditionalFormatting sqref="O102">
    <cfRule type="containsErrors" dxfId="375" priority="561">
      <formula>ISERROR(O102)</formula>
    </cfRule>
  </conditionalFormatting>
  <conditionalFormatting sqref="O103">
    <cfRule type="containsErrors" dxfId="374" priority="560">
      <formula>ISERROR(O103)</formula>
    </cfRule>
  </conditionalFormatting>
  <conditionalFormatting sqref="O108">
    <cfRule type="containsErrors" dxfId="373" priority="559">
      <formula>ISERROR(O108)</formula>
    </cfRule>
  </conditionalFormatting>
  <conditionalFormatting sqref="O109">
    <cfRule type="containsErrors" dxfId="372" priority="558">
      <formula>ISERROR(O109)</formula>
    </cfRule>
  </conditionalFormatting>
  <conditionalFormatting sqref="O111">
    <cfRule type="containsErrors" dxfId="371" priority="557">
      <formula>ISERROR(O111)</formula>
    </cfRule>
  </conditionalFormatting>
  <conditionalFormatting sqref="O112">
    <cfRule type="containsErrors" dxfId="370" priority="556">
      <formula>ISERROR(O112)</formula>
    </cfRule>
  </conditionalFormatting>
  <conditionalFormatting sqref="O113">
    <cfRule type="containsErrors" dxfId="369" priority="555">
      <formula>ISERROR(O113)</formula>
    </cfRule>
  </conditionalFormatting>
  <conditionalFormatting sqref="O114">
    <cfRule type="containsErrors" dxfId="368" priority="554">
      <formula>ISERROR(O114)</formula>
    </cfRule>
  </conditionalFormatting>
  <conditionalFormatting sqref="O115">
    <cfRule type="containsErrors" dxfId="367" priority="553">
      <formula>ISERROR(O115)</formula>
    </cfRule>
  </conditionalFormatting>
  <conditionalFormatting sqref="O122">
    <cfRule type="containsErrors" dxfId="366" priority="552">
      <formula>ISERROR(O122)</formula>
    </cfRule>
  </conditionalFormatting>
  <conditionalFormatting sqref="O123">
    <cfRule type="containsErrors" dxfId="365" priority="551">
      <formula>ISERROR(O123)</formula>
    </cfRule>
  </conditionalFormatting>
  <conditionalFormatting sqref="O151">
    <cfRule type="containsErrors" dxfId="364" priority="550">
      <formula>ISERROR(O151)</formula>
    </cfRule>
  </conditionalFormatting>
  <conditionalFormatting sqref="O153">
    <cfRule type="containsErrors" dxfId="363" priority="549">
      <formula>ISERROR(O153)</formula>
    </cfRule>
  </conditionalFormatting>
  <conditionalFormatting sqref="O185">
    <cfRule type="containsErrors" dxfId="362" priority="548">
      <formula>ISERROR(O185)</formula>
    </cfRule>
  </conditionalFormatting>
  <conditionalFormatting sqref="O186">
    <cfRule type="containsErrors" dxfId="361" priority="547">
      <formula>ISERROR(O186)</formula>
    </cfRule>
  </conditionalFormatting>
  <conditionalFormatting sqref="O187">
    <cfRule type="containsErrors" dxfId="360" priority="546">
      <formula>ISERROR(O187)</formula>
    </cfRule>
  </conditionalFormatting>
  <conditionalFormatting sqref="O191">
    <cfRule type="containsErrors" dxfId="359" priority="545">
      <formula>ISERROR(O191)</formula>
    </cfRule>
  </conditionalFormatting>
  <conditionalFormatting sqref="O192">
    <cfRule type="containsErrors" dxfId="358" priority="544">
      <formula>ISERROR(O192)</formula>
    </cfRule>
  </conditionalFormatting>
  <conditionalFormatting sqref="O195">
    <cfRule type="containsErrors" dxfId="357" priority="543">
      <formula>ISERROR(O195)</formula>
    </cfRule>
  </conditionalFormatting>
  <conditionalFormatting sqref="O196">
    <cfRule type="containsErrors" dxfId="356" priority="542">
      <formula>ISERROR(O196)</formula>
    </cfRule>
  </conditionalFormatting>
  <conditionalFormatting sqref="O197">
    <cfRule type="containsErrors" dxfId="355" priority="541">
      <formula>ISERROR(O197)</formula>
    </cfRule>
  </conditionalFormatting>
  <conditionalFormatting sqref="O198">
    <cfRule type="containsErrors" dxfId="354" priority="540">
      <formula>ISERROR(O198)</formula>
    </cfRule>
  </conditionalFormatting>
  <conditionalFormatting sqref="O200">
    <cfRule type="containsErrors" dxfId="353" priority="539">
      <formula>ISERROR(O200)</formula>
    </cfRule>
  </conditionalFormatting>
  <conditionalFormatting sqref="O201">
    <cfRule type="containsErrors" dxfId="352" priority="538">
      <formula>ISERROR(O201)</formula>
    </cfRule>
  </conditionalFormatting>
  <conditionalFormatting sqref="O208">
    <cfRule type="containsErrors" dxfId="351" priority="537">
      <formula>ISERROR(O208)</formula>
    </cfRule>
  </conditionalFormatting>
  <conditionalFormatting sqref="O209">
    <cfRule type="containsErrors" dxfId="350" priority="536">
      <formula>ISERROR(O209)</formula>
    </cfRule>
  </conditionalFormatting>
  <conditionalFormatting sqref="O252">
    <cfRule type="containsErrors" dxfId="349" priority="535">
      <formula>ISERROR(O252)</formula>
    </cfRule>
  </conditionalFormatting>
  <conditionalFormatting sqref="O298">
    <cfRule type="containsErrors" dxfId="348" priority="534">
      <formula>ISERROR(O298)</formula>
    </cfRule>
  </conditionalFormatting>
  <conditionalFormatting sqref="O304">
    <cfRule type="containsErrors" dxfId="347" priority="533">
      <formula>ISERROR(O304)</formula>
    </cfRule>
  </conditionalFormatting>
  <conditionalFormatting sqref="O323">
    <cfRule type="containsErrors" dxfId="346" priority="532">
      <formula>ISERROR(O323)</formula>
    </cfRule>
  </conditionalFormatting>
  <conditionalFormatting sqref="O324">
    <cfRule type="containsErrors" dxfId="345" priority="531">
      <formula>ISERROR(O324)</formula>
    </cfRule>
  </conditionalFormatting>
  <conditionalFormatting sqref="O325">
    <cfRule type="containsErrors" dxfId="344" priority="530">
      <formula>ISERROR(O325)</formula>
    </cfRule>
  </conditionalFormatting>
  <conditionalFormatting sqref="O326">
    <cfRule type="containsErrors" dxfId="343" priority="529">
      <formula>ISERROR(O326)</formula>
    </cfRule>
  </conditionalFormatting>
  <conditionalFormatting sqref="O329">
    <cfRule type="containsErrors" dxfId="342" priority="528">
      <formula>ISERROR(O329)</formula>
    </cfRule>
  </conditionalFormatting>
  <conditionalFormatting sqref="O330">
    <cfRule type="containsErrors" dxfId="341" priority="527">
      <formula>ISERROR(O330)</formula>
    </cfRule>
  </conditionalFormatting>
  <conditionalFormatting sqref="O331">
    <cfRule type="containsErrors" dxfId="340" priority="526">
      <formula>ISERROR(O331)</formula>
    </cfRule>
  </conditionalFormatting>
  <conditionalFormatting sqref="O473">
    <cfRule type="containsErrors" dxfId="339" priority="525">
      <formula>ISERROR(O473)</formula>
    </cfRule>
  </conditionalFormatting>
  <conditionalFormatting sqref="O474">
    <cfRule type="containsErrors" dxfId="338" priority="524">
      <formula>ISERROR(O474)</formula>
    </cfRule>
  </conditionalFormatting>
  <conditionalFormatting sqref="O475">
    <cfRule type="containsErrors" dxfId="337" priority="523">
      <formula>ISERROR(O475)</formula>
    </cfRule>
  </conditionalFormatting>
  <conditionalFormatting sqref="O476">
    <cfRule type="containsErrors" dxfId="336" priority="522">
      <formula>ISERROR(O476)</formula>
    </cfRule>
  </conditionalFormatting>
  <conditionalFormatting sqref="O327">
    <cfRule type="containsErrors" dxfId="335" priority="520">
      <formula>ISERROR(O327)</formula>
    </cfRule>
  </conditionalFormatting>
  <conditionalFormatting sqref="O169">
    <cfRule type="containsErrors" dxfId="334" priority="519">
      <formula>ISERROR(O169)</formula>
    </cfRule>
  </conditionalFormatting>
  <conditionalFormatting sqref="O180">
    <cfRule type="containsErrors" dxfId="333" priority="518">
      <formula>ISERROR(O180)</formula>
    </cfRule>
  </conditionalFormatting>
  <conditionalFormatting sqref="O181">
    <cfRule type="containsErrors" dxfId="332" priority="517">
      <formula>ISERROR(O181)</formula>
    </cfRule>
  </conditionalFormatting>
  <conditionalFormatting sqref="O182">
    <cfRule type="containsErrors" dxfId="331" priority="516">
      <formula>ISERROR(O182)</formula>
    </cfRule>
  </conditionalFormatting>
  <conditionalFormatting sqref="O237">
    <cfRule type="containsErrors" dxfId="330" priority="515">
      <formula>ISERROR(O237)</formula>
    </cfRule>
  </conditionalFormatting>
  <conditionalFormatting sqref="O243">
    <cfRule type="containsErrors" dxfId="329" priority="514">
      <formula>ISERROR(O243)</formula>
    </cfRule>
  </conditionalFormatting>
  <conditionalFormatting sqref="O245">
    <cfRule type="containsErrors" dxfId="328" priority="513">
      <formula>ISERROR(O245)</formula>
    </cfRule>
  </conditionalFormatting>
  <conditionalFormatting sqref="O287">
    <cfRule type="containsErrors" dxfId="327" priority="512">
      <formula>ISERROR(O287)</formula>
    </cfRule>
  </conditionalFormatting>
  <conditionalFormatting sqref="O346">
    <cfRule type="containsErrors" dxfId="326" priority="511">
      <formula>ISERROR(O346)</formula>
    </cfRule>
  </conditionalFormatting>
  <conditionalFormatting sqref="O347">
    <cfRule type="containsErrors" dxfId="325" priority="510">
      <formula>ISERROR(O347)</formula>
    </cfRule>
  </conditionalFormatting>
  <conditionalFormatting sqref="O348">
    <cfRule type="containsErrors" dxfId="324" priority="509">
      <formula>ISERROR(O348)</formula>
    </cfRule>
  </conditionalFormatting>
  <conditionalFormatting sqref="O349">
    <cfRule type="containsErrors" dxfId="323" priority="508">
      <formula>ISERROR(O349)</formula>
    </cfRule>
  </conditionalFormatting>
  <conditionalFormatting sqref="O350">
    <cfRule type="containsErrors" dxfId="322" priority="507">
      <formula>ISERROR(O350)</formula>
    </cfRule>
  </conditionalFormatting>
  <conditionalFormatting sqref="O351">
    <cfRule type="containsErrors" dxfId="321" priority="506">
      <formula>ISERROR(O351)</formula>
    </cfRule>
  </conditionalFormatting>
  <conditionalFormatting sqref="O371">
    <cfRule type="containsErrors" dxfId="320" priority="505">
      <formula>ISERROR(O371)</formula>
    </cfRule>
  </conditionalFormatting>
  <conditionalFormatting sqref="O442">
    <cfRule type="containsErrors" dxfId="319" priority="504">
      <formula>ISERROR(O442)</formula>
    </cfRule>
  </conditionalFormatting>
  <conditionalFormatting sqref="O443">
    <cfRule type="containsErrors" dxfId="318" priority="503">
      <formula>ISERROR(O443)</formula>
    </cfRule>
  </conditionalFormatting>
  <conditionalFormatting sqref="O444">
    <cfRule type="containsErrors" dxfId="317" priority="502">
      <formula>ISERROR(O444)</formula>
    </cfRule>
  </conditionalFormatting>
  <conditionalFormatting sqref="O445">
    <cfRule type="containsErrors" dxfId="316" priority="501">
      <formula>ISERROR(O445)</formula>
    </cfRule>
  </conditionalFormatting>
  <conditionalFormatting sqref="O447">
    <cfRule type="containsErrors" dxfId="315" priority="500">
      <formula>ISERROR(O447)</formula>
    </cfRule>
  </conditionalFormatting>
  <conditionalFormatting sqref="O448">
    <cfRule type="containsErrors" dxfId="314" priority="499">
      <formula>ISERROR(O448)</formula>
    </cfRule>
  </conditionalFormatting>
  <conditionalFormatting sqref="O454">
    <cfRule type="containsErrors" dxfId="313" priority="498">
      <formula>ISERROR(O454)</formula>
    </cfRule>
  </conditionalFormatting>
  <conditionalFormatting sqref="O462">
    <cfRule type="containsErrors" dxfId="312" priority="497">
      <formula>ISERROR(O462)</formula>
    </cfRule>
  </conditionalFormatting>
  <conditionalFormatting sqref="D51 D53">
    <cfRule type="containsErrors" dxfId="311" priority="471">
      <formula>ISERROR(D51)</formula>
    </cfRule>
  </conditionalFormatting>
  <conditionalFormatting sqref="D52">
    <cfRule type="containsErrors" dxfId="310" priority="469">
      <formula>ISERROR(D52)</formula>
    </cfRule>
  </conditionalFormatting>
  <conditionalFormatting sqref="D54">
    <cfRule type="containsErrors" dxfId="309" priority="468">
      <formula>ISERROR(D54)</formula>
    </cfRule>
  </conditionalFormatting>
  <conditionalFormatting sqref="D55">
    <cfRule type="containsErrors" dxfId="308" priority="467">
      <formula>ISERROR(D55)</formula>
    </cfRule>
  </conditionalFormatting>
  <conditionalFormatting sqref="D42:D43 D45:D49">
    <cfRule type="containsErrors" dxfId="307" priority="473">
      <formula>ISERROR(D42)</formula>
    </cfRule>
  </conditionalFormatting>
  <conditionalFormatting sqref="D56:D57">
    <cfRule type="containsErrors" dxfId="306" priority="472">
      <formula>ISERROR(D56)</formula>
    </cfRule>
  </conditionalFormatting>
  <conditionalFormatting sqref="D50">
    <cfRule type="containsErrors" dxfId="305" priority="470">
      <formula>ISERROR(D50)</formula>
    </cfRule>
  </conditionalFormatting>
  <conditionalFormatting sqref="D44">
    <cfRule type="containsErrors" dxfId="304" priority="466">
      <formula>ISERROR(D44)</formula>
    </cfRule>
  </conditionalFormatting>
  <conditionalFormatting sqref="F42:G49">
    <cfRule type="containsErrors" dxfId="303" priority="465">
      <formula>ISERROR(F42)</formula>
    </cfRule>
  </conditionalFormatting>
  <conditionalFormatting sqref="K43">
    <cfRule type="containsErrors" dxfId="302" priority="463">
      <formula>ISERROR(K43)</formula>
    </cfRule>
  </conditionalFormatting>
  <conditionalFormatting sqref="H43:J43">
    <cfRule type="containsErrors" dxfId="301" priority="462">
      <formula>ISERROR(H43)</formula>
    </cfRule>
  </conditionalFormatting>
  <conditionalFormatting sqref="H47">
    <cfRule type="containsErrors" dxfId="300" priority="456">
      <formula>ISERROR(H47)</formula>
    </cfRule>
  </conditionalFormatting>
  <conditionalFormatting sqref="K42">
    <cfRule type="containsErrors" dxfId="299" priority="461">
      <formula>ISERROR(K42)</formula>
    </cfRule>
  </conditionalFormatting>
  <conditionalFormatting sqref="J42">
    <cfRule type="containsErrors" dxfId="298" priority="460">
      <formula>ISERROR(J42)</formula>
    </cfRule>
  </conditionalFormatting>
  <conditionalFormatting sqref="I42">
    <cfRule type="containsErrors" dxfId="297" priority="459">
      <formula>ISERROR(I42)</formula>
    </cfRule>
  </conditionalFormatting>
  <conditionalFormatting sqref="H44">
    <cfRule type="containsErrors" dxfId="296" priority="458">
      <formula>ISERROR(H44)</formula>
    </cfRule>
  </conditionalFormatting>
  <conditionalFormatting sqref="H45">
    <cfRule type="containsErrors" dxfId="295" priority="457">
      <formula>ISERROR(H45)</formula>
    </cfRule>
  </conditionalFormatting>
  <conditionalFormatting sqref="H48">
    <cfRule type="containsErrors" dxfId="294" priority="455">
      <formula>ISERROR(H48)</formula>
    </cfRule>
  </conditionalFormatting>
  <conditionalFormatting sqref="H49">
    <cfRule type="containsErrors" dxfId="293" priority="454">
      <formula>ISERROR(H49)</formula>
    </cfRule>
  </conditionalFormatting>
  <conditionalFormatting sqref="K51">
    <cfRule type="containsErrors" dxfId="292" priority="452">
      <formula>ISERROR(K51)</formula>
    </cfRule>
  </conditionalFormatting>
  <conditionalFormatting sqref="H50">
    <cfRule type="containsErrors" dxfId="291" priority="453">
      <formula>ISERROR(H50)</formula>
    </cfRule>
  </conditionalFormatting>
  <conditionalFormatting sqref="H51 J51">
    <cfRule type="containsErrors" dxfId="290" priority="451">
      <formula>ISERROR(H51)</formula>
    </cfRule>
  </conditionalFormatting>
  <conditionalFormatting sqref="H46">
    <cfRule type="containsErrors" dxfId="289" priority="449">
      <formula>ISERROR(H46)</formula>
    </cfRule>
  </conditionalFormatting>
  <conditionalFormatting sqref="H59">
    <cfRule type="containsErrors" dxfId="288" priority="450">
      <formula>ISERROR(H59)</formula>
    </cfRule>
  </conditionalFormatting>
  <conditionalFormatting sqref="H42">
    <cfRule type="containsErrors" dxfId="287" priority="448">
      <formula>ISERROR(H42)</formula>
    </cfRule>
  </conditionalFormatting>
  <conditionalFormatting sqref="I51">
    <cfRule type="containsErrors" dxfId="286" priority="447">
      <formula>ISERROR(I51)</formula>
    </cfRule>
  </conditionalFormatting>
  <conditionalFormatting sqref="I44">
    <cfRule type="containsErrors" dxfId="285" priority="446">
      <formula>ISERROR(I44)</formula>
    </cfRule>
  </conditionalFormatting>
  <conditionalFormatting sqref="J44">
    <cfRule type="containsErrors" dxfId="284" priority="444">
      <formula>ISERROR(J44)</formula>
    </cfRule>
  </conditionalFormatting>
  <conditionalFormatting sqref="K44">
    <cfRule type="containsErrors" dxfId="283" priority="445">
      <formula>ISERROR(K44)</formula>
    </cfRule>
  </conditionalFormatting>
  <conditionalFormatting sqref="K49">
    <cfRule type="containsErrors" dxfId="282" priority="427">
      <formula>ISERROR(K49)</formula>
    </cfRule>
  </conditionalFormatting>
  <conditionalFormatting sqref="I49">
    <cfRule type="containsErrors" dxfId="281" priority="428">
      <formula>ISERROR(I49)</formula>
    </cfRule>
  </conditionalFormatting>
  <conditionalFormatting sqref="J48">
    <cfRule type="containsErrors" dxfId="280" priority="429">
      <formula>ISERROR(J48)</formula>
    </cfRule>
  </conditionalFormatting>
  <conditionalFormatting sqref="H58">
    <cfRule type="containsErrors" dxfId="279" priority="443">
      <formula>ISERROR(H58)</formula>
    </cfRule>
  </conditionalFormatting>
  <conditionalFormatting sqref="I59">
    <cfRule type="containsErrors" dxfId="278" priority="442">
      <formula>ISERROR(I59)</formula>
    </cfRule>
  </conditionalFormatting>
  <conditionalFormatting sqref="J59">
    <cfRule type="containsErrors" dxfId="277" priority="440">
      <formula>ISERROR(J59)</formula>
    </cfRule>
  </conditionalFormatting>
  <conditionalFormatting sqref="K59">
    <cfRule type="containsErrors" dxfId="276" priority="441">
      <formula>ISERROR(K59)</formula>
    </cfRule>
  </conditionalFormatting>
  <conditionalFormatting sqref="J52">
    <cfRule type="containsErrors" dxfId="275" priority="419">
      <formula>ISERROR(J52)</formula>
    </cfRule>
  </conditionalFormatting>
  <conditionalFormatting sqref="I45">
    <cfRule type="containsErrors" dxfId="274" priority="439">
      <formula>ISERROR(I45)</formula>
    </cfRule>
  </conditionalFormatting>
  <conditionalFormatting sqref="J45">
    <cfRule type="containsErrors" dxfId="273" priority="437">
      <formula>ISERROR(J45)</formula>
    </cfRule>
  </conditionalFormatting>
  <conditionalFormatting sqref="K45">
    <cfRule type="containsErrors" dxfId="272" priority="438">
      <formula>ISERROR(K45)</formula>
    </cfRule>
  </conditionalFormatting>
  <conditionalFormatting sqref="K46">
    <cfRule type="containsErrors" dxfId="271" priority="436">
      <formula>ISERROR(K46)</formula>
    </cfRule>
  </conditionalFormatting>
  <conditionalFormatting sqref="I46">
    <cfRule type="containsErrors" dxfId="270" priority="435">
      <formula>ISERROR(I46)</formula>
    </cfRule>
  </conditionalFormatting>
  <conditionalFormatting sqref="I47">
    <cfRule type="containsErrors" dxfId="269" priority="434">
      <formula>ISERROR(I47)</formula>
    </cfRule>
  </conditionalFormatting>
  <conditionalFormatting sqref="J47">
    <cfRule type="containsErrors" dxfId="268" priority="432">
      <formula>ISERROR(J47)</formula>
    </cfRule>
  </conditionalFormatting>
  <conditionalFormatting sqref="K47">
    <cfRule type="containsErrors" dxfId="267" priority="433">
      <formula>ISERROR(K47)</formula>
    </cfRule>
  </conditionalFormatting>
  <conditionalFormatting sqref="I48">
    <cfRule type="containsErrors" dxfId="266" priority="431">
      <formula>ISERROR(I48)</formula>
    </cfRule>
  </conditionalFormatting>
  <conditionalFormatting sqref="K48">
    <cfRule type="containsErrors" dxfId="265" priority="430">
      <formula>ISERROR(K48)</formula>
    </cfRule>
  </conditionalFormatting>
  <conditionalFormatting sqref="J49">
    <cfRule type="containsErrors" dxfId="264" priority="426">
      <formula>ISERROR(J49)</formula>
    </cfRule>
  </conditionalFormatting>
  <conditionalFormatting sqref="I50">
    <cfRule type="containsErrors" dxfId="263" priority="425">
      <formula>ISERROR(I50)</formula>
    </cfRule>
  </conditionalFormatting>
  <conditionalFormatting sqref="J50">
    <cfRule type="containsErrors" dxfId="262" priority="423">
      <formula>ISERROR(J50)</formula>
    </cfRule>
  </conditionalFormatting>
  <conditionalFormatting sqref="K50">
    <cfRule type="containsErrors" dxfId="261" priority="424">
      <formula>ISERROR(K50)</formula>
    </cfRule>
  </conditionalFormatting>
  <conditionalFormatting sqref="H52">
    <cfRule type="containsErrors" dxfId="260" priority="422">
      <formula>ISERROR(H52)</formula>
    </cfRule>
  </conditionalFormatting>
  <conditionalFormatting sqref="I52">
    <cfRule type="containsErrors" dxfId="259" priority="421">
      <formula>ISERROR(I52)</formula>
    </cfRule>
  </conditionalFormatting>
  <conditionalFormatting sqref="K52">
    <cfRule type="containsErrors" dxfId="258" priority="420">
      <formula>ISERROR(K52)</formula>
    </cfRule>
  </conditionalFormatting>
  <conditionalFormatting sqref="J53">
    <cfRule type="containsErrors" dxfId="257" priority="415">
      <formula>ISERROR(J53)</formula>
    </cfRule>
  </conditionalFormatting>
  <conditionalFormatting sqref="H53">
    <cfRule type="containsErrors" dxfId="256" priority="418">
      <formula>ISERROR(H53)</formula>
    </cfRule>
  </conditionalFormatting>
  <conditionalFormatting sqref="I53">
    <cfRule type="containsErrors" dxfId="255" priority="417">
      <formula>ISERROR(I53)</formula>
    </cfRule>
  </conditionalFormatting>
  <conditionalFormatting sqref="K53">
    <cfRule type="containsErrors" dxfId="254" priority="416">
      <formula>ISERROR(K53)</formula>
    </cfRule>
  </conditionalFormatting>
  <conditionalFormatting sqref="H54">
    <cfRule type="containsErrors" dxfId="253" priority="414">
      <formula>ISERROR(H54)</formula>
    </cfRule>
  </conditionalFormatting>
  <conditionalFormatting sqref="H56">
    <cfRule type="containsErrors" dxfId="252" priority="464">
      <formula>ISERROR(H56)</formula>
    </cfRule>
  </conditionalFormatting>
  <conditionalFormatting sqref="J54">
    <cfRule type="containsErrors" dxfId="251" priority="411">
      <formula>ISERROR(J54)</formula>
    </cfRule>
  </conditionalFormatting>
  <conditionalFormatting sqref="I54">
    <cfRule type="containsErrors" dxfId="250" priority="413">
      <formula>ISERROR(I54)</formula>
    </cfRule>
  </conditionalFormatting>
  <conditionalFormatting sqref="K54">
    <cfRule type="containsErrors" dxfId="249" priority="412">
      <formula>ISERROR(K54)</formula>
    </cfRule>
  </conditionalFormatting>
  <conditionalFormatting sqref="J55">
    <cfRule type="containsErrors" dxfId="248" priority="408">
      <formula>ISERROR(J55)</formula>
    </cfRule>
  </conditionalFormatting>
  <conditionalFormatting sqref="I55">
    <cfRule type="containsErrors" dxfId="247" priority="410">
      <formula>ISERROR(I55)</formula>
    </cfRule>
  </conditionalFormatting>
  <conditionalFormatting sqref="K55">
    <cfRule type="containsErrors" dxfId="246" priority="409">
      <formula>ISERROR(K55)</formula>
    </cfRule>
  </conditionalFormatting>
  <conditionalFormatting sqref="J56">
    <cfRule type="containsErrors" dxfId="245" priority="405">
      <formula>ISERROR(J56)</formula>
    </cfRule>
  </conditionalFormatting>
  <conditionalFormatting sqref="I56">
    <cfRule type="containsErrors" dxfId="244" priority="407">
      <formula>ISERROR(I56)</formula>
    </cfRule>
  </conditionalFormatting>
  <conditionalFormatting sqref="K56">
    <cfRule type="containsErrors" dxfId="243" priority="406">
      <formula>ISERROR(K56)</formula>
    </cfRule>
  </conditionalFormatting>
  <conditionalFormatting sqref="J57">
    <cfRule type="containsErrors" dxfId="242" priority="402">
      <formula>ISERROR(J57)</formula>
    </cfRule>
  </conditionalFormatting>
  <conditionalFormatting sqref="I57">
    <cfRule type="containsErrors" dxfId="241" priority="404">
      <formula>ISERROR(I57)</formula>
    </cfRule>
  </conditionalFormatting>
  <conditionalFormatting sqref="K57">
    <cfRule type="containsErrors" dxfId="240" priority="403">
      <formula>ISERROR(K57)</formula>
    </cfRule>
  </conditionalFormatting>
  <conditionalFormatting sqref="J58">
    <cfRule type="containsErrors" dxfId="239" priority="399">
      <formula>ISERROR(J58)</formula>
    </cfRule>
  </conditionalFormatting>
  <conditionalFormatting sqref="I58">
    <cfRule type="containsErrors" dxfId="238" priority="401">
      <formula>ISERROR(I58)</formula>
    </cfRule>
  </conditionalFormatting>
  <conditionalFormatting sqref="K58">
    <cfRule type="containsErrors" dxfId="237" priority="400">
      <formula>ISERROR(K58)</formula>
    </cfRule>
  </conditionalFormatting>
  <conditionalFormatting sqref="J46">
    <cfRule type="containsErrors" dxfId="236" priority="398">
      <formula>ISERROR(J46)</formula>
    </cfRule>
  </conditionalFormatting>
  <conditionalFormatting sqref="N41:N59">
    <cfRule type="cellIs" dxfId="235" priority="397" operator="equal">
      <formula>0</formula>
    </cfRule>
  </conditionalFormatting>
  <conditionalFormatting sqref="O55:O58">
    <cfRule type="containsErrors" dxfId="234" priority="396">
      <formula>ISERROR(O55)</formula>
    </cfRule>
  </conditionalFormatting>
  <conditionalFormatting sqref="O50">
    <cfRule type="containsErrors" dxfId="233" priority="395">
      <formula>ISERROR(O50)</formula>
    </cfRule>
  </conditionalFormatting>
  <conditionalFormatting sqref="O47">
    <cfRule type="containsErrors" dxfId="232" priority="394">
      <formula>ISERROR(O47)</formula>
    </cfRule>
  </conditionalFormatting>
  <conditionalFormatting sqref="O48">
    <cfRule type="containsErrors" dxfId="231" priority="393">
      <formula>ISERROR(O48)</formula>
    </cfRule>
  </conditionalFormatting>
  <conditionalFormatting sqref="O49">
    <cfRule type="containsErrors" dxfId="230" priority="392">
      <formula>ISERROR(O49)</formula>
    </cfRule>
  </conditionalFormatting>
  <conditionalFormatting sqref="O54">
    <cfRule type="containsErrors" dxfId="229" priority="391">
      <formula>ISERROR(O54)</formula>
    </cfRule>
  </conditionalFormatting>
  <conditionalFormatting sqref="O59">
    <cfRule type="containsErrors" dxfId="228" priority="390">
      <formula>ISERROR(O59)</formula>
    </cfRule>
  </conditionalFormatting>
  <conditionalFormatting sqref="O46">
    <cfRule type="containsErrors" dxfId="227" priority="389">
      <formula>ISERROR(O46)</formula>
    </cfRule>
  </conditionalFormatting>
  <conditionalFormatting sqref="O42:O44">
    <cfRule type="containsErrors" dxfId="226" priority="388">
      <formula>ISERROR(O42)</formula>
    </cfRule>
  </conditionalFormatting>
  <conditionalFormatting sqref="O51">
    <cfRule type="containsErrors" dxfId="225" priority="387">
      <formula>ISERROR(O51)</formula>
    </cfRule>
  </conditionalFormatting>
  <conditionalFormatting sqref="O52">
    <cfRule type="containsErrors" dxfId="224" priority="386">
      <formula>ISERROR(O52)</formula>
    </cfRule>
  </conditionalFormatting>
  <conditionalFormatting sqref="O53">
    <cfRule type="containsErrors" dxfId="223" priority="385">
      <formula>ISERROR(O53)</formula>
    </cfRule>
  </conditionalFormatting>
  <conditionalFormatting sqref="O45">
    <cfRule type="containsErrors" dxfId="222" priority="384">
      <formula>ISERROR(O45)</formula>
    </cfRule>
  </conditionalFormatting>
  <conditionalFormatting sqref="P41:P42">
    <cfRule type="cellIs" dxfId="221" priority="381" operator="equal">
      <formula>0</formula>
    </cfRule>
  </conditionalFormatting>
  <conditionalFormatting sqref="P43:P59">
    <cfRule type="cellIs" dxfId="220" priority="380" operator="equal">
      <formula>0</formula>
    </cfRule>
  </conditionalFormatting>
  <conditionalFormatting sqref="Q42:Q59">
    <cfRule type="containsErrors" dxfId="219" priority="377">
      <formula>ISERROR(Q42)</formula>
    </cfRule>
  </conditionalFormatting>
  <conditionalFormatting sqref="U42:U59">
    <cfRule type="containsErrors" dxfId="218" priority="376">
      <formula>ISERROR(U42)</formula>
    </cfRule>
  </conditionalFormatting>
  <conditionalFormatting sqref="R42:T59">
    <cfRule type="containsErrors" dxfId="217" priority="375">
      <formula>ISERROR(R42)</formula>
    </cfRule>
  </conditionalFormatting>
  <conditionalFormatting sqref="V42:W59">
    <cfRule type="containsErrors" dxfId="216" priority="374">
      <formula>ISERROR(V42)</formula>
    </cfRule>
  </conditionalFormatting>
  <conditionalFormatting sqref="W42:W59">
    <cfRule type="expression" dxfId="215" priority="364">
      <formula>$AC42=1</formula>
    </cfRule>
    <cfRule type="expression" dxfId="214" priority="365">
      <formula>$AC42=5</formula>
    </cfRule>
    <cfRule type="expression" dxfId="213" priority="366">
      <formula>$AC42=4</formula>
    </cfRule>
    <cfRule type="expression" dxfId="212" priority="367" stopIfTrue="1">
      <formula>$AC42=3</formula>
    </cfRule>
    <cfRule type="expression" dxfId="211" priority="368">
      <formula>$AC42=2</formula>
    </cfRule>
  </conditionalFormatting>
  <conditionalFormatting sqref="V42:V59">
    <cfRule type="expression" dxfId="210" priority="370" stopIfTrue="1">
      <formula>V42="CON AVANCE"</formula>
    </cfRule>
  </conditionalFormatting>
  <conditionalFormatting sqref="V42:V59">
    <cfRule type="expression" dxfId="209" priority="369" stopIfTrue="1">
      <formula>V42="CUMPLIDA"</formula>
    </cfRule>
    <cfRule type="expression" dxfId="208" priority="372" stopIfTrue="1">
      <formula>V42="PRÓXIMA A VENCER"</formula>
    </cfRule>
    <cfRule type="expression" dxfId="207" priority="373" stopIfTrue="1">
      <formula>V42="VENCIDA"</formula>
    </cfRule>
  </conditionalFormatting>
  <conditionalFormatting sqref="V42:V59">
    <cfRule type="expression" dxfId="206" priority="371">
      <formula>V42="EN TERMINO"</formula>
    </cfRule>
  </conditionalFormatting>
  <conditionalFormatting sqref="D390">
    <cfRule type="containsErrors" dxfId="205" priority="355">
      <formula>ISERROR(D390)</formula>
    </cfRule>
  </conditionalFormatting>
  <conditionalFormatting sqref="L41:M41">
    <cfRule type="containsErrors" dxfId="204" priority="351">
      <formula>ISERROR(L41)</formula>
    </cfRule>
  </conditionalFormatting>
  <conditionalFormatting sqref="Q41">
    <cfRule type="containsErrors" dxfId="203" priority="350">
      <formula>ISERROR(Q41)</formula>
    </cfRule>
  </conditionalFormatting>
  <conditionalFormatting sqref="U41">
    <cfRule type="containsErrors" dxfId="202" priority="349">
      <formula>ISERROR(U41)</formula>
    </cfRule>
  </conditionalFormatting>
  <conditionalFormatting sqref="W41">
    <cfRule type="expression" dxfId="201" priority="337">
      <formula>$AC41=1</formula>
    </cfRule>
    <cfRule type="expression" dxfId="200" priority="338">
      <formula>$AC41=5</formula>
    </cfRule>
    <cfRule type="expression" dxfId="199" priority="339">
      <formula>$AC41=4</formula>
    </cfRule>
    <cfRule type="expression" dxfId="198" priority="340" stopIfTrue="1">
      <formula>$AC41=3</formula>
    </cfRule>
    <cfRule type="expression" dxfId="197" priority="341">
      <formula>$AC41=2</formula>
    </cfRule>
  </conditionalFormatting>
  <conditionalFormatting sqref="V41">
    <cfRule type="expression" dxfId="196" priority="343" stopIfTrue="1">
      <formula>V41="CON AVANCE"</formula>
    </cfRule>
  </conditionalFormatting>
  <conditionalFormatting sqref="V41">
    <cfRule type="expression" dxfId="195" priority="342" stopIfTrue="1">
      <formula>V41="CUMPLIDA"</formula>
    </cfRule>
    <cfRule type="expression" dxfId="194" priority="345" stopIfTrue="1">
      <formula>V41="PRÓXIMA A VENCER"</formula>
    </cfRule>
    <cfRule type="expression" dxfId="193" priority="346" stopIfTrue="1">
      <formula>V41="VENCIDA"</formula>
    </cfRule>
  </conditionalFormatting>
  <conditionalFormatting sqref="V41">
    <cfRule type="expression" dxfId="192" priority="344">
      <formula>V41="EN TERMINO"</formula>
    </cfRule>
  </conditionalFormatting>
  <conditionalFormatting sqref="R41:T41">
    <cfRule type="containsErrors" dxfId="191" priority="332">
      <formula>ISERROR(R41)</formula>
    </cfRule>
  </conditionalFormatting>
  <conditionalFormatting sqref="V41:W41">
    <cfRule type="containsErrors" dxfId="190" priority="331">
      <formula>ISERROR(V41)</formula>
    </cfRule>
  </conditionalFormatting>
  <conditionalFormatting sqref="O40 X40 D40:K40">
    <cfRule type="containsErrors" dxfId="189" priority="329">
      <formula>ISERROR(D40)</formula>
    </cfRule>
  </conditionalFormatting>
  <conditionalFormatting sqref="N40">
    <cfRule type="cellIs" dxfId="188" priority="327" operator="equal">
      <formula>0</formula>
    </cfRule>
  </conditionalFormatting>
  <conditionalFormatting sqref="L40:M40">
    <cfRule type="containsErrors" dxfId="187" priority="323">
      <formula>ISERROR(L40)</formula>
    </cfRule>
  </conditionalFormatting>
  <conditionalFormatting sqref="Q40">
    <cfRule type="containsErrors" dxfId="186" priority="322">
      <formula>ISERROR(Q40)</formula>
    </cfRule>
  </conditionalFormatting>
  <conditionalFormatting sqref="U40">
    <cfRule type="containsErrors" dxfId="185" priority="321">
      <formula>ISERROR(U40)</formula>
    </cfRule>
  </conditionalFormatting>
  <conditionalFormatting sqref="R40:T40">
    <cfRule type="containsErrors" dxfId="184" priority="320">
      <formula>ISERROR(R40)</formula>
    </cfRule>
  </conditionalFormatting>
  <conditionalFormatting sqref="V40:W40">
    <cfRule type="containsErrors" dxfId="183" priority="319">
      <formula>ISERROR(V40)</formula>
    </cfRule>
  </conditionalFormatting>
  <conditionalFormatting sqref="W40">
    <cfRule type="expression" dxfId="182" priority="309">
      <formula>$AC40=1</formula>
    </cfRule>
    <cfRule type="expression" dxfId="181" priority="310">
      <formula>$AC40=5</formula>
    </cfRule>
    <cfRule type="expression" dxfId="180" priority="311">
      <formula>$AC40=4</formula>
    </cfRule>
    <cfRule type="expression" dxfId="179" priority="312" stopIfTrue="1">
      <formula>$AC40=3</formula>
    </cfRule>
    <cfRule type="expression" dxfId="178" priority="313">
      <formula>$AC40=2</formula>
    </cfRule>
  </conditionalFormatting>
  <conditionalFormatting sqref="V40">
    <cfRule type="expression" dxfId="177" priority="315" stopIfTrue="1">
      <formula>V40="CON AVANCE"</formula>
    </cfRule>
  </conditionalFormatting>
  <conditionalFormatting sqref="V40">
    <cfRule type="expression" dxfId="176" priority="314" stopIfTrue="1">
      <formula>V40="CUMPLIDA"</formula>
    </cfRule>
    <cfRule type="expression" dxfId="175" priority="317" stopIfTrue="1">
      <formula>V40="PRÓXIMA A VENCER"</formula>
    </cfRule>
    <cfRule type="expression" dxfId="174" priority="318" stopIfTrue="1">
      <formula>V40="VENCIDA"</formula>
    </cfRule>
  </conditionalFormatting>
  <conditionalFormatting sqref="V40">
    <cfRule type="expression" dxfId="173" priority="316">
      <formula>V40="EN TERMINO"</formula>
    </cfRule>
  </conditionalFormatting>
  <conditionalFormatting sqref="D23:D27 D21">
    <cfRule type="containsErrors" dxfId="172" priority="304">
      <formula>ISERROR(D21)</formula>
    </cfRule>
  </conditionalFormatting>
  <conditionalFormatting sqref="D35:E36 O32:O36">
    <cfRule type="containsErrors" dxfId="171" priority="303">
      <formula>ISERROR(D32)</formula>
    </cfRule>
  </conditionalFormatting>
  <conditionalFormatting sqref="O39">
    <cfRule type="containsErrors" dxfId="170" priority="301">
      <formula>ISERROR(O39)</formula>
    </cfRule>
  </conditionalFormatting>
  <conditionalFormatting sqref="O37">
    <cfRule type="containsErrors" dxfId="169" priority="302">
      <formula>ISERROR(O37)</formula>
    </cfRule>
  </conditionalFormatting>
  <conditionalFormatting sqref="E38">
    <cfRule type="containsErrors" dxfId="168" priority="300">
      <formula>ISERROR(E38)</formula>
    </cfRule>
  </conditionalFormatting>
  <conditionalFormatting sqref="D28:E28 D30:E30 D32:E32">
    <cfRule type="containsErrors" dxfId="167" priority="299">
      <formula>ISERROR(D28)</formula>
    </cfRule>
  </conditionalFormatting>
  <conditionalFormatting sqref="O30 H28:I29 H30">
    <cfRule type="containsErrors" dxfId="166" priority="298">
      <formula>ISERROR(H28)</formula>
    </cfRule>
  </conditionalFormatting>
  <conditionalFormatting sqref="O28:O29">
    <cfRule type="containsErrors" dxfId="165" priority="297">
      <formula>ISERROR(O28)</formula>
    </cfRule>
  </conditionalFormatting>
  <conditionalFormatting sqref="D29:E29">
    <cfRule type="containsErrors" dxfId="164" priority="296">
      <formula>ISERROR(D29)</formula>
    </cfRule>
  </conditionalFormatting>
  <conditionalFormatting sqref="O31">
    <cfRule type="containsErrors" dxfId="163" priority="295">
      <formula>ISERROR(O31)</formula>
    </cfRule>
  </conditionalFormatting>
  <conditionalFormatting sqref="D31:E31">
    <cfRule type="containsErrors" dxfId="162" priority="294">
      <formula>ISERROR(D31)</formula>
    </cfRule>
  </conditionalFormatting>
  <conditionalFormatting sqref="I30">
    <cfRule type="containsErrors" dxfId="161" priority="293">
      <formula>ISERROR(I30)</formula>
    </cfRule>
  </conditionalFormatting>
  <conditionalFormatting sqref="H31:I31">
    <cfRule type="containsErrors" dxfId="160" priority="292">
      <formula>ISERROR(H31)</formula>
    </cfRule>
  </conditionalFormatting>
  <conditionalFormatting sqref="D33:E33">
    <cfRule type="containsErrors" dxfId="159" priority="291">
      <formula>ISERROR(D33)</formula>
    </cfRule>
  </conditionalFormatting>
  <conditionalFormatting sqref="D34:E34">
    <cfRule type="containsErrors" dxfId="158" priority="290">
      <formula>ISERROR(D34)</formula>
    </cfRule>
  </conditionalFormatting>
  <conditionalFormatting sqref="H32:I32">
    <cfRule type="containsErrors" dxfId="157" priority="289">
      <formula>ISERROR(H32)</formula>
    </cfRule>
  </conditionalFormatting>
  <conditionalFormatting sqref="H33:I33">
    <cfRule type="containsErrors" dxfId="156" priority="288">
      <formula>ISERROR(H33)</formula>
    </cfRule>
  </conditionalFormatting>
  <conditionalFormatting sqref="I34">
    <cfRule type="containsErrors" dxfId="155" priority="287">
      <formula>ISERROR(I34)</formula>
    </cfRule>
  </conditionalFormatting>
  <conditionalFormatting sqref="H34">
    <cfRule type="containsErrors" dxfId="154" priority="286">
      <formula>ISERROR(H34)</formula>
    </cfRule>
  </conditionalFormatting>
  <conditionalFormatting sqref="H35:I35">
    <cfRule type="containsErrors" dxfId="153" priority="285">
      <formula>ISERROR(H35)</formula>
    </cfRule>
  </conditionalFormatting>
  <conditionalFormatting sqref="H36">
    <cfRule type="containsErrors" dxfId="152" priority="284">
      <formula>ISERROR(H36)</formula>
    </cfRule>
  </conditionalFormatting>
  <conditionalFormatting sqref="I36">
    <cfRule type="containsErrors" dxfId="151" priority="283">
      <formula>ISERROR(I36)</formula>
    </cfRule>
  </conditionalFormatting>
  <conditionalFormatting sqref="H37">
    <cfRule type="containsErrors" dxfId="150" priority="282">
      <formula>ISERROR(H37)</formula>
    </cfRule>
  </conditionalFormatting>
  <conditionalFormatting sqref="J37">
    <cfRule type="containsErrors" dxfId="149" priority="281">
      <formula>ISERROR(J37)</formula>
    </cfRule>
  </conditionalFormatting>
  <conditionalFormatting sqref="K37">
    <cfRule type="containsErrors" dxfId="148" priority="280">
      <formula>ISERROR(K37)</formula>
    </cfRule>
  </conditionalFormatting>
  <conditionalFormatting sqref="I37">
    <cfRule type="containsErrors" dxfId="147" priority="279">
      <formula>ISERROR(I37)</formula>
    </cfRule>
  </conditionalFormatting>
  <conditionalFormatting sqref="E39">
    <cfRule type="containsErrors" dxfId="146" priority="278">
      <formula>ISERROR(E39)</formula>
    </cfRule>
  </conditionalFormatting>
  <conditionalFormatting sqref="I38">
    <cfRule type="containsErrors" dxfId="145" priority="277">
      <formula>ISERROR(I38)</formula>
    </cfRule>
  </conditionalFormatting>
  <conditionalFormatting sqref="J38">
    <cfRule type="containsErrors" dxfId="144" priority="276">
      <formula>ISERROR(J38)</formula>
    </cfRule>
  </conditionalFormatting>
  <conditionalFormatting sqref="K38">
    <cfRule type="containsErrors" dxfId="143" priority="275">
      <formula>ISERROR(K38)</formula>
    </cfRule>
  </conditionalFormatting>
  <conditionalFormatting sqref="H38">
    <cfRule type="containsErrors" dxfId="142" priority="274">
      <formula>ISERROR(H38)</formula>
    </cfRule>
  </conditionalFormatting>
  <conditionalFormatting sqref="I39">
    <cfRule type="containsErrors" dxfId="141" priority="273">
      <formula>ISERROR(I39)</formula>
    </cfRule>
  </conditionalFormatting>
  <conditionalFormatting sqref="J39">
    <cfRule type="containsErrors" dxfId="140" priority="272">
      <formula>ISERROR(J39)</formula>
    </cfRule>
  </conditionalFormatting>
  <conditionalFormatting sqref="K39">
    <cfRule type="containsErrors" dxfId="139" priority="271">
      <formula>ISERROR(K39)</formula>
    </cfRule>
  </conditionalFormatting>
  <conditionalFormatting sqref="H39">
    <cfRule type="containsErrors" dxfId="138" priority="270">
      <formula>ISERROR(H39)</formula>
    </cfRule>
  </conditionalFormatting>
  <conditionalFormatting sqref="K21:K27 E21:G27">
    <cfRule type="containsErrors" dxfId="137" priority="269">
      <formula>ISERROR(E21)</formula>
    </cfRule>
  </conditionalFormatting>
  <conditionalFormatting sqref="O24">
    <cfRule type="containsErrors" dxfId="136" priority="266">
      <formula>ISERROR(O24)</formula>
    </cfRule>
  </conditionalFormatting>
  <conditionalFormatting sqref="O26">
    <cfRule type="containsErrors" dxfId="135" priority="265">
      <formula>ISERROR(O26)</formula>
    </cfRule>
  </conditionalFormatting>
  <conditionalFormatting sqref="O23">
    <cfRule type="containsErrors" dxfId="134" priority="264">
      <formula>ISERROR(O23)</formula>
    </cfRule>
  </conditionalFormatting>
  <conditionalFormatting sqref="O25">
    <cfRule type="containsErrors" dxfId="133" priority="263">
      <formula>ISERROR(O25)</formula>
    </cfRule>
  </conditionalFormatting>
  <conditionalFormatting sqref="O27">
    <cfRule type="containsErrors" dxfId="132" priority="262">
      <formula>ISERROR(O27)</formula>
    </cfRule>
  </conditionalFormatting>
  <conditionalFormatting sqref="H22:J27">
    <cfRule type="containsErrors" dxfId="131" priority="261">
      <formula>ISERROR(H22)</formula>
    </cfRule>
  </conditionalFormatting>
  <conditionalFormatting sqref="H21">
    <cfRule type="containsErrors" dxfId="130" priority="260">
      <formula>ISERROR(H21)</formula>
    </cfRule>
  </conditionalFormatting>
  <conditionalFormatting sqref="H21">
    <cfRule type="containsErrors" dxfId="129" priority="259">
      <formula>ISERROR(H21)</formula>
    </cfRule>
  </conditionalFormatting>
  <conditionalFormatting sqref="I21">
    <cfRule type="containsErrors" dxfId="128" priority="258">
      <formula>ISERROR(I21)</formula>
    </cfRule>
  </conditionalFormatting>
  <conditionalFormatting sqref="D22">
    <cfRule type="containsErrors" dxfId="127" priority="257">
      <formula>ISERROR(D22)</formula>
    </cfRule>
  </conditionalFormatting>
  <conditionalFormatting sqref="E37">
    <cfRule type="containsErrors" dxfId="126" priority="256">
      <formula>ISERROR(E37)</formula>
    </cfRule>
  </conditionalFormatting>
  <conditionalFormatting sqref="O38">
    <cfRule type="containsErrors" dxfId="125" priority="255">
      <formula>ISERROR(O38)</formula>
    </cfRule>
  </conditionalFormatting>
  <conditionalFormatting sqref="N21:N39">
    <cfRule type="cellIs" dxfId="124" priority="254" operator="equal">
      <formula>0</formula>
    </cfRule>
  </conditionalFormatting>
  <conditionalFormatting sqref="O22">
    <cfRule type="containsErrors" dxfId="123" priority="253">
      <formula>ISERROR(O22)</formula>
    </cfRule>
  </conditionalFormatting>
  <conditionalFormatting sqref="O21">
    <cfRule type="containsErrors" dxfId="122" priority="252">
      <formula>ISERROR(O21)</formula>
    </cfRule>
  </conditionalFormatting>
  <conditionalFormatting sqref="A2 A7:A544 A4:A5">
    <cfRule type="duplicateValues" dxfId="121" priority="4239"/>
  </conditionalFormatting>
  <conditionalFormatting sqref="A2 A7:A544 A4:A5">
    <cfRule type="duplicateValues" dxfId="120" priority="4240"/>
    <cfRule type="duplicateValues" dxfId="119" priority="4241"/>
  </conditionalFormatting>
  <conditionalFormatting sqref="P21:P39">
    <cfRule type="cellIs" dxfId="118" priority="251" operator="equal">
      <formula>0</formula>
    </cfRule>
  </conditionalFormatting>
  <conditionalFormatting sqref="C20">
    <cfRule type="containsErrors" dxfId="117" priority="247">
      <formula>ISERROR(C20)</formula>
    </cfRule>
  </conditionalFormatting>
  <conditionalFormatting sqref="D20">
    <cfRule type="containsErrors" dxfId="116" priority="235">
      <formula>ISERROR(D20)</formula>
    </cfRule>
  </conditionalFormatting>
  <conditionalFormatting sqref="E20:G20 K20">
    <cfRule type="containsErrors" dxfId="115" priority="234">
      <formula>ISERROR(E20)</formula>
    </cfRule>
  </conditionalFormatting>
  <conditionalFormatting sqref="N20">
    <cfRule type="cellIs" dxfId="114" priority="233" operator="equal">
      <formula>0</formula>
    </cfRule>
  </conditionalFormatting>
  <conditionalFormatting sqref="O20">
    <cfRule type="containsErrors" dxfId="113" priority="232">
      <formula>ISERROR(O20)</formula>
    </cfRule>
  </conditionalFormatting>
  <conditionalFormatting sqref="H20:J20">
    <cfRule type="containsErrors" dxfId="112" priority="231">
      <formula>ISERROR(H20)</formula>
    </cfRule>
  </conditionalFormatting>
  <conditionalFormatting sqref="P20">
    <cfRule type="cellIs" dxfId="111" priority="230" operator="equal">
      <formula>0</formula>
    </cfRule>
  </conditionalFormatting>
  <conditionalFormatting sqref="X20:X39 X7:X18 X2:Y5 Y6:Y544">
    <cfRule type="containsErrors" dxfId="110" priority="223">
      <formula>ISERROR(X2)</formula>
    </cfRule>
  </conditionalFormatting>
  <conditionalFormatting sqref="Q7:Q39 Q2:Q5">
    <cfRule type="containsErrors" dxfId="109" priority="222">
      <formula>ISERROR(Q2)</formula>
    </cfRule>
  </conditionalFormatting>
  <conditionalFormatting sqref="U7:U39 U2:U5">
    <cfRule type="containsErrors" dxfId="108" priority="221">
      <formula>ISERROR(U2)</formula>
    </cfRule>
  </conditionalFormatting>
  <conditionalFormatting sqref="R7:T39 R2:T5">
    <cfRule type="containsErrors" dxfId="107" priority="220">
      <formula>ISERROR(R2)</formula>
    </cfRule>
  </conditionalFormatting>
  <conditionalFormatting sqref="V7:W39 V2:W5">
    <cfRule type="containsErrors" dxfId="106" priority="219">
      <formula>ISERROR(V2)</formula>
    </cfRule>
  </conditionalFormatting>
  <conditionalFormatting sqref="W7:W39">
    <cfRule type="expression" dxfId="105" priority="209">
      <formula>$AC7=1</formula>
    </cfRule>
    <cfRule type="expression" dxfId="104" priority="210">
      <formula>$AC7=5</formula>
    </cfRule>
    <cfRule type="expression" dxfId="103" priority="211">
      <formula>$AC7=4</formula>
    </cfRule>
    <cfRule type="expression" dxfId="102" priority="212" stopIfTrue="1">
      <formula>$AC7=3</formula>
    </cfRule>
    <cfRule type="expression" dxfId="101" priority="213">
      <formula>$AC7=2</formula>
    </cfRule>
  </conditionalFormatting>
  <conditionalFormatting sqref="V7:V39 V2:V5">
    <cfRule type="expression" dxfId="100" priority="215" stopIfTrue="1">
      <formula>V2="CON AVANCE"</formula>
    </cfRule>
  </conditionalFormatting>
  <conditionalFormatting sqref="V7:V39 V2:V5">
    <cfRule type="expression" dxfId="99" priority="214" stopIfTrue="1">
      <formula>V2="CUMPLIDA"</formula>
    </cfRule>
    <cfRule type="expression" dxfId="98" priority="217" stopIfTrue="1">
      <formula>V2="PRÓXIMA A VENCER"</formula>
    </cfRule>
    <cfRule type="expression" dxfId="97" priority="218" stopIfTrue="1">
      <formula>V2="VENCIDA"</formula>
    </cfRule>
  </conditionalFormatting>
  <conditionalFormatting sqref="V7:V39 V2:V5">
    <cfRule type="expression" dxfId="96" priority="216">
      <formula>V2="EN TERMINO"</formula>
    </cfRule>
  </conditionalFormatting>
  <conditionalFormatting sqref="Z2:Z544">
    <cfRule type="containsErrors" dxfId="95" priority="206">
      <formula>ISERROR(Z2)</formula>
    </cfRule>
  </conditionalFormatting>
  <conditionalFormatting sqref="AA2:AA544">
    <cfRule type="containsErrors" dxfId="94" priority="205">
      <formula>ISERROR(AA2)</formula>
    </cfRule>
  </conditionalFormatting>
  <conditionalFormatting sqref="AC2:AE544">
    <cfRule type="containsErrors" dxfId="93" priority="203">
      <formula>ISERROR(AC2)</formula>
    </cfRule>
  </conditionalFormatting>
  <conditionalFormatting sqref="AB2:AB544">
    <cfRule type="containsErrors" dxfId="92" priority="202">
      <formula>ISERROR(AB2)</formula>
    </cfRule>
  </conditionalFormatting>
  <conditionalFormatting sqref="C19">
    <cfRule type="containsErrors" dxfId="91" priority="197">
      <formula>ISERROR(C19)</formula>
    </cfRule>
  </conditionalFormatting>
  <conditionalFormatting sqref="K19 D19 O19 F19:G19">
    <cfRule type="containsErrors" dxfId="90" priority="196">
      <formula>ISERROR(D19)</formula>
    </cfRule>
  </conditionalFormatting>
  <conditionalFormatting sqref="N19">
    <cfRule type="cellIs" dxfId="89" priority="195" operator="equal">
      <formula>0</formula>
    </cfRule>
  </conditionalFormatting>
  <conditionalFormatting sqref="H19:J19">
    <cfRule type="containsErrors" dxfId="88" priority="194">
      <formula>ISERROR(H19)</formula>
    </cfRule>
  </conditionalFormatting>
  <conditionalFormatting sqref="P19">
    <cfRule type="cellIs" dxfId="87" priority="193" operator="equal">
      <formula>0</formula>
    </cfRule>
  </conditionalFormatting>
  <conditionalFormatting sqref="X19">
    <cfRule type="containsErrors" dxfId="86" priority="190">
      <formula>ISERROR(X19)</formula>
    </cfRule>
  </conditionalFormatting>
  <conditionalFormatting sqref="E19">
    <cfRule type="containsErrors" dxfId="85" priority="173">
      <formula>ISERROR(E19)</formula>
    </cfRule>
  </conditionalFormatting>
  <conditionalFormatting sqref="D9:D11 D7">
    <cfRule type="containsErrors" dxfId="84" priority="170">
      <formula>ISERROR(D7)</formula>
    </cfRule>
  </conditionalFormatting>
  <conditionalFormatting sqref="N7:N18">
    <cfRule type="cellIs" dxfId="83" priority="169" operator="equal">
      <formula>0</formula>
    </cfRule>
  </conditionalFormatting>
  <conditionalFormatting sqref="D18">
    <cfRule type="containsErrors" dxfId="82" priority="168">
      <formula>ISERROR(D18)</formula>
    </cfRule>
  </conditionalFormatting>
  <conditionalFormatting sqref="D12 D14:D15">
    <cfRule type="containsErrors" dxfId="81" priority="167">
      <formula>ISERROR(D12)</formula>
    </cfRule>
  </conditionalFormatting>
  <conditionalFormatting sqref="H12:I13 H14">
    <cfRule type="containsErrors" dxfId="80" priority="166">
      <formula>ISERROR(H12)</formula>
    </cfRule>
  </conditionalFormatting>
  <conditionalFormatting sqref="D13">
    <cfRule type="containsErrors" dxfId="79" priority="165">
      <formula>ISERROR(D13)</formula>
    </cfRule>
  </conditionalFormatting>
  <conditionalFormatting sqref="I14">
    <cfRule type="containsErrors" dxfId="78" priority="164">
      <formula>ISERROR(I14)</formula>
    </cfRule>
  </conditionalFormatting>
  <conditionalFormatting sqref="D16">
    <cfRule type="containsErrors" dxfId="77" priority="163">
      <formula>ISERROR(D16)</formula>
    </cfRule>
  </conditionalFormatting>
  <conditionalFormatting sqref="D17">
    <cfRule type="containsErrors" dxfId="76" priority="162">
      <formula>ISERROR(D17)</formula>
    </cfRule>
  </conditionalFormatting>
  <conditionalFormatting sqref="H15:I15">
    <cfRule type="containsErrors" dxfId="75" priority="161">
      <formula>ISERROR(H15)</formula>
    </cfRule>
  </conditionalFormatting>
  <conditionalFormatting sqref="H16:I16">
    <cfRule type="containsErrors" dxfId="74" priority="160">
      <formula>ISERROR(H16)</formula>
    </cfRule>
  </conditionalFormatting>
  <conditionalFormatting sqref="I17">
    <cfRule type="containsErrors" dxfId="73" priority="159">
      <formula>ISERROR(I17)</formula>
    </cfRule>
  </conditionalFormatting>
  <conditionalFormatting sqref="H17">
    <cfRule type="containsErrors" dxfId="72" priority="158">
      <formula>ISERROR(H17)</formula>
    </cfRule>
  </conditionalFormatting>
  <conditionalFormatting sqref="H18:I18">
    <cfRule type="containsErrors" dxfId="71" priority="157">
      <formula>ISERROR(H18)</formula>
    </cfRule>
  </conditionalFormatting>
  <conditionalFormatting sqref="K7:K11 F7:G11">
    <cfRule type="containsErrors" dxfId="70" priority="156">
      <formula>ISERROR(F7)</formula>
    </cfRule>
  </conditionalFormatting>
  <conditionalFormatting sqref="N2 N4:N5">
    <cfRule type="cellIs" dxfId="69" priority="155" operator="equal">
      <formula>0</formula>
    </cfRule>
  </conditionalFormatting>
  <conditionalFormatting sqref="H8:J11">
    <cfRule type="containsErrors" dxfId="68" priority="154">
      <formula>ISERROR(H8)</formula>
    </cfRule>
  </conditionalFormatting>
  <conditionalFormatting sqref="H7">
    <cfRule type="containsErrors" dxfId="67" priority="153">
      <formula>ISERROR(H7)</formula>
    </cfRule>
  </conditionalFormatting>
  <conditionalFormatting sqref="H7">
    <cfRule type="containsErrors" dxfId="66" priority="152">
      <formula>ISERROR(H7)</formula>
    </cfRule>
  </conditionalFormatting>
  <conditionalFormatting sqref="I7">
    <cfRule type="containsErrors" dxfId="65" priority="151">
      <formula>ISERROR(I7)</formula>
    </cfRule>
  </conditionalFormatting>
  <conditionalFormatting sqref="D8">
    <cfRule type="containsErrors" dxfId="64" priority="150">
      <formula>ISERROR(D8)</formula>
    </cfRule>
  </conditionalFormatting>
  <conditionalFormatting sqref="O10">
    <cfRule type="containsErrors" dxfId="63" priority="149">
      <formula>ISERROR(O10)</formula>
    </cfRule>
  </conditionalFormatting>
  <conditionalFormatting sqref="O2 O4:O5">
    <cfRule type="containsErrors" dxfId="62" priority="148">
      <formula>ISERROR(O2)</formula>
    </cfRule>
  </conditionalFormatting>
  <conditionalFormatting sqref="O7">
    <cfRule type="containsErrors" dxfId="61" priority="147">
      <formula>ISERROR(O7)</formula>
    </cfRule>
  </conditionalFormatting>
  <conditionalFormatting sqref="O8">
    <cfRule type="containsErrors" dxfId="60" priority="146">
      <formula>ISERROR(O8)</formula>
    </cfRule>
  </conditionalFormatting>
  <conditionalFormatting sqref="O9">
    <cfRule type="containsErrors" dxfId="59" priority="145">
      <formula>ISERROR(O9)</formula>
    </cfRule>
  </conditionalFormatting>
  <conditionalFormatting sqref="O11">
    <cfRule type="containsErrors" dxfId="58" priority="144">
      <formula>ISERROR(O11)</formula>
    </cfRule>
  </conditionalFormatting>
  <conditionalFormatting sqref="O12">
    <cfRule type="containsErrors" dxfId="57" priority="143">
      <formula>ISERROR(O12)</formula>
    </cfRule>
  </conditionalFormatting>
  <conditionalFormatting sqref="O13">
    <cfRule type="containsErrors" dxfId="56" priority="142">
      <formula>ISERROR(O13)</formula>
    </cfRule>
  </conditionalFormatting>
  <conditionalFormatting sqref="O14">
    <cfRule type="containsErrors" dxfId="55" priority="141">
      <formula>ISERROR(O14)</formula>
    </cfRule>
  </conditionalFormatting>
  <conditionalFormatting sqref="O15">
    <cfRule type="containsErrors" dxfId="54" priority="140">
      <formula>ISERROR(O15)</formula>
    </cfRule>
  </conditionalFormatting>
  <conditionalFormatting sqref="O16">
    <cfRule type="containsErrors" dxfId="53" priority="139">
      <formula>ISERROR(O16)</formula>
    </cfRule>
  </conditionalFormatting>
  <conditionalFormatting sqref="O17">
    <cfRule type="containsErrors" dxfId="52" priority="138">
      <formula>ISERROR(O17)</formula>
    </cfRule>
  </conditionalFormatting>
  <conditionalFormatting sqref="O18">
    <cfRule type="containsErrors" dxfId="51" priority="137">
      <formula>ISERROR(O18)</formula>
    </cfRule>
  </conditionalFormatting>
  <conditionalFormatting sqref="E7:E18">
    <cfRule type="containsErrors" dxfId="50" priority="136">
      <formula>ISERROR(E7)</formula>
    </cfRule>
  </conditionalFormatting>
  <conditionalFormatting sqref="P7:P18 P2:P5">
    <cfRule type="cellIs" dxfId="49" priority="135" operator="equal">
      <formula>0</formula>
    </cfRule>
  </conditionalFormatting>
  <conditionalFormatting sqref="P40">
    <cfRule type="cellIs" dxfId="48" priority="132" operator="equal">
      <formula>0</formula>
    </cfRule>
  </conditionalFormatting>
  <conditionalFormatting sqref="A6:C6">
    <cfRule type="containsErrors" dxfId="47" priority="79">
      <formula>ISERROR(A6)</formula>
    </cfRule>
  </conditionalFormatting>
  <conditionalFormatting sqref="A6">
    <cfRule type="duplicateValues" dxfId="46" priority="80"/>
  </conditionalFormatting>
  <conditionalFormatting sqref="A6">
    <cfRule type="duplicateValues" dxfId="45" priority="81"/>
    <cfRule type="duplicateValues" dxfId="44" priority="82"/>
  </conditionalFormatting>
  <conditionalFormatting sqref="X6">
    <cfRule type="containsErrors" dxfId="43" priority="76">
      <formula>ISERROR(X6)</formula>
    </cfRule>
  </conditionalFormatting>
  <conditionalFormatting sqref="Q6">
    <cfRule type="containsErrors" dxfId="42" priority="75">
      <formula>ISERROR(Q6)</formula>
    </cfRule>
  </conditionalFormatting>
  <conditionalFormatting sqref="U6">
    <cfRule type="containsErrors" dxfId="41" priority="74">
      <formula>ISERROR(U6)</formula>
    </cfRule>
  </conditionalFormatting>
  <conditionalFormatting sqref="R6:T6">
    <cfRule type="containsErrors" dxfId="40" priority="73">
      <formula>ISERROR(R6)</formula>
    </cfRule>
  </conditionalFormatting>
  <conditionalFormatting sqref="V6:W6">
    <cfRule type="containsErrors" dxfId="39" priority="72">
      <formula>ISERROR(V6)</formula>
    </cfRule>
  </conditionalFormatting>
  <conditionalFormatting sqref="W6">
    <cfRule type="expression" dxfId="38" priority="62">
      <formula>$AC6=1</formula>
    </cfRule>
    <cfRule type="expression" dxfId="37" priority="63">
      <formula>$AC6=5</formula>
    </cfRule>
    <cfRule type="expression" dxfId="36" priority="64">
      <formula>$AC6=4</formula>
    </cfRule>
    <cfRule type="expression" dxfId="35" priority="65" stopIfTrue="1">
      <formula>$AC6=3</formula>
    </cfRule>
    <cfRule type="expression" dxfId="34" priority="66">
      <formula>$AC6=2</formula>
    </cfRule>
  </conditionalFormatting>
  <conditionalFormatting sqref="V6">
    <cfRule type="expression" dxfId="33" priority="68" stopIfTrue="1">
      <formula>V6="CON AVANCE"</formula>
    </cfRule>
  </conditionalFormatting>
  <conditionalFormatting sqref="V6">
    <cfRule type="expression" dxfId="32" priority="67" stopIfTrue="1">
      <formula>V6="CUMPLIDA"</formula>
    </cfRule>
    <cfRule type="expression" dxfId="31" priority="70" stopIfTrue="1">
      <formula>V6="PRÓXIMA A VENCER"</formula>
    </cfRule>
    <cfRule type="expression" dxfId="30" priority="71" stopIfTrue="1">
      <formula>V6="VENCIDA"</formula>
    </cfRule>
  </conditionalFormatting>
  <conditionalFormatting sqref="V6">
    <cfRule type="expression" dxfId="29" priority="69">
      <formula>V6="EN TERMINO"</formula>
    </cfRule>
  </conditionalFormatting>
  <conditionalFormatting sqref="D6">
    <cfRule type="containsErrors" dxfId="28" priority="57">
      <formula>ISERROR(D6)</formula>
    </cfRule>
  </conditionalFormatting>
  <conditionalFormatting sqref="F6:G6 K6">
    <cfRule type="containsErrors" dxfId="27" priority="56">
      <formula>ISERROR(F6)</formula>
    </cfRule>
  </conditionalFormatting>
  <conditionalFormatting sqref="N6">
    <cfRule type="cellIs" dxfId="26" priority="55" operator="equal">
      <formula>0</formula>
    </cfRule>
  </conditionalFormatting>
  <conditionalFormatting sqref="H6:J6">
    <cfRule type="containsErrors" dxfId="25" priority="54">
      <formula>ISERROR(H6)</formula>
    </cfRule>
  </conditionalFormatting>
  <conditionalFormatting sqref="O6">
    <cfRule type="containsErrors" dxfId="24" priority="53">
      <formula>ISERROR(O6)</formula>
    </cfRule>
  </conditionalFormatting>
  <conditionalFormatting sqref="E6">
    <cfRule type="containsErrors" dxfId="23" priority="52">
      <formula>ISERROR(E6)</formula>
    </cfRule>
  </conditionalFormatting>
  <conditionalFormatting sqref="P6">
    <cfRule type="cellIs" dxfId="22" priority="51" operator="equal">
      <formula>0</formula>
    </cfRule>
  </conditionalFormatting>
  <conditionalFormatting sqref="K5 F5:G5">
    <cfRule type="containsErrors" dxfId="21" priority="50">
      <formula>ISERROR(F5)</formula>
    </cfRule>
  </conditionalFormatting>
  <conditionalFormatting sqref="H5:J5">
    <cfRule type="containsErrors" dxfId="20" priority="49">
      <formula>ISERROR(H5)</formula>
    </cfRule>
  </conditionalFormatting>
  <conditionalFormatting sqref="D5">
    <cfRule type="containsErrors" dxfId="19" priority="48">
      <formula>ISERROR(D5)</formula>
    </cfRule>
  </conditionalFormatting>
  <conditionalFormatting sqref="D4">
    <cfRule type="containsErrors" dxfId="18" priority="47">
      <formula>ISERROR(D4)</formula>
    </cfRule>
  </conditionalFormatting>
  <conditionalFormatting sqref="E4:G4 K4">
    <cfRule type="containsErrors" dxfId="17" priority="46">
      <formula>ISERROR(E4)</formula>
    </cfRule>
  </conditionalFormatting>
  <conditionalFormatting sqref="H4:J4">
    <cfRule type="containsErrors" dxfId="16" priority="45">
      <formula>ISERROR(H4)</formula>
    </cfRule>
  </conditionalFormatting>
  <conditionalFormatting sqref="E2">
    <cfRule type="containsErrors" dxfId="15" priority="43">
      <formula>ISERROR(E2)</formula>
    </cfRule>
  </conditionalFormatting>
  <conditionalFormatting sqref="E5">
    <cfRule type="containsErrors" dxfId="14" priority="42">
      <formula>ISERROR(E5)</formula>
    </cfRule>
  </conditionalFormatting>
  <conditionalFormatting sqref="N524:O524">
    <cfRule type="containsErrors" dxfId="13" priority="41">
      <formula>ISERROR(N524)</formula>
    </cfRule>
  </conditionalFormatting>
  <conditionalFormatting sqref="N529:O529">
    <cfRule type="containsErrors" dxfId="12" priority="40">
      <formula>ISERROR(N529)</formula>
    </cfRule>
  </conditionalFormatting>
  <conditionalFormatting sqref="A3:C3">
    <cfRule type="containsErrors" dxfId="11" priority="36">
      <formula>ISERROR(A3)</formula>
    </cfRule>
  </conditionalFormatting>
  <conditionalFormatting sqref="A3">
    <cfRule type="duplicateValues" dxfId="10" priority="37"/>
  </conditionalFormatting>
  <conditionalFormatting sqref="A3">
    <cfRule type="duplicateValues" dxfId="9" priority="38"/>
    <cfRule type="duplicateValues" dxfId="8" priority="39"/>
  </conditionalFormatting>
  <conditionalFormatting sqref="N3">
    <cfRule type="cellIs" dxfId="7" priority="35" operator="equal">
      <formula>0</formula>
    </cfRule>
  </conditionalFormatting>
  <conditionalFormatting sqref="O3">
    <cfRule type="containsErrors" dxfId="6" priority="34">
      <formula>ISERROR(O3)</formula>
    </cfRule>
  </conditionalFormatting>
  <conditionalFormatting sqref="D3 K3 F3:G3">
    <cfRule type="containsErrors" dxfId="5" priority="33">
      <formula>ISERROR(D3)</formula>
    </cfRule>
  </conditionalFormatting>
  <conditionalFormatting sqref="H3:J3">
    <cfRule type="containsErrors" dxfId="4" priority="32">
      <formula>ISERROR(H3)</formula>
    </cfRule>
  </conditionalFormatting>
  <conditionalFormatting sqref="E3">
    <cfRule type="containsErrors" dxfId="3" priority="31">
      <formula>ISERROR(E3)</formula>
    </cfRule>
  </conditionalFormatting>
  <conditionalFormatting sqref="D2">
    <cfRule type="containsErrors" dxfId="2" priority="30">
      <formula>ISERROR(D2)</formula>
    </cfRule>
  </conditionalFormatting>
  <conditionalFormatting sqref="F2:G2 K2">
    <cfRule type="containsErrors" dxfId="1" priority="29">
      <formula>ISERROR(F2)</formula>
    </cfRule>
  </conditionalFormatting>
  <conditionalFormatting sqref="H2:J2">
    <cfRule type="containsErrors" dxfId="0" priority="28">
      <formula>ISERROR(H2)</formula>
    </cfRule>
  </conditionalFormatting>
  <dataValidations count="3">
    <dataValidation type="whole" operator="greaterThanOrEqual" allowBlank="1" showInputMessage="1" showErrorMessage="1" sqref="JO340:JO341 TK340:TK341 ADG340:ADG341 ANC340:ANC341 AWY340:AWY341 BGU340:BGU341 BQQ340:BQQ341 CAM340:CAM341 CKI340:CKI341 CUE340:CUE341 DEA340:DEA341 DNW340:DNW341 DXS340:DXS341 EHO340:EHO341 ERK340:ERK341 FBG340:FBG341 FLC340:FLC341 FUY340:FUY341 GEU340:GEU341 GOQ340:GOQ341 GYM340:GYM341 HII340:HII341 HSE340:HSE341 ICA340:ICA341 ILW340:ILW341 IVS340:IVS341 JFO340:JFO341 JPK340:JPK341 JZG340:JZG341 KJC340:KJC341 KSY340:KSY341 LCU340:LCU341 LMQ340:LMQ341 LWM340:LWM341 MGI340:MGI341 MQE340:MQE341 NAA340:NAA341 NJW340:NJW341 NTS340:NTS341 ODO340:ODO341 ONK340:ONK341 OXG340:OXG341 PHC340:PHC341 PQY340:PQY341 QAU340:QAU341 QKQ340:QKQ341 QUM340:QUM341 REI340:REI341 ROE340:ROE341 RYA340:RYA341 SHW340:SHW341 SRS340:SRS341 TBO340:TBO341 TLK340:TLK341 TVG340:TVG341 UFC340:UFC341 UOY340:UOY341 UYU340:UYU341 VIQ340:VIQ341 VSM340:VSM341 WCI340:WCI341 WME340:WME341 WWA340:WWA341 JO337 TK337 ADG337 ANC337 AWY337 BGU337 BQQ337 CAM337 CKI337 CUE337 DEA337 DNW337 DXS337 EHO337 ERK337 FBG337 FLC337 FUY337 GEU337 GOQ337 GYM337 HII337 HSE337 ICA337 ILW337 IVS337 JFO337 JPK337 JZG337 KJC337 KSY337 LCU337 LMQ337 LWM337 MGI337 MQE337 NAA337 NJW337 NTS337 ODO337 ONK337 OXG337 PHC337 PQY337 QAU337 QKQ337 QUM337 REI337 ROE337 RYA337 SHW337 SRS337 TBO337 TLK337 TVG337 UFC337 UOY337 UYU337 VIQ337 VSM337 WCI337 WME337 WWA337 JO468:JO469 TK468:TK469 ADG468:ADG469 ANC468:ANC469 AWY468:AWY469 BGU468:BGU469 BQQ468:BQQ469 CAM468:CAM469 CKI468:CKI469 CUE468:CUE469 DEA468:DEA469 DNW468:DNW469 DXS468:DXS469 EHO468:EHO469 ERK468:ERK469 FBG468:FBG469 FLC468:FLC469 FUY468:FUY469 GEU468:GEU469 GOQ468:GOQ469 GYM468:GYM469 HII468:HII469 HSE468:HSE469 ICA468:ICA469 ILW468:ILW469 IVS468:IVS469 JFO468:JFO469 JPK468:JPK469 JZG468:JZG469 KJC468:KJC469 KSY468:KSY469 LCU468:LCU469 LMQ468:LMQ469 LWM468:LWM469 MGI468:MGI469 MQE468:MQE469 NAA468:NAA469 NJW468:NJW469 NTS468:NTS469 ODO468:ODO469 ONK468:ONK469 OXG468:OXG469 PHC468:PHC469 PQY468:PQY469 QAU468:QAU469 QKQ468:QKQ469 QUM468:QUM469 REI468:REI469 ROE468:ROE469 RYA468:RYA469 SHW468:SHW469 SRS468:SRS469 TBO468:TBO469 TLK468:TLK469 TVG468:TVG469 UFC468:UFC469 UOY468:UOY469 UYU468:UYU469 VIQ468:VIQ469 VSM468:VSM469 WCI468:WCI469 WME468:WME469 WWA468:WWA469 JO463 TK463 ADG463 ANC463 AWY463 BGU463 BQQ463 CAM463 CKI463 CUE463 DEA463 DNW463 DXS463 EHO463 ERK463 FBG463 FLC463 FUY463 GEU463 GOQ463 GYM463 HII463 HSE463 ICA463 ILW463 IVS463 JFO463 JPK463 JZG463 KJC463 KSY463 LCU463 LMQ463 LWM463 MGI463 MQE463 NAA463 NJW463 NTS463 ODO463 ONK463 OXG463 PHC463 PQY463 QAU463 QKQ463 QUM463 REI463 ROE463 RYA463 SHW463 SRS463 TBO463 TLK463 TVG463 UFC463 UOY463 UYU463 VIQ463 VSM463 WCI463 WME463 WWA463 WWA471 WME471 WCI471 VSM471 VIQ471 UYU471 UOY471 UFC471 TVG471 TLK471 TBO471 SRS471 SHW471 RYA471 ROE471 REI471 QUM471 QKQ471 QAU471 PQY471 PHC471 OXG471 ONK471 ODO471 NTS471 NJW471 NAA471 MQE471 MGI471 LWM471 LMQ471 LCU471 KSY471 KJC471 JZG471 JPK471 JFO471 IVS471 ILW471 ICA471 HSE471 HII471 GYM471 GOQ471 GEU471 FUY471 FLC471 FBG471 ERK471 EHO471 DXS471 DNW471 DEA471 CUE471 CKI471 CAM471 BQQ471 BGU471 AWY471 ANC471 ADG471 TK471 JO471 K182 K433:K434 JI433:JI434 TE433:TE434 ADA433:ADA434 AMW433:AMW434 AWS433:AWS434 BGO433:BGO434 BQK433:BQK434 CAG433:CAG434 CKC433:CKC434 CTY433:CTY434 DDU433:DDU434 DNQ433:DNQ434 DXM433:DXM434 EHI433:EHI434 ERE433:ERE434 FBA433:FBA434 FKW433:FKW434 FUS433:FUS434 GEO433:GEO434 GOK433:GOK434 GYG433:GYG434 HIC433:HIC434 HRY433:HRY434 IBU433:IBU434 ILQ433:ILQ434 IVM433:IVM434 JFI433:JFI434 JPE433:JPE434 JZA433:JZA434 KIW433:KIW434 KSS433:KSS434 LCO433:LCO434 LMK433:LMK434 LWG433:LWG434 MGC433:MGC434 MPY433:MPY434 MZU433:MZU434 NJQ433:NJQ434 NTM433:NTM434 ODI433:ODI434 ONE433:ONE434 OXA433:OXA434 PGW433:PGW434 PQS433:PQS434 QAO433:QAO434 QKK433:QKK434 QUG433:QUG434 REC433:REC434 RNY433:RNY434 RXU433:RXU434 SHQ433:SHQ434 SRM433:SRM434 TBI433:TBI434 TLE433:TLE434 TVA433:TVA434 UEW433:UEW434 UOS433:UOS434 UYO433:UYO434 VIK433:VIK434 VSG433:VSG434 WCC433:WCC434 WLY433:WLY434 WVU433:WVU434 JO358:JO359 TK358:TK359 ADG358:ADG359 ANC358:ANC359 AWY358:AWY359 BGU358:BGU359 BQQ358:BQQ359 CAM358:CAM359 CKI358:CKI359 CUE358:CUE359 DEA358:DEA359 DNW358:DNW359 DXS358:DXS359 EHO358:EHO359 ERK358:ERK359 FBG358:FBG359 FLC358:FLC359 FUY358:FUY359 GEU358:GEU359 GOQ358:GOQ359 GYM358:GYM359 HII358:HII359 HSE358:HSE359 ICA358:ICA359 ILW358:ILW359 IVS358:IVS359 JFO358:JFO359 JPK358:JPK359 JZG358:JZG359 KJC358:KJC359 KSY358:KSY359 LCU358:LCU359 LMQ358:LMQ359 LWM358:LWM359 MGI358:MGI359 MQE358:MQE359 NAA358:NAA359 NJW358:NJW359 NTS358:NTS359 ODO358:ODO359 ONK358:ONK359 OXG358:OXG359 PHC358:PHC359 PQY358:PQY359 QAU358:QAU359 QKQ358:QKQ359 QUM358:QUM359 REI358:REI359 ROE358:ROE359 RYA358:RYA359 SHW358:SHW359 SRS358:SRS359 TBO358:TBO359 TLK358:TLK359 TVG358:TVG359 UFC358:UFC359 UOY358:UOY359 UYU358:UYU359 VIQ358:VIQ359 VSM358:VSM359 WCI358:WCI359 WME358:WME359 WWA358:WWA359 K483:K544 WWA303:WWA305 WME303:WME305 WCI303:WCI305 VSM303:VSM305 VIQ303:VIQ305 UYU303:UYU305 UOY303:UOY305 UFC303:UFC305 TVG303:TVG305 TLK303:TLK305 TBO303:TBO305 SRS303:SRS305 SHW303:SHW305 RYA303:RYA305 ROE303:ROE305 REI303:REI305 QUM303:QUM305 QKQ303:QKQ305 QAU303:QAU305 PQY303:PQY305 PHC303:PHC305 OXG303:OXG305 ONK303:ONK305 ODO303:ODO305 NTS303:NTS305 NJW303:NJW305 NAA303:NAA305 MQE303:MQE305 MGI303:MGI305 LWM303:LWM305 LMQ303:LMQ305 LCU303:LCU305 KSY303:KSY305 KJC303:KJC305 JZG303:JZG305 JPK303:JPK305 JFO303:JFO305 IVS303:IVS305 ILW303:ILW305 ICA303:ICA305 HSE303:HSE305 HII303:HII305 GYM303:GYM305 GOQ303:GOQ305 GEU303:GEU305 FUY303:FUY305 FLC303:FLC305 FBG303:FBG305 ERK303:ERK305 EHO303:EHO305 DXS303:DXS305 DNW303:DNW305 DEA303:DEA305 CUE303:CUE305 CKI303:CKI305 CAM303:CAM305 BQQ303:BQQ305 BGU303:BGU305 AWY303:AWY305 ANC303:ANC305 ADG303:ADG305 TK303:TK305 JO303:JO305 WWA315:WWA323 WME315:WME323 WCI315:WCI323 VSM315:VSM323 VIQ315:VIQ323 UYU315:UYU323 UOY315:UOY323 UFC315:UFC323 TVG315:TVG323 TLK315:TLK323 TBO315:TBO323 SRS315:SRS323 SHW315:SHW323 RYA315:RYA323 ROE315:ROE323 REI315:REI323 QUM315:QUM323 QKQ315:QKQ323 QAU315:QAU323 PQY315:PQY323 PHC315:PHC323 OXG315:OXG323 ONK315:ONK323 ODO315:ODO323 NTS315:NTS323 NJW315:NJW323 NAA315:NAA323 MQE315:MQE323 MGI315:MGI323 LWM315:LWM323 LMQ315:LMQ323 LCU315:LCU323 KSY315:KSY323 KJC315:KJC323 JZG315:JZG323 JPK315:JPK323 JFO315:JFO323 IVS315:IVS323 ILW315:ILW323 ICA315:ICA323 HSE315:HSE323 HII315:HII323 GYM315:GYM323 GOQ315:GOQ323 GEU315:GEU323 FUY315:FUY323 FLC315:FLC323 FBG315:FBG323 ERK315:ERK323 EHO315:EHO323 DXS315:DXS323 DNW315:DNW323 DEA315:DEA323 CUE315:CUE323 CKI315:CKI323 CAM315:CAM323 BQQ315:BQQ323 BGU315:BGU323 AWY315:AWY323 ANC315:ANC323 ADG315:ADG323 TK315:TK323 JO315:JO323 L325 JO344 TK344 ADG344 ANC344 AWY344 BGU344 BQQ344 CAM344 CKI344 CUE344 DEA344 DNW344 DXS344 EHO344 ERK344 FBG344 FLC344 FUY344 GEU344 GOQ344 GYM344 HII344 HSE344 ICA344 ILW344 IVS344 JFO344 JPK344 JZG344 KJC344 KSY344 LCU344 LMQ344 LWM344 MGI344 MQE344 NAA344 NJW344 NTS344 ODO344 ONK344 OXG344 PHC344 PQY344 QAU344 QKQ344 QUM344 REI344 ROE344 RYA344 SHW344 SRS344 TBO344 TLK344 TVG344 UFC344 UOY344 UYU344 VIQ344 VSM344 WCI344 WME344 WWA344 WWA407:WWA410 WME407:WME410 WCI407:WCI410 VSM407:VSM410 VIQ407:VIQ410 UYU407:UYU410 UOY407:UOY410 UFC407:UFC410 TVG407:TVG410 TLK407:TLK410 TBO407:TBO410 SRS407:SRS410 SHW407:SHW410 RYA407:RYA410 ROE407:ROE410 REI407:REI410 QUM407:QUM410 QKQ407:QKQ410 QAU407:QAU410 PQY407:PQY410 PHC407:PHC410 OXG407:OXG410 ONK407:ONK410 ODO407:ODO410 NTS407:NTS410 NJW407:NJW410 NAA407:NAA410 MQE407:MQE410 MGI407:MGI410 LWM407:LWM410 LMQ407:LMQ410 LCU407:LCU410 KSY407:KSY410 KJC407:KJC410 JZG407:JZG410 JPK407:JPK410 JFO407:JFO410 IVS407:IVS410 ILW407:ILW410 ICA407:ICA410 HSE407:HSE410 HII407:HII410 GYM407:GYM410 GOQ407:GOQ410 GEU407:GEU410 FUY407:FUY410 FLC407:FLC410 FBG407:FBG410 ERK407:ERK410 EHO407:EHO410 DXS407:DXS410 DNW407:DNW410 DEA407:DEA410 CUE407:CUE410 CKI407:CKI410 CAM407:CAM410 BQQ407:BQQ410 BGU407:BGU410 AWY407:AWY410 ANC407:ANC410 ADG407:ADG410 TK407:TK410 JO407:JO410 K478:K481 JI478:JI481 TE478:TE481 ADA478:ADA481 AMW478:AMW481 AWS478:AWS481 BGO478:BGO481 BQK478:BQK481 CAG478:CAG481 CKC478:CKC481 CTY478:CTY481 DDU478:DDU481 DNQ478:DNQ481 DXM478:DXM481 EHI478:EHI481 ERE478:ERE481 FBA478:FBA481 FKW478:FKW481 FUS478:FUS481 GEO478:GEO481 GOK478:GOK481 GYG478:GYG481 HIC478:HIC481 HRY478:HRY481 IBU478:IBU481 ILQ478:ILQ481 IVM478:IVM481 JFI478:JFI481 JPE478:JPE481 JZA478:JZA481 KIW478:KIW481 KSS478:KSS481 LCO478:LCO481 LMK478:LMK481 LWG478:LWG481 MGC478:MGC481 MPY478:MPY481 MZU478:MZU481 NJQ478:NJQ481 NTM478:NTM481 ODI478:ODI481 ONE478:ONE481 OXA478:OXA481 PGW478:PGW481 PQS478:PQS481 QAO478:QAO481 QKK478:QKK481 QUG478:QUG481 REC478:REC481 RNY478:RNY481 RXU478:RXU481 SHQ478:SHQ481 SRM478:SRM481 TBI478:TBI481 TLE478:TLE481 TVA478:TVA481 UEW478:UEW481 UOS478:UOS481 UYO478:UYO481 VIK478:VIK481 VSG478:VSG481 WCC478:WCC481 WLY478:WLY481 WVU478:WVU481 JO391:JO392 TK391:TK392 ADG391:ADG392 ANC391:ANC392 AWY391:AWY392 BGU391:BGU392 BQQ391:BQQ392 CAM391:CAM392 CKI391:CKI392 CUE391:CUE392 DEA391:DEA392 DNW391:DNW392 DXS391:DXS392 EHO391:EHO392 ERK391:ERK392 FBG391:FBG392 FLC391:FLC392 FUY391:FUY392 GEU391:GEU392 GOQ391:GOQ392 GYM391:GYM392 HII391:HII392 HSE391:HSE392 ICA391:ICA392 ILW391:ILW392 IVS391:IVS392 JFO391:JFO392 JPK391:JPK392 JZG391:JZG392 KJC391:KJC392 KSY391:KSY392 LCU391:LCU392 LMQ391:LMQ392 LWM391:LWM392 MGI391:MGI392 MQE391:MQE392 NAA391:NAA392 NJW391:NJW392 NTS391:NTS392 ODO391:ODO392 ONK391:ONK392 OXG391:OXG392 PHC391:PHC392 PQY391:PQY392 QAU391:QAU392 QKQ391:QKQ392 QUM391:QUM392 REI391:REI392 ROE391:ROE392 RYA391:RYA392 SHW391:SHW392 SRS391:SRS392 TBO391:TBO392 TLK391:TLK392 TVG391:TVG392 UFC391:UFC392 UOY391:UOY392 UYU391:UYU392 VIQ391:VIQ392 VSM391:VSM392 WCI391:WCI392 WME391:WME392 WWA391:WWA392 RYA439:RYA449 REI439:REI449 ROE439:ROE449 WWA439:WWA449 SHW439:SHW449 SRS439:SRS449 TBO439:TBO449 TLK439:TLK449 TVG439:TVG449 UFC439:UFC449 UOY439:UOY449 UYU439:UYU449 VIQ439:VIQ449 VSM439:VSM449 WCI439:WCI449 WME439:WME449 JO439:JO449 TK439:TK449 ADG439:ADG449 ANC439:ANC449 AWY439:AWY449 BGU439:BGU449 BQQ439:BQQ449 CAM439:CAM449 CKI439:CKI449 CUE439:CUE449 DEA439:DEA449 DNW439:DNW449 DXS439:DXS449 EHO439:EHO449 ERK439:ERK449 FBG439:FBG449 FLC439:FLC449 FUY439:FUY449 GEU439:GEU449 GOQ439:GOQ449 GYM439:GYM449 HII439:HII449 HSE439:HSE449 ICA439:ICA449 ILW439:ILW449 IVS439:IVS449 JFO439:JFO449 JPK439:JPK449 JZG439:JZG449 KJC439:KJC449 KSY439:KSY449 LCU439:LCU449 LMQ439:LMQ449 LWM439:LWM449 MGI439:MGI449 MQE439:MQE449 NAA439:NAA449 NJW439:NJW449 NTS439:NTS449 ODO439:ODO449 ONK439:ONK449 OXG439:OXG449 PHC439:PHC449 PQY439:PQY449 QAU439:QAU449 QKQ439:QKQ449 QUM439:QUM449 NTM483:NTM544 ODI483:ODI544 ONE483:ONE544 OXA483:OXA544 LCO483:LCO544 LMK483:LMK544 LWG483:LWG544 MGC483:MGC544 WVU483:WVU544 PGW483:PGW544 PQS483:PQS544 QAO483:QAO544 QKK483:QKK544 QUG483:QUG544 REC483:REC544 MPY483:MPY544 RNY483:RNY544 RXU483:RXU544 SHQ483:SHQ544 SRM483:SRM544 TBI483:TBI544 TLE483:TLE544 TVA483:TVA544 UEW483:UEW544 UOS483:UOS544 UYO483:UYO544 VIK483:VIK544 VSG483:VSG544 MZU483:MZU544 JO371:JO375 TK371:TK375 ADG371:ADG375 ANC371:ANC375 AWY371:AWY375 BGU371:BGU375 BQQ371:BQQ375 CAM371:CAM375 CKI371:CKI375 CUE371:CUE375 DEA371:DEA375 DNW371:DNW375 DXS371:DXS375 EHO371:EHO375 ERK371:ERK375 FBG371:FBG375 FLC371:FLC375 FUY371:FUY375 GEU371:GEU375 GOQ371:GOQ375 GYM371:GYM375 HII371:HII375 HSE371:HSE375 ICA371:ICA375 ILW371:ILW375 IVS371:IVS375 JFO371:JFO375 JPK371:JPK375 JZG371:JZG375 KJC371:KJC375 KSY371:KSY375 LCU371:LCU375 LMQ371:LMQ375 LWM371:LWM375 MGI371:MGI375 MQE371:MQE375 NAA371:NAA375 NJW371:NJW375 NTS371:NTS375 ODO371:ODO375 ONK371:ONK375 OXG371:OXG375 PHC371:PHC375 PQY371:PQY375 QAU371:QAU375 QKQ371:QKQ375 QUM371:QUM375 REI371:REI375 ROE371:ROE375 RYA371:RYA375 SHW371:SHW375 SRS371:SRS375 TBO371:TBO375 TLK371:TLK375 TVG371:TVG375 UFC371:UFC375 UOY371:UOY375 UYU371:UYU375 VIQ371:VIQ375 VSM371:VSM375 WCI371:WCI375 WME371:WME375 WWA371:WWA375 WCC483:WCC544 WWA427:WWA429 WME427:WME429 WCI427:WCI429 VSM427:VSM429 VIQ427:VIQ429 UYU427:UYU429 UOY427:UOY429 UFC427:UFC429 TVG427:TVG429 TLK427:TLK429 TBO427:TBO429 SRS427:SRS429 SHW427:SHW429 RYA427:RYA429 ROE427:ROE429 REI427:REI429 QUM427:QUM429 QKQ427:QKQ429 QAU427:QAU429 PQY427:PQY429 PHC427:PHC429 OXG427:OXG429 ONK427:ONK429 ODO427:ODO429 NTS427:NTS429 NJW427:NJW429 NAA427:NAA429 MQE427:MQE429 MGI427:MGI429 LWM427:LWM429 LMQ427:LMQ429 LCU427:LCU429 KSY427:KSY429 KJC427:KJC429 JZG427:JZG429 JPK427:JPK429 JFO427:JFO429 IVS427:IVS429 ILW427:ILW429 ICA427:ICA429 HSE427:HSE429 HII427:HII429 GYM427:GYM429 GOQ427:GOQ429 GEU427:GEU429 FUY427:FUY429 FLC427:FLC429 FBG427:FBG429 ERK427:ERK429 EHO427:EHO429 DXS427:DXS429 DNW427:DNW429 DEA427:DEA429 CUE427:CUE429 CKI427:CKI429 CAM427:CAM429 BQQ427:BQQ429 BGU427:BGU429 AWY427:AWY429 ANC427:ANC429 ADG427:ADG429 TK427:TK429 JO427:JO429 WVU436:WVU443 WLY436:WLY443 WCC436:WCC443 VSG436:VSG443 VIK436:VIK443 UYO436:UYO443 UOS436:UOS443 UEW436:UEW443 TVA436:TVA443 TLE436:TLE443 TBI436:TBI443 SRM436:SRM443 SHQ436:SHQ443 RXU436:RXU443 RNY436:RNY443 REC436:REC443 QUG436:QUG443 QKK436:QKK443 QAO436:QAO443 PQS436:PQS443 PGW436:PGW443 OXA436:OXA443 ONE436:ONE443 ODI436:ODI443 NTM436:NTM443 NJQ436:NJQ443 MZU436:MZU443 MPY436:MPY443 MGC436:MGC443 LWG436:LWG443 LMK436:LMK443 LCO436:LCO443 KSS436:KSS443 KIW436:KIW443 JZA436:JZA443 JPE436:JPE443 JFI436:JFI443 IVM436:IVM443 ILQ436:ILQ443 IBU436:IBU443 HRY436:HRY443 HIC436:HIC443 GYG436:GYG443 GOK436:GOK443 GEO436:GEO443 FUS436:FUS443 FKW436:FKW443 FBA436:FBA443 ERE436:ERE443 EHI436:EHI443 DXM436:DXM443 DNQ436:DNQ443 DDU436:DDU443 CTY436:CTY443 CKC436:CKC443 CAG436:CAG443 BQK436:BQK443 BGO436:BGO443 AWS436:AWS443 AMW436:AMW443 ADA436:ADA443 TE436:TE443 JI436:JI443 K436:K443 NJQ483:NJQ544 K445:K473 JI445:JI473 TE445:TE473 ADA445:ADA473 AMW445:AMW473 AWS445:AWS473 BGO445:BGO473 BQK445:BQK473 CAG445:CAG473 CKC445:CKC473 CTY445:CTY473 DDU445:DDU473 DNQ445:DNQ473 DXM445:DXM473 EHI445:EHI473 ERE445:ERE473 FBA445:FBA473 FKW445:FKW473 FUS445:FUS473 GEO445:GEO473 GOK445:GOK473 GYG445:GYG473 HIC445:HIC473 HRY445:HRY473 IBU445:IBU473 ILQ445:ILQ473 IVM445:IVM473 JFI445:JFI473 JPE445:JPE473 JZA445:JZA473 KIW445:KIW473 KSS445:KSS473 LCO445:LCO473 LMK445:LMK473 LWG445:LWG473 MGC445:MGC473 MPY445:MPY473 MZU445:MZU473 NJQ445:NJQ473 NTM445:NTM473 ODI445:ODI473 ONE445:ONE473 OXA445:OXA473 PGW445:PGW473 PQS445:PQS473 QAO445:QAO473 QKK445:QKK473 QUG445:QUG473 REC445:REC473 RNY445:RNY473 RXU445:RXU473 SHQ445:SHQ473 SRM445:SRM473 TBI445:TBI473 TLE445:TLE473 TVA445:TVA473 UEW445:UEW473 UOS445:UOS473 UYO445:UYO473 VIK445:VIK473 VSG445:VSG473 WCC445:WCC473 WLY445:WLY473 WVU445:WVU473 WLY483:WLY544 JN482:JO544 TJ482:TK544 ADF482:ADG544 ANB482:ANC544 AWX482:AWY544 BGT482:BGU544 BQP482:BQQ544 CAL482:CAM544 CKH482:CKI544 CUD482:CUE544 DDZ482:DEA544 DNV482:DNW544 DXR482:DXS544 EHN482:EHO544 ERJ482:ERK544 FBF482:FBG544 FLB482:FLC544 FUX482:FUY544 GET482:GEU544 GOP482:GOQ544 GYL482:GYM544 HIH482:HII544 HSD482:HSE544 IBZ482:ICA544 ILV482:ILW544 IVR482:IVS544 JFN482:JFO544 JPJ482:JPK544 JZF482:JZG544 KJB482:KJC544 KSX482:KSY544 LCT482:LCU544 LMP482:LMQ544 LWL482:LWM544 MGH482:MGI544 MQD482:MQE544 MZZ482:NAA544 NJV482:NJW544 NTR482:NTS544 ODN482:ODO544 ONJ482:ONK544 OXF482:OXG544 PHB482:PHC544 PQX482:PQY544 QAT482:QAU544 QKP482:QKQ544 QUL482:QUM544 REH482:REI544 ROD482:ROE544 RXZ482:RYA544 SHV482:SHW544 SRR482:SRS544 TBN482:TBO544 TLJ482:TLK544 TVF482:TVG544 UFB482:UFC544 UOX482:UOY544 UYT482:UYU544 VIP482:VIQ544 VSL482:VSM544 WCH482:WCI544 WMD482:WME544 WVZ482:WWA544 JI483:JI544 TE483:TE544 ADA483:ADA544 AMW483:AMW544 AWS483:AWS544 BGO483:BGO544 BQK483:BQK544 CAG483:CAG544 CKC483:CKC544 CTY483:CTY544 DDU483:DDU544 DNQ483:DNQ544 DXM483:DXM544 EHI483:EHI544 ERE483:ERE544 FBA483:FBA544 FKW483:FKW544 FUS483:FUS544 GEO483:GEO544 GOK483:GOK544 GYG483:GYG544 HIC483:HIC544 HRY483:HRY544 IBU483:IBU544 ILQ483:ILQ544 IVM483:IVM544 JFI483:JFI544 JPE483:JPE544 JZA483:JZA544 KIW483:KIW544 KSS483:KSS544 P387 P420 P453 P534 SRM355:SRM431 SHQ355:SHQ431 WVU355:WVU431 P444 TBI355:TBI431 TLE355:TLE431 TVA355:TVA431 UEW355:UEW431 UOS355:UOS431 P346 P449:P450 UYO355:UYO431 VIK355:VIK431 VSG355:VSG431 WCC355:WCC431 WLY355:WLY431 K288:K298 K305:K348 JI305:JI348 TE305:TE348 ADA305:ADA348 AMW305:AMW348 AWS305:AWS348 BGO305:BGO348 BQK305:BQK348 CAG305:CAG348 CKC305:CKC348 CTY305:CTY348 DDU305:DDU348 DNQ305:DNQ348 DXM305:DXM348 EHI305:EHI348 ERE305:ERE348 FBA305:FBA348 FKW305:FKW348 FUS305:FUS348 GEO305:GEO348 GOK305:GOK348 GYG305:GYG348 HIC305:HIC348 HRY305:HRY348 IBU305:IBU348 ILQ305:ILQ348 IVM305:IVM348 JFI305:JFI348 JPE305:JPE348 JZA305:JZA348 KIW305:KIW348 KSS305:KSS348 LCO305:LCO348 LMK305:LMK348 LWG305:LWG348 MGC305:MGC348 MPY305:MPY348 MZU305:MZU348 NJQ305:NJQ348 NTM305:NTM348 ODI305:ODI348 ONE305:ONE348 OXA305:OXA348 PGW305:PGW348 PQS305:PQS348 QAO305:QAO348 QKK305:QKK348 QUG305:QUG348 REC305:REC348 RNY305:RNY348 RXU305:RXU348 SHQ305:SHQ348 SRM305:SRM348 TBI305:TBI348 TLE305:TLE348 TVA305:TVA348 UEW305:UEW348 UOS305:UOS348 UYO305:UYO348 VIK305:VIK348 VSG305:VSG348 WCC305:WCC348 WLY305:WLY348 WVU305:WVU348 UOX303:UOX481 UYT303:UYT481 VIP303:VIP481 VSL303:VSL481 WCH303:WCH481 WMD303:WMD481 WVZ303:WVZ481 JN303:JN481 TJ303:TJ481 ADF303:ADF481 ANB303:ANB481 AWX303:AWX481 BGT303:BGT481 BQP303:BQP481 CAL303:CAL481 CKH303:CKH481 CUD303:CUD481 DDZ303:DDZ481 DNV303:DNV481 DXR303:DXR481 EHN303:EHN481 ERJ303:ERJ481 FBF303:FBF481 FLB303:FLB481 FUX303:FUX481 GOP303:GOP481 GYL303:GYL481 HIH303:HIH481 HSD303:HSD481 IBZ303:IBZ481 ILV303:ILV481 IVR303:IVR481 JFN303:JFN481 JPJ303:JPJ481 JZF303:JZF481 KJB303:KJB481 KSX303:KSX481 LCT303:LCT481 LMP303:LMP481 LWL303:LWL481 MGH303:MGH481 MQD303:MQD481 MZZ303:MZZ481 NJV303:NJV481 NTR303:NTR481 ODN303:ODN481 ONJ303:ONJ481 OXF303:OXF481 PHB303:PHB481 PQX303:PQX481 QAT303:QAT481 QKP303:QKP481 QUL303:QUL481 REH303:REH481 ROD303:ROD481 RXZ303:RXZ481 SHV303:SHV481 SRR303:SRR481 TBN303:TBN481 TLJ303:TLJ481 GET303:GET481 TVF303:TVF481 UFB303:UFB481 K355:K431 JI355:JI431 TE355:TE431 ADA355:ADA431 AMW355:AMW431 AWS355:AWS431 BGO355:BGO431 BQK355:BQK431 CAG355:CAG431 CKC355:CKC431 CTY355:CTY431 DDU355:DDU431 DNQ355:DNQ431 DXM355:DXM431 EHI355:EHI431 ERE355:ERE431 FBA355:FBA431 FKW355:FKW431 FUS355:FUS431 GEO355:GEO431 GOK355:GOK431 GYG355:GYG431 HIC355:HIC431 HRY355:HRY431 IBU355:IBU431 ILQ355:ILQ431 IVM355:IVM431 JFI355:JFI431 JPE355:JPE431 JZA355:JZA431 KIW355:KIW431 KSS355:KSS431 LCO355:LCO431 LMK355:LMK431 LWG355:LWG431 MGC355:MGC431 MPY355:MPY431 MZU355:MZU431 NJQ355:NJQ431 NTM355:NTM431 ODI355:ODI431 ONE355:ONE431 OXA355:OXA431 PGW355:PGW431 PQS355:PQS431 QAO355:QAO431 QKK355:QKK431 QUG355:QUG431 REC355:REC431 RNY355:RNY431 RXU355:RXU431" xr:uid="{00000000-0002-0000-0200-000000000000}">
      <formula1>1</formula1>
    </dataValidation>
    <dataValidation type="whole" operator="greaterThanOrEqual" allowBlank="1" showInputMessage="1" showErrorMessage="1" sqref="JO342:JO343 TK342:TK343 ADG342:ADG343 ANC342:ANC343 AWY342:AWY343 BGU342:BGU343 BQQ342:BQQ343 CAM342:CAM343 CKI342:CKI343 CUE342:CUE343 DEA342:DEA343 DNW342:DNW343 DXS342:DXS343 EHO342:EHO343 ERK342:ERK343 FBG342:FBG343 FLC342:FLC343 FUY342:FUY343 GEU342:GEU343 GOQ342:GOQ343 GYM342:GYM343 HII342:HII343 HSE342:HSE343 ICA342:ICA343 ILW342:ILW343 IVS342:IVS343 JFO342:JFO343 JPK342:JPK343 JZG342:JZG343 KJC342:KJC343 KSY342:KSY343 LCU342:LCU343 LMQ342:LMQ343 LWM342:LWM343 MGI342:MGI343 MQE342:MQE343 NAA342:NAA343 NJW342:NJW343 NTS342:NTS343 ODO342:ODO343 ONK342:ONK343 OXG342:OXG343 PHC342:PHC343 PQY342:PQY343 QAU342:QAU343 QKQ342:QKQ343 QUM342:QUM343 REI342:REI343 ROE342:ROE343 RYA342:RYA343 SHW342:SHW343 SRS342:SRS343 TBO342:TBO343 TLK342:TLK343 TVG342:TVG343 UFC342:UFC343 UOY342:UOY343 UYU342:UYU343 VIQ342:VIQ343 VSM342:VSM343 WCI342:WCI343 WME342:WME343 WWA342:WWA343 JO411:JO413 TK411:TK413 ADG411:ADG413 ANC411:ANC413 AWY411:AWY413 BGU411:BGU413 BQQ411:BQQ413 CAM411:CAM413 CKI411:CKI413 CUE411:CUE413 DEA411:DEA413 DNW411:DNW413 DXS411:DXS413 EHO411:EHO413 ERK411:ERK413 FBG411:FBG413 FLC411:FLC413 FUY411:FUY413 GEU411:GEU413 GOQ411:GOQ413 GYM411:GYM413 HII411:HII413 HSE411:HSE413 ICA411:ICA413 ILW411:ILW413 IVS411:IVS413 JFO411:JFO413 JPK411:JPK413 JZG411:JZG413 KJC411:KJC413 KSY411:KSY413 LCU411:LCU413 LMQ411:LMQ413 LWM411:LWM413 MGI411:MGI413 MQE411:MQE413 NAA411:NAA413 NJW411:NJW413 NTS411:NTS413 ODO411:ODO413 ONK411:ONK413 OXG411:OXG413 PHC411:PHC413 PQY411:PQY413 QAU411:QAU413 QKQ411:QKQ413 QUM411:QUM413 REI411:REI413 ROE411:ROE413 RYA411:RYA413 SHW411:SHW413 SRS411:SRS413 TBO411:TBO413 TLK411:TLK413 TVG411:TVG413 UFC411:UFC413 UOY411:UOY413 UYU411:UYU413 VIQ411:VIQ413 VSM411:VSM413 WCI411:WCI413 WME411:WME413 WWA411:WWA413 WWA464:WWA467 WME464:WME467 WCI464:WCI467 VSM464:VSM467 VIQ464:VIQ467 UYU464:UYU467 UOY464:UOY467 UFC464:UFC467 TVG464:TVG467 TLK464:TLK467 TBO464:TBO467 SRS464:SRS467 SHW464:SHW467 RYA464:RYA467 ROE464:ROE467 REI464:REI467 QUM464:QUM467 QKQ464:QKQ467 QAU464:QAU467 PQY464:PQY467 PHC464:PHC467 OXG464:OXG467 ONK464:ONK467 ODO464:ODO467 NTS464:NTS467 NJW464:NJW467 NAA464:NAA467 MQE464:MQE467 MGI464:MGI467 LWM464:LWM467 LMQ464:LMQ467 LCU464:LCU467 KSY464:KSY467 KJC464:KJC467 JZG464:JZG467 JPK464:JPK467 JFO464:JFO467 IVS464:IVS467 ILW464:ILW467 ICA464:ICA467 HSE464:HSE467 HII464:HII467 GYM464:GYM467 GOQ464:GOQ467 GEU464:GEU467 FUY464:FUY467 FLC464:FLC467 FBG464:FBG467 ERK464:ERK467 EHO464:EHO467 DXS464:DXS467 DNW464:DNW467 DEA464:DEA467 CUE464:CUE467 CKI464:CKI467 CAM464:CAM467 BQQ464:BQQ467 BGU464:BGU467 AWY464:AWY467 ANC464:ANC467 ADG464:ADG467 TK464:TK467 JO464:JO467 JO470 TK470 ADG470 ANC470 AWY470 BGU470 BQQ470 CAM470 CKI470 CUE470 DEA470 DNW470 DXS470 EHO470 ERK470 FBG470 FLC470 FUY470 GEU470 GOQ470 GYM470 HII470 HSE470 ICA470 ILW470 IVS470 JFO470 JPK470 JZG470 KJC470 KSY470 LCU470 LMQ470 LWM470 MGI470 MQE470 NAA470 NJW470 NTS470 ODO470 ONK470 OXG470 PHC470 PQY470 QAU470 QKQ470 QUM470 REI470 ROE470 RYA470 SHW470 SRS470 TBO470 TLK470 TVG470 UFC470 UOY470 UYU470 VIQ470 VSM470 WCI470 WME470 WWA470 GYM472:GYM481 GOQ472:GOQ481 GEU472:GEU481 FUY472:FUY481 FLC472:FLC481 FBG472:FBG481 ERK472:ERK481 EHO472:EHO481 DXS472:DXS481 DNW472:DNW481 WWA306:WWA314 WME306:WME314 WCI306:WCI314 VSM306:VSM314 VIQ306:VIQ314 UYU306:UYU314 UOY306:UOY314 UFC306:UFC314 TVG306:TVG314 TLK306:TLK314 TBO306:TBO314 SRS306:SRS314 SHW306:SHW314 RYA306:RYA314 ROE306:ROE314 REI306:REI314 QUM306:QUM314 QKQ306:QKQ314 QAU306:QAU314 PQY306:PQY314 PHC306:PHC314 OXG306:OXG314 ONK306:ONK314 ODO306:ODO314 NTS306:NTS314 NJW306:NJW314 NAA306:NAA314 MQE306:MQE314 MGI306:MGI314 LWM306:LWM314 LMQ306:LMQ314 LCU306:LCU314 KSY306:KSY314 KJC306:KJC314 JZG306:JZG314 JPK306:JPK314 JFO306:JFO314 IVS306:IVS314 ILW306:ILW314 ICA306:ICA314 HSE306:HSE314 HII306:HII314 GYM306:GYM314 GOQ306:GOQ314 GEU306:GEU314 FUY306:FUY314 FLC306:FLC314 FBG306:FBG314 ERK306:ERK314 EHO306:EHO314 DXS306:DXS314 DNW306:DNW314 DEA306:DEA314 CUE306:CUE314 CKI306:CKI314 CAM306:CAM314 BQQ306:BQQ314 BGU306:BGU314 AWY306:AWY314 ANC306:ANC314 ADG306:ADG314 TK306:TK314 JO306:JO314 DEA472:DEA481 CUE472:CUE481 CKI472:CKI481 CAM472:CAM481 BQQ472:BQQ481 BGU472:BGU481 AWY472:AWY481 ANC472:ANC481 WWA472:WWA481 ADG472:ADG481 HSE338:HSE339 ICA338:ICA339 ILW338:ILW339 IVS338:IVS339 JFO338:JFO339 JPK338:JPK339 JZG338:JZG339 KJC338:KJC339 KSY338:KSY339 LCU338:LCU339 LMQ338:LMQ339 LWM338:LWM339 MGI338:MGI339 MQE338:MQE339 NAA338:NAA339 NJW338:NJW339 NTS338:NTS339 ODO338:ODO339 ONK338:ONK339 OXG338:OXG339 PHC338:PHC339 PQY338:PQY339 QAU338:QAU339 QKQ338:QKQ339 QUM338:QUM339 REI338:REI339 ROE338:ROE339 RYA338:RYA339 SHW338:SHW339 SRS338:SRS339 TBO338:TBO339 TLK338:TLK339 TVG338:TVG339 UFC338:UFC339 UOY338:UOY339 UYU338:UYU339 VIQ338:VIQ339 VSM338:VSM339 WCI338:WCI339 WME338:WME339 WWA338:WWA339 TK338:TK339 JO338:JO339 ADG338:ADG339 ANC338:ANC339 AWY338:AWY339 BGU338:BGU339 BQQ338:BQQ339 CAM338:CAM339 CKI338:CKI339 CUE338:CUE339 DEA338:DEA339 DNW338:DNW339 DXS338:DXS339 EHO338:EHO339 ERK338:ERK339 FBG338:FBG339 FLC338:FLC339 FUY338:FUY339 GEU338:GEU339 GOQ338:GOQ339 GYM338:GYM339 HII338:HII339 TK472:TK481 WWA393:WWA406 WME393:WME406 WCI393:WCI406 VSM393:VSM406 VIQ393:VIQ406 UYU393:UYU406 UOY393:UOY406 UFC393:UFC406 TVG393:TVG406 TLK393:TLK406 TBO393:TBO406 SRS393:SRS406 SHW393:SHW406 RYA393:RYA406 ROE393:ROE406 REI393:REI406 QUM393:QUM406 QKQ393:QKQ406 QAU393:QAU406 PQY393:PQY406 PHC393:PHC406 OXG393:OXG406 ONK393:ONK406 ODO393:ODO406 NTS393:NTS406 NJW393:NJW406 NAA393:NAA406 MQE393:MQE406 MGI393:MGI406 LWM393:LWM406 LMQ393:LMQ406 LCU393:LCU406 KSY393:KSY406 KJC393:KJC406 JZG393:JZG406 JPK393:JPK406 JFO393:JFO406 IVS393:IVS406 ILW393:ILW406 ICA393:ICA406 HSE393:HSE406 HII393:HII406 GYM393:GYM406 GOQ393:GOQ406 GEU393:GEU406 FUY393:FUY406 FLC393:FLC406 FBG393:FBG406 ERK393:ERK406 EHO393:EHO406 DXS393:DXS406 DNW393:DNW406 DEA393:DEA406 CUE393:CUE406 CKI393:CKI406 CAM393:CAM406 BQQ393:BQQ406 BGU393:BGU406 AWY393:AWY406 ANC393:ANC406 ADG393:ADG406 TK393:TK406 JO393:JO406 JO430:JO438 TK430:TK438 ADG430:ADG438 ANC430:ANC438 AWY430:AWY438 BGU430:BGU438 BQQ430:BQQ438 CAM430:CAM438 CKI430:CKI438 CUE430:CUE438 DEA430:DEA438 DNW430:DNW438 DXS430:DXS438 EHO430:EHO438 ERK430:ERK438 FBG430:FBG438 FLC430:FLC438 FUY430:FUY438 GEU430:GEU438 GOQ430:GOQ438 GYM430:GYM438 HII430:HII438 HSE430:HSE438 ICA430:ICA438 ILW430:ILW438 IVS430:IVS438 JFO430:JFO438 JPK430:JPK438 JZG430:JZG438 KJC430:KJC438 KSY430:KSY438 LCU430:LCU438 LMQ430:LMQ438 LWM430:LWM438 MGI430:MGI438 MQE430:MQE438 NAA430:NAA438 NJW430:NJW438 NTS430:NTS438 ODO430:ODO438 ONK430:ONK438 OXG430:OXG438 PHC430:PHC438 PQY430:PQY438 QAU430:QAU438 QKQ430:QKQ438 QUM430:QUM438 REI430:REI438 ROE430:ROE438 RYA430:RYA438 SHW430:SHW438 SRS430:SRS438 TBO430:TBO438 TLK430:TLK438 TVG430:TVG438 UFC430:UFC438 UOY430:UOY438 UYU430:UYU438 VIQ430:VIQ438 VSM430:VSM438 WCI430:WCI438 WME430:WME438 WWA430:WWA438 JO472:JO481 WME472:WME481 WCI472:WCI481 VSM472:VSM481 VIQ472:VIQ481 UYU472:UYU481 UOY472:UOY481 UFC472:UFC481 TVG472:TVG481 TLK472:TLK481 TBO472:TBO481 SRS472:SRS481 SHW472:SHW481 RYA472:RYA481 ROE472:ROE481 REI472:REI481 QUM472:QUM481 QKQ472:QKQ481 QAU472:QAU481 PQY472:PQY481 PHC472:PHC481 OXG472:OXG481 ONK472:ONK481 ODO472:ODO481 NTS472:NTS481 NJW472:NJW481 NAA472:NAA481 MQE472:MQE481 MGI472:MGI481 LWM472:LWM481 LMQ472:LMQ481 LCU472:LCU481 KSY472:KSY481 KJC472:KJC481 JZG472:JZG481 JPK472:JPK481 JFO472:JFO481 IVS472:IVS481 ILW472:ILW481 ICA472:ICA481 HSE472:HSE481 HII472:HII481 KJC452:KJC462 JZG452:JZG462 JPK452:JPK462 JFO452:JFO462 IVS452:IVS462 ILW452:ILW462 ICA452:ICA462 HSE452:HSE462 HII452:HII462 GYM452:GYM462 GOQ452:GOQ462 GEU452:GEU462 FUY452:FUY462 FLC452:FLC462 FBG452:FBG462 ERK452:ERK462 EHO452:EHO462 DXS452:DXS462 DNW452:DNW462 DEA452:DEA462 CUE452:CUE462 CKI452:CKI462 CAM452:CAM462 BQQ452:BQQ462 TK452:TK462 BGU452:BGU462 WWA345:WWA357 WME345:WME357 WCI345:WCI357 VSM345:VSM357 VIQ345:VIQ357 UYU345:UYU357 UOY345:UOY357 UFC345:UFC357 TVG345:TVG357 TLK345:TLK357 TBO345:TBO357 SRS345:SRS357 SHW345:SHW357 RYA345:RYA357 ROE345:ROE357 REI345:REI357 QUM345:QUM357 QKQ345:QKQ357 QAU345:QAU357 PQY345:PQY357 PHC345:PHC357 OXG345:OXG357 ONK345:ONK357 ODO345:ODO357 NTS345:NTS357 NJW345:NJW357 NAA345:NAA357 MQE345:MQE357 MGI345:MGI357 LWM345:LWM357 LMQ345:LMQ357 LCU345:LCU357 KSY345:KSY357 KJC345:KJC357 JZG345:JZG357 JPK345:JPK357 JFO345:JFO357 IVS345:IVS357 ILW345:ILW357 ICA345:ICA357 HSE345:HSE357 HII345:HII357 GYM345:GYM357 GOQ345:GOQ357 GEU345:GEU357 FUY345:FUY357 FLC345:FLC357 FBG345:FBG357 ERK345:ERK357 EHO345:EHO357 DXS345:DXS357 DNW345:DNW357 DEA345:DEA357 CUE345:CUE357 CKI345:CKI357 CAM345:CAM357 BQQ345:BQQ357 BGU345:BGU357 AWY345:AWY357 ANC345:ANC357 ADG345:ADG357 TK345:TK357 JO345:JO357 AWY452:AWY462 WWA360:WWA369 WME360:WME369 WCI360:WCI369 VSM360:VSM369 VIQ360:VIQ369 UYU360:UYU369 UOY360:UOY369 UFC360:UFC369 TVG360:TVG369 TLK360:TLK369 TBO360:TBO369 SRS360:SRS369 SHW360:SHW369 RYA360:RYA369 ROE360:ROE369 REI360:REI369 QUM360:QUM369 QKQ360:QKQ369 QAU360:QAU369 PQY360:PQY369 PHC360:PHC369 OXG360:OXG369 ONK360:ONK369 ODO360:ODO369 NTS360:NTS369 NJW360:NJW369 NAA360:NAA369 MQE360:MQE369 MGI360:MGI369 LWM360:LWM369 LMQ360:LMQ369 LCU360:LCU369 KSY360:KSY369 KJC360:KJC369 JZG360:JZG369 JPK360:JPK369 JFO360:JFO369 IVS360:IVS369 ILW360:ILW369 ICA360:ICA369 HSE360:HSE369 HII360:HII369 GYM360:GYM369 GOQ360:GOQ369 GEU360:GEU369 FUY360:FUY369 FLC360:FLC369 FBG360:FBG369 ERK360:ERK369 EHO360:EHO369 DXS360:DXS369 DNW360:DNW369 DEA360:DEA369 CUE360:CUE369 CKI360:CKI369 CAM360:CAM369 BQQ360:BQQ369 BGU360:BGU369 AWY360:AWY369 ANC360:ANC369 ADG360:ADG369 TK360:TK369 JO360:JO369 ANC452:ANC462 PHC415:PHC426 OXG415:OXG426 ONK415:ONK426 ODO415:ODO426 NTS415:NTS426 NJW415:NJW426 NAA415:NAA426 MQE415:MQE426 MGI415:MGI426 LWM415:LWM426 LMQ415:LMQ426 LCU415:LCU426 KSY415:KSY426 KJC415:KJC426 JZG415:JZG426 JPK415:JPK426 JFO415:JFO426 IVS415:IVS426 ILW415:ILW426 ICA415:ICA426 HSE415:HSE426 HII415:HII426 GYM415:GYM426 GOQ415:GOQ426 GEU415:GEU426 FUY415:FUY426 FLC415:FLC426 FBG415:FBG426 ERK415:ERK426 EHO415:EHO426 DXS415:DXS426 DNW415:DNW426 DEA415:DEA426 CUE415:CUE426 CKI415:CKI426 CAM415:CAM426 BQQ415:BQQ426 BGU415:BGU426 AWY415:AWY426 ANC415:ANC426 ADG415:ADG426 TK415:TK426 JO415:JO426 WME415:WME426 WWA415:WWA426 WCI415:WCI426 VSM415:VSM426 VIQ415:VIQ426 UYU415:UYU426 UOY415:UOY426 UFC415:UFC426 TVG415:TVG426 TLK415:TLK426 TBO415:TBO426 SRS415:SRS426 SHW415:SHW426 RYA415:RYA426 ROE415:ROE426 REI415:REI426 QUM415:QUM426 QKQ415:QKQ426 QAU415:QAU426 PQY415:PQY426 JO450 TK450 ADG450 ANC450 AWY450 BGU450 BQQ450 CAM450 CKI450 CUE450 DEA450 DNW450 DXS450 EHO450 ERK450 FBG450 FLC450 FUY450 GEU450 GOQ450 GYM450 HII450 HSE450 ICA450 ILW450 IVS450 JFO450 JPK450 JZG450 KJC450 KSY450 LCU450 LMQ450 LWM450 MGI450 MQE450 NAA450 NJW450 NTS450 ODO450 ONK450 OXG450 PHC450 PQY450 QAU450 QKQ450 QUM450 REI450 ROE450 RYA450 SHW450 SRS450 TBO450 TLK450 TVG450 UFC450 UOY450 UYU450 VIQ450 VSM450 WCI450 WME450 WWA450 ADG452:ADG462 JO452:JO462 WWA452:WWA462 WME452:WME462 WCI452:WCI462 VSM452:VSM462 VIQ452:VIQ462 UYU452:UYU462 UOY452:UOY462 UFC452:UFC462 TVG452:TVG462 TLK452:TLK462 TBO452:TBO462 SRS452:SRS462 SHW452:SHW462 RYA452:RYA462 ROE452:ROE462 REI452:REI462 QUM452:QUM462 QKQ452:QKQ462 QAU452:QAU462 PQY452:PQY462 PHC452:PHC462 OXG452:OXG462 ONK452:ONK462 ODO452:ODO462 NTS452:NTS462 NJW452:NJW462 NAA452:NAA462 MQE452:MQE462 MGI452:MGI462 LWM452:LWM462 LMQ452:LMQ462 LCU452:LCU462 KSY452:KSY462 DEA376:DEA390 CUE376:CUE390 CKI376:CKI390 CAM376:CAM390 BQQ376:BQQ390 DNW376:DNW390 BGU376:BGU390 AWY376:AWY390 ANC376:ANC390 ADG376:ADG390 TK376:TK390 JO376:JO390 WWA324:WWA336 WME324:WME336 WCI324:WCI336 VSM324:VSM336 VIQ324:VIQ336 UYU324:UYU336 UOY324:UOY336 UFC324:UFC336 TVG324:TVG336 TLK324:TLK336 TBO324:TBO336 SRS324:SRS336 SHW324:SHW336 RYA324:RYA336 ROE324:ROE336 REI324:REI336 QUM324:QUM336 QKQ324:QKQ336 QAU324:QAU336 PQY324:PQY336 PHC324:PHC336 OXG324:OXG336 ONK324:ONK336 ODO324:ODO336 NTS324:NTS336 NJW324:NJW336 NAA324:NAA336 MQE324:MQE336 MGI324:MGI336 LWM324:LWM336 LMQ324:LMQ336 LCU324:LCU336 KSY324:KSY336 KJC324:KJC336 JZG324:JZG336 JPK324:JPK336 JFO324:JFO336 IVS324:IVS336 ILW324:ILW336 ICA324:ICA336 HSE324:HSE336 HII324:HII336 GYM324:GYM336 GOQ324:GOQ336 GEU324:GEU336 FUY324:FUY336 FLC324:FLC336 FBG324:FBG336 ERK324:ERK336 EHO324:EHO336 DXS324:DXS336 DNW324:DNW336 DEA324:DEA336 CUE324:CUE336 CKI324:CKI336 CAM324:CAM336 BQQ324:BQQ336 BGU324:BGU336 AWY324:AWY336 ANC324:ANC336 ADG324:ADG336 TK324:TK336 JO324:JO336 WWA376:WWA390 WME376:WME390 WCI376:WCI390 VSM376:VSM390 VIQ376:VIQ390 UYU376:UYU390 UOY376:UOY390 UFC376:UFC390 TVG376:TVG390 TLK376:TLK390 TBO376:TBO390 SRS376:SRS390 SHW376:SHW390 RYA376:RYA390 ROE376:ROE390 REI376:REI390 QUM376:QUM390 QKQ376:QKQ390 QAU376:QAU390 PQY376:PQY390 PHC376:PHC390 OXG376:OXG390 ONK376:ONK390 ODO376:ODO390 NTS376:NTS390 NJW376:NJW390 NAA376:NAA390 MQE376:MQE390 MGI376:MGI390 LWM376:LWM390 LMQ376:LMQ390 LCU376:LCU390 KSY376:KSY390 KJC376:KJC390 JZG376:JZG390 JPK376:JPK390 JFO376:JFO390 IVS376:IVS390 ILW376:ILW390 ICA376:ICA390 HSE376:HSE390 HII376:HII390 GYM376:GYM390 GOQ376:GOQ390 GEU376:GEU390 FUY376:FUY390 FLC376:FLC390 FBG376:FBG390 ERK376:ERK390 EHO376:EHO390 DXS376:DXS390" xr:uid="{00000000-0002-0000-0200-000001000000}">
      <formula1>0</formula1>
    </dataValidation>
    <dataValidation operator="greaterThanOrEqual" allowBlank="1" showInputMessage="1" showErrorMessage="1" sqref="P443" xr:uid="{0E7D41A1-576C-4E5B-8668-26BA1B9844BF}"/>
  </dataValidations>
  <pageMargins left="0.31496062992125984" right="0.70866141732283472" top="1.1811023622047245" bottom="0.55118110236220474" header="0.31496062992125984" footer="0"/>
  <pageSetup scale="37"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SIGLAS DEPENDENCIAS</vt:lpstr>
      <vt:lpstr>PLAN DE MEJORAMIENTO CGR-INVIAS</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Administrador</cp:lastModifiedBy>
  <cp:lastPrinted>2022-07-08T22:54:46Z</cp:lastPrinted>
  <dcterms:created xsi:type="dcterms:W3CDTF">2003-11-14T08:59:56Z</dcterms:created>
  <dcterms:modified xsi:type="dcterms:W3CDTF">2022-08-02T17:22:48Z</dcterms:modified>
</cp:coreProperties>
</file>