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codeName="ThisWorkbook" hidePivotFieldList="1"/>
  <mc:AlternateContent xmlns:mc="http://schemas.openxmlformats.org/markup-compatibility/2006">
    <mc:Choice Requires="x15">
      <x15ac:absPath xmlns:x15ac="http://schemas.microsoft.com/office/spreadsheetml/2010/11/ac" url="C:\Users\wartunduaga\Desktop\"/>
    </mc:Choice>
  </mc:AlternateContent>
  <xr:revisionPtr revIDLastSave="0" documentId="13_ncr:10001_{06B8E8BC-9AD8-44D0-A353-001BB524F9D0}" xr6:coauthVersionLast="46" xr6:coauthVersionMax="47" xr10:uidLastSave="{00000000-0000-0000-0000-000000000000}"/>
  <bookViews>
    <workbookView xWindow="-120" yWindow="-120" windowWidth="29040" windowHeight="15840" tabRatio="805" activeTab="1" xr2:uid="{00000000-000D-0000-FFFF-FFFF00000000}"/>
  </bookViews>
  <sheets>
    <sheet name="SIGLAS DEPENDENCIAS" sheetId="199" r:id="rId1"/>
    <sheet name="PLAN DE MEJORAMIENTO CGR-INVIAS" sheetId="37" r:id="rId2"/>
    <sheet name="HALLAZGOS CGR CONSOLIDADOS" sheetId="40" r:id="rId3"/>
  </sheets>
  <definedNames>
    <definedName name="_xlnm._FilterDatabase" localSheetId="1" hidden="1">'PLAN DE MEJORAMIENTO CGR-INVIAS'!$A$1:$AA$537</definedName>
    <definedName name="_xlnm.Print_Area" localSheetId="2">'HALLAZGOS CGR CONSOLIDADOS'!$B$1:$K$43</definedName>
    <definedName name="_xlnm.Print_Area" localSheetId="1">'PLAN DE MEJORAMIENTO CGR-INVIAS'!$F$320:$M$468</definedName>
  </definedNames>
  <calcPr calcId="191029"/>
  <pivotCaches>
    <pivotCache cacheId="38"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7" i="37" l="1"/>
  <c r="B4" i="37"/>
  <c r="B5" i="37"/>
  <c r="B6" i="37"/>
  <c r="B7" i="37"/>
  <c r="B8" i="37"/>
  <c r="B9" i="37"/>
  <c r="B10" i="37"/>
  <c r="B11" i="37"/>
  <c r="B12" i="37"/>
  <c r="B13" i="37"/>
  <c r="B14" i="37"/>
  <c r="B15" i="37"/>
  <c r="B16" i="37"/>
  <c r="B17" i="37"/>
  <c r="B18" i="37"/>
  <c r="B19" i="37"/>
  <c r="B20" i="37"/>
  <c r="B21" i="37"/>
  <c r="B22" i="37"/>
  <c r="B23" i="37"/>
  <c r="B24" i="37"/>
  <c r="B25" i="37"/>
  <c r="B26" i="37"/>
  <c r="B27" i="37"/>
  <c r="B28" i="37"/>
  <c r="B29" i="37"/>
  <c r="B30" i="37"/>
  <c r="B31" i="37"/>
  <c r="B32" i="37"/>
  <c r="B33" i="37"/>
  <c r="B34" i="37"/>
  <c r="B35" i="37"/>
  <c r="B36" i="37"/>
  <c r="B37" i="37"/>
  <c r="B38" i="37"/>
  <c r="B39" i="37"/>
  <c r="B40" i="37"/>
  <c r="B41" i="37"/>
  <c r="B42" i="37"/>
  <c r="B43" i="37"/>
  <c r="B44" i="37"/>
  <c r="B45" i="37"/>
  <c r="B46" i="37"/>
  <c r="B47" i="37"/>
  <c r="B48" i="37"/>
  <c r="B49" i="37"/>
  <c r="B50" i="37"/>
  <c r="B51" i="37"/>
  <c r="B52" i="37"/>
  <c r="B53" i="37"/>
  <c r="B54" i="37"/>
  <c r="B55" i="37"/>
  <c r="B56" i="37"/>
  <c r="B57" i="37"/>
  <c r="B58" i="37"/>
  <c r="B59" i="37"/>
  <c r="B60" i="37"/>
  <c r="B61" i="37"/>
  <c r="B62" i="37"/>
  <c r="B63" i="37"/>
  <c r="B64" i="37"/>
  <c r="B65" i="37"/>
  <c r="B66" i="37"/>
  <c r="B67" i="37"/>
  <c r="B68" i="37"/>
  <c r="B69" i="37"/>
  <c r="B70" i="37"/>
  <c r="B71" i="37"/>
  <c r="B72" i="37"/>
  <c r="B73" i="37"/>
  <c r="B74" i="37"/>
  <c r="B75" i="37"/>
  <c r="B76" i="37"/>
  <c r="B77" i="37"/>
  <c r="B78" i="37"/>
  <c r="B79" i="37"/>
  <c r="B80" i="37"/>
  <c r="B81" i="37"/>
  <c r="B82" i="37"/>
  <c r="B83" i="37"/>
  <c r="B84" i="37"/>
  <c r="B85" i="37"/>
  <c r="B86" i="37"/>
  <c r="B87" i="37"/>
  <c r="B88" i="37"/>
  <c r="B89" i="37"/>
  <c r="B90" i="37"/>
  <c r="B91" i="37"/>
  <c r="B92" i="37"/>
  <c r="B93" i="37"/>
  <c r="B94" i="37"/>
  <c r="B95" i="37"/>
  <c r="B96" i="37"/>
  <c r="B97" i="37"/>
  <c r="B98" i="37"/>
  <c r="B99" i="37"/>
  <c r="B100" i="37"/>
  <c r="B101" i="37"/>
  <c r="B102" i="37"/>
  <c r="B103" i="37"/>
  <c r="B104" i="37"/>
  <c r="B105" i="37"/>
  <c r="B106" i="37"/>
  <c r="B107" i="37"/>
  <c r="B108" i="37"/>
  <c r="B109" i="37"/>
  <c r="B110" i="37"/>
  <c r="B111" i="37"/>
  <c r="B112" i="37"/>
  <c r="B113" i="37"/>
  <c r="B114" i="37"/>
  <c r="B115" i="37"/>
  <c r="B116" i="37"/>
  <c r="B117" i="37"/>
  <c r="B118" i="37"/>
  <c r="B119" i="37"/>
  <c r="B120" i="37"/>
  <c r="B121" i="37"/>
  <c r="B122" i="37"/>
  <c r="B123" i="37"/>
  <c r="B124" i="37"/>
  <c r="B125" i="37"/>
  <c r="B126" i="37"/>
  <c r="B127" i="37"/>
  <c r="B128" i="37"/>
  <c r="B129" i="37"/>
  <c r="B130" i="37"/>
  <c r="B131" i="37"/>
  <c r="B132" i="37"/>
  <c r="B133" i="37"/>
  <c r="B134" i="37"/>
  <c r="B135" i="37"/>
  <c r="B136" i="37"/>
  <c r="B137" i="37"/>
  <c r="B138" i="37"/>
  <c r="B139" i="37"/>
  <c r="B140" i="37"/>
  <c r="B141" i="37"/>
  <c r="B142" i="37"/>
  <c r="B143" i="37"/>
  <c r="B144" i="37"/>
  <c r="B145" i="37"/>
  <c r="B146" i="37"/>
  <c r="B147" i="37"/>
  <c r="B148" i="37"/>
  <c r="B149" i="37"/>
  <c r="B150" i="37"/>
  <c r="B151" i="37"/>
  <c r="B152" i="37"/>
  <c r="B153" i="37"/>
  <c r="B154" i="37"/>
  <c r="B155" i="37"/>
  <c r="B156" i="37"/>
  <c r="B157" i="37"/>
  <c r="B158" i="37"/>
  <c r="B159" i="37"/>
  <c r="B160" i="37"/>
  <c r="B161" i="37"/>
  <c r="B162" i="37"/>
  <c r="B163" i="37"/>
  <c r="B164" i="37"/>
  <c r="B165" i="37"/>
  <c r="B166" i="37"/>
  <c r="B167" i="37"/>
  <c r="B168" i="37"/>
  <c r="B169" i="37"/>
  <c r="B170" i="37"/>
  <c r="B171" i="37"/>
  <c r="B172" i="37"/>
  <c r="B173" i="37"/>
  <c r="B174" i="37"/>
  <c r="B175" i="37"/>
  <c r="B176" i="37"/>
  <c r="B177" i="37"/>
  <c r="B178" i="37"/>
  <c r="B179" i="37"/>
  <c r="B180" i="37"/>
  <c r="B181" i="37"/>
  <c r="B182" i="37"/>
  <c r="B183" i="37"/>
  <c r="B184" i="37"/>
  <c r="B185" i="37"/>
  <c r="B186" i="37"/>
  <c r="B187" i="37"/>
  <c r="B188" i="37"/>
  <c r="B189" i="37"/>
  <c r="B190" i="37"/>
  <c r="B191" i="37"/>
  <c r="B192" i="37"/>
  <c r="B193" i="37"/>
  <c r="B194" i="37"/>
  <c r="B195" i="37"/>
  <c r="B196" i="37"/>
  <c r="B197" i="37"/>
  <c r="B198" i="37"/>
  <c r="B199" i="37"/>
  <c r="B200" i="37"/>
  <c r="B201" i="37"/>
  <c r="B202" i="37"/>
  <c r="B203" i="37"/>
  <c r="B204" i="37"/>
  <c r="B205" i="37"/>
  <c r="B206" i="37"/>
  <c r="B207" i="37"/>
  <c r="B208" i="37"/>
  <c r="B209" i="37"/>
  <c r="B210" i="37"/>
  <c r="B211" i="37"/>
  <c r="B212" i="37"/>
  <c r="B213" i="37"/>
  <c r="B214" i="37"/>
  <c r="B215" i="37"/>
  <c r="B216" i="37"/>
  <c r="B217" i="37"/>
  <c r="B218" i="37"/>
  <c r="B219" i="37"/>
  <c r="B220" i="37"/>
  <c r="B221" i="37"/>
  <c r="B222" i="37"/>
  <c r="B223" i="37"/>
  <c r="B224" i="37"/>
  <c r="B225" i="37"/>
  <c r="B226" i="37"/>
  <c r="B227" i="37"/>
  <c r="B228" i="37"/>
  <c r="B229" i="37"/>
  <c r="B230" i="37"/>
  <c r="B231" i="37"/>
  <c r="B232" i="37"/>
  <c r="B233" i="37"/>
  <c r="B234" i="37"/>
  <c r="B235" i="37"/>
  <c r="B236" i="37"/>
  <c r="B237" i="37"/>
  <c r="B238" i="37"/>
  <c r="B239" i="37"/>
  <c r="B240" i="37"/>
  <c r="B241" i="37"/>
  <c r="B242" i="37"/>
  <c r="B243" i="37"/>
  <c r="B244" i="37"/>
  <c r="B245" i="37"/>
  <c r="B246" i="37"/>
  <c r="B247" i="37"/>
  <c r="B248" i="37"/>
  <c r="B249" i="37"/>
  <c r="B250" i="37"/>
  <c r="B251" i="37"/>
  <c r="B252" i="37"/>
  <c r="B253" i="37"/>
  <c r="B254" i="37"/>
  <c r="B255" i="37"/>
  <c r="B256" i="37"/>
  <c r="B257" i="37"/>
  <c r="B258" i="37"/>
  <c r="B259" i="37"/>
  <c r="B260" i="37"/>
  <c r="B261" i="37"/>
  <c r="B262" i="37"/>
  <c r="B263" i="37"/>
  <c r="B264" i="37"/>
  <c r="B265" i="37"/>
  <c r="B266" i="37"/>
  <c r="B267" i="37"/>
  <c r="B268" i="37"/>
  <c r="B269" i="37"/>
  <c r="B270" i="37"/>
  <c r="B271" i="37"/>
  <c r="B272" i="37"/>
  <c r="B273" i="37"/>
  <c r="B274" i="37"/>
  <c r="B275" i="37"/>
  <c r="B276" i="37"/>
  <c r="B277" i="37"/>
  <c r="B278" i="37"/>
  <c r="B279" i="37"/>
  <c r="B280" i="37"/>
  <c r="B281" i="37"/>
  <c r="B282" i="37"/>
  <c r="B283" i="37"/>
  <c r="B284" i="37"/>
  <c r="B285" i="37"/>
  <c r="B286" i="37"/>
  <c r="B287" i="37"/>
  <c r="B288" i="37"/>
  <c r="B289" i="37"/>
  <c r="B290" i="37"/>
  <c r="B291" i="37"/>
  <c r="B292" i="37"/>
  <c r="B293" i="37"/>
  <c r="B294" i="37"/>
  <c r="B295" i="37"/>
  <c r="B296" i="37"/>
  <c r="B297" i="37"/>
  <c r="B298" i="37"/>
  <c r="B299" i="37"/>
  <c r="B300" i="37"/>
  <c r="B301" i="37"/>
  <c r="B302" i="37"/>
  <c r="B303" i="37"/>
  <c r="B304" i="37"/>
  <c r="B305" i="37"/>
  <c r="B306" i="37"/>
  <c r="B307" i="37"/>
  <c r="B308" i="37"/>
  <c r="B309" i="37"/>
  <c r="B310" i="37"/>
  <c r="B311" i="37"/>
  <c r="B312" i="37"/>
  <c r="B313" i="37"/>
  <c r="B314" i="37"/>
  <c r="B315" i="37"/>
  <c r="B316" i="37"/>
  <c r="B317" i="37"/>
  <c r="B318" i="37"/>
  <c r="B319" i="37"/>
  <c r="B320" i="37"/>
  <c r="B321" i="37"/>
  <c r="B322" i="37"/>
  <c r="B323" i="37"/>
  <c r="B324" i="37"/>
  <c r="B325" i="37"/>
  <c r="B326" i="37"/>
  <c r="B327" i="37"/>
  <c r="B328" i="37"/>
  <c r="B329" i="37"/>
  <c r="B330" i="37"/>
  <c r="B331" i="37"/>
  <c r="B332" i="37"/>
  <c r="B333" i="37"/>
  <c r="B334" i="37"/>
  <c r="B335" i="37"/>
  <c r="B336" i="37"/>
  <c r="B337" i="37"/>
  <c r="B338" i="37"/>
  <c r="B339" i="37"/>
  <c r="B340" i="37"/>
  <c r="B341" i="37"/>
  <c r="B342" i="37"/>
  <c r="B343" i="37"/>
  <c r="B344" i="37"/>
  <c r="B345" i="37"/>
  <c r="B346" i="37"/>
  <c r="B347" i="37"/>
  <c r="B348" i="37"/>
  <c r="B349" i="37"/>
  <c r="B350" i="37"/>
  <c r="B351" i="37"/>
  <c r="B352" i="37"/>
  <c r="B353" i="37"/>
  <c r="B354" i="37"/>
  <c r="B355" i="37"/>
  <c r="B356" i="37"/>
  <c r="B357" i="37"/>
  <c r="B358" i="37"/>
  <c r="B359" i="37"/>
  <c r="B360" i="37"/>
  <c r="B361" i="37"/>
  <c r="B362" i="37"/>
  <c r="B363" i="37"/>
  <c r="B364" i="37"/>
  <c r="B365" i="37"/>
  <c r="B366" i="37"/>
  <c r="B367" i="37"/>
  <c r="B368" i="37"/>
  <c r="B369" i="37"/>
  <c r="B370" i="37"/>
  <c r="B371" i="37"/>
  <c r="B372" i="37"/>
  <c r="B373" i="37"/>
  <c r="B374" i="37"/>
  <c r="B375" i="37"/>
  <c r="B376" i="37"/>
  <c r="B377" i="37"/>
  <c r="B378" i="37"/>
  <c r="B379" i="37"/>
  <c r="B380" i="37"/>
  <c r="B381" i="37"/>
  <c r="B382" i="37"/>
  <c r="B383" i="37"/>
  <c r="B384" i="37"/>
  <c r="B385" i="37"/>
  <c r="B386" i="37"/>
  <c r="B387" i="37"/>
  <c r="B388" i="37"/>
  <c r="B389" i="37"/>
  <c r="B390" i="37"/>
  <c r="B391" i="37"/>
  <c r="B392" i="37"/>
  <c r="B393" i="37"/>
  <c r="B394" i="37"/>
  <c r="B395" i="37"/>
  <c r="B396" i="37"/>
  <c r="B397" i="37"/>
  <c r="B398" i="37"/>
  <c r="B399" i="37"/>
  <c r="B400" i="37"/>
  <c r="B401" i="37"/>
  <c r="B402" i="37"/>
  <c r="B403" i="37"/>
  <c r="B404" i="37"/>
  <c r="B405" i="37"/>
  <c r="B406" i="37"/>
  <c r="B407" i="37"/>
  <c r="B408" i="37"/>
  <c r="B409" i="37"/>
  <c r="B410" i="37"/>
  <c r="B411" i="37"/>
  <c r="B412" i="37"/>
  <c r="B413" i="37"/>
  <c r="B414" i="37"/>
  <c r="B415" i="37"/>
  <c r="B416" i="37"/>
  <c r="B417" i="37"/>
  <c r="B418" i="37"/>
  <c r="B419" i="37"/>
  <c r="B420" i="37"/>
  <c r="B421" i="37"/>
  <c r="B422" i="37"/>
  <c r="B423" i="37"/>
  <c r="B424" i="37"/>
  <c r="B425" i="37"/>
  <c r="B426" i="37"/>
  <c r="B427" i="37"/>
  <c r="B428" i="37"/>
  <c r="B429" i="37"/>
  <c r="B430" i="37"/>
  <c r="B431" i="37"/>
  <c r="B432" i="37"/>
  <c r="B433" i="37"/>
  <c r="B434" i="37"/>
  <c r="B435" i="37"/>
  <c r="B436" i="37"/>
  <c r="B437" i="37"/>
  <c r="B438" i="37"/>
  <c r="B439" i="37"/>
  <c r="B440" i="37"/>
  <c r="B441" i="37"/>
  <c r="B442" i="37"/>
  <c r="B443" i="37"/>
  <c r="B444" i="37"/>
  <c r="B445" i="37"/>
  <c r="B446" i="37"/>
  <c r="B447" i="37"/>
  <c r="B448" i="37"/>
  <c r="B449" i="37"/>
  <c r="B450" i="37"/>
  <c r="B451" i="37"/>
  <c r="B452" i="37"/>
  <c r="B453" i="37"/>
  <c r="B454" i="37"/>
  <c r="B455" i="37"/>
  <c r="B456" i="37"/>
  <c r="B457" i="37"/>
  <c r="B458" i="37"/>
  <c r="B459" i="37"/>
  <c r="B460" i="37"/>
  <c r="B461" i="37"/>
  <c r="B462" i="37"/>
  <c r="B463" i="37"/>
  <c r="B464" i="37"/>
  <c r="B465" i="37"/>
  <c r="B466" i="37"/>
  <c r="B467" i="37"/>
  <c r="B468" i="37"/>
  <c r="B469" i="37"/>
  <c r="B470" i="37"/>
  <c r="B471" i="37"/>
  <c r="B472" i="37"/>
  <c r="B473" i="37"/>
  <c r="B474" i="37"/>
  <c r="B475" i="37"/>
  <c r="B476" i="37"/>
  <c r="B477" i="37"/>
  <c r="B478" i="37"/>
  <c r="B479" i="37"/>
  <c r="B480" i="37"/>
  <c r="B481" i="37"/>
  <c r="B482" i="37"/>
  <c r="B483" i="37"/>
  <c r="B484" i="37"/>
  <c r="B485" i="37"/>
  <c r="B486" i="37"/>
  <c r="B487" i="37"/>
  <c r="B488" i="37"/>
  <c r="B489" i="37"/>
  <c r="B490" i="37"/>
  <c r="B491" i="37"/>
  <c r="B492" i="37"/>
  <c r="B493" i="37"/>
  <c r="B494" i="37"/>
  <c r="B495" i="37"/>
  <c r="B496" i="37"/>
  <c r="B497" i="37"/>
  <c r="B498" i="37"/>
  <c r="B499" i="37"/>
  <c r="B500" i="37"/>
  <c r="B501" i="37"/>
  <c r="B502" i="37"/>
  <c r="B503" i="37"/>
  <c r="B504" i="37"/>
  <c r="B505" i="37"/>
  <c r="B506" i="37"/>
  <c r="B507" i="37"/>
  <c r="B508" i="37"/>
  <c r="B509" i="37"/>
  <c r="B510" i="37"/>
  <c r="B511" i="37"/>
  <c r="B512" i="37"/>
  <c r="B513" i="37"/>
  <c r="B514" i="37"/>
  <c r="B515" i="37"/>
  <c r="B516" i="37"/>
  <c r="B517" i="37"/>
  <c r="B518" i="37"/>
  <c r="B519" i="37"/>
  <c r="B520" i="37"/>
  <c r="B521" i="37"/>
  <c r="B522" i="37"/>
  <c r="B523" i="37"/>
  <c r="B524" i="37"/>
  <c r="B525" i="37"/>
  <c r="B526" i="37"/>
  <c r="B527" i="37"/>
  <c r="B528" i="37"/>
  <c r="B529" i="37"/>
  <c r="B530" i="37"/>
  <c r="B531" i="37"/>
  <c r="B532" i="37"/>
  <c r="B533" i="37"/>
  <c r="B534" i="37"/>
  <c r="B535" i="37"/>
  <c r="B3" i="37"/>
  <c r="Q3" i="37"/>
  <c r="Q4" i="37"/>
  <c r="Q5" i="37"/>
  <c r="Q6" i="37"/>
  <c r="Q7" i="37"/>
  <c r="Q8" i="37"/>
  <c r="Q9" i="37"/>
  <c r="Q10" i="37"/>
  <c r="Q11" i="37"/>
  <c r="Q12" i="37"/>
  <c r="Q13" i="37"/>
  <c r="Q14" i="37"/>
  <c r="Q15" i="37"/>
  <c r="A3" i="37"/>
  <c r="Z3" i="37" s="1"/>
  <c r="A4" i="37"/>
  <c r="AD4" i="37" s="1"/>
  <c r="AE4" i="37" s="1"/>
  <c r="Y4" i="37" s="1"/>
  <c r="A5" i="37"/>
  <c r="Z5" i="37" s="1"/>
  <c r="A6" i="37"/>
  <c r="Z6" i="37" s="1"/>
  <c r="A7" i="37"/>
  <c r="Z7" i="37" s="1"/>
  <c r="A8" i="37"/>
  <c r="AD8" i="37" s="1"/>
  <c r="AE8" i="37" s="1"/>
  <c r="Y8" i="37" s="1"/>
  <c r="A9" i="37"/>
  <c r="Z9" i="37" s="1"/>
  <c r="A10" i="37"/>
  <c r="Z10" i="37" s="1"/>
  <c r="A11" i="37"/>
  <c r="Z11" i="37" s="1"/>
  <c r="A12" i="37"/>
  <c r="AD12" i="37" s="1"/>
  <c r="AE12" i="37" s="1"/>
  <c r="Y12" i="37" s="1"/>
  <c r="A13" i="37"/>
  <c r="Z13" i="37" s="1"/>
  <c r="A14" i="37"/>
  <c r="Z14" i="37" s="1"/>
  <c r="A15" i="37"/>
  <c r="Z15" i="37" s="1"/>
  <c r="A16" i="37"/>
  <c r="AD16" i="37" s="1"/>
  <c r="AE16" i="37" s="1"/>
  <c r="Y16" i="37" s="1"/>
  <c r="A18" i="37"/>
  <c r="A19" i="37"/>
  <c r="A20" i="37"/>
  <c r="A21" i="37"/>
  <c r="A22" i="37"/>
  <c r="A23" i="37"/>
  <c r="A24" i="37"/>
  <c r="A25" i="37"/>
  <c r="A26" i="37"/>
  <c r="A27" i="37"/>
  <c r="A28" i="37"/>
  <c r="A29" i="37"/>
  <c r="A30" i="37"/>
  <c r="A31" i="37"/>
  <c r="A32" i="37"/>
  <c r="A33" i="37"/>
  <c r="A34" i="37"/>
  <c r="A35" i="37"/>
  <c r="A36" i="37"/>
  <c r="A37" i="37"/>
  <c r="A38" i="37"/>
  <c r="A39" i="37"/>
  <c r="A40" i="37"/>
  <c r="A41" i="37"/>
  <c r="A42" i="37"/>
  <c r="A43" i="37"/>
  <c r="A44" i="37"/>
  <c r="A45" i="37"/>
  <c r="A46" i="37"/>
  <c r="A47" i="37"/>
  <c r="A48" i="37"/>
  <c r="A49" i="37"/>
  <c r="A50" i="37"/>
  <c r="A51" i="37"/>
  <c r="A52" i="37"/>
  <c r="A53" i="37"/>
  <c r="A54" i="37"/>
  <c r="A55" i="37"/>
  <c r="A56" i="37"/>
  <c r="A57" i="37"/>
  <c r="A58" i="37"/>
  <c r="A59" i="37"/>
  <c r="A60" i="37"/>
  <c r="A61" i="37"/>
  <c r="A62" i="37"/>
  <c r="A63" i="37"/>
  <c r="A64" i="37"/>
  <c r="A65" i="37"/>
  <c r="A66" i="37"/>
  <c r="A67" i="37"/>
  <c r="A68" i="37"/>
  <c r="A69" i="37"/>
  <c r="A70" i="37"/>
  <c r="A71" i="37"/>
  <c r="A72" i="37"/>
  <c r="A73" i="37"/>
  <c r="A74" i="37"/>
  <c r="A75" i="37"/>
  <c r="A76" i="37"/>
  <c r="A77" i="37"/>
  <c r="A78" i="37"/>
  <c r="A79" i="37"/>
  <c r="A80" i="37"/>
  <c r="A81" i="37"/>
  <c r="A82" i="37"/>
  <c r="A83" i="37"/>
  <c r="A84" i="37"/>
  <c r="A85" i="37"/>
  <c r="A86" i="37"/>
  <c r="A87" i="37"/>
  <c r="A88" i="37"/>
  <c r="A89" i="37"/>
  <c r="A90" i="37"/>
  <c r="A91" i="37"/>
  <c r="A92" i="37"/>
  <c r="A93" i="37"/>
  <c r="A94" i="37"/>
  <c r="A95" i="37"/>
  <c r="A96" i="37"/>
  <c r="A97" i="37"/>
  <c r="A98" i="37"/>
  <c r="A99" i="37"/>
  <c r="A100" i="37"/>
  <c r="A101" i="37"/>
  <c r="A102" i="37"/>
  <c r="A103" i="37"/>
  <c r="A104" i="37"/>
  <c r="A105" i="37"/>
  <c r="A106" i="37"/>
  <c r="A107" i="37"/>
  <c r="A108" i="37"/>
  <c r="A109" i="37"/>
  <c r="A110" i="37"/>
  <c r="A111" i="37"/>
  <c r="A112" i="37"/>
  <c r="A113" i="37"/>
  <c r="A114" i="37"/>
  <c r="A115" i="37"/>
  <c r="A116" i="37"/>
  <c r="A117" i="37"/>
  <c r="A118" i="37"/>
  <c r="A119" i="37"/>
  <c r="A120" i="37"/>
  <c r="A121" i="37"/>
  <c r="A122" i="37"/>
  <c r="A123" i="37"/>
  <c r="A124" i="37"/>
  <c r="A125" i="37"/>
  <c r="A126" i="37"/>
  <c r="A127" i="37"/>
  <c r="A128" i="37"/>
  <c r="A129" i="37"/>
  <c r="A130" i="37"/>
  <c r="A131" i="37"/>
  <c r="A132" i="37"/>
  <c r="A133" i="37"/>
  <c r="A134" i="37"/>
  <c r="A135" i="37"/>
  <c r="A136" i="37"/>
  <c r="A137" i="37"/>
  <c r="A138" i="37"/>
  <c r="A139" i="37"/>
  <c r="A140" i="37"/>
  <c r="A141" i="37"/>
  <c r="A142" i="37"/>
  <c r="A143" i="37"/>
  <c r="A144" i="37"/>
  <c r="A145" i="37"/>
  <c r="A146" i="37"/>
  <c r="A147" i="37"/>
  <c r="A148" i="37"/>
  <c r="A149" i="37"/>
  <c r="A150" i="37"/>
  <c r="A151" i="37"/>
  <c r="A152" i="37"/>
  <c r="A153" i="37"/>
  <c r="A154" i="37"/>
  <c r="A155" i="37"/>
  <c r="A156" i="37"/>
  <c r="A157" i="37"/>
  <c r="A158" i="37"/>
  <c r="A159" i="37"/>
  <c r="A160" i="37"/>
  <c r="A161" i="37"/>
  <c r="A162" i="37"/>
  <c r="A163" i="37"/>
  <c r="A164" i="37"/>
  <c r="A165" i="37"/>
  <c r="A166" i="37"/>
  <c r="A167" i="37"/>
  <c r="A168" i="37"/>
  <c r="A169" i="37"/>
  <c r="A170" i="37"/>
  <c r="A171" i="37"/>
  <c r="A172" i="37"/>
  <c r="A173" i="37"/>
  <c r="A174" i="37"/>
  <c r="A175" i="37"/>
  <c r="A176" i="37"/>
  <c r="A177" i="37"/>
  <c r="A178" i="37"/>
  <c r="A179" i="37"/>
  <c r="A180" i="37"/>
  <c r="A181" i="37"/>
  <c r="A182" i="37"/>
  <c r="A183" i="37"/>
  <c r="A184" i="37"/>
  <c r="A185" i="37"/>
  <c r="A186" i="37"/>
  <c r="A187" i="37"/>
  <c r="A188" i="37"/>
  <c r="A189" i="37"/>
  <c r="A190" i="37"/>
  <c r="A191" i="37"/>
  <c r="A192" i="37"/>
  <c r="A193" i="37"/>
  <c r="A194" i="37"/>
  <c r="A195" i="37"/>
  <c r="A196" i="37"/>
  <c r="A197" i="37"/>
  <c r="A198" i="37"/>
  <c r="A199" i="37"/>
  <c r="A200" i="37"/>
  <c r="A201" i="37"/>
  <c r="A202" i="37"/>
  <c r="A203" i="37"/>
  <c r="A204" i="37"/>
  <c r="A205" i="37"/>
  <c r="A206" i="37"/>
  <c r="A207" i="37"/>
  <c r="A208" i="37"/>
  <c r="A209" i="37"/>
  <c r="A210" i="37"/>
  <c r="A211" i="37"/>
  <c r="A212" i="37"/>
  <c r="A213" i="37"/>
  <c r="A214" i="37"/>
  <c r="A215" i="37"/>
  <c r="A216" i="37"/>
  <c r="A217" i="37"/>
  <c r="A218" i="37"/>
  <c r="A219" i="37"/>
  <c r="A220" i="37"/>
  <c r="A221" i="37"/>
  <c r="A222" i="37"/>
  <c r="A223" i="37"/>
  <c r="A224" i="37"/>
  <c r="A225" i="37"/>
  <c r="A226" i="37"/>
  <c r="A227" i="37"/>
  <c r="A228" i="37"/>
  <c r="A229" i="37"/>
  <c r="A230" i="37"/>
  <c r="A231" i="37"/>
  <c r="A232" i="37"/>
  <c r="A233" i="37"/>
  <c r="A234" i="37"/>
  <c r="A235" i="37"/>
  <c r="A236" i="37"/>
  <c r="A237" i="37"/>
  <c r="A238" i="37"/>
  <c r="A239" i="37"/>
  <c r="A240" i="37"/>
  <c r="A241" i="37"/>
  <c r="A242" i="37"/>
  <c r="A243" i="37"/>
  <c r="A244" i="37"/>
  <c r="A245" i="37"/>
  <c r="A246" i="37"/>
  <c r="A247" i="37"/>
  <c r="A248" i="37"/>
  <c r="A249" i="37"/>
  <c r="A250" i="37"/>
  <c r="A251" i="37"/>
  <c r="A252" i="37"/>
  <c r="A253" i="37"/>
  <c r="A254" i="37"/>
  <c r="A255" i="37"/>
  <c r="A256" i="37"/>
  <c r="A257" i="37"/>
  <c r="A258" i="37"/>
  <c r="A259" i="37"/>
  <c r="A260" i="37"/>
  <c r="A261" i="37"/>
  <c r="A262" i="37"/>
  <c r="A263" i="37"/>
  <c r="A264" i="37"/>
  <c r="A265" i="37"/>
  <c r="A266" i="37"/>
  <c r="A267" i="37"/>
  <c r="A268" i="37"/>
  <c r="A269" i="37"/>
  <c r="A270" i="37"/>
  <c r="A271" i="37"/>
  <c r="A272" i="37"/>
  <c r="A273" i="37"/>
  <c r="A274" i="37"/>
  <c r="A275" i="37"/>
  <c r="A276" i="37"/>
  <c r="A277" i="37"/>
  <c r="A278" i="37"/>
  <c r="A279" i="37"/>
  <c r="A280" i="37"/>
  <c r="A281" i="37"/>
  <c r="A282" i="37"/>
  <c r="A283" i="37"/>
  <c r="A284" i="37"/>
  <c r="A285" i="37"/>
  <c r="A286" i="37"/>
  <c r="A287" i="37"/>
  <c r="A288" i="37"/>
  <c r="A289" i="37"/>
  <c r="A290" i="37"/>
  <c r="A291" i="37"/>
  <c r="A292" i="37"/>
  <c r="A293" i="37"/>
  <c r="A294" i="37"/>
  <c r="A295" i="37"/>
  <c r="A296" i="37"/>
  <c r="A297" i="37"/>
  <c r="A298" i="37"/>
  <c r="A299" i="37"/>
  <c r="A300" i="37"/>
  <c r="A301" i="37"/>
  <c r="A302" i="37"/>
  <c r="A303" i="37"/>
  <c r="A304" i="37"/>
  <c r="A305" i="37"/>
  <c r="A306" i="37"/>
  <c r="A307" i="37"/>
  <c r="A308" i="37"/>
  <c r="A309" i="37"/>
  <c r="A310" i="37"/>
  <c r="A311" i="37"/>
  <c r="A312" i="37"/>
  <c r="A313" i="37"/>
  <c r="A314" i="37"/>
  <c r="A315" i="37"/>
  <c r="A316" i="37"/>
  <c r="A317" i="37"/>
  <c r="A318" i="37"/>
  <c r="A319" i="37"/>
  <c r="A320" i="37"/>
  <c r="A321" i="37"/>
  <c r="A322" i="37"/>
  <c r="A323" i="37"/>
  <c r="A324" i="37"/>
  <c r="A325" i="37"/>
  <c r="A326" i="37"/>
  <c r="A327" i="37"/>
  <c r="A328" i="37"/>
  <c r="A329" i="37"/>
  <c r="A330" i="37"/>
  <c r="A331" i="37"/>
  <c r="A332" i="37"/>
  <c r="A333" i="37"/>
  <c r="A334" i="37"/>
  <c r="A335" i="37"/>
  <c r="A336" i="37"/>
  <c r="A337" i="37"/>
  <c r="A338" i="37"/>
  <c r="A339" i="37"/>
  <c r="A340" i="37"/>
  <c r="A341" i="37"/>
  <c r="A342" i="37"/>
  <c r="A343" i="37"/>
  <c r="A344" i="37"/>
  <c r="A345" i="37"/>
  <c r="A346" i="37"/>
  <c r="A347" i="37"/>
  <c r="A348" i="37"/>
  <c r="A349" i="37"/>
  <c r="A350" i="37"/>
  <c r="A351" i="37"/>
  <c r="A352" i="37"/>
  <c r="A353" i="37"/>
  <c r="A354" i="37"/>
  <c r="A355" i="37"/>
  <c r="A356" i="37"/>
  <c r="A357" i="37"/>
  <c r="A358" i="37"/>
  <c r="A359" i="37"/>
  <c r="A360" i="37"/>
  <c r="A361" i="37"/>
  <c r="A362" i="37"/>
  <c r="A363" i="37"/>
  <c r="A364" i="37"/>
  <c r="A365" i="37"/>
  <c r="A366" i="37"/>
  <c r="A367" i="37"/>
  <c r="A368" i="37"/>
  <c r="A369" i="37"/>
  <c r="A370" i="37"/>
  <c r="A371" i="37"/>
  <c r="A372" i="37"/>
  <c r="A373" i="37"/>
  <c r="A374" i="37"/>
  <c r="A375" i="37"/>
  <c r="A376" i="37"/>
  <c r="A377" i="37"/>
  <c r="A378" i="37"/>
  <c r="A379" i="37"/>
  <c r="A380" i="37"/>
  <c r="A381" i="37"/>
  <c r="A382" i="37"/>
  <c r="A383" i="37"/>
  <c r="A384" i="37"/>
  <c r="A385" i="37"/>
  <c r="A386" i="37"/>
  <c r="A387" i="37"/>
  <c r="A388" i="37"/>
  <c r="A389" i="37"/>
  <c r="A390" i="37"/>
  <c r="A391" i="37"/>
  <c r="A392" i="37"/>
  <c r="A393" i="37"/>
  <c r="A394" i="37"/>
  <c r="A395" i="37"/>
  <c r="A396" i="37"/>
  <c r="A397" i="37"/>
  <c r="A398" i="37"/>
  <c r="A399" i="37"/>
  <c r="A400" i="37"/>
  <c r="A401" i="37"/>
  <c r="A402" i="37"/>
  <c r="A403" i="37"/>
  <c r="A404" i="37"/>
  <c r="A405" i="37"/>
  <c r="A406" i="37"/>
  <c r="A407" i="37"/>
  <c r="A408" i="37"/>
  <c r="A409" i="37"/>
  <c r="A410" i="37"/>
  <c r="A411" i="37"/>
  <c r="A412" i="37"/>
  <c r="A413" i="37"/>
  <c r="A414" i="37"/>
  <c r="A415" i="37"/>
  <c r="A416" i="37"/>
  <c r="A417" i="37"/>
  <c r="A418" i="37"/>
  <c r="A419" i="37"/>
  <c r="A420" i="37"/>
  <c r="A421" i="37"/>
  <c r="A422" i="37"/>
  <c r="A423" i="37"/>
  <c r="A424" i="37"/>
  <c r="A425" i="37"/>
  <c r="A426" i="37"/>
  <c r="A427" i="37"/>
  <c r="A428" i="37"/>
  <c r="A429" i="37"/>
  <c r="A430" i="37"/>
  <c r="A431" i="37"/>
  <c r="A432" i="37"/>
  <c r="A433" i="37"/>
  <c r="A434" i="37"/>
  <c r="A435" i="37"/>
  <c r="A436" i="37"/>
  <c r="A437" i="37"/>
  <c r="A438" i="37"/>
  <c r="A439" i="37"/>
  <c r="A440" i="37"/>
  <c r="A441" i="37"/>
  <c r="A442" i="37"/>
  <c r="A443" i="37"/>
  <c r="A444" i="37"/>
  <c r="A445" i="37"/>
  <c r="A446" i="37"/>
  <c r="A447" i="37"/>
  <c r="A448" i="37"/>
  <c r="A449" i="37"/>
  <c r="A450" i="37"/>
  <c r="A451" i="37"/>
  <c r="A452" i="37"/>
  <c r="A453" i="37"/>
  <c r="A454" i="37"/>
  <c r="A455" i="37"/>
  <c r="A456" i="37"/>
  <c r="A457" i="37"/>
  <c r="A458" i="37"/>
  <c r="A459" i="37"/>
  <c r="A460" i="37"/>
  <c r="A461" i="37"/>
  <c r="A462" i="37"/>
  <c r="A463" i="37"/>
  <c r="A464" i="37"/>
  <c r="A465" i="37"/>
  <c r="A466" i="37"/>
  <c r="A467" i="37"/>
  <c r="A468" i="37"/>
  <c r="A469" i="37"/>
  <c r="A470" i="37"/>
  <c r="A471" i="37"/>
  <c r="A472" i="37"/>
  <c r="A473" i="37"/>
  <c r="A474" i="37"/>
  <c r="A475" i="37"/>
  <c r="A476" i="37"/>
  <c r="A477" i="37"/>
  <c r="A478" i="37"/>
  <c r="A479" i="37"/>
  <c r="A480" i="37"/>
  <c r="A481" i="37"/>
  <c r="A482" i="37"/>
  <c r="A483" i="37"/>
  <c r="A484" i="37"/>
  <c r="A485" i="37"/>
  <c r="A486" i="37"/>
  <c r="A487" i="37"/>
  <c r="A488" i="37"/>
  <c r="A489" i="37"/>
  <c r="A490" i="37"/>
  <c r="A491" i="37"/>
  <c r="A492" i="37"/>
  <c r="A493" i="37"/>
  <c r="A494" i="37"/>
  <c r="A495" i="37"/>
  <c r="A496" i="37"/>
  <c r="A497" i="37"/>
  <c r="A498" i="37"/>
  <c r="A499" i="37"/>
  <c r="A500" i="37"/>
  <c r="A501" i="37"/>
  <c r="A502" i="37"/>
  <c r="A503" i="37"/>
  <c r="A504" i="37"/>
  <c r="A505" i="37"/>
  <c r="A506" i="37"/>
  <c r="A507" i="37"/>
  <c r="A508" i="37"/>
  <c r="A509" i="37"/>
  <c r="A510" i="37"/>
  <c r="A511" i="37"/>
  <c r="A512" i="37"/>
  <c r="A513" i="37"/>
  <c r="A514" i="37"/>
  <c r="A515" i="37"/>
  <c r="A516" i="37"/>
  <c r="A517" i="37"/>
  <c r="A518" i="37"/>
  <c r="A519" i="37"/>
  <c r="A520" i="37"/>
  <c r="A521" i="37"/>
  <c r="A522" i="37"/>
  <c r="A523" i="37"/>
  <c r="A524" i="37"/>
  <c r="A525" i="37"/>
  <c r="A526" i="37"/>
  <c r="A527" i="37"/>
  <c r="A528" i="37"/>
  <c r="A529" i="37"/>
  <c r="A530" i="37"/>
  <c r="A531" i="37"/>
  <c r="A532" i="37"/>
  <c r="A533" i="37"/>
  <c r="A534" i="37"/>
  <c r="A535" i="37"/>
  <c r="N14" i="37"/>
  <c r="N13" i="37"/>
  <c r="N12" i="37"/>
  <c r="N11" i="37"/>
  <c r="N10" i="37"/>
  <c r="N9" i="37"/>
  <c r="N8" i="37"/>
  <c r="N7" i="37"/>
  <c r="N6" i="37"/>
  <c r="N5" i="37"/>
  <c r="N4" i="37"/>
  <c r="N3" i="37"/>
  <c r="N2" i="37"/>
  <c r="AA554" i="37" l="1"/>
  <c r="R6" i="37"/>
  <c r="R14" i="37"/>
  <c r="R10" i="37"/>
  <c r="AD10" i="37"/>
  <c r="AE10" i="37" s="1"/>
  <c r="Y10" i="37" s="1"/>
  <c r="AA10" i="37" s="1"/>
  <c r="AD13" i="37"/>
  <c r="AE13" i="37" s="1"/>
  <c r="Y13" i="37" s="1"/>
  <c r="AA13" i="37" s="1"/>
  <c r="AD5" i="37"/>
  <c r="AE5" i="37" s="1"/>
  <c r="Y5" i="37" s="1"/>
  <c r="AA5" i="37" s="1"/>
  <c r="AD9" i="37"/>
  <c r="AE9" i="37" s="1"/>
  <c r="Y9" i="37" s="1"/>
  <c r="AA9" i="37" s="1"/>
  <c r="R4" i="37"/>
  <c r="R8" i="37"/>
  <c r="R12" i="37"/>
  <c r="AD14" i="37"/>
  <c r="AE14" i="37" s="1"/>
  <c r="Y14" i="37" s="1"/>
  <c r="AA14" i="37" s="1"/>
  <c r="AD6" i="37"/>
  <c r="AE6" i="37" s="1"/>
  <c r="Y6" i="37" s="1"/>
  <c r="AA6" i="37" s="1"/>
  <c r="R9" i="37"/>
  <c r="Z12" i="37"/>
  <c r="AA12" i="37" s="1"/>
  <c r="AD15" i="37"/>
  <c r="AE15" i="37" s="1"/>
  <c r="Y15" i="37" s="1"/>
  <c r="AA15" i="37" s="1"/>
  <c r="AD11" i="37"/>
  <c r="AE11" i="37" s="1"/>
  <c r="Y11" i="37" s="1"/>
  <c r="AA11" i="37" s="1"/>
  <c r="AD7" i="37"/>
  <c r="AE7" i="37" s="1"/>
  <c r="Y7" i="37" s="1"/>
  <c r="AA7" i="37" s="1"/>
  <c r="AD3" i="37"/>
  <c r="AE3" i="37" s="1"/>
  <c r="Y3" i="37" s="1"/>
  <c r="AA3" i="37" s="1"/>
  <c r="R11" i="37"/>
  <c r="R3" i="37"/>
  <c r="R13" i="37"/>
  <c r="R5" i="37"/>
  <c r="Z16" i="37"/>
  <c r="AA16" i="37" s="1"/>
  <c r="Z8" i="37"/>
  <c r="AA8" i="37" s="1"/>
  <c r="Z4" i="37"/>
  <c r="AA4" i="37" s="1"/>
  <c r="R7" i="37"/>
  <c r="N15" i="37"/>
  <c r="R15" i="37" l="1"/>
  <c r="AA563" i="37" s="1"/>
  <c r="AA561" i="37"/>
  <c r="Q35" i="37" l="1"/>
  <c r="Q34" i="37"/>
  <c r="Q33" i="37"/>
  <c r="Q32" i="37"/>
  <c r="Q31" i="37"/>
  <c r="Q30" i="37"/>
  <c r="Q29" i="37"/>
  <c r="Q28" i="37"/>
  <c r="Q27" i="37"/>
  <c r="Q26" i="37"/>
  <c r="Q25" i="37"/>
  <c r="Q24" i="37"/>
  <c r="Q23" i="37"/>
  <c r="Q22" i="37"/>
  <c r="Q21" i="37"/>
  <c r="Q20" i="37"/>
  <c r="Q19" i="37"/>
  <c r="Q18" i="37"/>
  <c r="Q17" i="37"/>
  <c r="Q16" i="37"/>
  <c r="Q2" i="37"/>
  <c r="AD17" i="37"/>
  <c r="AE17" i="37" s="1"/>
  <c r="Y17" i="37" s="1"/>
  <c r="AD18" i="37"/>
  <c r="AE18" i="37" s="1"/>
  <c r="Y18" i="37" s="1"/>
  <c r="AD19" i="37"/>
  <c r="AE19" i="37" s="1"/>
  <c r="Y19" i="37" s="1"/>
  <c r="AD20" i="37"/>
  <c r="AE20" i="37" s="1"/>
  <c r="Y20" i="37" s="1"/>
  <c r="AD21" i="37"/>
  <c r="AE21" i="37" s="1"/>
  <c r="Y21" i="37" s="1"/>
  <c r="AD22" i="37"/>
  <c r="AE22" i="37" s="1"/>
  <c r="Y22" i="37" s="1"/>
  <c r="AD23" i="37"/>
  <c r="AE23" i="37" s="1"/>
  <c r="Y23" i="37" s="1"/>
  <c r="AD24" i="37"/>
  <c r="AE24" i="37" s="1"/>
  <c r="Y24" i="37" s="1"/>
  <c r="AD25" i="37"/>
  <c r="AE25" i="37" s="1"/>
  <c r="Y25" i="37" s="1"/>
  <c r="AD26" i="37"/>
  <c r="AE26" i="37" s="1"/>
  <c r="Y26" i="37" s="1"/>
  <c r="AD27" i="37"/>
  <c r="AE27" i="37" s="1"/>
  <c r="Y27" i="37" s="1"/>
  <c r="AD28" i="37"/>
  <c r="AE28" i="37" s="1"/>
  <c r="Y28" i="37" s="1"/>
  <c r="AD29" i="37"/>
  <c r="AE29" i="37" s="1"/>
  <c r="Y29" i="37" s="1"/>
  <c r="AD30" i="37"/>
  <c r="AE30" i="37" s="1"/>
  <c r="Y30" i="37" s="1"/>
  <c r="AD31" i="37"/>
  <c r="AE31" i="37" s="1"/>
  <c r="Y31" i="37" s="1"/>
  <c r="AD32" i="37"/>
  <c r="AE32" i="37" s="1"/>
  <c r="Y32" i="37" s="1"/>
  <c r="AD33" i="37"/>
  <c r="AE33" i="37" s="1"/>
  <c r="Y33" i="37" s="1"/>
  <c r="AD34" i="37"/>
  <c r="AE34" i="37" s="1"/>
  <c r="Y34" i="37" s="1"/>
  <c r="AD35" i="37"/>
  <c r="AE35" i="37" s="1"/>
  <c r="Y35" i="37" s="1"/>
  <c r="AD36" i="37"/>
  <c r="AE36" i="37" s="1"/>
  <c r="AD38" i="37"/>
  <c r="AE38" i="37" s="1"/>
  <c r="AD39" i="37"/>
  <c r="AE39" i="37" s="1"/>
  <c r="AD40" i="37"/>
  <c r="AE40" i="37" s="1"/>
  <c r="AD41" i="37"/>
  <c r="AE41" i="37" s="1"/>
  <c r="AD42" i="37"/>
  <c r="AE42" i="37" s="1"/>
  <c r="AD43" i="37"/>
  <c r="AE43" i="37" s="1"/>
  <c r="AD44" i="37"/>
  <c r="AE44" i="37" s="1"/>
  <c r="AD45" i="37"/>
  <c r="AE45" i="37" s="1"/>
  <c r="AD46" i="37"/>
  <c r="AE46" i="37" s="1"/>
  <c r="AD47" i="37"/>
  <c r="AE47" i="37" s="1"/>
  <c r="AD48" i="37"/>
  <c r="AE48" i="37" s="1"/>
  <c r="AD49" i="37"/>
  <c r="AE49" i="37" s="1"/>
  <c r="AD50" i="37"/>
  <c r="AE50" i="37" s="1"/>
  <c r="AD51" i="37"/>
  <c r="AE51" i="37" s="1"/>
  <c r="AD52" i="37"/>
  <c r="AE52" i="37" s="1"/>
  <c r="AD53" i="37"/>
  <c r="AE53" i="37" s="1"/>
  <c r="AD54" i="37"/>
  <c r="AE54" i="37" s="1"/>
  <c r="AD55" i="37"/>
  <c r="AE55" i="37" s="1"/>
  <c r="AD56" i="37"/>
  <c r="AE56" i="37" s="1"/>
  <c r="AD58" i="37"/>
  <c r="AE58" i="37" s="1"/>
  <c r="AD59" i="37"/>
  <c r="AE59" i="37" s="1"/>
  <c r="AD60" i="37"/>
  <c r="AE60" i="37" s="1"/>
  <c r="AD62" i="37"/>
  <c r="AE62" i="37" s="1"/>
  <c r="AD63" i="37"/>
  <c r="AE63" i="37" s="1"/>
  <c r="AD64" i="37"/>
  <c r="AE64" i="37" s="1"/>
  <c r="AD65" i="37"/>
  <c r="AE65" i="37" s="1"/>
  <c r="AD66" i="37"/>
  <c r="AE66" i="37" s="1"/>
  <c r="AD67" i="37"/>
  <c r="AE67" i="37" s="1"/>
  <c r="AD68" i="37"/>
  <c r="AE68" i="37" s="1"/>
  <c r="AD69" i="37"/>
  <c r="AE69" i="37" s="1"/>
  <c r="AD70" i="37"/>
  <c r="AE70" i="37" s="1"/>
  <c r="AD71" i="37"/>
  <c r="AE71" i="37" s="1"/>
  <c r="AD72" i="37"/>
  <c r="AE72" i="37" s="1"/>
  <c r="AD73" i="37"/>
  <c r="AE73" i="37" s="1"/>
  <c r="AD74" i="37"/>
  <c r="AE74" i="37" s="1"/>
  <c r="AD75" i="37"/>
  <c r="AE75" i="37" s="1"/>
  <c r="AD76" i="37"/>
  <c r="AE76" i="37" s="1"/>
  <c r="AD77" i="37"/>
  <c r="AE77" i="37" s="1"/>
  <c r="AD78" i="37"/>
  <c r="AE78" i="37" s="1"/>
  <c r="AD79" i="37"/>
  <c r="AE79" i="37" s="1"/>
  <c r="AD80" i="37"/>
  <c r="AE80" i="37" s="1"/>
  <c r="AD81" i="37"/>
  <c r="AE81" i="37" s="1"/>
  <c r="AD82" i="37"/>
  <c r="AE82" i="37" s="1"/>
  <c r="AD83" i="37"/>
  <c r="AE83" i="37" s="1"/>
  <c r="AD84" i="37"/>
  <c r="AE84" i="37" s="1"/>
  <c r="AD85" i="37"/>
  <c r="AE85" i="37" s="1"/>
  <c r="AD86" i="37"/>
  <c r="AE86" i="37" s="1"/>
  <c r="AD87" i="37"/>
  <c r="AE87" i="37" s="1"/>
  <c r="AD88" i="37"/>
  <c r="AE88" i="37" s="1"/>
  <c r="AD89" i="37"/>
  <c r="AE89" i="37" s="1"/>
  <c r="AD90" i="37"/>
  <c r="AE90" i="37" s="1"/>
  <c r="AD91" i="37"/>
  <c r="AE91" i="37" s="1"/>
  <c r="AD92" i="37"/>
  <c r="AE92" i="37" s="1"/>
  <c r="AD93" i="37"/>
  <c r="AE93" i="37" s="1"/>
  <c r="AD94" i="37"/>
  <c r="AE94" i="37" s="1"/>
  <c r="AD95" i="37"/>
  <c r="AE95" i="37" s="1"/>
  <c r="AD96" i="37"/>
  <c r="AE96" i="37" s="1"/>
  <c r="AD97" i="37"/>
  <c r="AE97" i="37" s="1"/>
  <c r="AD98" i="37"/>
  <c r="AE98" i="37" s="1"/>
  <c r="AD99" i="37"/>
  <c r="AE99" i="37" s="1"/>
  <c r="AD100" i="37"/>
  <c r="AE100" i="37" s="1"/>
  <c r="AD101" i="37"/>
  <c r="AE101" i="37" s="1"/>
  <c r="AD102" i="37"/>
  <c r="AE102" i="37" s="1"/>
  <c r="AD103" i="37"/>
  <c r="AE103" i="37" s="1"/>
  <c r="AD104" i="37"/>
  <c r="AE104" i="37" s="1"/>
  <c r="AD105" i="37"/>
  <c r="AE105" i="37" s="1"/>
  <c r="AD106" i="37"/>
  <c r="AE106" i="37" s="1"/>
  <c r="AD107" i="37"/>
  <c r="AE107" i="37" s="1"/>
  <c r="AD108" i="37"/>
  <c r="AE108" i="37" s="1"/>
  <c r="AD109" i="37"/>
  <c r="AE109" i="37" s="1"/>
  <c r="AD110" i="37"/>
  <c r="AE110" i="37" s="1"/>
  <c r="AD111" i="37"/>
  <c r="AE111" i="37" s="1"/>
  <c r="AD112" i="37"/>
  <c r="AE112" i="37" s="1"/>
  <c r="AD113" i="37"/>
  <c r="AE113" i="37" s="1"/>
  <c r="AD114" i="37"/>
  <c r="AE114" i="37" s="1"/>
  <c r="AD115" i="37"/>
  <c r="AE115" i="37" s="1"/>
  <c r="AD116" i="37"/>
  <c r="AE116" i="37" s="1"/>
  <c r="AD117" i="37"/>
  <c r="AE117" i="37" s="1"/>
  <c r="AD118" i="37"/>
  <c r="AE118" i="37" s="1"/>
  <c r="AD119" i="37"/>
  <c r="AE119" i="37" s="1"/>
  <c r="AD120" i="37"/>
  <c r="AE120" i="37" s="1"/>
  <c r="AD121" i="37"/>
  <c r="AE121" i="37" s="1"/>
  <c r="AD126" i="37"/>
  <c r="AE126" i="37" s="1"/>
  <c r="AD129" i="37"/>
  <c r="AE129" i="37" s="1"/>
  <c r="AD130" i="37"/>
  <c r="AE130" i="37" s="1"/>
  <c r="AD131" i="37"/>
  <c r="AE131" i="37" s="1"/>
  <c r="AD132" i="37"/>
  <c r="AE132" i="37" s="1"/>
  <c r="AD134" i="37"/>
  <c r="AE134" i="37" s="1"/>
  <c r="AD135" i="37"/>
  <c r="AE135" i="37" s="1"/>
  <c r="AD136" i="37"/>
  <c r="AE136" i="37" s="1"/>
  <c r="AD137" i="37"/>
  <c r="AE137" i="37" s="1"/>
  <c r="AD138" i="37"/>
  <c r="AE138" i="37" s="1"/>
  <c r="AD139" i="37"/>
  <c r="AE139" i="37" s="1"/>
  <c r="AD140" i="37"/>
  <c r="AE140" i="37" s="1"/>
  <c r="AD141" i="37"/>
  <c r="AE141" i="37" s="1"/>
  <c r="AD142" i="37"/>
  <c r="AE142" i="37" s="1"/>
  <c r="AD145" i="37"/>
  <c r="AE145" i="37" s="1"/>
  <c r="AD146" i="37"/>
  <c r="AE146" i="37" s="1"/>
  <c r="AD147" i="37"/>
  <c r="AE147" i="37" s="1"/>
  <c r="AD148" i="37"/>
  <c r="AE148" i="37" s="1"/>
  <c r="AD149" i="37"/>
  <c r="AE149" i="37" s="1"/>
  <c r="AD150" i="37"/>
  <c r="AE150" i="37" s="1"/>
  <c r="AD151" i="37"/>
  <c r="AE151" i="37" s="1"/>
  <c r="AD152" i="37"/>
  <c r="AE152" i="37" s="1"/>
  <c r="AD154" i="37"/>
  <c r="AE154" i="37" s="1"/>
  <c r="AD156" i="37"/>
  <c r="AE156" i="37" s="1"/>
  <c r="AD159" i="37"/>
  <c r="AE159" i="37" s="1"/>
  <c r="AD162" i="37"/>
  <c r="AE162" i="37" s="1"/>
  <c r="AD165" i="37"/>
  <c r="AE165" i="37" s="1"/>
  <c r="AD166" i="37"/>
  <c r="AE166" i="37" s="1"/>
  <c r="AD168" i="37"/>
  <c r="AE168" i="37" s="1"/>
  <c r="AD170" i="37"/>
  <c r="AE170" i="37" s="1"/>
  <c r="AD171" i="37"/>
  <c r="AE171" i="37" s="1"/>
  <c r="AD175" i="37"/>
  <c r="AE175" i="37" s="1"/>
  <c r="AD176" i="37"/>
  <c r="AE176" i="37" s="1"/>
  <c r="AD177" i="37"/>
  <c r="AE177" i="37" s="1"/>
  <c r="AD179" i="37"/>
  <c r="AE179" i="37" s="1"/>
  <c r="AD180" i="37"/>
  <c r="AE180" i="37" s="1"/>
  <c r="AD181" i="37"/>
  <c r="AE181" i="37" s="1"/>
  <c r="AD184" i="37"/>
  <c r="AE184" i="37" s="1"/>
  <c r="AD185" i="37"/>
  <c r="AE185" i="37" s="1"/>
  <c r="AD186" i="37"/>
  <c r="AE186" i="37" s="1"/>
  <c r="AD188" i="37"/>
  <c r="AE188" i="37" s="1"/>
  <c r="AD189" i="37"/>
  <c r="AE189" i="37" s="1"/>
  <c r="AD190" i="37"/>
  <c r="AE190" i="37" s="1"/>
  <c r="AD191" i="37"/>
  <c r="AE191" i="37" s="1"/>
  <c r="AD194" i="37"/>
  <c r="AE194" i="37" s="1"/>
  <c r="AD195" i="37"/>
  <c r="AE195" i="37" s="1"/>
  <c r="AD196" i="37"/>
  <c r="AE196" i="37" s="1"/>
  <c r="AD198" i="37"/>
  <c r="AE198" i="37" s="1"/>
  <c r="AD199" i="37"/>
  <c r="AE199" i="37" s="1"/>
  <c r="AD201" i="37"/>
  <c r="AE201" i="37" s="1"/>
  <c r="AD202" i="37"/>
  <c r="AE202" i="37" s="1"/>
  <c r="AD203" i="37"/>
  <c r="AE203" i="37" s="1"/>
  <c r="AD204" i="37"/>
  <c r="AE204" i="37" s="1"/>
  <c r="AD205" i="37"/>
  <c r="AE205" i="37" s="1"/>
  <c r="AD206" i="37"/>
  <c r="AE206" i="37" s="1"/>
  <c r="AD207" i="37"/>
  <c r="AE207" i="37" s="1"/>
  <c r="AD208" i="37"/>
  <c r="AE208" i="37" s="1"/>
  <c r="AD210" i="37"/>
  <c r="AE210" i="37" s="1"/>
  <c r="AD211" i="37"/>
  <c r="AE211" i="37" s="1"/>
  <c r="AD212" i="37"/>
  <c r="AE212" i="37" s="1"/>
  <c r="AD213" i="37"/>
  <c r="AE213" i="37" s="1"/>
  <c r="AD214" i="37"/>
  <c r="AE214" i="37" s="1"/>
  <c r="AD215" i="37"/>
  <c r="AE215" i="37" s="1"/>
  <c r="AD216" i="37"/>
  <c r="AE216" i="37" s="1"/>
  <c r="AD217" i="37"/>
  <c r="AE217" i="37" s="1"/>
  <c r="AD218" i="37"/>
  <c r="AE218" i="37" s="1"/>
  <c r="AD219" i="37"/>
  <c r="AE219" i="37" s="1"/>
  <c r="AD220" i="37"/>
  <c r="AE220" i="37" s="1"/>
  <c r="AD221" i="37"/>
  <c r="AE221" i="37" s="1"/>
  <c r="AD222" i="37"/>
  <c r="AE222" i="37" s="1"/>
  <c r="AD223" i="37"/>
  <c r="AE223" i="37" s="1"/>
  <c r="AD224" i="37"/>
  <c r="AE224" i="37" s="1"/>
  <c r="AD225" i="37"/>
  <c r="AE225" i="37" s="1"/>
  <c r="AD226" i="37"/>
  <c r="AE226" i="37" s="1"/>
  <c r="AD227" i="37"/>
  <c r="AE227" i="37" s="1"/>
  <c r="AD228" i="37"/>
  <c r="AE228" i="37" s="1"/>
  <c r="AD229" i="37"/>
  <c r="AE229" i="37" s="1"/>
  <c r="AD230" i="37"/>
  <c r="AE230" i="37" s="1"/>
  <c r="AD231" i="37"/>
  <c r="AE231" i="37" s="1"/>
  <c r="AD232" i="37"/>
  <c r="AE232" i="37" s="1"/>
  <c r="AD233" i="37"/>
  <c r="AE233" i="37" s="1"/>
  <c r="AD234" i="37"/>
  <c r="AE234" i="37" s="1"/>
  <c r="AD235" i="37"/>
  <c r="AE235" i="37" s="1"/>
  <c r="AD236" i="37"/>
  <c r="AE236" i="37" s="1"/>
  <c r="AD237" i="37"/>
  <c r="AE237" i="37" s="1"/>
  <c r="AD238" i="37"/>
  <c r="AE238" i="37" s="1"/>
  <c r="AD239" i="37"/>
  <c r="AE239" i="37" s="1"/>
  <c r="AD240" i="37"/>
  <c r="AE240" i="37" s="1"/>
  <c r="AD241" i="37"/>
  <c r="AE241" i="37" s="1"/>
  <c r="AD242" i="37"/>
  <c r="AE242" i="37" s="1"/>
  <c r="AD243" i="37"/>
  <c r="AE243" i="37" s="1"/>
  <c r="AD244" i="37"/>
  <c r="AE244" i="37" s="1"/>
  <c r="AD245" i="37"/>
  <c r="AE245" i="37" s="1"/>
  <c r="AD247" i="37"/>
  <c r="AE247" i="37" s="1"/>
  <c r="AD248" i="37"/>
  <c r="AE248" i="37" s="1"/>
  <c r="AD249" i="37"/>
  <c r="AE249" i="37" s="1"/>
  <c r="AD250" i="37"/>
  <c r="AE250" i="37" s="1"/>
  <c r="AD251" i="37"/>
  <c r="AE251" i="37" s="1"/>
  <c r="AD252" i="37"/>
  <c r="AE252" i="37" s="1"/>
  <c r="AD253" i="37"/>
  <c r="AE253" i="37" s="1"/>
  <c r="AD254" i="37"/>
  <c r="AE254" i="37" s="1"/>
  <c r="AD255" i="37"/>
  <c r="AE255" i="37" s="1"/>
  <c r="AD257" i="37"/>
  <c r="AE257" i="37" s="1"/>
  <c r="AD259" i="37"/>
  <c r="AE259" i="37" s="1"/>
  <c r="AD261" i="37"/>
  <c r="AE261" i="37" s="1"/>
  <c r="AD263" i="37"/>
  <c r="AE263" i="37" s="1"/>
  <c r="AD265" i="37"/>
  <c r="AE265" i="37" s="1"/>
  <c r="AD267" i="37"/>
  <c r="AE267" i="37" s="1"/>
  <c r="AD269" i="37"/>
  <c r="AE269" i="37" s="1"/>
  <c r="AD271" i="37"/>
  <c r="AE271" i="37" s="1"/>
  <c r="AD273" i="37"/>
  <c r="AE273" i="37" s="1"/>
  <c r="AD275" i="37"/>
  <c r="AE275" i="37" s="1"/>
  <c r="AD277" i="37"/>
  <c r="AE277" i="37" s="1"/>
  <c r="AD279" i="37"/>
  <c r="AE279" i="37" s="1"/>
  <c r="AD281" i="37"/>
  <c r="AE281" i="37" s="1"/>
  <c r="AD283" i="37"/>
  <c r="AE283" i="37" s="1"/>
  <c r="AD284" i="37"/>
  <c r="AE284" i="37" s="1"/>
  <c r="AD285" i="37"/>
  <c r="AE285" i="37" s="1"/>
  <c r="AD286" i="37"/>
  <c r="AE286" i="37" s="1"/>
  <c r="AD287" i="37"/>
  <c r="AE287" i="37" s="1"/>
  <c r="AD288" i="37"/>
  <c r="AE288" i="37" s="1"/>
  <c r="AD289" i="37"/>
  <c r="AE289" i="37" s="1"/>
  <c r="AD290" i="37"/>
  <c r="AE290" i="37" s="1"/>
  <c r="AD291" i="37"/>
  <c r="AE291" i="37" s="1"/>
  <c r="AD292" i="37"/>
  <c r="AE292" i="37" s="1"/>
  <c r="AD293" i="37"/>
  <c r="AE293" i="37" s="1"/>
  <c r="AD294" i="37"/>
  <c r="AE294" i="37" s="1"/>
  <c r="AD295" i="37"/>
  <c r="AE295" i="37" s="1"/>
  <c r="AD296" i="37"/>
  <c r="AE296" i="37" s="1"/>
  <c r="AD297" i="37"/>
  <c r="AE297" i="37" s="1"/>
  <c r="AD298" i="37"/>
  <c r="AE298" i="37" s="1"/>
  <c r="AD299" i="37"/>
  <c r="AE299" i="37" s="1"/>
  <c r="AD301" i="37"/>
  <c r="AE301" i="37" s="1"/>
  <c r="AD302" i="37"/>
  <c r="AE302" i="37" s="1"/>
  <c r="AD303" i="37"/>
  <c r="AE303" i="37" s="1"/>
  <c r="AD304" i="37"/>
  <c r="AE304" i="37" s="1"/>
  <c r="AD306" i="37"/>
  <c r="AE306" i="37" s="1"/>
  <c r="AD307" i="37"/>
  <c r="AE307" i="37" s="1"/>
  <c r="AD308" i="37"/>
  <c r="AE308" i="37" s="1"/>
  <c r="AD310" i="37"/>
  <c r="AE310" i="37" s="1"/>
  <c r="AD311" i="37"/>
  <c r="AE311" i="37" s="1"/>
  <c r="AD312" i="37"/>
  <c r="AE312" i="37" s="1"/>
  <c r="AD313" i="37"/>
  <c r="AE313" i="37" s="1"/>
  <c r="AD314" i="37"/>
  <c r="AE314" i="37" s="1"/>
  <c r="AD315" i="37"/>
  <c r="AE315" i="37" s="1"/>
  <c r="AD317" i="37"/>
  <c r="AE317" i="37" s="1"/>
  <c r="AD318" i="37"/>
  <c r="AE318" i="37" s="1"/>
  <c r="AD319" i="37"/>
  <c r="AE319" i="37" s="1"/>
  <c r="AD320" i="37"/>
  <c r="AE320" i="37" s="1"/>
  <c r="AD321" i="37"/>
  <c r="AE321" i="37" s="1"/>
  <c r="AD322" i="37"/>
  <c r="AE322" i="37" s="1"/>
  <c r="AD323" i="37"/>
  <c r="AE323" i="37" s="1"/>
  <c r="AD324" i="37"/>
  <c r="AE324" i="37" s="1"/>
  <c r="AD325" i="37"/>
  <c r="AE325" i="37" s="1"/>
  <c r="AD326" i="37"/>
  <c r="AE326" i="37" s="1"/>
  <c r="AD327" i="37"/>
  <c r="AE327" i="37" s="1"/>
  <c r="AD328" i="37"/>
  <c r="AE328" i="37" s="1"/>
  <c r="AD329" i="37"/>
  <c r="AE329" i="37" s="1"/>
  <c r="AD330" i="37"/>
  <c r="AE330" i="37" s="1"/>
  <c r="AD331" i="37"/>
  <c r="AE331" i="37" s="1"/>
  <c r="AD333" i="37"/>
  <c r="AE333" i="37" s="1"/>
  <c r="AD334" i="37"/>
  <c r="AE334" i="37" s="1"/>
  <c r="AD335" i="37"/>
  <c r="AE335" i="37" s="1"/>
  <c r="AD336" i="37"/>
  <c r="AE336" i="37" s="1"/>
  <c r="AD337" i="37"/>
  <c r="AE337" i="37" s="1"/>
  <c r="AD338" i="37"/>
  <c r="AE338" i="37" s="1"/>
  <c r="AD339" i="37"/>
  <c r="AE339" i="37" s="1"/>
  <c r="AD340" i="37"/>
  <c r="AE340" i="37" s="1"/>
  <c r="AD341" i="37"/>
  <c r="AE341" i="37" s="1"/>
  <c r="AD342" i="37"/>
  <c r="AE342" i="37" s="1"/>
  <c r="AD343" i="37"/>
  <c r="AE343" i="37" s="1"/>
  <c r="AD344" i="37"/>
  <c r="AE344" i="37" s="1"/>
  <c r="AD345" i="37"/>
  <c r="AE345" i="37" s="1"/>
  <c r="AD346" i="37"/>
  <c r="AE346" i="37" s="1"/>
  <c r="AD347" i="37"/>
  <c r="AE347" i="37" s="1"/>
  <c r="AD348" i="37"/>
  <c r="AE348" i="37" s="1"/>
  <c r="AD351" i="37"/>
  <c r="AE351" i="37" s="1"/>
  <c r="AD353" i="37"/>
  <c r="AE353" i="37" s="1"/>
  <c r="AD354" i="37"/>
  <c r="AE354" i="37" s="1"/>
  <c r="AD355" i="37"/>
  <c r="AE355" i="37" s="1"/>
  <c r="AD356" i="37"/>
  <c r="AE356" i="37" s="1"/>
  <c r="AD357" i="37"/>
  <c r="AE357" i="37" s="1"/>
  <c r="AD358" i="37"/>
  <c r="AE358" i="37" s="1"/>
  <c r="AD359" i="37"/>
  <c r="AE359" i="37" s="1"/>
  <c r="AD360" i="37"/>
  <c r="AE360" i="37" s="1"/>
  <c r="AD361" i="37"/>
  <c r="AE361" i="37" s="1"/>
  <c r="AD362" i="37"/>
  <c r="AE362" i="37" s="1"/>
  <c r="AD364" i="37"/>
  <c r="AE364" i="37" s="1"/>
  <c r="AD365" i="37"/>
  <c r="AE365" i="37" s="1"/>
  <c r="AD366" i="37"/>
  <c r="AE366" i="37" s="1"/>
  <c r="AD367" i="37"/>
  <c r="AE367" i="37" s="1"/>
  <c r="AD368" i="37"/>
  <c r="AE368" i="37" s="1"/>
  <c r="AD369" i="37"/>
  <c r="AE369" i="37" s="1"/>
  <c r="AD370" i="37"/>
  <c r="AE370" i="37" s="1"/>
  <c r="AD373" i="37"/>
  <c r="AE373" i="37" s="1"/>
  <c r="AD374" i="37"/>
  <c r="AE374" i="37" s="1"/>
  <c r="AD375" i="37"/>
  <c r="AE375" i="37" s="1"/>
  <c r="AD377" i="37"/>
  <c r="AE377" i="37" s="1"/>
  <c r="AD378" i="37"/>
  <c r="AE378" i="37" s="1"/>
  <c r="AD379" i="37"/>
  <c r="AE379" i="37" s="1"/>
  <c r="AD383" i="37"/>
  <c r="AE383" i="37" s="1"/>
  <c r="AD386" i="37"/>
  <c r="AE386" i="37" s="1"/>
  <c r="AD387" i="37"/>
  <c r="AE387" i="37" s="1"/>
  <c r="AD388" i="37"/>
  <c r="AE388" i="37" s="1"/>
  <c r="AD389" i="37"/>
  <c r="AE389" i="37" s="1"/>
  <c r="AD390" i="37"/>
  <c r="AE390" i="37" s="1"/>
  <c r="AD391" i="37"/>
  <c r="AE391" i="37" s="1"/>
  <c r="AD392" i="37"/>
  <c r="AD394" i="37"/>
  <c r="AE394" i="37" s="1"/>
  <c r="AD396" i="37"/>
  <c r="AD398" i="37"/>
  <c r="AE398" i="37" s="1"/>
  <c r="AD400" i="37"/>
  <c r="AE400" i="37" s="1"/>
  <c r="AD401" i="37"/>
  <c r="AE401" i="37" s="1"/>
  <c r="AD403" i="37"/>
  <c r="AE403" i="37" s="1"/>
  <c r="AD404" i="37"/>
  <c r="AE404" i="37" s="1"/>
  <c r="AD405" i="37"/>
  <c r="AE405" i="37" s="1"/>
  <c r="AD406" i="37"/>
  <c r="AE406" i="37" s="1"/>
  <c r="AD407" i="37"/>
  <c r="AE407" i="37" s="1"/>
  <c r="AD408" i="37"/>
  <c r="AE408" i="37" s="1"/>
  <c r="AD409" i="37"/>
  <c r="AE409" i="37" s="1"/>
  <c r="AD410" i="37"/>
  <c r="AE410" i="37" s="1"/>
  <c r="AD411" i="37"/>
  <c r="AE411" i="37" s="1"/>
  <c r="AD412" i="37"/>
  <c r="AE412" i="37" s="1"/>
  <c r="AD413" i="37"/>
  <c r="AE413" i="37" s="1"/>
  <c r="AD414" i="37"/>
  <c r="AE414" i="37" s="1"/>
  <c r="AD415" i="37"/>
  <c r="AE415" i="37" s="1"/>
  <c r="AD416" i="37"/>
  <c r="AE416" i="37" s="1"/>
  <c r="AD417" i="37"/>
  <c r="AE417" i="37" s="1"/>
  <c r="AD418" i="37"/>
  <c r="AE418" i="37" s="1"/>
  <c r="AD419" i="37"/>
  <c r="AE419" i="37" s="1"/>
  <c r="AD420" i="37"/>
  <c r="AE420" i="37" s="1"/>
  <c r="AD421" i="37"/>
  <c r="AE421" i="37" s="1"/>
  <c r="AD422" i="37"/>
  <c r="AE422" i="37" s="1"/>
  <c r="AD423" i="37"/>
  <c r="AD425" i="37"/>
  <c r="AE425" i="37" s="1"/>
  <c r="AD426" i="37"/>
  <c r="AE426" i="37" s="1"/>
  <c r="AD427" i="37"/>
  <c r="AE427" i="37" s="1"/>
  <c r="AD428" i="37"/>
  <c r="AE428" i="37" s="1"/>
  <c r="AD429" i="37"/>
  <c r="AE429" i="37" s="1"/>
  <c r="AD430" i="37"/>
  <c r="AE430" i="37" s="1"/>
  <c r="AD431" i="37"/>
  <c r="AE431" i="37" s="1"/>
  <c r="AD432" i="37"/>
  <c r="AE432" i="37" s="1"/>
  <c r="AD433" i="37"/>
  <c r="AE433" i="37" s="1"/>
  <c r="AD434" i="37"/>
  <c r="AE434" i="37" s="1"/>
  <c r="AD435" i="37"/>
  <c r="AE435" i="37" s="1"/>
  <c r="AD436" i="37"/>
  <c r="AE436" i="37" s="1"/>
  <c r="AD437" i="37"/>
  <c r="AE437" i="37" s="1"/>
  <c r="AD438" i="37"/>
  <c r="AE438" i="37" s="1"/>
  <c r="AD439" i="37"/>
  <c r="AE439" i="37" s="1"/>
  <c r="AD440" i="37"/>
  <c r="AE440" i="37" s="1"/>
  <c r="AD441" i="37"/>
  <c r="AE441" i="37" s="1"/>
  <c r="AD443" i="37"/>
  <c r="AE443" i="37" s="1"/>
  <c r="AD444" i="37"/>
  <c r="AE444" i="37" s="1"/>
  <c r="AD445" i="37"/>
  <c r="AE445" i="37" s="1"/>
  <c r="AD446" i="37"/>
  <c r="AE446" i="37" s="1"/>
  <c r="AD447" i="37"/>
  <c r="AE447" i="37" s="1"/>
  <c r="AD448" i="37"/>
  <c r="AE448" i="37" s="1"/>
  <c r="AD449" i="37"/>
  <c r="AE449" i="37" s="1"/>
  <c r="AD451" i="37"/>
  <c r="AE451" i="37" s="1"/>
  <c r="AD452" i="37"/>
  <c r="AD454" i="37"/>
  <c r="AE454" i="37" s="1"/>
  <c r="AD456" i="37"/>
  <c r="AD458" i="37"/>
  <c r="AE458" i="37" s="1"/>
  <c r="AD459" i="37"/>
  <c r="AE459" i="37" s="1"/>
  <c r="AD460" i="37"/>
  <c r="AE460" i="37" s="1"/>
  <c r="AD461" i="37"/>
  <c r="AE461" i="37" s="1"/>
  <c r="AD462" i="37"/>
  <c r="AE462" i="37" s="1"/>
  <c r="AD463" i="37"/>
  <c r="AD465" i="37"/>
  <c r="AE465" i="37" s="1"/>
  <c r="AD466" i="37"/>
  <c r="AE466" i="37" s="1"/>
  <c r="AD467" i="37"/>
  <c r="AE467" i="37" s="1"/>
  <c r="AD468" i="37"/>
  <c r="AE468" i="37" s="1"/>
  <c r="AD469" i="37"/>
  <c r="AE469" i="37" s="1"/>
  <c r="AD470" i="37"/>
  <c r="AE470" i="37" s="1"/>
  <c r="AD471" i="37"/>
  <c r="AD473" i="37"/>
  <c r="AE473" i="37" s="1"/>
  <c r="AD474" i="37"/>
  <c r="AE474" i="37" s="1"/>
  <c r="AD475" i="37"/>
  <c r="AE475" i="37" s="1"/>
  <c r="AD476" i="37"/>
  <c r="AE476" i="37" s="1"/>
  <c r="AD477" i="37"/>
  <c r="AE477" i="37" s="1"/>
  <c r="AD478" i="37"/>
  <c r="AE478" i="37" s="1"/>
  <c r="AD479" i="37"/>
  <c r="AE479" i="37" s="1"/>
  <c r="AD480" i="37"/>
  <c r="AE480" i="37" s="1"/>
  <c r="AD481" i="37"/>
  <c r="AE481" i="37" s="1"/>
  <c r="AD482" i="37"/>
  <c r="AE482" i="37" s="1"/>
  <c r="AD483" i="37"/>
  <c r="AE483" i="37" s="1"/>
  <c r="AD484" i="37"/>
  <c r="AE484" i="37" s="1"/>
  <c r="AD485" i="37"/>
  <c r="AE485" i="37" s="1"/>
  <c r="AD486" i="37"/>
  <c r="AE486" i="37" s="1"/>
  <c r="AD487" i="37"/>
  <c r="AE487" i="37" s="1"/>
  <c r="AD488" i="37"/>
  <c r="AE488" i="37" s="1"/>
  <c r="AD489" i="37"/>
  <c r="AE489" i="37" s="1"/>
  <c r="AD490" i="37"/>
  <c r="AE490" i="37" s="1"/>
  <c r="AD491" i="37"/>
  <c r="AE491" i="37" s="1"/>
  <c r="AD492" i="37"/>
  <c r="AE492" i="37" s="1"/>
  <c r="AD493" i="37"/>
  <c r="AE493" i="37" s="1"/>
  <c r="AD494" i="37"/>
  <c r="AE494" i="37" s="1"/>
  <c r="AD495" i="37"/>
  <c r="AE495" i="37" s="1"/>
  <c r="AD496" i="37"/>
  <c r="AE496" i="37" s="1"/>
  <c r="AD497" i="37"/>
  <c r="AE497" i="37" s="1"/>
  <c r="AD498" i="37"/>
  <c r="AE498" i="37" s="1"/>
  <c r="AD499" i="37"/>
  <c r="AE499" i="37" s="1"/>
  <c r="AD500" i="37"/>
  <c r="AE500" i="37" s="1"/>
  <c r="AD501" i="37"/>
  <c r="AE501" i="37" s="1"/>
  <c r="AD502" i="37"/>
  <c r="AE502" i="37" s="1"/>
  <c r="AD503" i="37"/>
  <c r="AE503" i="37" s="1"/>
  <c r="AD504" i="37"/>
  <c r="AE504" i="37" s="1"/>
  <c r="AD505" i="37"/>
  <c r="AE505" i="37" s="1"/>
  <c r="AD507" i="37"/>
  <c r="AE507" i="37" s="1"/>
  <c r="AD508" i="37"/>
  <c r="AE508" i="37" s="1"/>
  <c r="AD509" i="37"/>
  <c r="AE509" i="37" s="1"/>
  <c r="AD510" i="37"/>
  <c r="AE510" i="37" s="1"/>
  <c r="AD511" i="37"/>
  <c r="AE511" i="37" s="1"/>
  <c r="AD512" i="37"/>
  <c r="AE512" i="37" s="1"/>
  <c r="AD513" i="37"/>
  <c r="AE513" i="37" s="1"/>
  <c r="AD516" i="37"/>
  <c r="AE516" i="37" s="1"/>
  <c r="AD517" i="37"/>
  <c r="AE517" i="37" s="1"/>
  <c r="AD519" i="37"/>
  <c r="AE519" i="37" s="1"/>
  <c r="AD521" i="37"/>
  <c r="AE521" i="37" s="1"/>
  <c r="AD522" i="37"/>
  <c r="AE522" i="37" s="1"/>
  <c r="AD524" i="37"/>
  <c r="AE524" i="37" s="1"/>
  <c r="AD525" i="37"/>
  <c r="AE525" i="37" s="1"/>
  <c r="AD526" i="37"/>
  <c r="AE526" i="37" s="1"/>
  <c r="AD527" i="37"/>
  <c r="AE527" i="37" s="1"/>
  <c r="AD528" i="37"/>
  <c r="AE528" i="37" s="1"/>
  <c r="AD529" i="37"/>
  <c r="AE529" i="37" s="1"/>
  <c r="AD530" i="37"/>
  <c r="AE530" i="37" s="1"/>
  <c r="AD531" i="37"/>
  <c r="AE531" i="37" s="1"/>
  <c r="AD532" i="37"/>
  <c r="AE532" i="37" s="1"/>
  <c r="AD533" i="37"/>
  <c r="AE533" i="37" s="1"/>
  <c r="AD534" i="37"/>
  <c r="AE534" i="37" s="1"/>
  <c r="AD535" i="37"/>
  <c r="AE535" i="37" s="1"/>
  <c r="N16" i="37"/>
  <c r="N35" i="37"/>
  <c r="N34" i="37"/>
  <c r="N33" i="37"/>
  <c r="N32" i="37"/>
  <c r="N31" i="37"/>
  <c r="N30" i="37"/>
  <c r="N29" i="37"/>
  <c r="N28" i="37"/>
  <c r="N27" i="37"/>
  <c r="N26" i="37"/>
  <c r="N25" i="37"/>
  <c r="N24" i="37"/>
  <c r="N23" i="37"/>
  <c r="N22" i="37"/>
  <c r="N21" i="37"/>
  <c r="N20" i="37"/>
  <c r="N19" i="37"/>
  <c r="N18" i="37"/>
  <c r="N17" i="37"/>
  <c r="Q36" i="37"/>
  <c r="N36" i="37"/>
  <c r="B2" i="37"/>
  <c r="A2" i="37"/>
  <c r="AD2" i="37" s="1"/>
  <c r="AE2" i="37" s="1"/>
  <c r="Y2" i="37" s="1"/>
  <c r="R19" i="37" l="1"/>
  <c r="R31" i="37"/>
  <c r="R35" i="37"/>
  <c r="AA568" i="37"/>
  <c r="AD61" i="37"/>
  <c r="AE61" i="37" s="1"/>
  <c r="AD57" i="37"/>
  <c r="AE57" i="37" s="1"/>
  <c r="AD523" i="37"/>
  <c r="AE523" i="37" s="1"/>
  <c r="AD455" i="37"/>
  <c r="AE455" i="37" s="1"/>
  <c r="AD399" i="37"/>
  <c r="AE399" i="37" s="1"/>
  <c r="AD395" i="37"/>
  <c r="AE395" i="37" s="1"/>
  <c r="AD371" i="37"/>
  <c r="AE371" i="37" s="1"/>
  <c r="AD363" i="37"/>
  <c r="AE363" i="37" s="1"/>
  <c r="R30" i="37"/>
  <c r="R27" i="37"/>
  <c r="Z20" i="37"/>
  <c r="R2" i="37"/>
  <c r="AA556" i="37" s="1"/>
  <c r="AD518" i="37"/>
  <c r="AE518" i="37" s="1"/>
  <c r="AD514" i="37"/>
  <c r="AE514" i="37" s="1"/>
  <c r="AD506" i="37"/>
  <c r="AE506" i="37" s="1"/>
  <c r="AD450" i="37"/>
  <c r="AE450" i="37" s="1"/>
  <c r="AD442" i="37"/>
  <c r="AE442" i="37" s="1"/>
  <c r="AD402" i="37"/>
  <c r="AE402" i="37" s="1"/>
  <c r="AD282" i="37"/>
  <c r="AE282" i="37" s="1"/>
  <c r="AD278" i="37"/>
  <c r="AE278" i="37" s="1"/>
  <c r="AD274" i="37"/>
  <c r="AE274" i="37" s="1"/>
  <c r="AD270" i="37"/>
  <c r="AE270" i="37" s="1"/>
  <c r="AD266" i="37"/>
  <c r="AE266" i="37" s="1"/>
  <c r="AD262" i="37"/>
  <c r="AE262" i="37" s="1"/>
  <c r="AD258" i="37"/>
  <c r="AE258" i="37" s="1"/>
  <c r="AD246" i="37"/>
  <c r="AE246" i="37" s="1"/>
  <c r="AD182" i="37"/>
  <c r="AE182" i="37" s="1"/>
  <c r="AD178" i="37"/>
  <c r="AE178" i="37" s="1"/>
  <c r="AD122" i="37"/>
  <c r="AE122" i="37" s="1"/>
  <c r="Z32" i="37"/>
  <c r="AA32" i="37" s="1"/>
  <c r="R23" i="37"/>
  <c r="Z19" i="37"/>
  <c r="Z21" i="37"/>
  <c r="Z27" i="37"/>
  <c r="Z31" i="37"/>
  <c r="Z35" i="37"/>
  <c r="AA35" i="37" s="1"/>
  <c r="AD349" i="37"/>
  <c r="AE349" i="37" s="1"/>
  <c r="AD309" i="37"/>
  <c r="AE309" i="37" s="1"/>
  <c r="AD305" i="37"/>
  <c r="AE305" i="37" s="1"/>
  <c r="AD209" i="37"/>
  <c r="AE209" i="37" s="1"/>
  <c r="AD197" i="37"/>
  <c r="AE197" i="37" s="1"/>
  <c r="AD169" i="37"/>
  <c r="AE169" i="37" s="1"/>
  <c r="AD157" i="37"/>
  <c r="AE157" i="37" s="1"/>
  <c r="AD153" i="37"/>
  <c r="AE153" i="37" s="1"/>
  <c r="AD133" i="37"/>
  <c r="AE133" i="37" s="1"/>
  <c r="AD280" i="37"/>
  <c r="AE280" i="37" s="1"/>
  <c r="AD276" i="37"/>
  <c r="AE276" i="37" s="1"/>
  <c r="AD272" i="37"/>
  <c r="AE272" i="37" s="1"/>
  <c r="AD268" i="37"/>
  <c r="AE268" i="37" s="1"/>
  <c r="AD264" i="37"/>
  <c r="AE264" i="37" s="1"/>
  <c r="AD260" i="37"/>
  <c r="AE260" i="37" s="1"/>
  <c r="AD256" i="37"/>
  <c r="AE256" i="37" s="1"/>
  <c r="AD200" i="37"/>
  <c r="AE200" i="37" s="1"/>
  <c r="AD192" i="37"/>
  <c r="AE192" i="37" s="1"/>
  <c r="AD172" i="37"/>
  <c r="AE172" i="37" s="1"/>
  <c r="AD160" i="37"/>
  <c r="AE160" i="37" s="1"/>
  <c r="AD424" i="37"/>
  <c r="AE424" i="37" s="1"/>
  <c r="AE423" i="37"/>
  <c r="R18" i="37"/>
  <c r="R24" i="37"/>
  <c r="Z25" i="37"/>
  <c r="AA27" i="37"/>
  <c r="Z30" i="37"/>
  <c r="R34" i="37"/>
  <c r="AD472" i="37"/>
  <c r="AE472" i="37" s="1"/>
  <c r="AE471" i="37"/>
  <c r="AD464" i="37"/>
  <c r="AE464" i="37" s="1"/>
  <c r="AE463" i="37"/>
  <c r="R25" i="37"/>
  <c r="Z26" i="37"/>
  <c r="AD520" i="37"/>
  <c r="AE520" i="37" s="1"/>
  <c r="AD457" i="37"/>
  <c r="AE457" i="37" s="1"/>
  <c r="AE456" i="37"/>
  <c r="AD453" i="37"/>
  <c r="AE453" i="37" s="1"/>
  <c r="AE452" i="37"/>
  <c r="AD397" i="37"/>
  <c r="AE397" i="37" s="1"/>
  <c r="AE396" i="37"/>
  <c r="AD393" i="37"/>
  <c r="AE393" i="37" s="1"/>
  <c r="AE392" i="37"/>
  <c r="AD384" i="37"/>
  <c r="AE384" i="37" s="1"/>
  <c r="AD380" i="37"/>
  <c r="AE380" i="37" s="1"/>
  <c r="AD376" i="37"/>
  <c r="AE376" i="37" s="1"/>
  <c r="AD352" i="37"/>
  <c r="AE352" i="37" s="1"/>
  <c r="AD332" i="37"/>
  <c r="AE332" i="37" s="1"/>
  <c r="AD316" i="37"/>
  <c r="AE316" i="37" s="1"/>
  <c r="AD300" i="37"/>
  <c r="AE300" i="37" s="1"/>
  <c r="Y36" i="37"/>
  <c r="Z2" i="37"/>
  <c r="AA2" i="37" s="1"/>
  <c r="R17" i="37"/>
  <c r="Z18" i="37"/>
  <c r="R22" i="37"/>
  <c r="Z24" i="37"/>
  <c r="R28" i="37"/>
  <c r="Z29" i="37"/>
  <c r="AA31" i="37"/>
  <c r="Z34" i="37"/>
  <c r="AA34" i="37" s="1"/>
  <c r="AD187" i="37"/>
  <c r="AE187" i="37" s="1"/>
  <c r="AD167" i="37"/>
  <c r="AE167" i="37" s="1"/>
  <c r="AD163" i="37"/>
  <c r="AE163" i="37" s="1"/>
  <c r="AD155" i="37"/>
  <c r="AE155" i="37" s="1"/>
  <c r="AD143" i="37"/>
  <c r="AE143" i="37" s="1"/>
  <c r="AD127" i="37"/>
  <c r="AE127" i="37" s="1"/>
  <c r="Z17" i="37"/>
  <c r="R21" i="37"/>
  <c r="Z22" i="37"/>
  <c r="Z23" i="37"/>
  <c r="R26" i="37"/>
  <c r="Z28" i="37"/>
  <c r="R32" i="37"/>
  <c r="Z33" i="37"/>
  <c r="AA33" i="37" s="1"/>
  <c r="R16" i="37"/>
  <c r="R20" i="37"/>
  <c r="R29" i="37"/>
  <c r="R33" i="37"/>
  <c r="R36" i="37"/>
  <c r="Z36" i="37"/>
  <c r="Z37" i="37" s="1"/>
  <c r="AA570" i="37" l="1"/>
  <c r="AA19" i="37"/>
  <c r="AA29" i="37"/>
  <c r="AA26" i="37"/>
  <c r="AA28" i="37"/>
  <c r="AA24" i="37"/>
  <c r="AA17" i="37"/>
  <c r="AA30" i="37"/>
  <c r="AA20" i="37"/>
  <c r="AA23" i="37"/>
  <c r="AA22" i="37"/>
  <c r="AA25" i="37"/>
  <c r="AA21" i="37"/>
  <c r="AD372" i="37"/>
  <c r="AE372" i="37" s="1"/>
  <c r="AA18" i="37"/>
  <c r="AD515" i="37"/>
  <c r="AE515" i="37" s="1"/>
  <c r="AD123" i="37"/>
  <c r="AE123" i="37" s="1"/>
  <c r="AD350" i="37"/>
  <c r="AE350" i="37" s="1"/>
  <c r="AD183" i="37"/>
  <c r="AE183" i="37" s="1"/>
  <c r="AD381" i="37"/>
  <c r="AE381" i="37" s="1"/>
  <c r="AD173" i="37"/>
  <c r="AE173" i="37" s="1"/>
  <c r="AD193" i="37"/>
  <c r="AE193" i="37" s="1"/>
  <c r="AA36" i="37"/>
  <c r="AD128" i="37"/>
  <c r="AE128" i="37" s="1"/>
  <c r="AD174" i="37"/>
  <c r="AE174" i="37" s="1"/>
  <c r="AD385" i="37"/>
  <c r="AE385" i="37" s="1"/>
  <c r="AD161" i="37"/>
  <c r="AE161" i="37" s="1"/>
  <c r="AD158" i="37"/>
  <c r="AE158" i="37" s="1"/>
  <c r="AD144" i="37"/>
  <c r="AE144" i="37" s="1"/>
  <c r="AD37" i="37"/>
  <c r="AE37" i="37" s="1"/>
  <c r="Y37" i="37" s="1"/>
  <c r="AD164" i="37"/>
  <c r="AE164" i="37" s="1"/>
  <c r="W37" i="37"/>
  <c r="Q37" i="37"/>
  <c r="N37" i="37"/>
  <c r="AA575" i="37" s="1"/>
  <c r="AD124" i="37" l="1"/>
  <c r="AE124" i="37" s="1"/>
  <c r="AD382" i="37"/>
  <c r="AE382" i="37" s="1"/>
  <c r="R37" i="37"/>
  <c r="AA577" i="37" s="1"/>
  <c r="AA37" i="37"/>
  <c r="AD125" i="37" l="1"/>
  <c r="AE125" i="37" s="1"/>
  <c r="Z38" i="37" l="1"/>
  <c r="Y38" i="37"/>
  <c r="Z55" i="37"/>
  <c r="Y55" i="37"/>
  <c r="Z51" i="37"/>
  <c r="Y51" i="37"/>
  <c r="Z47" i="37"/>
  <c r="Y47" i="37"/>
  <c r="Z43" i="37"/>
  <c r="Y43" i="37"/>
  <c r="Z39" i="37"/>
  <c r="Y39" i="37"/>
  <c r="Z54" i="37"/>
  <c r="Y54" i="37"/>
  <c r="Z50" i="37"/>
  <c r="Y50" i="37"/>
  <c r="Z46" i="37"/>
  <c r="Y46" i="37"/>
  <c r="Z42" i="37"/>
  <c r="Y42" i="37"/>
  <c r="Z53" i="37"/>
  <c r="Y53" i="37"/>
  <c r="Z49" i="37"/>
  <c r="Y49" i="37"/>
  <c r="Z45" i="37"/>
  <c r="Y45" i="37"/>
  <c r="Z41" i="37"/>
  <c r="Y41" i="37"/>
  <c r="Z56" i="37"/>
  <c r="Z52" i="37"/>
  <c r="Y52" i="37"/>
  <c r="Z48" i="37"/>
  <c r="Y48" i="37"/>
  <c r="Z44" i="37"/>
  <c r="Y44" i="37"/>
  <c r="Z40" i="37"/>
  <c r="Y40" i="37"/>
  <c r="Q55" i="37"/>
  <c r="Q54" i="37"/>
  <c r="Q53" i="37"/>
  <c r="Q52" i="37"/>
  <c r="Q51" i="37"/>
  <c r="Q50" i="37"/>
  <c r="Q49" i="37"/>
  <c r="Q48" i="37"/>
  <c r="Q47" i="37"/>
  <c r="Q46" i="37"/>
  <c r="Q45" i="37"/>
  <c r="Q44" i="37"/>
  <c r="Q43" i="37"/>
  <c r="Q42" i="37"/>
  <c r="Q41" i="37"/>
  <c r="Q40" i="37"/>
  <c r="Q39" i="37"/>
  <c r="Q38" i="37"/>
  <c r="N55" i="37"/>
  <c r="N54" i="37"/>
  <c r="N53" i="37"/>
  <c r="N52" i="37"/>
  <c r="N51" i="37"/>
  <c r="R51" i="37" s="1"/>
  <c r="N50" i="37"/>
  <c r="N49" i="37"/>
  <c r="N48" i="37"/>
  <c r="N47" i="37"/>
  <c r="N46" i="37"/>
  <c r="N45" i="37"/>
  <c r="N44" i="37"/>
  <c r="N43" i="37"/>
  <c r="R43" i="37" s="1"/>
  <c r="N42" i="37"/>
  <c r="N41" i="37"/>
  <c r="N40" i="37"/>
  <c r="N39" i="37"/>
  <c r="R39" i="37" s="1"/>
  <c r="N38" i="37"/>
  <c r="R41" i="37" l="1"/>
  <c r="R45" i="37"/>
  <c r="R49" i="37"/>
  <c r="R42" i="37"/>
  <c r="R50" i="37"/>
  <c r="R54" i="37"/>
  <c r="R40" i="37"/>
  <c r="R44" i="37"/>
  <c r="R52" i="37"/>
  <c r="R48" i="37"/>
  <c r="R53" i="37"/>
  <c r="R55" i="37"/>
  <c r="R47" i="37"/>
  <c r="AA45" i="37"/>
  <c r="AA39" i="37"/>
  <c r="AA47" i="37"/>
  <c r="AA51" i="37"/>
  <c r="AA46" i="37"/>
  <c r="AA53" i="37"/>
  <c r="AA42" i="37"/>
  <c r="AA40" i="37"/>
  <c r="AA48" i="37"/>
  <c r="AA55" i="37"/>
  <c r="AA50" i="37"/>
  <c r="AA38" i="37"/>
  <c r="AA43" i="37"/>
  <c r="AA54" i="37"/>
  <c r="AA44" i="37"/>
  <c r="AA52" i="37"/>
  <c r="AA49" i="37"/>
  <c r="AA41" i="37"/>
  <c r="R38" i="37"/>
  <c r="AA582" i="37"/>
  <c r="R46" i="37"/>
  <c r="AA584" i="37" l="1"/>
  <c r="N521" i="37"/>
  <c r="Z74" i="37" l="1"/>
  <c r="Z66" i="37"/>
  <c r="Z82" i="37"/>
  <c r="Z87" i="37"/>
  <c r="Z83" i="37"/>
  <c r="Z79" i="37"/>
  <c r="Z75" i="37"/>
  <c r="Z71" i="37"/>
  <c r="Z67" i="37"/>
  <c r="Z63" i="37"/>
  <c r="Z65" i="37" l="1"/>
  <c r="Z69" i="37"/>
  <c r="Z73" i="37"/>
  <c r="Z77" i="37"/>
  <c r="Z81" i="37"/>
  <c r="Z85" i="37"/>
  <c r="Z84" i="37"/>
  <c r="Z78" i="37"/>
  <c r="Z72" i="37"/>
  <c r="Z68" i="37"/>
  <c r="Z62" i="37"/>
  <c r="Z86" i="37"/>
  <c r="Z80" i="37"/>
  <c r="Z76" i="37"/>
  <c r="Z70" i="37"/>
  <c r="Z64" i="37"/>
  <c r="Y82" i="37" l="1"/>
  <c r="AA82" i="37" s="1"/>
  <c r="Y81" i="37"/>
  <c r="AA81" i="37" s="1"/>
  <c r="Y80" i="37"/>
  <c r="AA80" i="37" s="1"/>
  <c r="Y79" i="37"/>
  <c r="AA79" i="37" s="1"/>
  <c r="Y78" i="37"/>
  <c r="AA78" i="37" s="1"/>
  <c r="Y77" i="37"/>
  <c r="AA77" i="37" s="1"/>
  <c r="Y76" i="37"/>
  <c r="AA76" i="37" s="1"/>
  <c r="Y75" i="37"/>
  <c r="AA75" i="37" s="1"/>
  <c r="Y74" i="37"/>
  <c r="AA74" i="37" s="1"/>
  <c r="Y73" i="37"/>
  <c r="AA73" i="37" s="1"/>
  <c r="Y72" i="37"/>
  <c r="AA72" i="37" s="1"/>
  <c r="Y71" i="37"/>
  <c r="AA71" i="37" s="1"/>
  <c r="Y70" i="37"/>
  <c r="Y69" i="37"/>
  <c r="AA69" i="37" s="1"/>
  <c r="Y68" i="37"/>
  <c r="Y67" i="37"/>
  <c r="AA67" i="37" s="1"/>
  <c r="Y66" i="37"/>
  <c r="Y65" i="37"/>
  <c r="AA65" i="37" s="1"/>
  <c r="Y64" i="37"/>
  <c r="Y63" i="37"/>
  <c r="AA63" i="37" s="1"/>
  <c r="Y62" i="37"/>
  <c r="AA64" i="37" l="1"/>
  <c r="AA68" i="37"/>
  <c r="AA62" i="37"/>
  <c r="AA66" i="37"/>
  <c r="AA70" i="37"/>
  <c r="Q82" i="37" l="1"/>
  <c r="Q81" i="37"/>
  <c r="Q80" i="37"/>
  <c r="Q79" i="37"/>
  <c r="Q78" i="37"/>
  <c r="Q77" i="37"/>
  <c r="Q76" i="37"/>
  <c r="Q75" i="37"/>
  <c r="Q74" i="37"/>
  <c r="Q73" i="37"/>
  <c r="Q72" i="37"/>
  <c r="Q71" i="37"/>
  <c r="Q70" i="37"/>
  <c r="Q69" i="37"/>
  <c r="Q68" i="37"/>
  <c r="Q67" i="37"/>
  <c r="Q66" i="37"/>
  <c r="Q65" i="37"/>
  <c r="Q64" i="37"/>
  <c r="Q63" i="37"/>
  <c r="Q62" i="37"/>
  <c r="Q61" i="37"/>
  <c r="Q60" i="37"/>
  <c r="Q59" i="37"/>
  <c r="Q58" i="37"/>
  <c r="Q57" i="37"/>
  <c r="Q56" i="37"/>
  <c r="N82" i="37"/>
  <c r="N81" i="37"/>
  <c r="N80" i="37"/>
  <c r="N79" i="37"/>
  <c r="N78" i="37"/>
  <c r="N77" i="37"/>
  <c r="N76" i="37"/>
  <c r="N75" i="37"/>
  <c r="N74" i="37"/>
  <c r="N73" i="37"/>
  <c r="N72" i="37"/>
  <c r="N71" i="37"/>
  <c r="N70" i="37"/>
  <c r="N69" i="37"/>
  <c r="N68" i="37"/>
  <c r="N67" i="37"/>
  <c r="N66" i="37"/>
  <c r="N65" i="37"/>
  <c r="N64" i="37"/>
  <c r="N63" i="37"/>
  <c r="N62" i="37"/>
  <c r="N61" i="37"/>
  <c r="N60" i="37"/>
  <c r="N59" i="37"/>
  <c r="N58" i="37"/>
  <c r="N57" i="37"/>
  <c r="N56" i="37"/>
  <c r="Z110" i="37"/>
  <c r="Z111" i="37"/>
  <c r="Z112" i="37"/>
  <c r="Z113" i="37"/>
  <c r="Z114" i="37"/>
  <c r="Z115" i="37"/>
  <c r="Z116" i="37"/>
  <c r="Z117" i="37"/>
  <c r="Z118" i="37"/>
  <c r="Z119" i="37"/>
  <c r="Z120" i="37"/>
  <c r="Z121" i="37"/>
  <c r="Z122" i="37" s="1"/>
  <c r="Z123" i="37" s="1"/>
  <c r="Z124" i="37" s="1"/>
  <c r="Z125" i="37" s="1"/>
  <c r="Z126" i="37"/>
  <c r="Z127" i="37" s="1"/>
  <c r="Z128" i="37" s="1"/>
  <c r="Z129" i="37"/>
  <c r="Z130" i="37"/>
  <c r="Z131" i="37"/>
  <c r="Z132" i="37"/>
  <c r="Z133" i="37" s="1"/>
  <c r="Z134" i="37"/>
  <c r="Z135" i="37"/>
  <c r="Z136" i="37"/>
  <c r="Z137" i="37"/>
  <c r="Z138" i="37"/>
  <c r="Z139" i="37"/>
  <c r="Z140" i="37"/>
  <c r="Z141" i="37"/>
  <c r="Z142" i="37"/>
  <c r="Z145" i="37"/>
  <c r="Z146" i="37"/>
  <c r="Z147" i="37"/>
  <c r="Z148" i="37"/>
  <c r="Z149" i="37"/>
  <c r="Z150" i="37"/>
  <c r="Z151" i="37"/>
  <c r="Z152" i="37"/>
  <c r="Z153" i="37" s="1"/>
  <c r="Z154" i="37"/>
  <c r="Z155" i="37" s="1"/>
  <c r="Z156" i="37"/>
  <c r="Z159" i="37"/>
  <c r="Z162" i="37"/>
  <c r="Z165" i="37"/>
  <c r="Z166" i="37"/>
  <c r="Z168" i="37"/>
  <c r="Z170" i="37"/>
  <c r="Z171" i="37"/>
  <c r="Z176" i="37"/>
  <c r="Z177" i="37"/>
  <c r="Z178" i="37" s="1"/>
  <c r="Z179" i="37"/>
  <c r="Z180" i="37"/>
  <c r="Z181" i="37"/>
  <c r="Z182" i="37" s="1"/>
  <c r="Z183" i="37" s="1"/>
  <c r="Z184" i="37"/>
  <c r="Z185" i="37"/>
  <c r="Z186" i="37"/>
  <c r="Z187" i="37" s="1"/>
  <c r="Z188" i="37"/>
  <c r="Z190" i="37"/>
  <c r="Z191" i="37"/>
  <c r="Z192" i="37" s="1"/>
  <c r="Z193" i="37" s="1"/>
  <c r="Z194" i="37"/>
  <c r="Z195" i="37"/>
  <c r="Z196" i="37"/>
  <c r="Z197" i="37" s="1"/>
  <c r="Z198" i="37"/>
  <c r="Z199" i="37"/>
  <c r="Z200" i="37" s="1"/>
  <c r="Z201" i="37"/>
  <c r="Z202" i="37"/>
  <c r="Z203" i="37"/>
  <c r="Z204" i="37"/>
  <c r="Z205" i="37"/>
  <c r="Z206" i="37"/>
  <c r="Z207" i="37"/>
  <c r="Z208" i="37"/>
  <c r="Z209" i="37" s="1"/>
  <c r="Z210" i="37"/>
  <c r="Z211" i="37"/>
  <c r="Z212" i="37"/>
  <c r="Z213" i="37"/>
  <c r="Z214" i="37"/>
  <c r="Z215" i="37"/>
  <c r="Z216" i="37"/>
  <c r="Z217" i="37"/>
  <c r="Z218" i="37"/>
  <c r="Z219" i="37"/>
  <c r="Z220" i="37"/>
  <c r="Z221" i="37"/>
  <c r="Z222" i="37"/>
  <c r="Z223" i="37"/>
  <c r="Z224" i="37"/>
  <c r="Z225" i="37"/>
  <c r="Z226" i="37"/>
  <c r="Z227" i="37"/>
  <c r="Z228" i="37"/>
  <c r="Z229" i="37"/>
  <c r="Z230" i="37"/>
  <c r="Z231" i="37"/>
  <c r="Z232" i="37"/>
  <c r="Z233" i="37"/>
  <c r="Z234" i="37"/>
  <c r="Z235" i="37"/>
  <c r="Z236" i="37"/>
  <c r="Z237" i="37"/>
  <c r="Z238" i="37"/>
  <c r="Z239" i="37"/>
  <c r="Z240" i="37"/>
  <c r="Z241" i="37"/>
  <c r="Z242" i="37"/>
  <c r="Z243" i="37"/>
  <c r="Z244" i="37"/>
  <c r="Z245" i="37"/>
  <c r="Z246" i="37" s="1"/>
  <c r="Z247" i="37"/>
  <c r="Z248" i="37"/>
  <c r="Z249" i="37"/>
  <c r="Z250" i="37"/>
  <c r="Z251" i="37"/>
  <c r="Z252" i="37"/>
  <c r="Z253" i="37"/>
  <c r="Z254" i="37"/>
  <c r="Z255" i="37"/>
  <c r="Z257" i="37"/>
  <c r="Z259" i="37"/>
  <c r="Z261" i="37"/>
  <c r="Z263" i="37"/>
  <c r="Z265" i="37"/>
  <c r="Z267" i="37"/>
  <c r="Z269" i="37"/>
  <c r="Z271" i="37"/>
  <c r="Z273" i="37"/>
  <c r="Z275" i="37"/>
  <c r="Z277" i="37"/>
  <c r="Z279" i="37"/>
  <c r="Z281" i="37"/>
  <c r="Z283" i="37"/>
  <c r="Z284" i="37"/>
  <c r="Z285" i="37"/>
  <c r="Z286" i="37"/>
  <c r="Z287" i="37"/>
  <c r="Z288" i="37"/>
  <c r="Z289" i="37"/>
  <c r="Z290" i="37"/>
  <c r="Z291" i="37"/>
  <c r="Z292" i="37"/>
  <c r="Z293" i="37"/>
  <c r="Z294" i="37"/>
  <c r="Z295" i="37"/>
  <c r="Z296" i="37"/>
  <c r="Z297" i="37"/>
  <c r="Z298" i="37"/>
  <c r="Z299" i="37"/>
  <c r="Z301" i="37"/>
  <c r="Z302" i="37"/>
  <c r="Z303" i="37"/>
  <c r="Z304" i="37"/>
  <c r="Z306" i="37"/>
  <c r="Z307" i="37"/>
  <c r="Z308" i="37"/>
  <c r="Z310" i="37"/>
  <c r="Z311" i="37"/>
  <c r="Z312" i="37"/>
  <c r="Z313" i="37"/>
  <c r="Z314" i="37"/>
  <c r="Z315" i="37"/>
  <c r="Z316" i="37" s="1"/>
  <c r="Z317" i="37"/>
  <c r="Z318" i="37"/>
  <c r="Z319" i="37"/>
  <c r="Z320" i="37"/>
  <c r="Z321" i="37"/>
  <c r="Z322" i="37"/>
  <c r="Z323" i="37"/>
  <c r="Z324" i="37"/>
  <c r="Z325" i="37"/>
  <c r="Z326" i="37"/>
  <c r="Z327" i="37"/>
  <c r="Z328" i="37"/>
  <c r="Z329" i="37"/>
  <c r="Z330" i="37"/>
  <c r="Z331" i="37"/>
  <c r="Z333" i="37"/>
  <c r="Z334" i="37"/>
  <c r="Z335" i="37"/>
  <c r="Z336" i="37"/>
  <c r="Z337" i="37"/>
  <c r="Z338" i="37"/>
  <c r="Z339" i="37"/>
  <c r="Z340" i="37" s="1"/>
  <c r="Z341" i="37"/>
  <c r="Z342" i="37"/>
  <c r="Z343" i="37"/>
  <c r="Z344" i="37"/>
  <c r="Z345" i="37"/>
  <c r="Z346" i="37"/>
  <c r="Z347" i="37"/>
  <c r="Z348" i="37"/>
  <c r="Z349" i="37" s="1"/>
  <c r="Z350" i="37" s="1"/>
  <c r="Z351" i="37"/>
  <c r="Z353" i="37"/>
  <c r="Z354" i="37"/>
  <c r="Z355" i="37"/>
  <c r="Z356" i="37"/>
  <c r="Z357" i="37"/>
  <c r="Z358" i="37"/>
  <c r="Z359" i="37"/>
  <c r="Z360" i="37"/>
  <c r="Z361" i="37"/>
  <c r="Z362" i="37"/>
  <c r="Z364" i="37"/>
  <c r="Z365" i="37"/>
  <c r="Z366" i="37"/>
  <c r="Z367" i="37"/>
  <c r="Z368" i="37"/>
  <c r="Z369" i="37"/>
  <c r="Z370" i="37"/>
  <c r="Z373" i="37"/>
  <c r="Z374" i="37"/>
  <c r="Z375" i="37"/>
  <c r="Z377" i="37"/>
  <c r="Z378" i="37"/>
  <c r="Z379" i="37"/>
  <c r="Z380" i="37" s="1"/>
  <c r="Z381" i="37" s="1"/>
  <c r="Z382" i="37" s="1"/>
  <c r="Z383" i="37"/>
  <c r="Z386" i="37"/>
  <c r="Z387" i="37"/>
  <c r="Z388" i="37"/>
  <c r="Z389" i="37"/>
  <c r="Z390" i="37"/>
  <c r="Z391" i="37"/>
  <c r="Z392" i="37"/>
  <c r="Z393" i="37" s="1"/>
  <c r="Z394" i="37"/>
  <c r="Z395" i="37" s="1"/>
  <c r="Z396" i="37"/>
  <c r="Z397" i="37" s="1"/>
  <c r="Z398" i="37"/>
  <c r="Z400" i="37"/>
  <c r="Z401" i="37"/>
  <c r="Z403" i="37"/>
  <c r="Z404" i="37"/>
  <c r="Z405" i="37"/>
  <c r="Z406" i="37"/>
  <c r="Z407" i="37"/>
  <c r="Z408" i="37"/>
  <c r="Z409" i="37"/>
  <c r="Z410" i="37"/>
  <c r="Z411" i="37"/>
  <c r="Z412" i="37"/>
  <c r="Z413" i="37"/>
  <c r="Z414" i="37"/>
  <c r="Z415" i="37"/>
  <c r="Z416" i="37"/>
  <c r="Z417" i="37"/>
  <c r="Z418" i="37"/>
  <c r="Z419" i="37"/>
  <c r="Z420" i="37"/>
  <c r="Z421" i="37"/>
  <c r="Z422" i="37"/>
  <c r="Z423" i="37"/>
  <c r="Z424" i="37" s="1"/>
  <c r="Z425" i="37"/>
  <c r="Z426" i="37"/>
  <c r="Z427" i="37"/>
  <c r="Z428" i="37"/>
  <c r="Z429" i="37"/>
  <c r="Z430" i="37"/>
  <c r="Z431" i="37"/>
  <c r="Z432" i="37"/>
  <c r="Z433" i="37"/>
  <c r="Z434" i="37"/>
  <c r="Z435" i="37"/>
  <c r="Z436" i="37"/>
  <c r="Z437" i="37"/>
  <c r="Z438" i="37"/>
  <c r="Z439" i="37"/>
  <c r="Z440" i="37"/>
  <c r="Z441" i="37"/>
  <c r="Z443" i="37"/>
  <c r="Z444" i="37"/>
  <c r="Z445" i="37"/>
  <c r="Z446" i="37"/>
  <c r="Z447" i="37"/>
  <c r="Z448" i="37"/>
  <c r="Z449" i="37"/>
  <c r="Z451" i="37"/>
  <c r="Z452" i="37"/>
  <c r="Z454" i="37"/>
  <c r="Z456" i="37"/>
  <c r="Z458" i="37"/>
  <c r="Z459" i="37"/>
  <c r="Z460" i="37"/>
  <c r="Z461" i="37"/>
  <c r="Z462" i="37"/>
  <c r="Z463" i="37"/>
  <c r="Z465" i="37"/>
  <c r="Z466" i="37"/>
  <c r="Z467" i="37"/>
  <c r="Z468" i="37"/>
  <c r="Z469" i="37"/>
  <c r="Z470" i="37"/>
  <c r="Z471" i="37"/>
  <c r="Z473" i="37"/>
  <c r="Z474" i="37"/>
  <c r="Z475" i="37"/>
  <c r="Z476" i="37"/>
  <c r="Z477" i="37"/>
  <c r="Z478" i="37"/>
  <c r="Z479" i="37"/>
  <c r="Z480" i="37"/>
  <c r="Z481" i="37"/>
  <c r="Z482" i="37"/>
  <c r="Z483" i="37"/>
  <c r="Z484" i="37"/>
  <c r="Z485" i="37"/>
  <c r="Z486" i="37"/>
  <c r="Z487" i="37"/>
  <c r="Z488" i="37"/>
  <c r="Z489" i="37"/>
  <c r="Z490" i="37"/>
  <c r="Z491" i="37"/>
  <c r="Z492" i="37"/>
  <c r="Z493" i="37"/>
  <c r="Z494" i="37"/>
  <c r="Z495" i="37"/>
  <c r="Z496" i="37"/>
  <c r="Z497" i="37"/>
  <c r="Z498" i="37"/>
  <c r="Z499" i="37"/>
  <c r="Z500" i="37"/>
  <c r="Z501" i="37"/>
  <c r="Z502" i="37"/>
  <c r="Z503" i="37"/>
  <c r="Z504" i="37"/>
  <c r="Z505" i="37"/>
  <c r="Z507" i="37"/>
  <c r="Z508" i="37"/>
  <c r="Z509" i="37"/>
  <c r="Z510" i="37"/>
  <c r="Z511" i="37"/>
  <c r="Z512" i="37"/>
  <c r="Z513" i="37"/>
  <c r="Z516" i="37"/>
  <c r="Z517" i="37"/>
  <c r="Z518" i="37" s="1"/>
  <c r="Z519" i="37"/>
  <c r="Z521" i="37"/>
  <c r="Z522" i="37"/>
  <c r="Z524" i="37"/>
  <c r="Z525" i="37"/>
  <c r="Z526" i="37"/>
  <c r="Z527" i="37"/>
  <c r="Z528" i="37"/>
  <c r="Z529" i="37"/>
  <c r="Z530" i="37"/>
  <c r="Z531" i="37"/>
  <c r="Z532" i="37"/>
  <c r="Z533" i="37"/>
  <c r="Z534" i="37"/>
  <c r="Z535" i="37"/>
  <c r="Z97" i="37"/>
  <c r="Z98" i="37"/>
  <c r="Z99" i="37"/>
  <c r="Z100" i="37"/>
  <c r="Z101" i="37"/>
  <c r="Z102" i="37"/>
  <c r="Z103" i="37"/>
  <c r="Z104" i="37"/>
  <c r="Z105" i="37"/>
  <c r="Z106" i="37"/>
  <c r="Z107" i="37"/>
  <c r="Z108" i="37"/>
  <c r="Z109" i="37"/>
  <c r="Z88" i="37"/>
  <c r="Z89" i="37"/>
  <c r="Z90" i="37"/>
  <c r="Z91" i="37"/>
  <c r="Z92" i="37"/>
  <c r="Z93" i="37"/>
  <c r="Z94" i="37"/>
  <c r="Z95" i="37"/>
  <c r="Z96" i="37"/>
  <c r="Y83" i="37"/>
  <c r="N83" i="37"/>
  <c r="AA596" i="37" s="1"/>
  <c r="Q83" i="37"/>
  <c r="AA589" i="37" l="1"/>
  <c r="Z276" i="37"/>
  <c r="Z272" i="37"/>
  <c r="Z268" i="37"/>
  <c r="Z264" i="37"/>
  <c r="Z260" i="37"/>
  <c r="Z256" i="37"/>
  <c r="Z143" i="37"/>
  <c r="Z144" i="37" s="1"/>
  <c r="Z305" i="37"/>
  <c r="Z300" i="37"/>
  <c r="Z274" i="37"/>
  <c r="Z270" i="37"/>
  <c r="Z266" i="37"/>
  <c r="Z262" i="37"/>
  <c r="Z258" i="37"/>
  <c r="Z472" i="37"/>
  <c r="Z455" i="37"/>
  <c r="Z442" i="37"/>
  <c r="Z402" i="37"/>
  <c r="Z363" i="37"/>
  <c r="Z523" i="37"/>
  <c r="Z457" i="37"/>
  <c r="Z453" i="37"/>
  <c r="Z371" i="37"/>
  <c r="Z372" i="37" s="1"/>
  <c r="R56" i="37"/>
  <c r="R58" i="37"/>
  <c r="R60" i="37"/>
  <c r="R62" i="37"/>
  <c r="R64" i="37"/>
  <c r="R66" i="37"/>
  <c r="R68" i="37"/>
  <c r="R70" i="37"/>
  <c r="R72" i="37"/>
  <c r="R74" i="37"/>
  <c r="R76" i="37"/>
  <c r="R78" i="37"/>
  <c r="R80" i="37"/>
  <c r="R82" i="37"/>
  <c r="R57" i="37"/>
  <c r="R59" i="37"/>
  <c r="R61" i="37"/>
  <c r="R63" i="37"/>
  <c r="R65" i="37"/>
  <c r="R67" i="37"/>
  <c r="R69" i="37"/>
  <c r="R71" i="37"/>
  <c r="R73" i="37"/>
  <c r="R75" i="37"/>
  <c r="R77" i="37"/>
  <c r="R79" i="37"/>
  <c r="R81" i="37"/>
  <c r="R83" i="37"/>
  <c r="Z160" i="37"/>
  <c r="Z157" i="37"/>
  <c r="Z158" i="37" s="1"/>
  <c r="Z175" i="37"/>
  <c r="Z172" i="37"/>
  <c r="Z189" i="37"/>
  <c r="Z167" i="37"/>
  <c r="Z520" i="37"/>
  <c r="Z514" i="37"/>
  <c r="Z515" i="37" s="1"/>
  <c r="Z506" i="37"/>
  <c r="Z464" i="37"/>
  <c r="Z450" i="37"/>
  <c r="Z399" i="37"/>
  <c r="Z384" i="37"/>
  <c r="Z376" i="37"/>
  <c r="Z352" i="37"/>
  <c r="Z169" i="37"/>
  <c r="Z163" i="37"/>
  <c r="Z332" i="37"/>
  <c r="Z309" i="37"/>
  <c r="Z282" i="37"/>
  <c r="Z280" i="37"/>
  <c r="Z278" i="37"/>
  <c r="AA83" i="37"/>
  <c r="Z173" i="37" l="1"/>
  <c r="AA598" i="37"/>
  <c r="AA591" i="37"/>
  <c r="Z385" i="37"/>
  <c r="Z161" i="37"/>
  <c r="Z164" i="37"/>
  <c r="Z174" i="37" l="1"/>
  <c r="Y103" i="37" l="1"/>
  <c r="AA103" i="37" s="1"/>
  <c r="Y85" i="37"/>
  <c r="AA85" i="37" s="1"/>
  <c r="Y86" i="37"/>
  <c r="AA86" i="37" s="1"/>
  <c r="Y87" i="37"/>
  <c r="AA87" i="37" s="1"/>
  <c r="Y88" i="37"/>
  <c r="AA88" i="37" s="1"/>
  <c r="Y89" i="37"/>
  <c r="AA89" i="37" s="1"/>
  <c r="Y90" i="37"/>
  <c r="AA90" i="37" s="1"/>
  <c r="Y91" i="37"/>
  <c r="AA91" i="37" s="1"/>
  <c r="Y92" i="37"/>
  <c r="AA92" i="37" s="1"/>
  <c r="Y93" i="37"/>
  <c r="AA93" i="37" s="1"/>
  <c r="Y94" i="37"/>
  <c r="AA94" i="37" s="1"/>
  <c r="Y95" i="37"/>
  <c r="AA95" i="37" s="1"/>
  <c r="Y96" i="37"/>
  <c r="AA96" i="37" s="1"/>
  <c r="Y97" i="37"/>
  <c r="AA97" i="37" s="1"/>
  <c r="Y98" i="37"/>
  <c r="AA98" i="37" s="1"/>
  <c r="Y99" i="37"/>
  <c r="AA99" i="37" s="1"/>
  <c r="Y100" i="37"/>
  <c r="AA100" i="37" s="1"/>
  <c r="Y101" i="37"/>
  <c r="AA101" i="37" s="1"/>
  <c r="Y102" i="37"/>
  <c r="AA102" i="37" s="1"/>
  <c r="Y84" i="37"/>
  <c r="AA84" i="37" s="1"/>
  <c r="Q103" i="37"/>
  <c r="Q102" i="37"/>
  <c r="Q101" i="37"/>
  <c r="Q100" i="37"/>
  <c r="Q99" i="37"/>
  <c r="Q98" i="37"/>
  <c r="Q97" i="37"/>
  <c r="Q96" i="37"/>
  <c r="Q95" i="37"/>
  <c r="Q94" i="37"/>
  <c r="Q93" i="37"/>
  <c r="Q92" i="37"/>
  <c r="Q91" i="37"/>
  <c r="Q90" i="37"/>
  <c r="Q89" i="37"/>
  <c r="Q88" i="37"/>
  <c r="Q87" i="37"/>
  <c r="Q86" i="37"/>
  <c r="Q85" i="37"/>
  <c r="Q84" i="37"/>
  <c r="N103" i="37" l="1"/>
  <c r="R103" i="37" s="1"/>
  <c r="N102" i="37"/>
  <c r="R102" i="37" s="1"/>
  <c r="N101" i="37"/>
  <c r="R101" i="37" s="1"/>
  <c r="N100" i="37"/>
  <c r="R100" i="37" s="1"/>
  <c r="N99" i="37"/>
  <c r="R99" i="37" s="1"/>
  <c r="N98" i="37"/>
  <c r="R98" i="37" s="1"/>
  <c r="N97" i="37"/>
  <c r="R97" i="37" s="1"/>
  <c r="N96" i="37"/>
  <c r="R96" i="37" s="1"/>
  <c r="N95" i="37"/>
  <c r="R95" i="37" s="1"/>
  <c r="N94" i="37"/>
  <c r="R94" i="37" s="1"/>
  <c r="N93" i="37"/>
  <c r="R93" i="37" s="1"/>
  <c r="N92" i="37"/>
  <c r="N91" i="37"/>
  <c r="AA610" i="37" s="1"/>
  <c r="N90" i="37"/>
  <c r="R90" i="37" s="1"/>
  <c r="N89" i="37"/>
  <c r="R89" i="37" s="1"/>
  <c r="N88" i="37"/>
  <c r="R88" i="37" s="1"/>
  <c r="N87" i="37"/>
  <c r="R87" i="37" s="1"/>
  <c r="N86" i="37"/>
  <c r="R86" i="37" s="1"/>
  <c r="N85" i="37"/>
  <c r="R85" i="37" s="1"/>
  <c r="N84" i="37"/>
  <c r="N106" i="37"/>
  <c r="AA617" i="37" l="1"/>
  <c r="AA603" i="37"/>
  <c r="R91" i="37"/>
  <c r="R84" i="37"/>
  <c r="R92" i="37"/>
  <c r="Q105" i="37"/>
  <c r="Y105" i="37"/>
  <c r="AA105" i="37" s="1"/>
  <c r="Q106" i="37"/>
  <c r="R106" i="37" s="1"/>
  <c r="Y106" i="37"/>
  <c r="AA106" i="37" s="1"/>
  <c r="Q107" i="37"/>
  <c r="Y107" i="37"/>
  <c r="AA107" i="37" s="1"/>
  <c r="Q108" i="37"/>
  <c r="Y108" i="37"/>
  <c r="AA108" i="37" s="1"/>
  <c r="Q109" i="37"/>
  <c r="Y109" i="37"/>
  <c r="AA109" i="37" s="1"/>
  <c r="Q110" i="37"/>
  <c r="Y110" i="37"/>
  <c r="AA110" i="37" s="1"/>
  <c r="Q111" i="37"/>
  <c r="Y111" i="37"/>
  <c r="AA111" i="37" s="1"/>
  <c r="Q112" i="37"/>
  <c r="Y112" i="37"/>
  <c r="AA112" i="37" s="1"/>
  <c r="Q113" i="37"/>
  <c r="Y113" i="37"/>
  <c r="AA113" i="37" s="1"/>
  <c r="Q114" i="37"/>
  <c r="Y114" i="37"/>
  <c r="AA114" i="37" s="1"/>
  <c r="Q115" i="37"/>
  <c r="Y115" i="37"/>
  <c r="AA115" i="37" s="1"/>
  <c r="Q116" i="37"/>
  <c r="Y116" i="37"/>
  <c r="AA116" i="37" s="1"/>
  <c r="Q117" i="37"/>
  <c r="Y117" i="37"/>
  <c r="AA117" i="37" s="1"/>
  <c r="Q118" i="37"/>
  <c r="Y118" i="37"/>
  <c r="AA118" i="37" s="1"/>
  <c r="Q119" i="37"/>
  <c r="Y119" i="37"/>
  <c r="AA119" i="37" s="1"/>
  <c r="Q120" i="37"/>
  <c r="Y120" i="37"/>
  <c r="AA120" i="37" s="1"/>
  <c r="Y104" i="37"/>
  <c r="AA104" i="37" s="1"/>
  <c r="Q104" i="37"/>
  <c r="AA605" i="37" l="1"/>
  <c r="AA619" i="37"/>
  <c r="AA612" i="37"/>
  <c r="N120" i="37" l="1"/>
  <c r="R120" i="37" s="1"/>
  <c r="N119" i="37"/>
  <c r="R119" i="37" s="1"/>
  <c r="N118" i="37"/>
  <c r="R118" i="37" s="1"/>
  <c r="N117" i="37"/>
  <c r="R117" i="37" s="1"/>
  <c r="N116" i="37"/>
  <c r="R116" i="37" s="1"/>
  <c r="N115" i="37"/>
  <c r="R115" i="37" s="1"/>
  <c r="N114" i="37"/>
  <c r="R114" i="37" s="1"/>
  <c r="N113" i="37"/>
  <c r="R113" i="37" s="1"/>
  <c r="N112" i="37"/>
  <c r="N111" i="37"/>
  <c r="R111" i="37" s="1"/>
  <c r="N110" i="37"/>
  <c r="R110" i="37" s="1"/>
  <c r="N109" i="37"/>
  <c r="R109" i="37" s="1"/>
  <c r="N108" i="37"/>
  <c r="R108" i="37" s="1"/>
  <c r="N107" i="37"/>
  <c r="R107" i="37" s="1"/>
  <c r="N105" i="37"/>
  <c r="R105" i="37" s="1"/>
  <c r="N104" i="37"/>
  <c r="AA624" i="37" l="1"/>
  <c r="R104" i="37"/>
  <c r="R112" i="37"/>
  <c r="AA626" i="37" l="1"/>
  <c r="Q122" i="37" l="1"/>
  <c r="Q123" i="37"/>
  <c r="Q124" i="37"/>
  <c r="Q125" i="37"/>
  <c r="Q126" i="37"/>
  <c r="Q127" i="37"/>
  <c r="Q128" i="37"/>
  <c r="Q129" i="37"/>
  <c r="Q130" i="37"/>
  <c r="Q131" i="37"/>
  <c r="Q132" i="37"/>
  <c r="Q133" i="37"/>
  <c r="Y132" i="37" l="1"/>
  <c r="AA132" i="37" s="1"/>
  <c r="Y131" i="37"/>
  <c r="AA131" i="37" s="1"/>
  <c r="Y126" i="37"/>
  <c r="AA126" i="37" s="1"/>
  <c r="Y129" i="37"/>
  <c r="AA129" i="37" s="1"/>
  <c r="Y130" i="37"/>
  <c r="AA130" i="37" s="1"/>
  <c r="Y122" i="37" l="1"/>
  <c r="AA122" i="37" s="1"/>
  <c r="Y127" i="37"/>
  <c r="AA127" i="37" s="1"/>
  <c r="Y128" i="37"/>
  <c r="AA128" i="37" s="1"/>
  <c r="Y123" i="37" l="1"/>
  <c r="AA123" i="37" s="1"/>
  <c r="Y124" i="37" l="1"/>
  <c r="AA124" i="37" s="1"/>
  <c r="Y125" i="37"/>
  <c r="AA125" i="37" s="1"/>
  <c r="N128" i="37"/>
  <c r="R128" i="37" s="1"/>
  <c r="N127" i="37"/>
  <c r="R127" i="37" s="1"/>
  <c r="N125" i="37"/>
  <c r="R125" i="37" s="1"/>
  <c r="N124" i="37"/>
  <c r="N123" i="37"/>
  <c r="R123" i="37" s="1"/>
  <c r="N122" i="37"/>
  <c r="R122" i="37" s="1"/>
  <c r="N121" i="37"/>
  <c r="N126" i="37"/>
  <c r="R126" i="37" s="1"/>
  <c r="N129" i="37"/>
  <c r="R129" i="37" s="1"/>
  <c r="Y121" i="37"/>
  <c r="AA121" i="37" s="1"/>
  <c r="Q121" i="37"/>
  <c r="N130" i="37"/>
  <c r="R130" i="37" s="1"/>
  <c r="N131" i="37"/>
  <c r="R131" i="37" s="1"/>
  <c r="AA631" i="37" l="1"/>
  <c r="R124" i="37"/>
  <c r="R121" i="37"/>
  <c r="AA633" i="37" l="1"/>
  <c r="Y133" i="37" l="1"/>
  <c r="AA133" i="37" s="1"/>
  <c r="N132" i="37" l="1"/>
  <c r="N133" i="37"/>
  <c r="R133" i="37" s="1"/>
  <c r="R132" i="37" l="1"/>
  <c r="AA638" i="37"/>
  <c r="AA640" i="37" l="1"/>
  <c r="Q402" i="37" l="1"/>
  <c r="N402" i="37"/>
  <c r="Y402" i="37" l="1"/>
  <c r="AA402" i="37" s="1"/>
  <c r="R402" i="37"/>
  <c r="Q535" i="37"/>
  <c r="Y134" i="37" l="1"/>
  <c r="AA134" i="37" s="1"/>
  <c r="Y135" i="37"/>
  <c r="AA135" i="37" s="1"/>
  <c r="Y136" i="37"/>
  <c r="AA136" i="37" s="1"/>
  <c r="Y137" i="37"/>
  <c r="AA137" i="37" s="1"/>
  <c r="Y138" i="37"/>
  <c r="AA138" i="37" s="1"/>
  <c r="Y139" i="37"/>
  <c r="AA139" i="37" s="1"/>
  <c r="Y140" i="37"/>
  <c r="AA140" i="37" s="1"/>
  <c r="Y141" i="37"/>
  <c r="AA141" i="37" s="1"/>
  <c r="Y144" i="37"/>
  <c r="AA144" i="37" s="1"/>
  <c r="Y145" i="37"/>
  <c r="AA145" i="37" s="1"/>
  <c r="Y146" i="37"/>
  <c r="AA146" i="37" s="1"/>
  <c r="Y147" i="37"/>
  <c r="AA147" i="37" s="1"/>
  <c r="Y148" i="37"/>
  <c r="AA148" i="37" s="1"/>
  <c r="Y149" i="37"/>
  <c r="AA149" i="37" s="1"/>
  <c r="Y150" i="37"/>
  <c r="AA150" i="37" s="1"/>
  <c r="Y151" i="37"/>
  <c r="AA151" i="37" s="1"/>
  <c r="Y152" i="37"/>
  <c r="AA152" i="37" s="1"/>
  <c r="Y155" i="37"/>
  <c r="AA155" i="37" s="1"/>
  <c r="Y156" i="37"/>
  <c r="AA156" i="37" s="1"/>
  <c r="Y165" i="37"/>
  <c r="AA165" i="37" s="1"/>
  <c r="Y167" i="37"/>
  <c r="AA167" i="37" s="1"/>
  <c r="Y169" i="37"/>
  <c r="AA169" i="37" s="1"/>
  <c r="Y170" i="37"/>
  <c r="AA170" i="37" s="1"/>
  <c r="Y171" i="37"/>
  <c r="AA171" i="37" s="1"/>
  <c r="Y179" i="37"/>
  <c r="AA179" i="37" s="1"/>
  <c r="Y180" i="37"/>
  <c r="AA180" i="37" s="1"/>
  <c r="Y184" i="37"/>
  <c r="AA184" i="37" s="1"/>
  <c r="Y185" i="37"/>
  <c r="AA185" i="37" s="1"/>
  <c r="Y186" i="37"/>
  <c r="AA186" i="37" s="1"/>
  <c r="Y188" i="37"/>
  <c r="AA188" i="37" s="1"/>
  <c r="Y190" i="37"/>
  <c r="AA190" i="37" s="1"/>
  <c r="Y191" i="37"/>
  <c r="AA191" i="37" s="1"/>
  <c r="Y195" i="37"/>
  <c r="AA195" i="37" s="1"/>
  <c r="Y198" i="37"/>
  <c r="AA198" i="37" s="1"/>
  <c r="Y199" i="37"/>
  <c r="AA199" i="37" s="1"/>
  <c r="Y201" i="37"/>
  <c r="AA201" i="37" s="1"/>
  <c r="Y202" i="37"/>
  <c r="AA202" i="37" s="1"/>
  <c r="Y203" i="37"/>
  <c r="AA203" i="37" s="1"/>
  <c r="Y204" i="37"/>
  <c r="AA204" i="37" s="1"/>
  <c r="Y205" i="37"/>
  <c r="AA205" i="37" s="1"/>
  <c r="Y206" i="37"/>
  <c r="AA206" i="37" s="1"/>
  <c r="Y207" i="37"/>
  <c r="AA207" i="37" s="1"/>
  <c r="Y208" i="37"/>
  <c r="AA208" i="37" s="1"/>
  <c r="Y210" i="37"/>
  <c r="AA210" i="37" s="1"/>
  <c r="Y211" i="37"/>
  <c r="AA211" i="37" s="1"/>
  <c r="Y212" i="37"/>
  <c r="AA212" i="37" s="1"/>
  <c r="Y213" i="37"/>
  <c r="AA213" i="37" s="1"/>
  <c r="Y214" i="37"/>
  <c r="AA214" i="37" s="1"/>
  <c r="Y215" i="37"/>
  <c r="AA215" i="37" s="1"/>
  <c r="Y216" i="37"/>
  <c r="AA216" i="37" s="1"/>
  <c r="Y217" i="37"/>
  <c r="AA217" i="37" s="1"/>
  <c r="Y218" i="37"/>
  <c r="AA218" i="37" s="1"/>
  <c r="Y219" i="37"/>
  <c r="AA219" i="37" s="1"/>
  <c r="Y220" i="37"/>
  <c r="AA220" i="37" s="1"/>
  <c r="Y221" i="37"/>
  <c r="AA221" i="37" s="1"/>
  <c r="Y222" i="37"/>
  <c r="AA222" i="37" s="1"/>
  <c r="Y223" i="37"/>
  <c r="AA223" i="37" s="1"/>
  <c r="Y224" i="37"/>
  <c r="AA224" i="37" s="1"/>
  <c r="Y225" i="37"/>
  <c r="AA225" i="37" s="1"/>
  <c r="Y226" i="37"/>
  <c r="AA226" i="37" s="1"/>
  <c r="Y227" i="37"/>
  <c r="AA227" i="37" s="1"/>
  <c r="Y228" i="37"/>
  <c r="AA228" i="37" s="1"/>
  <c r="Y229" i="37"/>
  <c r="AA229" i="37" s="1"/>
  <c r="Y230" i="37"/>
  <c r="AA230" i="37" s="1"/>
  <c r="Y231" i="37"/>
  <c r="AA231" i="37" s="1"/>
  <c r="Y232" i="37"/>
  <c r="AA232" i="37" s="1"/>
  <c r="Y233" i="37"/>
  <c r="AA233" i="37" s="1"/>
  <c r="Y234" i="37"/>
  <c r="AA234" i="37" s="1"/>
  <c r="Y235" i="37"/>
  <c r="AA235" i="37" s="1"/>
  <c r="Y236" i="37"/>
  <c r="AA236" i="37" s="1"/>
  <c r="Y237" i="37"/>
  <c r="AA237" i="37" s="1"/>
  <c r="Y238" i="37"/>
  <c r="AA238" i="37" s="1"/>
  <c r="Y239" i="37"/>
  <c r="AA239" i="37" s="1"/>
  <c r="Y240" i="37"/>
  <c r="AA240" i="37" s="1"/>
  <c r="Y241" i="37"/>
  <c r="AA241" i="37" s="1"/>
  <c r="Y242" i="37"/>
  <c r="AA242" i="37" s="1"/>
  <c r="Y243" i="37"/>
  <c r="AA243" i="37" s="1"/>
  <c r="Y244" i="37"/>
  <c r="AA244" i="37" s="1"/>
  <c r="Y245" i="37"/>
  <c r="AA245" i="37" s="1"/>
  <c r="Y247" i="37"/>
  <c r="AA247" i="37" s="1"/>
  <c r="Y248" i="37"/>
  <c r="AA248" i="37" s="1"/>
  <c r="Y249" i="37"/>
  <c r="AA249" i="37" s="1"/>
  <c r="Y250" i="37"/>
  <c r="AA250" i="37" s="1"/>
  <c r="Y251" i="37"/>
  <c r="AA251" i="37" s="1"/>
  <c r="Y252" i="37"/>
  <c r="AA252" i="37" s="1"/>
  <c r="Y253" i="37"/>
  <c r="AA253" i="37" s="1"/>
  <c r="Y254" i="37"/>
  <c r="AA254" i="37" s="1"/>
  <c r="Y255" i="37"/>
  <c r="AA255" i="37" s="1"/>
  <c r="Y257" i="37"/>
  <c r="AA257" i="37" s="1"/>
  <c r="Y259" i="37"/>
  <c r="AA259" i="37" s="1"/>
  <c r="Y261" i="37"/>
  <c r="AA261" i="37" s="1"/>
  <c r="Y263" i="37"/>
  <c r="AA263" i="37" s="1"/>
  <c r="Y265" i="37"/>
  <c r="AA265" i="37" s="1"/>
  <c r="Y267" i="37"/>
  <c r="AA267" i="37" s="1"/>
  <c r="Y269" i="37"/>
  <c r="AA269" i="37" s="1"/>
  <c r="Y271" i="37"/>
  <c r="AA271" i="37" s="1"/>
  <c r="Y273" i="37"/>
  <c r="AA273" i="37" s="1"/>
  <c r="Y275" i="37"/>
  <c r="AA275" i="37" s="1"/>
  <c r="Y277" i="37"/>
  <c r="AA277" i="37" s="1"/>
  <c r="Y279" i="37"/>
  <c r="AA279" i="37" s="1"/>
  <c r="Y281" i="37"/>
  <c r="AA281" i="37" s="1"/>
  <c r="Y283" i="37"/>
  <c r="AA283" i="37" s="1"/>
  <c r="Y284" i="37"/>
  <c r="AA284" i="37" s="1"/>
  <c r="Y285" i="37"/>
  <c r="AA285" i="37" s="1"/>
  <c r="Y286" i="37"/>
  <c r="AA286" i="37" s="1"/>
  <c r="Y287" i="37"/>
  <c r="AA287" i="37" s="1"/>
  <c r="Y288" i="37"/>
  <c r="AA288" i="37" s="1"/>
  <c r="Y289" i="37"/>
  <c r="AA289" i="37" s="1"/>
  <c r="Y290" i="37"/>
  <c r="AA290" i="37" s="1"/>
  <c r="Y291" i="37"/>
  <c r="AA291" i="37" s="1"/>
  <c r="Y292" i="37"/>
  <c r="AA292" i="37" s="1"/>
  <c r="Y293" i="37"/>
  <c r="AA293" i="37" s="1"/>
  <c r="Y294" i="37"/>
  <c r="AA294" i="37" s="1"/>
  <c r="Y295" i="37"/>
  <c r="AA295" i="37" s="1"/>
  <c r="Y296" i="37"/>
  <c r="AA296" i="37" s="1"/>
  <c r="Y297" i="37"/>
  <c r="AA297" i="37" s="1"/>
  <c r="Y298" i="37"/>
  <c r="AA298" i="37" s="1"/>
  <c r="Y299" i="37"/>
  <c r="AA299" i="37" s="1"/>
  <c r="Y301" i="37"/>
  <c r="AA301" i="37" s="1"/>
  <c r="Y302" i="37"/>
  <c r="AA302" i="37" s="1"/>
  <c r="Y303" i="37"/>
  <c r="AA303" i="37" s="1"/>
  <c r="Y306" i="37"/>
  <c r="AA306" i="37" s="1"/>
  <c r="Y307" i="37"/>
  <c r="AA307" i="37" s="1"/>
  <c r="Y308" i="37"/>
  <c r="AA308" i="37" s="1"/>
  <c r="Y310" i="37"/>
  <c r="AA310" i="37" s="1"/>
  <c r="Y311" i="37"/>
  <c r="AA311" i="37" s="1"/>
  <c r="Y312" i="37"/>
  <c r="AA312" i="37" s="1"/>
  <c r="Y313" i="37"/>
  <c r="AA313" i="37" s="1"/>
  <c r="Y314" i="37"/>
  <c r="AA314" i="37" s="1"/>
  <c r="Y315" i="37"/>
  <c r="AA315" i="37" s="1"/>
  <c r="Y317" i="37"/>
  <c r="AA317" i="37" s="1"/>
  <c r="Y318" i="37"/>
  <c r="AA318" i="37" s="1"/>
  <c r="Y319" i="37"/>
  <c r="AA319" i="37" s="1"/>
  <c r="Y320" i="37"/>
  <c r="AA320" i="37" s="1"/>
  <c r="Y321" i="37"/>
  <c r="AA321" i="37" s="1"/>
  <c r="Y322" i="37"/>
  <c r="AA322" i="37" s="1"/>
  <c r="Y323" i="37"/>
  <c r="AA323" i="37" s="1"/>
  <c r="Y324" i="37"/>
  <c r="AA324" i="37" s="1"/>
  <c r="Y325" i="37"/>
  <c r="AA325" i="37" s="1"/>
  <c r="Y326" i="37"/>
  <c r="AA326" i="37" s="1"/>
  <c r="Y327" i="37"/>
  <c r="AA327" i="37" s="1"/>
  <c r="Y328" i="37"/>
  <c r="AA328" i="37" s="1"/>
  <c r="Y329" i="37"/>
  <c r="AA329" i="37" s="1"/>
  <c r="Y330" i="37"/>
  <c r="AA330" i="37" s="1"/>
  <c r="Y331" i="37"/>
  <c r="AA331" i="37" s="1"/>
  <c r="Y333" i="37"/>
  <c r="AA333" i="37" s="1"/>
  <c r="Y334" i="37"/>
  <c r="AA334" i="37" s="1"/>
  <c r="Y335" i="37"/>
  <c r="AA335" i="37" s="1"/>
  <c r="Y336" i="37"/>
  <c r="AA336" i="37" s="1"/>
  <c r="Y337" i="37"/>
  <c r="AA337" i="37" s="1"/>
  <c r="Y338" i="37"/>
  <c r="AA338" i="37" s="1"/>
  <c r="Y339" i="37"/>
  <c r="AA339" i="37" s="1"/>
  <c r="Y340" i="37"/>
  <c r="AA340" i="37" s="1"/>
  <c r="Y341" i="37"/>
  <c r="AA341" i="37" s="1"/>
  <c r="Y342" i="37"/>
  <c r="AA342" i="37" s="1"/>
  <c r="Y343" i="37"/>
  <c r="AA343" i="37" s="1"/>
  <c r="Y344" i="37"/>
  <c r="AA344" i="37" s="1"/>
  <c r="Y345" i="37"/>
  <c r="AA345" i="37" s="1"/>
  <c r="Y346" i="37"/>
  <c r="AA346" i="37" s="1"/>
  <c r="Y347" i="37"/>
  <c r="AA347" i="37" s="1"/>
  <c r="Y348" i="37"/>
  <c r="AA348" i="37" s="1"/>
  <c r="Y351" i="37"/>
  <c r="AA351" i="37" s="1"/>
  <c r="Y353" i="37"/>
  <c r="AA353" i="37" s="1"/>
  <c r="Y354" i="37"/>
  <c r="AA354" i="37" s="1"/>
  <c r="Y355" i="37"/>
  <c r="AA355" i="37" s="1"/>
  <c r="Y356" i="37"/>
  <c r="AA356" i="37" s="1"/>
  <c r="Y357" i="37"/>
  <c r="AA357" i="37" s="1"/>
  <c r="Y358" i="37"/>
  <c r="AA358" i="37" s="1"/>
  <c r="Y359" i="37"/>
  <c r="AA359" i="37" s="1"/>
  <c r="Y360" i="37"/>
  <c r="AA360" i="37" s="1"/>
  <c r="Y361" i="37"/>
  <c r="AA361" i="37" s="1"/>
  <c r="Y363" i="37"/>
  <c r="AA363" i="37" s="1"/>
  <c r="Y364" i="37"/>
  <c r="AA364" i="37" s="1"/>
  <c r="Y365" i="37"/>
  <c r="AA365" i="37" s="1"/>
  <c r="Y366" i="37"/>
  <c r="AA366" i="37" s="1"/>
  <c r="Y367" i="37"/>
  <c r="AA367" i="37" s="1"/>
  <c r="Y368" i="37"/>
  <c r="AA368" i="37" s="1"/>
  <c r="Y369" i="37"/>
  <c r="AA369" i="37" s="1"/>
  <c r="Y371" i="37"/>
  <c r="AA371" i="37" s="1"/>
  <c r="Y373" i="37"/>
  <c r="AA373" i="37" s="1"/>
  <c r="Y374" i="37"/>
  <c r="AA374" i="37" s="1"/>
  <c r="Y375" i="37"/>
  <c r="AA375" i="37" s="1"/>
  <c r="Y377" i="37"/>
  <c r="AA377" i="37" s="1"/>
  <c r="Y378" i="37"/>
  <c r="AA378" i="37" s="1"/>
  <c r="Y380" i="37"/>
  <c r="AA380" i="37" s="1"/>
  <c r="Y384" i="37"/>
  <c r="AA384" i="37" s="1"/>
  <c r="Y387" i="37"/>
  <c r="AA387" i="37" s="1"/>
  <c r="Y388" i="37"/>
  <c r="AA388" i="37" s="1"/>
  <c r="Y389" i="37"/>
  <c r="AA389" i="37" s="1"/>
  <c r="Y390" i="37"/>
  <c r="AA390" i="37" s="1"/>
  <c r="Y391" i="37"/>
  <c r="AA391" i="37" s="1"/>
  <c r="Y392" i="37"/>
  <c r="AA392" i="37" s="1"/>
  <c r="Y394" i="37"/>
  <c r="AA394" i="37" s="1"/>
  <c r="Y396" i="37"/>
  <c r="AA396" i="37" s="1"/>
  <c r="Y399" i="37"/>
  <c r="AA399" i="37" s="1"/>
  <c r="Y400" i="37"/>
  <c r="AA400" i="37" s="1"/>
  <c r="Y401" i="37"/>
  <c r="AA401" i="37" s="1"/>
  <c r="Y403" i="37"/>
  <c r="AA403" i="37" s="1"/>
  <c r="Y404" i="37"/>
  <c r="AA404" i="37" s="1"/>
  <c r="Y405" i="37"/>
  <c r="AA405" i="37" s="1"/>
  <c r="Y406" i="37"/>
  <c r="AA406" i="37" s="1"/>
  <c r="Y407" i="37"/>
  <c r="AA407" i="37" s="1"/>
  <c r="Y408" i="37"/>
  <c r="AA408" i="37" s="1"/>
  <c r="Y409" i="37"/>
  <c r="AA409" i="37" s="1"/>
  <c r="Y410" i="37"/>
  <c r="AA410" i="37" s="1"/>
  <c r="Y411" i="37"/>
  <c r="AA411" i="37" s="1"/>
  <c r="Y412" i="37"/>
  <c r="AA412" i="37" s="1"/>
  <c r="Y413" i="37"/>
  <c r="AA413" i="37" s="1"/>
  <c r="Y414" i="37"/>
  <c r="AA414" i="37" s="1"/>
  <c r="Y415" i="37"/>
  <c r="AA415" i="37" s="1"/>
  <c r="Y416" i="37"/>
  <c r="AA416" i="37" s="1"/>
  <c r="Y417" i="37"/>
  <c r="AA417" i="37" s="1"/>
  <c r="Y418" i="37"/>
  <c r="AA418" i="37" s="1"/>
  <c r="Y419" i="37"/>
  <c r="AA419" i="37" s="1"/>
  <c r="Y420" i="37"/>
  <c r="AA420" i="37" s="1"/>
  <c r="Y421" i="37"/>
  <c r="AA421" i="37" s="1"/>
  <c r="Y422" i="37"/>
  <c r="AA422" i="37" s="1"/>
  <c r="Y423" i="37"/>
  <c r="AA423" i="37" s="1"/>
  <c r="Y425" i="37"/>
  <c r="AA425" i="37" s="1"/>
  <c r="Y426" i="37"/>
  <c r="AA426" i="37" s="1"/>
  <c r="Y427" i="37"/>
  <c r="AA427" i="37" s="1"/>
  <c r="Y428" i="37"/>
  <c r="AA428" i="37" s="1"/>
  <c r="Y429" i="37"/>
  <c r="AA429" i="37" s="1"/>
  <c r="Y430" i="37"/>
  <c r="AA430" i="37" s="1"/>
  <c r="Y431" i="37"/>
  <c r="AA431" i="37" s="1"/>
  <c r="Y432" i="37"/>
  <c r="AA432" i="37" s="1"/>
  <c r="Y433" i="37"/>
  <c r="AA433" i="37" s="1"/>
  <c r="Y434" i="37"/>
  <c r="AA434" i="37" s="1"/>
  <c r="Y435" i="37"/>
  <c r="AA435" i="37" s="1"/>
  <c r="Y436" i="37"/>
  <c r="AA436" i="37" s="1"/>
  <c r="Y437" i="37"/>
  <c r="AA437" i="37" s="1"/>
  <c r="Y438" i="37"/>
  <c r="AA438" i="37" s="1"/>
  <c r="Y439" i="37"/>
  <c r="AA439" i="37" s="1"/>
  <c r="Y440" i="37"/>
  <c r="AA440" i="37" s="1"/>
  <c r="Y441" i="37"/>
  <c r="AA441" i="37" s="1"/>
  <c r="Y443" i="37"/>
  <c r="AA443" i="37" s="1"/>
  <c r="Y444" i="37"/>
  <c r="AA444" i="37" s="1"/>
  <c r="Y445" i="37"/>
  <c r="AA445" i="37" s="1"/>
  <c r="Y446" i="37"/>
  <c r="AA446" i="37" s="1"/>
  <c r="Y447" i="37"/>
  <c r="AA447" i="37" s="1"/>
  <c r="Y448" i="37"/>
  <c r="AA448" i="37" s="1"/>
  <c r="Y449" i="37"/>
  <c r="AA449" i="37" s="1"/>
  <c r="Y451" i="37"/>
  <c r="AA451" i="37" s="1"/>
  <c r="Y453" i="37"/>
  <c r="AA453" i="37" s="1"/>
  <c r="Y454" i="37"/>
  <c r="AA454" i="37" s="1"/>
  <c r="Y456" i="37"/>
  <c r="AA456" i="37" s="1"/>
  <c r="Y458" i="37"/>
  <c r="AA458" i="37" s="1"/>
  <c r="Y459" i="37"/>
  <c r="AA459" i="37" s="1"/>
  <c r="Y460" i="37"/>
  <c r="AA460" i="37" s="1"/>
  <c r="Y461" i="37"/>
  <c r="AA461" i="37" s="1"/>
  <c r="Y462" i="37"/>
  <c r="AA462" i="37" s="1"/>
  <c r="Y463" i="37"/>
  <c r="AA463" i="37" s="1"/>
  <c r="Y465" i="37"/>
  <c r="AA465" i="37" s="1"/>
  <c r="Y466" i="37"/>
  <c r="AA466" i="37" s="1"/>
  <c r="Y467" i="37"/>
  <c r="AA467" i="37" s="1"/>
  <c r="Y468" i="37"/>
  <c r="AA468" i="37" s="1"/>
  <c r="Y469" i="37"/>
  <c r="AA469" i="37" s="1"/>
  <c r="Y470" i="37"/>
  <c r="AA470" i="37" s="1"/>
  <c r="Y471" i="37"/>
  <c r="AA471" i="37" s="1"/>
  <c r="Y473" i="37"/>
  <c r="AA473" i="37" s="1"/>
  <c r="Y474" i="37"/>
  <c r="AA474" i="37" s="1"/>
  <c r="Y475" i="37"/>
  <c r="AA475" i="37" s="1"/>
  <c r="Y476" i="37"/>
  <c r="AA476" i="37" s="1"/>
  <c r="Y477" i="37"/>
  <c r="AA477" i="37" s="1"/>
  <c r="Y478" i="37"/>
  <c r="AA478" i="37" s="1"/>
  <c r="Y479" i="37"/>
  <c r="AA479" i="37" s="1"/>
  <c r="Y480" i="37"/>
  <c r="AA480" i="37" s="1"/>
  <c r="Y481" i="37"/>
  <c r="AA481" i="37" s="1"/>
  <c r="Y482" i="37"/>
  <c r="AA482" i="37" s="1"/>
  <c r="Y483" i="37"/>
  <c r="AA483" i="37" s="1"/>
  <c r="Y484" i="37"/>
  <c r="AA484" i="37" s="1"/>
  <c r="Y485" i="37"/>
  <c r="AA485" i="37" s="1"/>
  <c r="Y486" i="37"/>
  <c r="AA486" i="37" s="1"/>
  <c r="Y487" i="37"/>
  <c r="AA487" i="37" s="1"/>
  <c r="Y488" i="37"/>
  <c r="AA488" i="37" s="1"/>
  <c r="Y489" i="37"/>
  <c r="AA489" i="37" s="1"/>
  <c r="Y490" i="37"/>
  <c r="AA490" i="37" s="1"/>
  <c r="Y491" i="37"/>
  <c r="AA491" i="37" s="1"/>
  <c r="Y492" i="37"/>
  <c r="AA492" i="37" s="1"/>
  <c r="Y493" i="37"/>
  <c r="AA493" i="37" s="1"/>
  <c r="Y494" i="37"/>
  <c r="AA494" i="37" s="1"/>
  <c r="Y495" i="37"/>
  <c r="AA495" i="37" s="1"/>
  <c r="Y496" i="37"/>
  <c r="AA496" i="37" s="1"/>
  <c r="Y497" i="37"/>
  <c r="AA497" i="37" s="1"/>
  <c r="Y498" i="37"/>
  <c r="AA498" i="37" s="1"/>
  <c r="Y499" i="37"/>
  <c r="AA499" i="37" s="1"/>
  <c r="Y500" i="37"/>
  <c r="AA500" i="37" s="1"/>
  <c r="Y501" i="37"/>
  <c r="AA501" i="37" s="1"/>
  <c r="Y502" i="37"/>
  <c r="AA502" i="37" s="1"/>
  <c r="Y503" i="37"/>
  <c r="AA503" i="37" s="1"/>
  <c r="Y504" i="37"/>
  <c r="AA504" i="37" s="1"/>
  <c r="Y506" i="37"/>
  <c r="AA506" i="37" s="1"/>
  <c r="Y507" i="37"/>
  <c r="AA507" i="37" s="1"/>
  <c r="Y508" i="37"/>
  <c r="AA508" i="37" s="1"/>
  <c r="Y509" i="37"/>
  <c r="AA509" i="37" s="1"/>
  <c r="Y510" i="37"/>
  <c r="AA510" i="37" s="1"/>
  <c r="Y511" i="37"/>
  <c r="AA511" i="37" s="1"/>
  <c r="Y512" i="37"/>
  <c r="AA512" i="37" s="1"/>
  <c r="Y516" i="37"/>
  <c r="AA516" i="37" s="1"/>
  <c r="Y517" i="37"/>
  <c r="AA517" i="37" s="1"/>
  <c r="Y520" i="37"/>
  <c r="AA520" i="37" s="1"/>
  <c r="Y521" i="37"/>
  <c r="AA521" i="37" s="1"/>
  <c r="Y522" i="37"/>
  <c r="AA522" i="37" s="1"/>
  <c r="Y524" i="37"/>
  <c r="AA524" i="37" s="1"/>
  <c r="Y525" i="37"/>
  <c r="AA525" i="37" s="1"/>
  <c r="Y526" i="37"/>
  <c r="AA526" i="37" s="1"/>
  <c r="Y527" i="37"/>
  <c r="AA527" i="37" s="1"/>
  <c r="Y528" i="37"/>
  <c r="AA528" i="37" s="1"/>
  <c r="Y529" i="37"/>
  <c r="AA529" i="37" s="1"/>
  <c r="Y530" i="37"/>
  <c r="AA530" i="37" s="1"/>
  <c r="Y531" i="37"/>
  <c r="AA531" i="37" s="1"/>
  <c r="Y532" i="37"/>
  <c r="AA532" i="37" s="1"/>
  <c r="Y533" i="37"/>
  <c r="AA533" i="37" s="1"/>
  <c r="Y534" i="37"/>
  <c r="AA534" i="37" s="1"/>
  <c r="Y535" i="37"/>
  <c r="AA535" i="37" s="1"/>
  <c r="Y505" i="37" l="1"/>
  <c r="AA505" i="37" s="1"/>
  <c r="Y452" i="37"/>
  <c r="AA452" i="37" s="1"/>
  <c r="Y200" i="37"/>
  <c r="AA200" i="37" s="1"/>
  <c r="Y187" i="37"/>
  <c r="AA187" i="37" s="1"/>
  <c r="Y397" i="37"/>
  <c r="AA397" i="37" s="1"/>
  <c r="Y376" i="37"/>
  <c r="AA376" i="37" s="1"/>
  <c r="Y282" i="37"/>
  <c r="AA282" i="37" s="1"/>
  <c r="Y142" i="37"/>
  <c r="AA142" i="37" s="1"/>
  <c r="Y386" i="37"/>
  <c r="AA386" i="37" s="1"/>
  <c r="Y352" i="37"/>
  <c r="AA352" i="37" s="1"/>
  <c r="Y316" i="37"/>
  <c r="AA316" i="37" s="1"/>
  <c r="Y262" i="37"/>
  <c r="AA262" i="37" s="1"/>
  <c r="Y266" i="37"/>
  <c r="AA266" i="37" s="1"/>
  <c r="Y209" i="37"/>
  <c r="AA209" i="37" s="1"/>
  <c r="Y192" i="37"/>
  <c r="AA192" i="37" s="1"/>
  <c r="Y153" i="37"/>
  <c r="AA153" i="37" s="1"/>
  <c r="Y362" i="37"/>
  <c r="AA362" i="37" s="1"/>
  <c r="Y332" i="37"/>
  <c r="AA332" i="37" s="1"/>
  <c r="Y278" i="37"/>
  <c r="AA278" i="37" s="1"/>
  <c r="Y154" i="37"/>
  <c r="AA154" i="37" s="1"/>
  <c r="Y455" i="37"/>
  <c r="AA455" i="37" s="1"/>
  <c r="Y450" i="37"/>
  <c r="AA450" i="37" s="1"/>
  <c r="Y372" i="37"/>
  <c r="AA372" i="37" s="1"/>
  <c r="Y457" i="37"/>
  <c r="AA457" i="37" s="1"/>
  <c r="Y398" i="37"/>
  <c r="AA398" i="37" s="1"/>
  <c r="Y370" i="37"/>
  <c r="AA370" i="37" s="1"/>
  <c r="Y309" i="37"/>
  <c r="AA309" i="37" s="1"/>
  <c r="Y270" i="37"/>
  <c r="AA270" i="37" s="1"/>
  <c r="Y166" i="37"/>
  <c r="AA166" i="37" s="1"/>
  <c r="Y395" i="37"/>
  <c r="AA395" i="37" s="1"/>
  <c r="Y385" i="37"/>
  <c r="AA385" i="37" s="1"/>
  <c r="Y349" i="37"/>
  <c r="AA349" i="37" s="1"/>
  <c r="Y300" i="37"/>
  <c r="AA300" i="37" s="1"/>
  <c r="Y274" i="37"/>
  <c r="AA274" i="37" s="1"/>
  <c r="Y258" i="37"/>
  <c r="AA258" i="37" s="1"/>
  <c r="Y246" i="37"/>
  <c r="AA246" i="37" s="1"/>
  <c r="Y181" i="37"/>
  <c r="AA181" i="37" s="1"/>
  <c r="Y176" i="37"/>
  <c r="AA176" i="37" s="1"/>
  <c r="Y523" i="37"/>
  <c r="AA523" i="37" s="1"/>
  <c r="Y518" i="37"/>
  <c r="AA518" i="37" s="1"/>
  <c r="Y472" i="37"/>
  <c r="AA472" i="37" s="1"/>
  <c r="Y464" i="37"/>
  <c r="AA464" i="37" s="1"/>
  <c r="Y424" i="37"/>
  <c r="AA424" i="37" s="1"/>
  <c r="Y189" i="37"/>
  <c r="AA189" i="37" s="1"/>
  <c r="Y519" i="37"/>
  <c r="AA519" i="37" s="1"/>
  <c r="Y513" i="37"/>
  <c r="AA513" i="37" s="1"/>
  <c r="Y442" i="37"/>
  <c r="AA442" i="37" s="1"/>
  <c r="Y393" i="37"/>
  <c r="AA393" i="37" s="1"/>
  <c r="Y383" i="37"/>
  <c r="AA383" i="37" s="1"/>
  <c r="Y379" i="37"/>
  <c r="AA379" i="37" s="1"/>
  <c r="Y304" i="37"/>
  <c r="AA304" i="37" s="1"/>
  <c r="Y305" i="37"/>
  <c r="AA305" i="37" s="1"/>
  <c r="Y175" i="37"/>
  <c r="AA175" i="37" s="1"/>
  <c r="Y143" i="37"/>
  <c r="AA143" i="37" s="1"/>
  <c r="Y280" i="37"/>
  <c r="AA280" i="37" s="1"/>
  <c r="Y276" i="37"/>
  <c r="AA276" i="37" s="1"/>
  <c r="Y272" i="37"/>
  <c r="AA272" i="37" s="1"/>
  <c r="Y268" i="37"/>
  <c r="AA268" i="37" s="1"/>
  <c r="Y264" i="37"/>
  <c r="AA264" i="37" s="1"/>
  <c r="Y260" i="37"/>
  <c r="AA260" i="37" s="1"/>
  <c r="Y256" i="37"/>
  <c r="AA256" i="37" s="1"/>
  <c r="Y161" i="37"/>
  <c r="AA161" i="37" s="1"/>
  <c r="Y159" i="37"/>
  <c r="AA159" i="37" s="1"/>
  <c r="Y194" i="37"/>
  <c r="AA194" i="37" s="1"/>
  <c r="Y177" i="37"/>
  <c r="AA177" i="37" s="1"/>
  <c r="Y178" i="37"/>
  <c r="AA178" i="37" s="1"/>
  <c r="Y515" i="37"/>
  <c r="AA515" i="37" s="1"/>
  <c r="Y514" i="37"/>
  <c r="AA514" i="37" s="1"/>
  <c r="Y196" i="37"/>
  <c r="AA196" i="37" s="1"/>
  <c r="Y197" i="37"/>
  <c r="AA197" i="37" s="1"/>
  <c r="Y162" i="37"/>
  <c r="AA162" i="37" s="1"/>
  <c r="Y168" i="37"/>
  <c r="AA168" i="37" s="1"/>
  <c r="Y160" i="37" l="1"/>
  <c r="AA160" i="37" s="1"/>
  <c r="Y350" i="37"/>
  <c r="AA350" i="37" s="1"/>
  <c r="Y172" i="37"/>
  <c r="AA172" i="37" s="1"/>
  <c r="Y193" i="37"/>
  <c r="AA193" i="37" s="1"/>
  <c r="Y173" i="37"/>
  <c r="AA173" i="37" s="1"/>
  <c r="Y174" i="37"/>
  <c r="AA174" i="37" s="1"/>
  <c r="Y157" i="37"/>
  <c r="AA157" i="37" s="1"/>
  <c r="Y158" i="37"/>
  <c r="AA158" i="37" s="1"/>
  <c r="Y382" i="37"/>
  <c r="AA382" i="37" s="1"/>
  <c r="Y381" i="37"/>
  <c r="AA381" i="37" s="1"/>
  <c r="Y182" i="37"/>
  <c r="AA182" i="37" s="1"/>
  <c r="Y183" i="37"/>
  <c r="AA183" i="37" s="1"/>
  <c r="Y163" i="37"/>
  <c r="AA163" i="37" s="1"/>
  <c r="Y164" i="37"/>
  <c r="AA164" i="37" s="1"/>
  <c r="Q134" i="37"/>
  <c r="Q135" i="37"/>
  <c r="Q136" i="37"/>
  <c r="Q137" i="37"/>
  <c r="Q138" i="37"/>
  <c r="Q139" i="37"/>
  <c r="Q140" i="37"/>
  <c r="Q141" i="37"/>
  <c r="Q142" i="37"/>
  <c r="Q143" i="37"/>
  <c r="Q144" i="37"/>
  <c r="Q145" i="37"/>
  <c r="Q146" i="37"/>
  <c r="Q147" i="37"/>
  <c r="Q148" i="37"/>
  <c r="Q149" i="37"/>
  <c r="Q150" i="37"/>
  <c r="V150" i="37" s="1"/>
  <c r="AB150" i="37" s="1"/>
  <c r="AC150" i="37" s="1"/>
  <c r="Q151" i="37"/>
  <c r="V151" i="37" s="1"/>
  <c r="AB151" i="37" s="1"/>
  <c r="AC151" i="37" s="1"/>
  <c r="Q152" i="37"/>
  <c r="Q153" i="37"/>
  <c r="Q154" i="37"/>
  <c r="Q155" i="37"/>
  <c r="Q156" i="37"/>
  <c r="V156" i="37" s="1"/>
  <c r="AB156" i="37" s="1"/>
  <c r="Q157" i="37"/>
  <c r="Q158" i="37"/>
  <c r="Q159" i="37"/>
  <c r="V159" i="37" s="1"/>
  <c r="AB159" i="37" s="1"/>
  <c r="Q160" i="37"/>
  <c r="Q161" i="37"/>
  <c r="Q162" i="37"/>
  <c r="V162" i="37" s="1"/>
  <c r="AB162" i="37" s="1"/>
  <c r="Q163" i="37"/>
  <c r="Q164" i="37"/>
  <c r="Q165" i="37"/>
  <c r="Q166" i="37"/>
  <c r="Q167" i="37"/>
  <c r="Q168" i="37"/>
  <c r="V168" i="37" s="1"/>
  <c r="AB168" i="37" s="1"/>
  <c r="Q169" i="37"/>
  <c r="V169" i="37" s="1"/>
  <c r="AB169" i="37" s="1"/>
  <c r="AC169" i="37" s="1"/>
  <c r="Q170" i="37"/>
  <c r="Q171" i="37"/>
  <c r="V171" i="37" s="1"/>
  <c r="AB171" i="37" s="1"/>
  <c r="Q172" i="37"/>
  <c r="V172" i="37" s="1"/>
  <c r="AB172" i="37" s="1"/>
  <c r="Q173" i="37"/>
  <c r="V173" i="37" s="1"/>
  <c r="AB173" i="37" s="1"/>
  <c r="Q174" i="37"/>
  <c r="Q175" i="37"/>
  <c r="Q176" i="37"/>
  <c r="Q177" i="37"/>
  <c r="Q178" i="37"/>
  <c r="Q179" i="37"/>
  <c r="Q180" i="37"/>
  <c r="Q181" i="37"/>
  <c r="Q182" i="37"/>
  <c r="Q183" i="37"/>
  <c r="Q184" i="37"/>
  <c r="Q185" i="37"/>
  <c r="Q186" i="37"/>
  <c r="Q187" i="37"/>
  <c r="Q188" i="37"/>
  <c r="Q189" i="37"/>
  <c r="V189" i="37" s="1"/>
  <c r="AB189" i="37" s="1"/>
  <c r="AC189" i="37" s="1"/>
  <c r="Q190" i="37"/>
  <c r="Q191" i="37"/>
  <c r="Q192" i="37"/>
  <c r="Q193" i="37"/>
  <c r="Q194" i="37"/>
  <c r="Q195" i="37"/>
  <c r="Q196" i="37"/>
  <c r="Q197" i="37"/>
  <c r="Q198" i="37"/>
  <c r="V198" i="37" s="1"/>
  <c r="AB198" i="37" s="1"/>
  <c r="AC198" i="37" s="1"/>
  <c r="Q199" i="37"/>
  <c r="Q200" i="37"/>
  <c r="Q201" i="37"/>
  <c r="Q202" i="37"/>
  <c r="Q203" i="37"/>
  <c r="Q204" i="37"/>
  <c r="Q205" i="37"/>
  <c r="Q206" i="37"/>
  <c r="Q207" i="37"/>
  <c r="Q208" i="37"/>
  <c r="Q209" i="37"/>
  <c r="Q210" i="37"/>
  <c r="Q211" i="37"/>
  <c r="Q212" i="37"/>
  <c r="Q213" i="37"/>
  <c r="Q214" i="37"/>
  <c r="Q215" i="37"/>
  <c r="Q216" i="37"/>
  <c r="Q217" i="37"/>
  <c r="Q218" i="37"/>
  <c r="Q219" i="37"/>
  <c r="Q220" i="37"/>
  <c r="Q221" i="37"/>
  <c r="Q222" i="37"/>
  <c r="Q223" i="37"/>
  <c r="Q224" i="37"/>
  <c r="Q225" i="37"/>
  <c r="Q226" i="37"/>
  <c r="Q227" i="37"/>
  <c r="Q228" i="37"/>
  <c r="Q229" i="37"/>
  <c r="Q230" i="37"/>
  <c r="Q231" i="37"/>
  <c r="Q232" i="37"/>
  <c r="Q233" i="37"/>
  <c r="Q234" i="37"/>
  <c r="Q235" i="37"/>
  <c r="Q236" i="37"/>
  <c r="Q237" i="37"/>
  <c r="Q238" i="37"/>
  <c r="Q239" i="37"/>
  <c r="Q240" i="37"/>
  <c r="Q241" i="37"/>
  <c r="V241" i="37" s="1"/>
  <c r="AB241" i="37" s="1"/>
  <c r="AC241" i="37" s="1"/>
  <c r="Q242" i="37"/>
  <c r="Q243" i="37"/>
  <c r="V243" i="37" s="1"/>
  <c r="AB243" i="37" s="1"/>
  <c r="AC243" i="37" s="1"/>
  <c r="Q244" i="37"/>
  <c r="Q245" i="37"/>
  <c r="V245" i="37" s="1"/>
  <c r="AB245" i="37" s="1"/>
  <c r="Q246" i="37"/>
  <c r="Q247" i="37"/>
  <c r="Q248" i="37"/>
  <c r="Q249" i="37"/>
  <c r="Q250" i="37"/>
  <c r="Q251" i="37"/>
  <c r="Q252" i="37"/>
  <c r="Q253" i="37"/>
  <c r="Q254" i="37"/>
  <c r="V254" i="37" s="1"/>
  <c r="AB254" i="37" s="1"/>
  <c r="AC254" i="37" s="1"/>
  <c r="Q255" i="37"/>
  <c r="Q256" i="37"/>
  <c r="Q257" i="37"/>
  <c r="Q258" i="37"/>
  <c r="Q259" i="37"/>
  <c r="Q260" i="37"/>
  <c r="Q261" i="37"/>
  <c r="Q262" i="37"/>
  <c r="Q263" i="37"/>
  <c r="Q264" i="37"/>
  <c r="Q265" i="37"/>
  <c r="Q266" i="37"/>
  <c r="Q267" i="37"/>
  <c r="Q268" i="37"/>
  <c r="Q269" i="37"/>
  <c r="Q270" i="37"/>
  <c r="Q271" i="37"/>
  <c r="Q272" i="37"/>
  <c r="Q273" i="37"/>
  <c r="Q274" i="37"/>
  <c r="Q275" i="37"/>
  <c r="Q276" i="37"/>
  <c r="Q277" i="37"/>
  <c r="Q278" i="37"/>
  <c r="Q279" i="37"/>
  <c r="Q280" i="37"/>
  <c r="Q281" i="37"/>
  <c r="Q282" i="37"/>
  <c r="Q283" i="37"/>
  <c r="Q284" i="37"/>
  <c r="V284" i="37" s="1"/>
  <c r="AB284" i="37" s="1"/>
  <c r="AC284" i="37" s="1"/>
  <c r="Q285" i="37"/>
  <c r="Q286" i="37"/>
  <c r="V286" i="37" s="1"/>
  <c r="AB286" i="37" s="1"/>
  <c r="AC286" i="37" s="1"/>
  <c r="Q287" i="37"/>
  <c r="Q288" i="37"/>
  <c r="Q289" i="37"/>
  <c r="Q290" i="37"/>
  <c r="Q291" i="37"/>
  <c r="Q292" i="37"/>
  <c r="Q293" i="37"/>
  <c r="Q294" i="37"/>
  <c r="Q295" i="37"/>
  <c r="Q296" i="37"/>
  <c r="V296" i="37" s="1"/>
  <c r="AB296" i="37" s="1"/>
  <c r="AC296" i="37" s="1"/>
  <c r="Q297" i="37"/>
  <c r="Q298" i="37"/>
  <c r="V298" i="37" s="1"/>
  <c r="AB298" i="37" s="1"/>
  <c r="AC298" i="37" s="1"/>
  <c r="Q299" i="37"/>
  <c r="Q300" i="37"/>
  <c r="V300" i="37" s="1"/>
  <c r="AB300" i="37" s="1"/>
  <c r="AC300" i="37" s="1"/>
  <c r="Q301" i="37"/>
  <c r="V301" i="37" s="1"/>
  <c r="AB301" i="37" s="1"/>
  <c r="AC301" i="37" s="1"/>
  <c r="Q302" i="37"/>
  <c r="V302" i="37" s="1"/>
  <c r="AB302" i="37" s="1"/>
  <c r="AC302" i="37" s="1"/>
  <c r="Q303" i="37"/>
  <c r="V303" i="37" s="1"/>
  <c r="AB303" i="37" s="1"/>
  <c r="AC303" i="37" s="1"/>
  <c r="Q304" i="37"/>
  <c r="V304" i="37" s="1"/>
  <c r="AB304" i="37" s="1"/>
  <c r="Q305" i="37"/>
  <c r="V305" i="37" s="1"/>
  <c r="AB305" i="37" s="1"/>
  <c r="AC305" i="37" s="1"/>
  <c r="Q306" i="37"/>
  <c r="V306" i="37" s="1"/>
  <c r="AB306" i="37" s="1"/>
  <c r="AC306" i="37" s="1"/>
  <c r="Q307" i="37"/>
  <c r="Q308" i="37"/>
  <c r="Q309" i="37"/>
  <c r="V309" i="37" s="1"/>
  <c r="AB309" i="37" s="1"/>
  <c r="AC309" i="37" s="1"/>
  <c r="Q310" i="37"/>
  <c r="V310" i="37" s="1"/>
  <c r="AB310" i="37" s="1"/>
  <c r="AC310" i="37" s="1"/>
  <c r="Q311" i="37"/>
  <c r="V311" i="37" s="1"/>
  <c r="AB311" i="37" s="1"/>
  <c r="AC311" i="37" s="1"/>
  <c r="Q312" i="37"/>
  <c r="Q313" i="37"/>
  <c r="Q314" i="37"/>
  <c r="Q315" i="37"/>
  <c r="V315" i="37" s="1"/>
  <c r="AB315" i="37" s="1"/>
  <c r="Q316" i="37"/>
  <c r="Q317" i="37"/>
  <c r="V317" i="37" s="1"/>
  <c r="AB317" i="37" s="1"/>
  <c r="AC317" i="37" s="1"/>
  <c r="Q318" i="37"/>
  <c r="V318" i="37" s="1"/>
  <c r="AB318" i="37" s="1"/>
  <c r="AC318" i="37" s="1"/>
  <c r="Q319" i="37"/>
  <c r="V319" i="37" s="1"/>
  <c r="AB319" i="37" s="1"/>
  <c r="AC319" i="37" s="1"/>
  <c r="Q320" i="37"/>
  <c r="V320" i="37" s="1"/>
  <c r="AB320" i="37" s="1"/>
  <c r="AC320" i="37" s="1"/>
  <c r="Q321" i="37"/>
  <c r="V321" i="37" s="1"/>
  <c r="AB321" i="37" s="1"/>
  <c r="AC321" i="37" s="1"/>
  <c r="Q322" i="37"/>
  <c r="V322" i="37" s="1"/>
  <c r="AB322" i="37" s="1"/>
  <c r="AC322" i="37" s="1"/>
  <c r="Q323" i="37"/>
  <c r="Q324" i="37"/>
  <c r="Q325" i="37"/>
  <c r="Q326" i="37"/>
  <c r="V326" i="37" s="1"/>
  <c r="AB326" i="37" s="1"/>
  <c r="AC326" i="37" s="1"/>
  <c r="Q327" i="37"/>
  <c r="V327" i="37" s="1"/>
  <c r="AB327" i="37" s="1"/>
  <c r="AC327" i="37" s="1"/>
  <c r="Q328" i="37"/>
  <c r="Q329" i="37"/>
  <c r="V329" i="37" s="1"/>
  <c r="AB329" i="37" s="1"/>
  <c r="AC329" i="37" s="1"/>
  <c r="Q330" i="37"/>
  <c r="V330" i="37" s="1"/>
  <c r="AB330" i="37" s="1"/>
  <c r="AC330" i="37" s="1"/>
  <c r="Q331" i="37"/>
  <c r="V331" i="37" s="1"/>
  <c r="AB331" i="37" s="1"/>
  <c r="Q332" i="37"/>
  <c r="V332" i="37" s="1"/>
  <c r="AB332" i="37" s="1"/>
  <c r="AC332" i="37" s="1"/>
  <c r="Q333" i="37"/>
  <c r="V333" i="37" s="1"/>
  <c r="AB333" i="37" s="1"/>
  <c r="AC333" i="37" s="1"/>
  <c r="Q334" i="37"/>
  <c r="V334" i="37" s="1"/>
  <c r="AB334" i="37" s="1"/>
  <c r="AC334" i="37" s="1"/>
  <c r="Q335" i="37"/>
  <c r="V335" i="37" s="1"/>
  <c r="AB335" i="37" s="1"/>
  <c r="AC335" i="37" s="1"/>
  <c r="Q336" i="37"/>
  <c r="V336" i="37" s="1"/>
  <c r="AB336" i="37" s="1"/>
  <c r="AC336" i="37" s="1"/>
  <c r="Q337" i="37"/>
  <c r="V337" i="37" s="1"/>
  <c r="AB337" i="37" s="1"/>
  <c r="AC337" i="37" s="1"/>
  <c r="Q338" i="37"/>
  <c r="V338" i="37" s="1"/>
  <c r="AB338" i="37" s="1"/>
  <c r="AC338" i="37" s="1"/>
  <c r="Q339" i="37"/>
  <c r="V339" i="37" s="1"/>
  <c r="AB339" i="37" s="1"/>
  <c r="AC339" i="37" s="1"/>
  <c r="Q340" i="37"/>
  <c r="V340" i="37" s="1"/>
  <c r="AB340" i="37" s="1"/>
  <c r="AC340" i="37" s="1"/>
  <c r="Q341" i="37"/>
  <c r="V341" i="37" s="1"/>
  <c r="AB341" i="37" s="1"/>
  <c r="AC341" i="37" s="1"/>
  <c r="Q342" i="37"/>
  <c r="Q343" i="37"/>
  <c r="Q344" i="37"/>
  <c r="Q345" i="37"/>
  <c r="Q346" i="37"/>
  <c r="Q347" i="37"/>
  <c r="Q348" i="37"/>
  <c r="V348" i="37" s="1"/>
  <c r="AB348" i="37" s="1"/>
  <c r="Q349" i="37"/>
  <c r="Q350" i="37"/>
  <c r="Q351" i="37"/>
  <c r="V351" i="37" s="1"/>
  <c r="AB351" i="37" s="1"/>
  <c r="Q352" i="37"/>
  <c r="Q353" i="37"/>
  <c r="V353" i="37" s="1"/>
  <c r="AB353" i="37" s="1"/>
  <c r="AC353" i="37" s="1"/>
  <c r="Q354" i="37"/>
  <c r="Q355" i="37"/>
  <c r="V355" i="37" s="1"/>
  <c r="AB355" i="37" s="1"/>
  <c r="AC355" i="37" s="1"/>
  <c r="Q356" i="37"/>
  <c r="V356" i="37" s="1"/>
  <c r="AB356" i="37" s="1"/>
  <c r="AC356" i="37" s="1"/>
  <c r="Q357" i="37"/>
  <c r="V357" i="37" s="1"/>
  <c r="AB357" i="37" s="1"/>
  <c r="AC357" i="37" s="1"/>
  <c r="Q358" i="37"/>
  <c r="V358" i="37" s="1"/>
  <c r="AB358" i="37" s="1"/>
  <c r="AC358" i="37" s="1"/>
  <c r="Q359" i="37"/>
  <c r="V359" i="37" s="1"/>
  <c r="AB359" i="37" s="1"/>
  <c r="AC359" i="37" s="1"/>
  <c r="Q360" i="37"/>
  <c r="V360" i="37" s="1"/>
  <c r="AB360" i="37" s="1"/>
  <c r="AC360" i="37" s="1"/>
  <c r="Q361" i="37"/>
  <c r="Q362" i="37"/>
  <c r="V362" i="37" s="1"/>
  <c r="AB362" i="37" s="1"/>
  <c r="Q363" i="37"/>
  <c r="V363" i="37" s="1"/>
  <c r="AB363" i="37" s="1"/>
  <c r="AC363" i="37" s="1"/>
  <c r="Q364" i="37"/>
  <c r="Q365" i="37"/>
  <c r="V365" i="37" s="1"/>
  <c r="AB365" i="37" s="1"/>
  <c r="AC365" i="37" s="1"/>
  <c r="Q366" i="37"/>
  <c r="V366" i="37" s="1"/>
  <c r="AB366" i="37" s="1"/>
  <c r="AC366" i="37" s="1"/>
  <c r="Q367" i="37"/>
  <c r="Q368" i="37"/>
  <c r="Q369" i="37"/>
  <c r="Q370" i="37"/>
  <c r="V370" i="37" s="1"/>
  <c r="AB370" i="37" s="1"/>
  <c r="Q371" i="37"/>
  <c r="V371" i="37" s="1"/>
  <c r="AB371" i="37" s="1"/>
  <c r="Q372" i="37"/>
  <c r="Q373" i="37"/>
  <c r="Q374" i="37"/>
  <c r="Q375" i="37"/>
  <c r="V375" i="37" s="1"/>
  <c r="AB375" i="37" s="1"/>
  <c r="Q376" i="37"/>
  <c r="V376" i="37" s="1"/>
  <c r="AB376" i="37" s="1"/>
  <c r="AC376" i="37" s="1"/>
  <c r="Q377" i="37"/>
  <c r="Q378" i="37"/>
  <c r="V378" i="37" s="1"/>
  <c r="AB378" i="37" s="1"/>
  <c r="AC378" i="37" s="1"/>
  <c r="Q379" i="37"/>
  <c r="V379" i="37" s="1"/>
  <c r="AB379" i="37" s="1"/>
  <c r="Q380" i="37"/>
  <c r="Q381" i="37"/>
  <c r="Q382" i="37"/>
  <c r="Q383" i="37"/>
  <c r="V383" i="37" s="1"/>
  <c r="AB383" i="37" s="1"/>
  <c r="Q384" i="37"/>
  <c r="V384" i="37" s="1"/>
  <c r="AB384" i="37" s="1"/>
  <c r="Q385" i="37"/>
  <c r="V385" i="37" s="1"/>
  <c r="AB385" i="37" s="1"/>
  <c r="AC385" i="37" s="1"/>
  <c r="Q386" i="37"/>
  <c r="Q387" i="37"/>
  <c r="Q388" i="37"/>
  <c r="V388" i="37" s="1"/>
  <c r="AB388" i="37" s="1"/>
  <c r="AC388" i="37" s="1"/>
  <c r="Q389" i="37"/>
  <c r="Q390" i="37"/>
  <c r="V390" i="37" s="1"/>
  <c r="AB390" i="37" s="1"/>
  <c r="AC390" i="37" s="1"/>
  <c r="Q391" i="37"/>
  <c r="Q392" i="37"/>
  <c r="V392" i="37" s="1"/>
  <c r="AB392" i="37" s="1"/>
  <c r="Q393" i="37"/>
  <c r="V393" i="37" s="1"/>
  <c r="AB393" i="37" s="1"/>
  <c r="AC393" i="37" s="1"/>
  <c r="Q394" i="37"/>
  <c r="V394" i="37" s="1"/>
  <c r="AB394" i="37" s="1"/>
  <c r="Q395" i="37"/>
  <c r="V395" i="37" s="1"/>
  <c r="AB395" i="37" s="1"/>
  <c r="AC395" i="37" s="1"/>
  <c r="Q396" i="37"/>
  <c r="V396" i="37" s="1"/>
  <c r="AB396" i="37" s="1"/>
  <c r="Q397" i="37"/>
  <c r="V397" i="37" s="1"/>
  <c r="AB397" i="37" s="1"/>
  <c r="AC397" i="37" s="1"/>
  <c r="Q398" i="37"/>
  <c r="V398" i="37" s="1"/>
  <c r="AB398" i="37" s="1"/>
  <c r="Q399" i="37"/>
  <c r="V399" i="37" s="1"/>
  <c r="AB399" i="37" s="1"/>
  <c r="AC399" i="37" s="1"/>
  <c r="Q400" i="37"/>
  <c r="V400" i="37" s="1"/>
  <c r="AB400" i="37" s="1"/>
  <c r="AC400" i="37" s="1"/>
  <c r="Q401" i="37"/>
  <c r="Q403" i="37"/>
  <c r="V403" i="37" s="1"/>
  <c r="AB403" i="37" s="1"/>
  <c r="AC403" i="37" s="1"/>
  <c r="Q404" i="37"/>
  <c r="V404" i="37" s="1"/>
  <c r="AB404" i="37" s="1"/>
  <c r="AC404" i="37" s="1"/>
  <c r="Q405" i="37"/>
  <c r="V405" i="37" s="1"/>
  <c r="AB405" i="37" s="1"/>
  <c r="AC405" i="37" s="1"/>
  <c r="Q406" i="37"/>
  <c r="V406" i="37" s="1"/>
  <c r="AB406" i="37" s="1"/>
  <c r="AC406" i="37" s="1"/>
  <c r="Q407" i="37"/>
  <c r="V407" i="37" s="1"/>
  <c r="AB407" i="37" s="1"/>
  <c r="AC407" i="37" s="1"/>
  <c r="Q408" i="37"/>
  <c r="Q409" i="37"/>
  <c r="V409" i="37" s="1"/>
  <c r="AB409" i="37" s="1"/>
  <c r="AC409" i="37" s="1"/>
  <c r="Q410" i="37"/>
  <c r="V410" i="37" s="1"/>
  <c r="AB410" i="37" s="1"/>
  <c r="AC410" i="37" s="1"/>
  <c r="Q411" i="37"/>
  <c r="V411" i="37" s="1"/>
  <c r="AB411" i="37" s="1"/>
  <c r="AC411" i="37" s="1"/>
  <c r="Q412" i="37"/>
  <c r="Q413" i="37"/>
  <c r="V413" i="37" s="1"/>
  <c r="AB413" i="37" s="1"/>
  <c r="AC413" i="37" s="1"/>
  <c r="Q414" i="37"/>
  <c r="Q415" i="37"/>
  <c r="V415" i="37" s="1"/>
  <c r="AB415" i="37" s="1"/>
  <c r="AC415" i="37" s="1"/>
  <c r="Q416" i="37"/>
  <c r="V416" i="37" s="1"/>
  <c r="AB416" i="37" s="1"/>
  <c r="AC416" i="37" s="1"/>
  <c r="Q417" i="37"/>
  <c r="Q418" i="37"/>
  <c r="Q419" i="37"/>
  <c r="Q420" i="37"/>
  <c r="Q421" i="37"/>
  <c r="Q422" i="37"/>
  <c r="Q423" i="37"/>
  <c r="V423" i="37" s="1"/>
  <c r="AB423" i="37" s="1"/>
  <c r="Q424" i="37"/>
  <c r="V424" i="37" s="1"/>
  <c r="AB424" i="37" s="1"/>
  <c r="AC424" i="37" s="1"/>
  <c r="Q425" i="37"/>
  <c r="Q426" i="37"/>
  <c r="V426" i="37" s="1"/>
  <c r="AB426" i="37" s="1"/>
  <c r="AC426" i="37" s="1"/>
  <c r="Q427" i="37"/>
  <c r="V427" i="37" s="1"/>
  <c r="AB427" i="37" s="1"/>
  <c r="AC427" i="37" s="1"/>
  <c r="Q428" i="37"/>
  <c r="V428" i="37" s="1"/>
  <c r="AB428" i="37" s="1"/>
  <c r="AC428" i="37" s="1"/>
  <c r="Q429" i="37"/>
  <c r="V429" i="37" s="1"/>
  <c r="AB429" i="37" s="1"/>
  <c r="AC429" i="37" s="1"/>
  <c r="Q430" i="37"/>
  <c r="V430" i="37" s="1"/>
  <c r="AB430" i="37" s="1"/>
  <c r="AC430" i="37" s="1"/>
  <c r="Q431" i="37"/>
  <c r="Q432" i="37"/>
  <c r="Q433" i="37"/>
  <c r="V433" i="37" s="1"/>
  <c r="AB433" i="37" s="1"/>
  <c r="AC433" i="37" s="1"/>
  <c r="Q434" i="37"/>
  <c r="V434" i="37" s="1"/>
  <c r="AB434" i="37" s="1"/>
  <c r="AC434" i="37" s="1"/>
  <c r="Q435" i="37"/>
  <c r="V435" i="37" s="1"/>
  <c r="AB435" i="37" s="1"/>
  <c r="AC435" i="37" s="1"/>
  <c r="Q436" i="37"/>
  <c r="V436" i="37" s="1"/>
  <c r="AB436" i="37" s="1"/>
  <c r="AC436" i="37" s="1"/>
  <c r="Q437" i="37"/>
  <c r="V437" i="37" s="1"/>
  <c r="AB437" i="37" s="1"/>
  <c r="AC437" i="37" s="1"/>
  <c r="Q438" i="37"/>
  <c r="Q439" i="37"/>
  <c r="Q440" i="37"/>
  <c r="Q441" i="37"/>
  <c r="Q442" i="37"/>
  <c r="Q443" i="37"/>
  <c r="Q444" i="37"/>
  <c r="Q445" i="37"/>
  <c r="V445" i="37" s="1"/>
  <c r="AB445" i="37" s="1"/>
  <c r="AC445" i="37" s="1"/>
  <c r="Q446" i="37"/>
  <c r="V446" i="37" s="1"/>
  <c r="AB446" i="37" s="1"/>
  <c r="AC446" i="37" s="1"/>
  <c r="Q447" i="37"/>
  <c r="Q448" i="37"/>
  <c r="Q449" i="37"/>
  <c r="V449" i="37" s="1"/>
  <c r="AB449" i="37" s="1"/>
  <c r="Q450" i="37"/>
  <c r="Q451" i="37"/>
  <c r="Q452" i="37"/>
  <c r="Q453" i="37"/>
  <c r="Q454" i="37"/>
  <c r="Q455" i="37"/>
  <c r="Q456" i="37"/>
  <c r="Q457" i="37"/>
  <c r="Q458" i="37"/>
  <c r="Q459" i="37"/>
  <c r="Q460" i="37"/>
  <c r="Q461" i="37"/>
  <c r="Q462" i="37"/>
  <c r="V462" i="37" s="1"/>
  <c r="AB462" i="37" s="1"/>
  <c r="AC462" i="37" s="1"/>
  <c r="Q463" i="37"/>
  <c r="Q464" i="37"/>
  <c r="Q465" i="37"/>
  <c r="V465" i="37" s="1"/>
  <c r="AB465" i="37" s="1"/>
  <c r="AC465" i="37" s="1"/>
  <c r="Q466" i="37"/>
  <c r="V466" i="37" s="1"/>
  <c r="AB466" i="37" s="1"/>
  <c r="AC466" i="37" s="1"/>
  <c r="Q467" i="37"/>
  <c r="V467" i="37" s="1"/>
  <c r="AB467" i="37" s="1"/>
  <c r="AC467" i="37" s="1"/>
  <c r="Q468" i="37"/>
  <c r="Q469" i="37"/>
  <c r="V469" i="37" s="1"/>
  <c r="AB469" i="37" s="1"/>
  <c r="AC469" i="37" s="1"/>
  <c r="Q470" i="37"/>
  <c r="Q471" i="37"/>
  <c r="V471" i="37" s="1"/>
  <c r="AB471" i="37" s="1"/>
  <c r="Q472" i="37"/>
  <c r="V472" i="37" s="1"/>
  <c r="AB472" i="37" s="1"/>
  <c r="AC472" i="37" s="1"/>
  <c r="Q473" i="37"/>
  <c r="V473" i="37" s="1"/>
  <c r="AB473" i="37" s="1"/>
  <c r="AC473" i="37" s="1"/>
  <c r="Q474" i="37"/>
  <c r="Q475" i="37"/>
  <c r="Q476" i="37"/>
  <c r="Q477" i="37"/>
  <c r="V477" i="37" s="1"/>
  <c r="AB477" i="37" s="1"/>
  <c r="AC477" i="37" s="1"/>
  <c r="Q478" i="37"/>
  <c r="Q479" i="37"/>
  <c r="Q480" i="37"/>
  <c r="Q481" i="37"/>
  <c r="V481" i="37" s="1"/>
  <c r="AB481" i="37" s="1"/>
  <c r="AC481" i="37" s="1"/>
  <c r="Q482" i="37"/>
  <c r="Q483" i="37"/>
  <c r="Q484" i="37"/>
  <c r="V484" i="37" s="1"/>
  <c r="AB484" i="37" s="1"/>
  <c r="AC484" i="37" s="1"/>
  <c r="Q485" i="37"/>
  <c r="Q486" i="37"/>
  <c r="Q487" i="37"/>
  <c r="V487" i="37" s="1"/>
  <c r="AB487" i="37" s="1"/>
  <c r="AC487" i="37" s="1"/>
  <c r="Q488" i="37"/>
  <c r="V488" i="37" s="1"/>
  <c r="AB488" i="37" s="1"/>
  <c r="AC488" i="37" s="1"/>
  <c r="Q489" i="37"/>
  <c r="V489" i="37" s="1"/>
  <c r="AB489" i="37" s="1"/>
  <c r="AC489" i="37" s="1"/>
  <c r="Q490" i="37"/>
  <c r="V490" i="37" s="1"/>
  <c r="AB490" i="37" s="1"/>
  <c r="AC490" i="37" s="1"/>
  <c r="Q491" i="37"/>
  <c r="Q492" i="37"/>
  <c r="V492" i="37" s="1"/>
  <c r="AB492" i="37" s="1"/>
  <c r="AC492" i="37" s="1"/>
  <c r="Q493" i="37"/>
  <c r="V493" i="37" s="1"/>
  <c r="AB493" i="37" s="1"/>
  <c r="AC493" i="37" s="1"/>
  <c r="Q494" i="37"/>
  <c r="V494" i="37" s="1"/>
  <c r="AB494" i="37" s="1"/>
  <c r="AC494" i="37" s="1"/>
  <c r="Q495" i="37"/>
  <c r="V495" i="37" s="1"/>
  <c r="AB495" i="37" s="1"/>
  <c r="AC495" i="37" s="1"/>
  <c r="Q496" i="37"/>
  <c r="V496" i="37" s="1"/>
  <c r="AB496" i="37" s="1"/>
  <c r="AC496" i="37" s="1"/>
  <c r="Q497" i="37"/>
  <c r="V497" i="37" s="1"/>
  <c r="AB497" i="37" s="1"/>
  <c r="AC497" i="37" s="1"/>
  <c r="Q498" i="37"/>
  <c r="V498" i="37" s="1"/>
  <c r="AB498" i="37" s="1"/>
  <c r="AC498" i="37" s="1"/>
  <c r="Q499" i="37"/>
  <c r="V499" i="37" s="1"/>
  <c r="AB499" i="37" s="1"/>
  <c r="AC499" i="37" s="1"/>
  <c r="Q500" i="37"/>
  <c r="V500" i="37" s="1"/>
  <c r="AB500" i="37" s="1"/>
  <c r="AC500" i="37" s="1"/>
  <c r="Q501" i="37"/>
  <c r="V501" i="37" s="1"/>
  <c r="AB501" i="37" s="1"/>
  <c r="AC501" i="37" s="1"/>
  <c r="Q502" i="37"/>
  <c r="V502" i="37" s="1"/>
  <c r="AB502" i="37" s="1"/>
  <c r="AC502" i="37" s="1"/>
  <c r="Q503" i="37"/>
  <c r="Q504" i="37"/>
  <c r="Q505" i="37"/>
  <c r="V505" i="37" s="1"/>
  <c r="AB505" i="37" s="1"/>
  <c r="Q506" i="37"/>
  <c r="Q507" i="37"/>
  <c r="Q508" i="37"/>
  <c r="Q509" i="37"/>
  <c r="Q510" i="37"/>
  <c r="Q511" i="37"/>
  <c r="Q512" i="37"/>
  <c r="Q513" i="37"/>
  <c r="V513" i="37" s="1"/>
  <c r="AB513" i="37" s="1"/>
  <c r="Q514" i="37"/>
  <c r="V514" i="37" s="1"/>
  <c r="AB514" i="37" s="1"/>
  <c r="Q515" i="37"/>
  <c r="Q516" i="37"/>
  <c r="Q517" i="37"/>
  <c r="Q518" i="37"/>
  <c r="Q519" i="37"/>
  <c r="V519" i="37" s="1"/>
  <c r="AB519" i="37" s="1"/>
  <c r="Q520" i="37"/>
  <c r="Q521" i="37"/>
  <c r="Q522" i="37"/>
  <c r="V522" i="37" s="1"/>
  <c r="AB522" i="37" s="1"/>
  <c r="Q523" i="37"/>
  <c r="Q524" i="37"/>
  <c r="Q525" i="37"/>
  <c r="V525" i="37" s="1"/>
  <c r="AB525" i="37" s="1"/>
  <c r="AC525" i="37" s="1"/>
  <c r="Q526" i="37"/>
  <c r="Q527" i="37"/>
  <c r="Q528" i="37"/>
  <c r="Q529" i="37"/>
  <c r="V529" i="37" s="1"/>
  <c r="AB529" i="37" s="1"/>
  <c r="AC529" i="37" s="1"/>
  <c r="Q530" i="37"/>
  <c r="Q531" i="37"/>
  <c r="Q532" i="37"/>
  <c r="V532" i="37" s="1"/>
  <c r="AB532" i="37" s="1"/>
  <c r="AC532" i="37" s="1"/>
  <c r="Q533" i="37"/>
  <c r="V533" i="37" s="1"/>
  <c r="AB533" i="37" s="1"/>
  <c r="AC533" i="37" s="1"/>
  <c r="Q534" i="37"/>
  <c r="V534" i="37" s="1"/>
  <c r="AB534" i="37" s="1"/>
  <c r="AC534" i="37" s="1"/>
  <c r="V535" i="37"/>
  <c r="AB535" i="37" s="1"/>
  <c r="AC535" i="37" s="1"/>
  <c r="N533" i="37"/>
  <c r="AC396" i="37" l="1"/>
  <c r="AC392" i="37"/>
  <c r="AC384" i="37"/>
  <c r="AC383" i="37" s="1"/>
  <c r="AC304" i="37"/>
  <c r="AC168" i="37"/>
  <c r="AC471" i="37"/>
  <c r="AC423" i="37"/>
  <c r="AC398" i="37"/>
  <c r="AC394" i="37"/>
  <c r="AC362" i="37"/>
  <c r="AC375" i="37"/>
  <c r="AC331" i="37"/>
  <c r="W514" i="37"/>
  <c r="W472" i="37"/>
  <c r="W424" i="37"/>
  <c r="W399" i="37"/>
  <c r="W332" i="37"/>
  <c r="W309" i="37"/>
  <c r="W305" i="37"/>
  <c r="W189" i="37"/>
  <c r="W173" i="37"/>
  <c r="W169" i="37"/>
  <c r="W385" i="37"/>
  <c r="W363" i="37"/>
  <c r="W300" i="37"/>
  <c r="W172" i="37"/>
  <c r="W397" i="37"/>
  <c r="W393" i="37"/>
  <c r="W371" i="37"/>
  <c r="W395" i="37"/>
  <c r="W384" i="37"/>
  <c r="W446" i="37"/>
  <c r="W533" i="37"/>
  <c r="R352" i="37"/>
  <c r="V352" i="37"/>
  <c r="AB352" i="37" s="1"/>
  <c r="AC352" i="37" s="1"/>
  <c r="AC351" i="37" s="1"/>
  <c r="R533" i="37"/>
  <c r="W352" i="37" l="1"/>
  <c r="N446" i="37"/>
  <c r="R446" i="37" s="1"/>
  <c r="N144" i="37" l="1"/>
  <c r="R144" i="37" s="1"/>
  <c r="N143" i="37"/>
  <c r="R143" i="37" s="1"/>
  <c r="N142" i="37"/>
  <c r="N141" i="37"/>
  <c r="R141" i="37" s="1"/>
  <c r="N140" i="37"/>
  <c r="R140" i="37" s="1"/>
  <c r="N139" i="37"/>
  <c r="R139" i="37" s="1"/>
  <c r="N138" i="37"/>
  <c r="R138" i="37" s="1"/>
  <c r="N137" i="37"/>
  <c r="R137" i="37" s="1"/>
  <c r="N136" i="37"/>
  <c r="R136" i="37" s="1"/>
  <c r="N135" i="37"/>
  <c r="R135" i="37" s="1"/>
  <c r="N134" i="37"/>
  <c r="R134" i="37" s="1"/>
  <c r="AA645" i="37" l="1"/>
  <c r="R142" i="37"/>
  <c r="N149" i="37"/>
  <c r="R149" i="37" s="1"/>
  <c r="N148" i="37"/>
  <c r="R148" i="37" s="1"/>
  <c r="N147" i="37"/>
  <c r="R147" i="37" s="1"/>
  <c r="N146" i="37"/>
  <c r="R146" i="37" s="1"/>
  <c r="N145" i="37"/>
  <c r="AA647" i="37" l="1"/>
  <c r="R145" i="37"/>
  <c r="AA652" i="37"/>
  <c r="AA654" i="37" l="1"/>
  <c r="N280" i="37" l="1"/>
  <c r="R280" i="37" s="1"/>
  <c r="N278" i="37"/>
  <c r="R278" i="37" s="1"/>
  <c r="N276" i="37"/>
  <c r="R276" i="37" s="1"/>
  <c r="N274" i="37"/>
  <c r="R274" i="37" s="1"/>
  <c r="N272" i="37"/>
  <c r="R272" i="37" s="1"/>
  <c r="N270" i="37"/>
  <c r="R270" i="37" s="1"/>
  <c r="N268" i="37"/>
  <c r="R268" i="37" s="1"/>
  <c r="N266" i="37"/>
  <c r="R266" i="37" s="1"/>
  <c r="N260" i="37"/>
  <c r="R260" i="37" s="1"/>
  <c r="N256" i="37"/>
  <c r="R256" i="37" s="1"/>
  <c r="N518" i="37" l="1"/>
  <c r="R518" i="37" s="1"/>
  <c r="N457" i="37"/>
  <c r="R457" i="37" s="1"/>
  <c r="N455" i="37"/>
  <c r="R455" i="37" s="1"/>
  <c r="N453" i="37"/>
  <c r="R453" i="37" s="1"/>
  <c r="N386" i="37"/>
  <c r="R386" i="37" s="1"/>
  <c r="V3" i="37" l="1"/>
  <c r="S4" i="37"/>
  <c r="V5" i="37"/>
  <c r="AB5" i="37" s="1"/>
  <c r="AC5" i="37" s="1"/>
  <c r="W5" i="37" s="1"/>
  <c r="S6" i="37"/>
  <c r="V7" i="37"/>
  <c r="AB7" i="37" s="1"/>
  <c r="AC7" i="37" s="1"/>
  <c r="W7" i="37" s="1"/>
  <c r="S8" i="37"/>
  <c r="V9" i="37"/>
  <c r="AB9" i="37" s="1"/>
  <c r="AC9" i="37" s="1"/>
  <c r="W9" i="37" s="1"/>
  <c r="S10" i="37"/>
  <c r="V11" i="37"/>
  <c r="AB11" i="37" s="1"/>
  <c r="AC11" i="37" s="1"/>
  <c r="W11" i="37" s="1"/>
  <c r="S12" i="37"/>
  <c r="V13" i="37"/>
  <c r="AB13" i="37" s="1"/>
  <c r="AC13" i="37" s="1"/>
  <c r="W13" i="37" s="1"/>
  <c r="S14" i="37"/>
  <c r="V15" i="37"/>
  <c r="T9" i="37"/>
  <c r="T4" i="37"/>
  <c r="T6" i="37"/>
  <c r="T8" i="37"/>
  <c r="T10" i="37"/>
  <c r="T12" i="37"/>
  <c r="T14" i="37"/>
  <c r="T15" i="37"/>
  <c r="AA560" i="37" s="1"/>
  <c r="S3" i="37"/>
  <c r="V4" i="37"/>
  <c r="AB4" i="37" s="1"/>
  <c r="AC4" i="37" s="1"/>
  <c r="W4" i="37" s="1"/>
  <c r="S5" i="37"/>
  <c r="V6" i="37"/>
  <c r="AB6" i="37" s="1"/>
  <c r="AC6" i="37" s="1"/>
  <c r="W6" i="37" s="1"/>
  <c r="S7" i="37"/>
  <c r="V8" i="37"/>
  <c r="AB8" i="37" s="1"/>
  <c r="AC8" i="37" s="1"/>
  <c r="W8" i="37" s="1"/>
  <c r="S9" i="37"/>
  <c r="V10" i="37"/>
  <c r="AB10" i="37" s="1"/>
  <c r="AC10" i="37" s="1"/>
  <c r="W10" i="37" s="1"/>
  <c r="S11" i="37"/>
  <c r="V12" i="37"/>
  <c r="AB12" i="37" s="1"/>
  <c r="AC12" i="37" s="1"/>
  <c r="W12" i="37" s="1"/>
  <c r="S13" i="37"/>
  <c r="V14" i="37"/>
  <c r="AB14" i="37" s="1"/>
  <c r="AC14" i="37" s="1"/>
  <c r="W14" i="37" s="1"/>
  <c r="S15" i="37"/>
  <c r="AA562" i="37" s="1"/>
  <c r="T3" i="37"/>
  <c r="T5" i="37"/>
  <c r="T7" i="37"/>
  <c r="T11" i="37"/>
  <c r="T13" i="37"/>
  <c r="S33" i="37"/>
  <c r="T32" i="37"/>
  <c r="S29" i="37"/>
  <c r="T28" i="37"/>
  <c r="S25" i="37"/>
  <c r="T24" i="37"/>
  <c r="S21" i="37"/>
  <c r="T20" i="37"/>
  <c r="S17" i="37"/>
  <c r="T16" i="37"/>
  <c r="S35" i="37"/>
  <c r="T34" i="37"/>
  <c r="S31" i="37"/>
  <c r="T30" i="37"/>
  <c r="S27" i="37"/>
  <c r="T26" i="37"/>
  <c r="S23" i="37"/>
  <c r="T35" i="37"/>
  <c r="S32" i="37"/>
  <c r="T31" i="37"/>
  <c r="S28" i="37"/>
  <c r="T27" i="37"/>
  <c r="S24" i="37"/>
  <c r="T23" i="37"/>
  <c r="S20" i="37"/>
  <c r="T19" i="37"/>
  <c r="S16" i="37"/>
  <c r="T2" i="37"/>
  <c r="S30" i="37"/>
  <c r="T29" i="37"/>
  <c r="T22" i="37"/>
  <c r="T21" i="37"/>
  <c r="S34" i="37"/>
  <c r="T33" i="37"/>
  <c r="S26" i="37"/>
  <c r="S19" i="37"/>
  <c r="S2" i="37"/>
  <c r="T25" i="37"/>
  <c r="T18" i="37"/>
  <c r="T17" i="37"/>
  <c r="V25" i="37"/>
  <c r="S22" i="37"/>
  <c r="S18" i="37"/>
  <c r="V20" i="37"/>
  <c r="V24" i="37"/>
  <c r="V28" i="37"/>
  <c r="V29" i="37"/>
  <c r="V17" i="37"/>
  <c r="V22" i="37"/>
  <c r="V31" i="37"/>
  <c r="V19" i="37"/>
  <c r="V32" i="37"/>
  <c r="V26" i="37"/>
  <c r="V34" i="37"/>
  <c r="V16" i="37"/>
  <c r="AB16" i="37" s="1"/>
  <c r="AC16" i="37" s="1"/>
  <c r="V33" i="37"/>
  <c r="V35" i="37"/>
  <c r="V21" i="37"/>
  <c r="V27" i="37"/>
  <c r="V2" i="37"/>
  <c r="AB2" i="37" s="1"/>
  <c r="AC2" i="37" s="1"/>
  <c r="W2" i="37" s="1"/>
  <c r="V23" i="37"/>
  <c r="V18" i="37"/>
  <c r="V30" i="37"/>
  <c r="T36" i="37"/>
  <c r="S36" i="37"/>
  <c r="V36" i="37"/>
  <c r="AB36" i="37" s="1"/>
  <c r="S37" i="37"/>
  <c r="T37" i="37"/>
  <c r="V37" i="37"/>
  <c r="AB37" i="37" s="1"/>
  <c r="AC37" i="37" s="1"/>
  <c r="S54" i="37"/>
  <c r="T53" i="37"/>
  <c r="V52" i="37"/>
  <c r="AB52" i="37" s="1"/>
  <c r="AC52" i="37" s="1"/>
  <c r="S50" i="37"/>
  <c r="T49" i="37"/>
  <c r="V48" i="37"/>
  <c r="AB48" i="37" s="1"/>
  <c r="AC48" i="37" s="1"/>
  <c r="S46" i="37"/>
  <c r="T45" i="37"/>
  <c r="V44" i="37"/>
  <c r="AB44" i="37" s="1"/>
  <c r="AC44" i="37" s="1"/>
  <c r="S42" i="37"/>
  <c r="T41" i="37"/>
  <c r="V40" i="37"/>
  <c r="AB40" i="37" s="1"/>
  <c r="AC40" i="37" s="1"/>
  <c r="S38" i="37"/>
  <c r="T43" i="37"/>
  <c r="S40" i="37"/>
  <c r="S55" i="37"/>
  <c r="S51" i="37"/>
  <c r="V49" i="37"/>
  <c r="AB49" i="37" s="1"/>
  <c r="AC49" i="37" s="1"/>
  <c r="S47" i="37"/>
  <c r="S43" i="37"/>
  <c r="V55" i="37"/>
  <c r="AB55" i="37" s="1"/>
  <c r="AC55" i="37" s="1"/>
  <c r="S53" i="37"/>
  <c r="T52" i="37"/>
  <c r="V51" i="37"/>
  <c r="AB51" i="37" s="1"/>
  <c r="AC51" i="37" s="1"/>
  <c r="S49" i="37"/>
  <c r="T48" i="37"/>
  <c r="V47" i="37"/>
  <c r="AB47" i="37" s="1"/>
  <c r="AC47" i="37" s="1"/>
  <c r="S45" i="37"/>
  <c r="T44" i="37"/>
  <c r="V43" i="37"/>
  <c r="AB43" i="37" s="1"/>
  <c r="AC43" i="37" s="1"/>
  <c r="S41" i="37"/>
  <c r="T40" i="37"/>
  <c r="V39" i="37"/>
  <c r="AB39" i="37" s="1"/>
  <c r="AC39" i="37" s="1"/>
  <c r="S44" i="37"/>
  <c r="V38" i="37"/>
  <c r="T54" i="37"/>
  <c r="T46" i="37"/>
  <c r="T42" i="37"/>
  <c r="T38" i="37"/>
  <c r="T55" i="37"/>
  <c r="V54" i="37"/>
  <c r="AB54" i="37" s="1"/>
  <c r="AC54" i="37" s="1"/>
  <c r="S52" i="37"/>
  <c r="T51" i="37"/>
  <c r="V50" i="37"/>
  <c r="AB50" i="37" s="1"/>
  <c r="AC50" i="37" s="1"/>
  <c r="S48" i="37"/>
  <c r="T47" i="37"/>
  <c r="V46" i="37"/>
  <c r="AB46" i="37" s="1"/>
  <c r="AC46" i="37" s="1"/>
  <c r="V42" i="37"/>
  <c r="AB42" i="37" s="1"/>
  <c r="AC42" i="37" s="1"/>
  <c r="T39" i="37"/>
  <c r="V53" i="37"/>
  <c r="AB53" i="37" s="1"/>
  <c r="AC53" i="37" s="1"/>
  <c r="T50" i="37"/>
  <c r="V45" i="37"/>
  <c r="AB45" i="37" s="1"/>
  <c r="AC45" i="37" s="1"/>
  <c r="V41" i="37"/>
  <c r="AB41" i="37" s="1"/>
  <c r="AC41" i="37" s="1"/>
  <c r="S39" i="37"/>
  <c r="V57" i="37"/>
  <c r="AB57" i="37" s="1"/>
  <c r="V59" i="37"/>
  <c r="AB59" i="37" s="1"/>
  <c r="V61" i="37"/>
  <c r="AB61" i="37" s="1"/>
  <c r="V63" i="37"/>
  <c r="AB63" i="37" s="1"/>
  <c r="AC63" i="37" s="1"/>
  <c r="V65" i="37"/>
  <c r="AB65" i="37" s="1"/>
  <c r="AC65" i="37" s="1"/>
  <c r="V67" i="37"/>
  <c r="AB67" i="37" s="1"/>
  <c r="AC67" i="37" s="1"/>
  <c r="V69" i="37"/>
  <c r="AB69" i="37" s="1"/>
  <c r="AC69" i="37" s="1"/>
  <c r="V71" i="37"/>
  <c r="AB71" i="37" s="1"/>
  <c r="AC71" i="37" s="1"/>
  <c r="V73" i="37"/>
  <c r="AB73" i="37" s="1"/>
  <c r="AC73" i="37" s="1"/>
  <c r="V75" i="37"/>
  <c r="AB75" i="37" s="1"/>
  <c r="AC75" i="37" s="1"/>
  <c r="V77" i="37"/>
  <c r="AB77" i="37" s="1"/>
  <c r="AC77" i="37" s="1"/>
  <c r="V79" i="37"/>
  <c r="AB79" i="37" s="1"/>
  <c r="AC79" i="37" s="1"/>
  <c r="V81" i="37"/>
  <c r="AB81" i="37" s="1"/>
  <c r="AC81" i="37" s="1"/>
  <c r="V56" i="37"/>
  <c r="AB56" i="37" s="1"/>
  <c r="V58" i="37"/>
  <c r="AB58" i="37" s="1"/>
  <c r="V60" i="37"/>
  <c r="AB60" i="37" s="1"/>
  <c r="V62" i="37"/>
  <c r="AB62" i="37" s="1"/>
  <c r="AC62" i="37" s="1"/>
  <c r="V64" i="37"/>
  <c r="AB64" i="37" s="1"/>
  <c r="AC64" i="37" s="1"/>
  <c r="V66" i="37"/>
  <c r="AB66" i="37" s="1"/>
  <c r="AC66" i="37" s="1"/>
  <c r="V68" i="37"/>
  <c r="AB68" i="37" s="1"/>
  <c r="AC68" i="37" s="1"/>
  <c r="V70" i="37"/>
  <c r="AB70" i="37" s="1"/>
  <c r="AC70" i="37" s="1"/>
  <c r="V72" i="37"/>
  <c r="AB72" i="37" s="1"/>
  <c r="AC72" i="37" s="1"/>
  <c r="V74" i="37"/>
  <c r="AB74" i="37" s="1"/>
  <c r="AC74" i="37" s="1"/>
  <c r="V76" i="37"/>
  <c r="AB76" i="37" s="1"/>
  <c r="AC76" i="37" s="1"/>
  <c r="V78" i="37"/>
  <c r="AB78" i="37" s="1"/>
  <c r="AC78" i="37" s="1"/>
  <c r="V80" i="37"/>
  <c r="AB80" i="37" s="1"/>
  <c r="AC80" i="37" s="1"/>
  <c r="V82" i="37"/>
  <c r="AB82" i="37" s="1"/>
  <c r="AC82" i="37" s="1"/>
  <c r="V83" i="37"/>
  <c r="AB83" i="37" s="1"/>
  <c r="AC83" i="37" s="1"/>
  <c r="T82" i="37"/>
  <c r="T81" i="37"/>
  <c r="T80" i="37"/>
  <c r="T79" i="37"/>
  <c r="T78" i="37"/>
  <c r="T77" i="37"/>
  <c r="T76" i="37"/>
  <c r="T75" i="37"/>
  <c r="T74" i="37"/>
  <c r="T73" i="37"/>
  <c r="T72" i="37"/>
  <c r="T71" i="37"/>
  <c r="T70" i="37"/>
  <c r="T69" i="37"/>
  <c r="T68" i="37"/>
  <c r="T67" i="37"/>
  <c r="T66" i="37"/>
  <c r="T65" i="37"/>
  <c r="T64" i="37"/>
  <c r="T63" i="37"/>
  <c r="T62" i="37"/>
  <c r="T61" i="37"/>
  <c r="T60" i="37"/>
  <c r="T59" i="37"/>
  <c r="T58" i="37"/>
  <c r="T57" i="37"/>
  <c r="T56" i="37"/>
  <c r="S82" i="37"/>
  <c r="S81" i="37"/>
  <c r="S80" i="37"/>
  <c r="S79" i="37"/>
  <c r="S78" i="37"/>
  <c r="S77" i="37"/>
  <c r="S76" i="37"/>
  <c r="S75" i="37"/>
  <c r="S74" i="37"/>
  <c r="S73" i="37"/>
  <c r="S72" i="37"/>
  <c r="S71" i="37"/>
  <c r="S70" i="37"/>
  <c r="S69" i="37"/>
  <c r="S68" i="37"/>
  <c r="S67" i="37"/>
  <c r="S66" i="37"/>
  <c r="S65" i="37"/>
  <c r="S64" i="37"/>
  <c r="S63" i="37"/>
  <c r="S62" i="37"/>
  <c r="S61" i="37"/>
  <c r="S60" i="37"/>
  <c r="S59" i="37"/>
  <c r="S58" i="37"/>
  <c r="S57" i="37"/>
  <c r="S56" i="37"/>
  <c r="S83" i="37"/>
  <c r="T83" i="37"/>
  <c r="AA595" i="37" s="1"/>
  <c r="S103" i="37"/>
  <c r="T102" i="37"/>
  <c r="S101" i="37"/>
  <c r="T103" i="37"/>
  <c r="S102" i="37"/>
  <c r="T101" i="37"/>
  <c r="S100" i="37"/>
  <c r="T99" i="37"/>
  <c r="S98" i="37"/>
  <c r="T97" i="37"/>
  <c r="S96" i="37"/>
  <c r="T95" i="37"/>
  <c r="S94" i="37"/>
  <c r="T93" i="37"/>
  <c r="S92" i="37"/>
  <c r="T91" i="37"/>
  <c r="AA609" i="37" s="1"/>
  <c r="S90" i="37"/>
  <c r="T89" i="37"/>
  <c r="S88" i="37"/>
  <c r="T87" i="37"/>
  <c r="T100" i="37"/>
  <c r="S99" i="37"/>
  <c r="T98" i="37"/>
  <c r="S97" i="37"/>
  <c r="T96" i="37"/>
  <c r="S95" i="37"/>
  <c r="T94" i="37"/>
  <c r="S93" i="37"/>
  <c r="T92" i="37"/>
  <c r="S91" i="37"/>
  <c r="T90" i="37"/>
  <c r="S89" i="37"/>
  <c r="T88" i="37"/>
  <c r="S87" i="37"/>
  <c r="T86" i="37"/>
  <c r="S85" i="37"/>
  <c r="T84" i="37"/>
  <c r="S86" i="37"/>
  <c r="T85" i="37"/>
  <c r="S84" i="37"/>
  <c r="V84" i="37"/>
  <c r="AB84" i="37" s="1"/>
  <c r="AC84" i="37" s="1"/>
  <c r="V85" i="37"/>
  <c r="AB85" i="37" s="1"/>
  <c r="AC85" i="37" s="1"/>
  <c r="V89" i="37"/>
  <c r="AB89" i="37" s="1"/>
  <c r="AC89" i="37" s="1"/>
  <c r="V93" i="37"/>
  <c r="AB93" i="37" s="1"/>
  <c r="AC93" i="37" s="1"/>
  <c r="V97" i="37"/>
  <c r="AB97" i="37" s="1"/>
  <c r="AC97" i="37" s="1"/>
  <c r="V101" i="37"/>
  <c r="AB101" i="37" s="1"/>
  <c r="AC101" i="37" s="1"/>
  <c r="V90" i="37"/>
  <c r="AB90" i="37" s="1"/>
  <c r="AC90" i="37" s="1"/>
  <c r="V94" i="37"/>
  <c r="AB94" i="37" s="1"/>
  <c r="AC94" i="37" s="1"/>
  <c r="V98" i="37"/>
  <c r="AB98" i="37" s="1"/>
  <c r="AC98" i="37" s="1"/>
  <c r="V102" i="37"/>
  <c r="AB102" i="37" s="1"/>
  <c r="AC102" i="37" s="1"/>
  <c r="V103" i="37"/>
  <c r="AB103" i="37" s="1"/>
  <c r="AC103" i="37" s="1"/>
  <c r="V86" i="37"/>
  <c r="AB86" i="37" s="1"/>
  <c r="AC86" i="37" s="1"/>
  <c r="V87" i="37"/>
  <c r="AB87" i="37" s="1"/>
  <c r="AC87" i="37" s="1"/>
  <c r="V91" i="37"/>
  <c r="AB91" i="37" s="1"/>
  <c r="AC91" i="37" s="1"/>
  <c r="V95" i="37"/>
  <c r="AB95" i="37" s="1"/>
  <c r="AC95" i="37" s="1"/>
  <c r="V99" i="37"/>
  <c r="AB99" i="37" s="1"/>
  <c r="AC99" i="37" s="1"/>
  <c r="V88" i="37"/>
  <c r="AB88" i="37" s="1"/>
  <c r="AC88" i="37" s="1"/>
  <c r="V92" i="37"/>
  <c r="AB92" i="37" s="1"/>
  <c r="AC92" i="37" s="1"/>
  <c r="V96" i="37"/>
  <c r="AB96" i="37" s="1"/>
  <c r="AC96" i="37" s="1"/>
  <c r="V100" i="37"/>
  <c r="AB100" i="37" s="1"/>
  <c r="AC100" i="37" s="1"/>
  <c r="V105" i="37"/>
  <c r="AB105" i="37" s="1"/>
  <c r="AC105" i="37" s="1"/>
  <c r="V109" i="37"/>
  <c r="AB109" i="37" s="1"/>
  <c r="AC109" i="37" s="1"/>
  <c r="V112" i="37"/>
  <c r="AB112" i="37" s="1"/>
  <c r="AC112" i="37" s="1"/>
  <c r="V113" i="37"/>
  <c r="AB113" i="37" s="1"/>
  <c r="AC113" i="37" s="1"/>
  <c r="V116" i="37"/>
  <c r="AB116" i="37" s="1"/>
  <c r="AC116" i="37" s="1"/>
  <c r="V118" i="37"/>
  <c r="AB118" i="37" s="1"/>
  <c r="AC118" i="37" s="1"/>
  <c r="V120" i="37"/>
  <c r="AB120" i="37" s="1"/>
  <c r="AC120" i="37" s="1"/>
  <c r="V107" i="37"/>
  <c r="AB107" i="37" s="1"/>
  <c r="AC107" i="37" s="1"/>
  <c r="V110" i="37"/>
  <c r="AB110" i="37" s="1"/>
  <c r="AC110" i="37" s="1"/>
  <c r="V111" i="37"/>
  <c r="AB111" i="37" s="1"/>
  <c r="AC111" i="37" s="1"/>
  <c r="V115" i="37"/>
  <c r="AB115" i="37" s="1"/>
  <c r="AC115" i="37" s="1"/>
  <c r="V117" i="37"/>
  <c r="AB117" i="37" s="1"/>
  <c r="AC117" i="37" s="1"/>
  <c r="V119" i="37"/>
  <c r="AB119" i="37" s="1"/>
  <c r="AC119" i="37" s="1"/>
  <c r="V114" i="37"/>
  <c r="AB114" i="37" s="1"/>
  <c r="AC114" i="37" s="1"/>
  <c r="V106" i="37"/>
  <c r="AB106" i="37" s="1"/>
  <c r="AC106" i="37" s="1"/>
  <c r="V108" i="37"/>
  <c r="AB108" i="37" s="1"/>
  <c r="AC108" i="37" s="1"/>
  <c r="S105" i="37"/>
  <c r="T106" i="37"/>
  <c r="S107" i="37"/>
  <c r="T108" i="37"/>
  <c r="S109" i="37"/>
  <c r="T110" i="37"/>
  <c r="S111" i="37"/>
  <c r="T112" i="37"/>
  <c r="S113" i="37"/>
  <c r="T114" i="37"/>
  <c r="S115" i="37"/>
  <c r="T116" i="37"/>
  <c r="S117" i="37"/>
  <c r="T118" i="37"/>
  <c r="S119" i="37"/>
  <c r="T120" i="37"/>
  <c r="T105" i="37"/>
  <c r="S106" i="37"/>
  <c r="T107" i="37"/>
  <c r="S108" i="37"/>
  <c r="T109" i="37"/>
  <c r="S110" i="37"/>
  <c r="T111" i="37"/>
  <c r="S114" i="37"/>
  <c r="T115" i="37"/>
  <c r="S118" i="37"/>
  <c r="T119" i="37"/>
  <c r="S112" i="37"/>
  <c r="T113" i="37"/>
  <c r="S116" i="37"/>
  <c r="T117" i="37"/>
  <c r="S120" i="37"/>
  <c r="S104" i="37"/>
  <c r="T104" i="37"/>
  <c r="V104" i="37"/>
  <c r="AB104" i="37" s="1"/>
  <c r="AC104" i="37" s="1"/>
  <c r="S122" i="37"/>
  <c r="V122" i="37"/>
  <c r="AB122" i="37" s="1"/>
  <c r="S123" i="37"/>
  <c r="V123" i="37"/>
  <c r="AB123" i="37" s="1"/>
  <c r="S124" i="37"/>
  <c r="V124" i="37"/>
  <c r="AB124" i="37" s="1"/>
  <c r="S125" i="37"/>
  <c r="V125" i="37"/>
  <c r="AB125" i="37" s="1"/>
  <c r="AC125" i="37" s="1"/>
  <c r="S126" i="37"/>
  <c r="V126" i="37"/>
  <c r="AB126" i="37" s="1"/>
  <c r="S127" i="37"/>
  <c r="V127" i="37"/>
  <c r="AB127" i="37" s="1"/>
  <c r="S128" i="37"/>
  <c r="V128" i="37"/>
  <c r="AB128" i="37" s="1"/>
  <c r="AC128" i="37" s="1"/>
  <c r="S129" i="37"/>
  <c r="V129" i="37"/>
  <c r="AB129" i="37" s="1"/>
  <c r="AC129" i="37" s="1"/>
  <c r="S130" i="37"/>
  <c r="V130" i="37"/>
  <c r="AB130" i="37" s="1"/>
  <c r="AC130" i="37" s="1"/>
  <c r="S131" i="37"/>
  <c r="V131" i="37"/>
  <c r="AB131" i="37" s="1"/>
  <c r="AC131" i="37" s="1"/>
  <c r="S132" i="37"/>
  <c r="V132" i="37"/>
  <c r="AB132" i="37" s="1"/>
  <c r="S133" i="37"/>
  <c r="V133" i="37"/>
  <c r="AB133" i="37" s="1"/>
  <c r="AC133" i="37" s="1"/>
  <c r="T122" i="37"/>
  <c r="T123" i="37"/>
  <c r="T124" i="37"/>
  <c r="T125" i="37"/>
  <c r="T126" i="37"/>
  <c r="T127" i="37"/>
  <c r="T128" i="37"/>
  <c r="T129" i="37"/>
  <c r="T130" i="37"/>
  <c r="T131" i="37"/>
  <c r="T132" i="37"/>
  <c r="T133" i="37"/>
  <c r="V121" i="37"/>
  <c r="AB121" i="37" s="1"/>
  <c r="T121" i="37"/>
  <c r="S121" i="37"/>
  <c r="S402" i="37"/>
  <c r="T402" i="37"/>
  <c r="V402" i="37"/>
  <c r="AB402" i="37" s="1"/>
  <c r="AC402" i="37" s="1"/>
  <c r="V154" i="37"/>
  <c r="AB154" i="37" s="1"/>
  <c r="V158" i="37"/>
  <c r="AB158" i="37" s="1"/>
  <c r="AC158" i="37" s="1"/>
  <c r="V163" i="37"/>
  <c r="AB163" i="37" s="1"/>
  <c r="V166" i="37"/>
  <c r="AB166" i="37" s="1"/>
  <c r="V170" i="37"/>
  <c r="AB170" i="37" s="1"/>
  <c r="AC170" i="37" s="1"/>
  <c r="V177" i="37"/>
  <c r="AB177" i="37" s="1"/>
  <c r="V181" i="37"/>
  <c r="AB181" i="37" s="1"/>
  <c r="V184" i="37"/>
  <c r="AB184" i="37" s="1"/>
  <c r="AC184" i="37" s="1"/>
  <c r="V188" i="37"/>
  <c r="AB188" i="37" s="1"/>
  <c r="AC188" i="37" s="1"/>
  <c r="V192" i="37"/>
  <c r="AB192" i="37" s="1"/>
  <c r="V195" i="37"/>
  <c r="AB195" i="37" s="1"/>
  <c r="AC195" i="37" s="1"/>
  <c r="V199" i="37"/>
  <c r="AB199" i="37" s="1"/>
  <c r="V202" i="37"/>
  <c r="AB202" i="37" s="1"/>
  <c r="AC202" i="37" s="1"/>
  <c r="V206" i="37"/>
  <c r="AB206" i="37" s="1"/>
  <c r="AC206" i="37" s="1"/>
  <c r="V210" i="37"/>
  <c r="AB210" i="37" s="1"/>
  <c r="AC210" i="37" s="1"/>
  <c r="V213" i="37"/>
  <c r="AB213" i="37" s="1"/>
  <c r="AC213" i="37" s="1"/>
  <c r="V217" i="37"/>
  <c r="AB217" i="37" s="1"/>
  <c r="AC217" i="37" s="1"/>
  <c r="V224" i="37"/>
  <c r="AB224" i="37" s="1"/>
  <c r="AC224" i="37" s="1"/>
  <c r="V228" i="37"/>
  <c r="AB228" i="37" s="1"/>
  <c r="AC228" i="37" s="1"/>
  <c r="V230" i="37"/>
  <c r="AB230" i="37" s="1"/>
  <c r="AC230" i="37" s="1"/>
  <c r="V234" i="37"/>
  <c r="AB234" i="37" s="1"/>
  <c r="AC234" i="37" s="1"/>
  <c r="V238" i="37"/>
  <c r="AB238" i="37" s="1"/>
  <c r="AC238" i="37" s="1"/>
  <c r="V242" i="37"/>
  <c r="AB242" i="37" s="1"/>
  <c r="AC242" i="37" s="1"/>
  <c r="V246" i="37"/>
  <c r="AB246" i="37" s="1"/>
  <c r="AC246" i="37" s="1"/>
  <c r="AC245" i="37" s="1"/>
  <c r="V250" i="37"/>
  <c r="AB250" i="37" s="1"/>
  <c r="AC250" i="37" s="1"/>
  <c r="V257" i="37"/>
  <c r="AB257" i="37" s="1"/>
  <c r="V261" i="37"/>
  <c r="AB261" i="37" s="1"/>
  <c r="V265" i="37"/>
  <c r="AB265" i="37" s="1"/>
  <c r="V269" i="37"/>
  <c r="AB269" i="37" s="1"/>
  <c r="V273" i="37"/>
  <c r="AB273" i="37" s="1"/>
  <c r="V277" i="37"/>
  <c r="AB277" i="37" s="1"/>
  <c r="V281" i="37"/>
  <c r="AB281" i="37" s="1"/>
  <c r="V285" i="37"/>
  <c r="AB285" i="37" s="1"/>
  <c r="AC285" i="37" s="1"/>
  <c r="V288" i="37"/>
  <c r="AB288" i="37" s="1"/>
  <c r="AC288" i="37" s="1"/>
  <c r="V292" i="37"/>
  <c r="AB292" i="37" s="1"/>
  <c r="AC292" i="37" s="1"/>
  <c r="V308" i="37"/>
  <c r="AB308" i="37" s="1"/>
  <c r="AC308" i="37" s="1"/>
  <c r="V312" i="37"/>
  <c r="AB312" i="37" s="1"/>
  <c r="AC312" i="37" s="1"/>
  <c r="V316" i="37"/>
  <c r="AB316" i="37" s="1"/>
  <c r="AC316" i="37" s="1"/>
  <c r="AC315" i="37" s="1"/>
  <c r="V344" i="37"/>
  <c r="AB344" i="37" s="1"/>
  <c r="AC344" i="37" s="1"/>
  <c r="V350" i="37"/>
  <c r="AB350" i="37" s="1"/>
  <c r="AC350" i="37" s="1"/>
  <c r="V354" i="37"/>
  <c r="AB354" i="37" s="1"/>
  <c r="AC354" i="37" s="1"/>
  <c r="V361" i="37"/>
  <c r="AB361" i="37" s="1"/>
  <c r="AC361" i="37" s="1"/>
  <c r="V386" i="37"/>
  <c r="AB386" i="37" s="1"/>
  <c r="AC386" i="37" s="1"/>
  <c r="V417" i="37"/>
  <c r="AB417" i="37" s="1"/>
  <c r="AC417" i="37" s="1"/>
  <c r="V421" i="37"/>
  <c r="AB421" i="37" s="1"/>
  <c r="AC421" i="37" s="1"/>
  <c r="V439" i="37"/>
  <c r="AB439" i="37" s="1"/>
  <c r="AC439" i="37" s="1"/>
  <c r="V443" i="37"/>
  <c r="AB443" i="37" s="1"/>
  <c r="AC443" i="37" s="1"/>
  <c r="V448" i="37"/>
  <c r="AB448" i="37" s="1"/>
  <c r="AC448" i="37" s="1"/>
  <c r="V453" i="37"/>
  <c r="AB453" i="37" s="1"/>
  <c r="AC453" i="37" s="1"/>
  <c r="V457" i="37"/>
  <c r="AB457" i="37" s="1"/>
  <c r="AC457" i="37" s="1"/>
  <c r="V460" i="37"/>
  <c r="AB460" i="37" s="1"/>
  <c r="AC460" i="37" s="1"/>
  <c r="V464" i="37"/>
  <c r="AB464" i="37" s="1"/>
  <c r="AC464" i="37" s="1"/>
  <c r="V468" i="37"/>
  <c r="AB468" i="37" s="1"/>
  <c r="AC468" i="37" s="1"/>
  <c r="V475" i="37"/>
  <c r="AB475" i="37" s="1"/>
  <c r="AC475" i="37" s="1"/>
  <c r="V478" i="37"/>
  <c r="AB478" i="37" s="1"/>
  <c r="AC478" i="37" s="1"/>
  <c r="V482" i="37"/>
  <c r="AB482" i="37" s="1"/>
  <c r="AC482" i="37" s="1"/>
  <c r="V486" i="37"/>
  <c r="AB486" i="37" s="1"/>
  <c r="AC486" i="37" s="1"/>
  <c r="V506" i="37"/>
  <c r="AB506" i="37" s="1"/>
  <c r="AC506" i="37" s="1"/>
  <c r="AC505" i="37" s="1"/>
  <c r="V510" i="37"/>
  <c r="AB510" i="37" s="1"/>
  <c r="AC510" i="37" s="1"/>
  <c r="V518" i="37"/>
  <c r="AB518" i="37" s="1"/>
  <c r="AC518" i="37" s="1"/>
  <c r="V526" i="37"/>
  <c r="AB526" i="37" s="1"/>
  <c r="AC526" i="37" s="1"/>
  <c r="V530" i="37"/>
  <c r="AB530" i="37" s="1"/>
  <c r="AC530" i="37" s="1"/>
  <c r="V155" i="37"/>
  <c r="AB155" i="37" s="1"/>
  <c r="AC155" i="37" s="1"/>
  <c r="V160" i="37"/>
  <c r="AB160" i="37" s="1"/>
  <c r="V164" i="37"/>
  <c r="AB164" i="37" s="1"/>
  <c r="AC164" i="37" s="1"/>
  <c r="V167" i="37"/>
  <c r="AB167" i="37" s="1"/>
  <c r="AC167" i="37" s="1"/>
  <c r="V174" i="37"/>
  <c r="AB174" i="37" s="1"/>
  <c r="AC174" i="37" s="1"/>
  <c r="AC173" i="37" s="1"/>
  <c r="AC172" i="37" s="1"/>
  <c r="AC171" i="37" s="1"/>
  <c r="V175" i="37"/>
  <c r="AB175" i="37" s="1"/>
  <c r="AC175" i="37" s="1"/>
  <c r="V178" i="37"/>
  <c r="AB178" i="37" s="1"/>
  <c r="AC178" i="37" s="1"/>
  <c r="V182" i="37"/>
  <c r="AB182" i="37" s="1"/>
  <c r="V185" i="37"/>
  <c r="AB185" i="37" s="1"/>
  <c r="AC185" i="37" s="1"/>
  <c r="V190" i="37"/>
  <c r="AB190" i="37" s="1"/>
  <c r="AC190" i="37" s="1"/>
  <c r="V193" i="37"/>
  <c r="AB193" i="37" s="1"/>
  <c r="AC193" i="37" s="1"/>
  <c r="V196" i="37"/>
  <c r="AB196" i="37" s="1"/>
  <c r="V200" i="37"/>
  <c r="AB200" i="37" s="1"/>
  <c r="AC200" i="37" s="1"/>
  <c r="V203" i="37"/>
  <c r="AB203" i="37" s="1"/>
  <c r="AC203" i="37" s="1"/>
  <c r="V207" i="37"/>
  <c r="AB207" i="37" s="1"/>
  <c r="AC207" i="37" s="1"/>
  <c r="V211" i="37"/>
  <c r="AB211" i="37" s="1"/>
  <c r="AC211" i="37" s="1"/>
  <c r="V214" i="37"/>
  <c r="AB214" i="37" s="1"/>
  <c r="AC214" i="37" s="1"/>
  <c r="V218" i="37"/>
  <c r="AB218" i="37" s="1"/>
  <c r="AC218" i="37" s="1"/>
  <c r="V221" i="37"/>
  <c r="AB221" i="37" s="1"/>
  <c r="AC221" i="37" s="1"/>
  <c r="V225" i="37"/>
  <c r="AB225" i="37" s="1"/>
  <c r="AC225" i="37" s="1"/>
  <c r="V231" i="37"/>
  <c r="AB231" i="37" s="1"/>
  <c r="AC231" i="37" s="1"/>
  <c r="V235" i="37"/>
  <c r="AB235" i="37" s="1"/>
  <c r="AC235" i="37" s="1"/>
  <c r="V239" i="37"/>
  <c r="AB239" i="37" s="1"/>
  <c r="AC239" i="37" s="1"/>
  <c r="V247" i="37"/>
  <c r="AB247" i="37" s="1"/>
  <c r="AC247" i="37" s="1"/>
  <c r="V258" i="37"/>
  <c r="AB258" i="37" s="1"/>
  <c r="AC258" i="37" s="1"/>
  <c r="V262" i="37"/>
  <c r="AB262" i="37" s="1"/>
  <c r="AC262" i="37" s="1"/>
  <c r="V266" i="37"/>
  <c r="AB266" i="37" s="1"/>
  <c r="AC266" i="37" s="1"/>
  <c r="V270" i="37"/>
  <c r="AB270" i="37" s="1"/>
  <c r="AC270" i="37" s="1"/>
  <c r="V274" i="37"/>
  <c r="AB274" i="37" s="1"/>
  <c r="AC274" i="37" s="1"/>
  <c r="V278" i="37"/>
  <c r="AB278" i="37" s="1"/>
  <c r="AC278" i="37" s="1"/>
  <c r="V282" i="37"/>
  <c r="AB282" i="37" s="1"/>
  <c r="AC282" i="37" s="1"/>
  <c r="V289" i="37"/>
  <c r="AB289" i="37" s="1"/>
  <c r="AC289" i="37" s="1"/>
  <c r="V293" i="37"/>
  <c r="AB293" i="37" s="1"/>
  <c r="AC293" i="37" s="1"/>
  <c r="V297" i="37"/>
  <c r="AB297" i="37" s="1"/>
  <c r="AC297" i="37" s="1"/>
  <c r="V313" i="37"/>
  <c r="AB313" i="37" s="1"/>
  <c r="AC313" i="37" s="1"/>
  <c r="V323" i="37"/>
  <c r="AB323" i="37" s="1"/>
  <c r="AC323" i="37" s="1"/>
  <c r="V345" i="37"/>
  <c r="AB345" i="37" s="1"/>
  <c r="AC345" i="37" s="1"/>
  <c r="V368" i="37"/>
  <c r="AB368" i="37" s="1"/>
  <c r="AC368" i="37" s="1"/>
  <c r="V372" i="37"/>
  <c r="AB372" i="37" s="1"/>
  <c r="AC372" i="37" s="1"/>
  <c r="AC371" i="37" s="1"/>
  <c r="AC370" i="37" s="1"/>
  <c r="V380" i="37"/>
  <c r="AB380" i="37" s="1"/>
  <c r="V387" i="37"/>
  <c r="AB387" i="37" s="1"/>
  <c r="AC387" i="37" s="1"/>
  <c r="V389" i="37"/>
  <c r="AB389" i="37" s="1"/>
  <c r="AC389" i="37" s="1"/>
  <c r="V401" i="37"/>
  <c r="AB401" i="37" s="1"/>
  <c r="V412" i="37"/>
  <c r="AB412" i="37" s="1"/>
  <c r="AC412" i="37" s="1"/>
  <c r="V414" i="37"/>
  <c r="AB414" i="37" s="1"/>
  <c r="AC414" i="37" s="1"/>
  <c r="V418" i="37"/>
  <c r="AB418" i="37" s="1"/>
  <c r="AC418" i="37" s="1"/>
  <c r="V422" i="37"/>
  <c r="AB422" i="37" s="1"/>
  <c r="AC422" i="37" s="1"/>
  <c r="V425" i="37"/>
  <c r="AB425" i="37" s="1"/>
  <c r="AC425" i="37" s="1"/>
  <c r="V440" i="37"/>
  <c r="AB440" i="37" s="1"/>
  <c r="AC440" i="37" s="1"/>
  <c r="V444" i="37"/>
  <c r="AB444" i="37" s="1"/>
  <c r="AC444" i="37" s="1"/>
  <c r="V454" i="37"/>
  <c r="AB454" i="37" s="1"/>
  <c r="V458" i="37"/>
  <c r="AB458" i="37" s="1"/>
  <c r="AC458" i="37" s="1"/>
  <c r="V461" i="37"/>
  <c r="AB461" i="37" s="1"/>
  <c r="AC461" i="37" s="1"/>
  <c r="V476" i="37"/>
  <c r="AB476" i="37" s="1"/>
  <c r="AC476" i="37" s="1"/>
  <c r="V479" i="37"/>
  <c r="AB479" i="37" s="1"/>
  <c r="AC479" i="37" s="1"/>
  <c r="V483" i="37"/>
  <c r="AB483" i="37" s="1"/>
  <c r="AC483" i="37" s="1"/>
  <c r="V491" i="37"/>
  <c r="AB491" i="37" s="1"/>
  <c r="AC491" i="37" s="1"/>
  <c r="V503" i="37"/>
  <c r="AB503" i="37" s="1"/>
  <c r="AC503" i="37" s="1"/>
  <c r="V507" i="37"/>
  <c r="AB507" i="37" s="1"/>
  <c r="AC507" i="37" s="1"/>
  <c r="V511" i="37"/>
  <c r="AB511" i="37" s="1"/>
  <c r="AC511" i="37" s="1"/>
  <c r="V515" i="37"/>
  <c r="AB515" i="37" s="1"/>
  <c r="AC515" i="37" s="1"/>
  <c r="AC514" i="37" s="1"/>
  <c r="AC513" i="37" s="1"/>
  <c r="V523" i="37"/>
  <c r="AB523" i="37" s="1"/>
  <c r="AC523" i="37" s="1"/>
  <c r="AC522" i="37" s="1"/>
  <c r="V527" i="37"/>
  <c r="AB527" i="37" s="1"/>
  <c r="AC527" i="37" s="1"/>
  <c r="V531" i="37"/>
  <c r="AB531" i="37" s="1"/>
  <c r="AC531" i="37" s="1"/>
  <c r="V161" i="37"/>
  <c r="AB161" i="37" s="1"/>
  <c r="AC161" i="37" s="1"/>
  <c r="V176" i="37"/>
  <c r="AB176" i="37" s="1"/>
  <c r="AC176" i="37" s="1"/>
  <c r="V179" i="37"/>
  <c r="AB179" i="37" s="1"/>
  <c r="AC179" i="37" s="1"/>
  <c r="V183" i="37"/>
  <c r="AB183" i="37" s="1"/>
  <c r="AC183" i="37" s="1"/>
  <c r="V186" i="37"/>
  <c r="AB186" i="37" s="1"/>
  <c r="V197" i="37"/>
  <c r="AB197" i="37" s="1"/>
  <c r="AC197" i="37" s="1"/>
  <c r="V201" i="37"/>
  <c r="AB201" i="37" s="1"/>
  <c r="AC201" i="37" s="1"/>
  <c r="V204" i="37"/>
  <c r="AB204" i="37" s="1"/>
  <c r="AC204" i="37" s="1"/>
  <c r="V208" i="37"/>
  <c r="AB208" i="37" s="1"/>
  <c r="V215" i="37"/>
  <c r="AB215" i="37" s="1"/>
  <c r="AC215" i="37" s="1"/>
  <c r="V219" i="37"/>
  <c r="AB219" i="37" s="1"/>
  <c r="AC219" i="37" s="1"/>
  <c r="V222" i="37"/>
  <c r="AB222" i="37" s="1"/>
  <c r="AC222" i="37" s="1"/>
  <c r="V226" i="37"/>
  <c r="AB226" i="37" s="1"/>
  <c r="AC226" i="37" s="1"/>
  <c r="V229" i="37"/>
  <c r="AB229" i="37" s="1"/>
  <c r="AC229" i="37" s="1"/>
  <c r="V232" i="37"/>
  <c r="AB232" i="37" s="1"/>
  <c r="AC232" i="37" s="1"/>
  <c r="V236" i="37"/>
  <c r="AB236" i="37" s="1"/>
  <c r="AC236" i="37" s="1"/>
  <c r="V240" i="37"/>
  <c r="AB240" i="37" s="1"/>
  <c r="AC240" i="37" s="1"/>
  <c r="V244" i="37"/>
  <c r="AB244" i="37" s="1"/>
  <c r="AC244" i="37" s="1"/>
  <c r="V248" i="37"/>
  <c r="AB248" i="37" s="1"/>
  <c r="AC248" i="37" s="1"/>
  <c r="V251" i="37"/>
  <c r="AB251" i="37" s="1"/>
  <c r="AC251" i="37" s="1"/>
  <c r="V255" i="37"/>
  <c r="AB255" i="37" s="1"/>
  <c r="V259" i="37"/>
  <c r="AB259" i="37" s="1"/>
  <c r="V263" i="37"/>
  <c r="AB263" i="37" s="1"/>
  <c r="V267" i="37"/>
  <c r="AB267" i="37" s="1"/>
  <c r="V271" i="37"/>
  <c r="AB271" i="37" s="1"/>
  <c r="V275" i="37"/>
  <c r="AB275" i="37" s="1"/>
  <c r="V279" i="37"/>
  <c r="AB279" i="37" s="1"/>
  <c r="V283" i="37"/>
  <c r="AB283" i="37" s="1"/>
  <c r="AC283" i="37" s="1"/>
  <c r="V287" i="37"/>
  <c r="AB287" i="37" s="1"/>
  <c r="AC287" i="37" s="1"/>
  <c r="V290" i="37"/>
  <c r="AB290" i="37" s="1"/>
  <c r="AC290" i="37" s="1"/>
  <c r="V294" i="37"/>
  <c r="AB294" i="37" s="1"/>
  <c r="AC294" i="37" s="1"/>
  <c r="V314" i="37"/>
  <c r="AB314" i="37" s="1"/>
  <c r="AC314" i="37" s="1"/>
  <c r="V324" i="37"/>
  <c r="AB324" i="37" s="1"/>
  <c r="AC324" i="37" s="1"/>
  <c r="V328" i="37"/>
  <c r="AB328" i="37" s="1"/>
  <c r="AC328" i="37" s="1"/>
  <c r="V342" i="37"/>
  <c r="AB342" i="37" s="1"/>
  <c r="AC342" i="37" s="1"/>
  <c r="V346" i="37"/>
  <c r="AB346" i="37" s="1"/>
  <c r="AC346" i="37" s="1"/>
  <c r="V367" i="37"/>
  <c r="AB367" i="37" s="1"/>
  <c r="AC367" i="37" s="1"/>
  <c r="V369" i="37"/>
  <c r="AB369" i="37" s="1"/>
  <c r="AC369" i="37" s="1"/>
  <c r="V373" i="37"/>
  <c r="AB373" i="37" s="1"/>
  <c r="AC373" i="37" s="1"/>
  <c r="V377" i="37"/>
  <c r="AB377" i="37" s="1"/>
  <c r="AC377" i="37" s="1"/>
  <c r="V381" i="37"/>
  <c r="AB381" i="37" s="1"/>
  <c r="V419" i="37"/>
  <c r="AB419" i="37" s="1"/>
  <c r="AC419" i="37" s="1"/>
  <c r="V431" i="37"/>
  <c r="AB431" i="37" s="1"/>
  <c r="AC431" i="37" s="1"/>
  <c r="V441" i="37"/>
  <c r="AB441" i="37" s="1"/>
  <c r="V450" i="37"/>
  <c r="AB450" i="37" s="1"/>
  <c r="AC450" i="37" s="1"/>
  <c r="AC449" i="37" s="1"/>
  <c r="V455" i="37"/>
  <c r="AB455" i="37" s="1"/>
  <c r="AC455" i="37" s="1"/>
  <c r="V459" i="37"/>
  <c r="AB459" i="37" s="1"/>
  <c r="AC459" i="37" s="1"/>
  <c r="V480" i="37"/>
  <c r="AB480" i="37" s="1"/>
  <c r="AC480" i="37" s="1"/>
  <c r="V504" i="37"/>
  <c r="AB504" i="37" s="1"/>
  <c r="AC504" i="37" s="1"/>
  <c r="V508" i="37"/>
  <c r="AB508" i="37" s="1"/>
  <c r="AC508" i="37" s="1"/>
  <c r="V512" i="37"/>
  <c r="AB512" i="37" s="1"/>
  <c r="AC512" i="37" s="1"/>
  <c r="V516" i="37"/>
  <c r="AB516" i="37" s="1"/>
  <c r="AC516" i="37" s="1"/>
  <c r="V520" i="37"/>
  <c r="AB520" i="37" s="1"/>
  <c r="AC520" i="37" s="1"/>
  <c r="AC519" i="37" s="1"/>
  <c r="V524" i="37"/>
  <c r="AB524" i="37" s="1"/>
  <c r="AC524" i="37" s="1"/>
  <c r="V528" i="37"/>
  <c r="AB528" i="37" s="1"/>
  <c r="AC528" i="37" s="1"/>
  <c r="V180" i="37"/>
  <c r="AB180" i="37" s="1"/>
  <c r="AC180" i="37" s="1"/>
  <c r="V191" i="37"/>
  <c r="AB191" i="37" s="1"/>
  <c r="V212" i="37"/>
  <c r="AB212" i="37" s="1"/>
  <c r="AC212" i="37" s="1"/>
  <c r="V227" i="37"/>
  <c r="AB227" i="37" s="1"/>
  <c r="AC227" i="37" s="1"/>
  <c r="V264" i="37"/>
  <c r="AB264" i="37" s="1"/>
  <c r="AC264" i="37" s="1"/>
  <c r="V280" i="37"/>
  <c r="AB280" i="37" s="1"/>
  <c r="AC280" i="37" s="1"/>
  <c r="V291" i="37"/>
  <c r="AB291" i="37" s="1"/>
  <c r="AC291" i="37" s="1"/>
  <c r="V299" i="37"/>
  <c r="AB299" i="37" s="1"/>
  <c r="AC299" i="37" s="1"/>
  <c r="V307" i="37"/>
  <c r="AB307" i="37" s="1"/>
  <c r="AC307" i="37" s="1"/>
  <c r="V325" i="37"/>
  <c r="AB325" i="37" s="1"/>
  <c r="AC325" i="37" s="1"/>
  <c r="V349" i="37"/>
  <c r="AB349" i="37" s="1"/>
  <c r="AC349" i="37" s="1"/>
  <c r="AC348" i="37" s="1"/>
  <c r="V374" i="37"/>
  <c r="AB374" i="37" s="1"/>
  <c r="AC374" i="37" s="1"/>
  <c r="V420" i="37"/>
  <c r="AB420" i="37" s="1"/>
  <c r="AC420" i="37" s="1"/>
  <c r="V432" i="37"/>
  <c r="AB432" i="37" s="1"/>
  <c r="AC432" i="37" s="1"/>
  <c r="V438" i="37"/>
  <c r="AB438" i="37" s="1"/>
  <c r="AC438" i="37" s="1"/>
  <c r="V447" i="37"/>
  <c r="AB447" i="37" s="1"/>
  <c r="AC447" i="37" s="1"/>
  <c r="V451" i="37"/>
  <c r="AB451" i="37" s="1"/>
  <c r="AC451" i="37" s="1"/>
  <c r="V470" i="37"/>
  <c r="AB470" i="37" s="1"/>
  <c r="AC470" i="37" s="1"/>
  <c r="V474" i="37"/>
  <c r="AB474" i="37" s="1"/>
  <c r="AC474" i="37" s="1"/>
  <c r="V165" i="37"/>
  <c r="AB165" i="37" s="1"/>
  <c r="AC165" i="37" s="1"/>
  <c r="V205" i="37"/>
  <c r="AB205" i="37" s="1"/>
  <c r="AC205" i="37" s="1"/>
  <c r="V216" i="37"/>
  <c r="AB216" i="37" s="1"/>
  <c r="AC216" i="37" s="1"/>
  <c r="V252" i="37"/>
  <c r="AB252" i="37" s="1"/>
  <c r="AC252" i="37" s="1"/>
  <c r="V253" i="37"/>
  <c r="AB253" i="37" s="1"/>
  <c r="AC253" i="37" s="1"/>
  <c r="V268" i="37"/>
  <c r="AB268" i="37" s="1"/>
  <c r="AC268" i="37" s="1"/>
  <c r="V295" i="37"/>
  <c r="AB295" i="37" s="1"/>
  <c r="AC295" i="37" s="1"/>
  <c r="V343" i="37"/>
  <c r="AB343" i="37" s="1"/>
  <c r="AC343" i="37" s="1"/>
  <c r="V364" i="37"/>
  <c r="AB364" i="37" s="1"/>
  <c r="AC364" i="37" s="1"/>
  <c r="V382" i="37"/>
  <c r="AB382" i="37" s="1"/>
  <c r="AC382" i="37" s="1"/>
  <c r="V408" i="37"/>
  <c r="AB408" i="37" s="1"/>
  <c r="AC408" i="37" s="1"/>
  <c r="V442" i="37"/>
  <c r="AB442" i="37" s="1"/>
  <c r="AC442" i="37" s="1"/>
  <c r="V485" i="37"/>
  <c r="AB485" i="37" s="1"/>
  <c r="AC485" i="37" s="1"/>
  <c r="V517" i="37"/>
  <c r="AB517" i="37" s="1"/>
  <c r="V187" i="37"/>
  <c r="AB187" i="37" s="1"/>
  <c r="AC187" i="37" s="1"/>
  <c r="AC186" i="37" s="1"/>
  <c r="V194" i="37"/>
  <c r="AB194" i="37" s="1"/>
  <c r="AC194" i="37" s="1"/>
  <c r="V209" i="37"/>
  <c r="AB209" i="37" s="1"/>
  <c r="AC209" i="37" s="1"/>
  <c r="V220" i="37"/>
  <c r="AB220" i="37" s="1"/>
  <c r="AC220" i="37" s="1"/>
  <c r="V233" i="37"/>
  <c r="AB233" i="37" s="1"/>
  <c r="AC233" i="37" s="1"/>
  <c r="V256" i="37"/>
  <c r="AB256" i="37" s="1"/>
  <c r="AC256" i="37" s="1"/>
  <c r="V272" i="37"/>
  <c r="AB272" i="37" s="1"/>
  <c r="AC272" i="37" s="1"/>
  <c r="V347" i="37"/>
  <c r="AB347" i="37" s="1"/>
  <c r="AC347" i="37" s="1"/>
  <c r="V391" i="37"/>
  <c r="AB391" i="37" s="1"/>
  <c r="AC391" i="37" s="1"/>
  <c r="V452" i="37"/>
  <c r="AB452" i="37" s="1"/>
  <c r="V463" i="37"/>
  <c r="AB463" i="37" s="1"/>
  <c r="V509" i="37"/>
  <c r="AB509" i="37" s="1"/>
  <c r="AC509" i="37" s="1"/>
  <c r="V157" i="37"/>
  <c r="AB157" i="37" s="1"/>
  <c r="V223" i="37"/>
  <c r="AB223" i="37" s="1"/>
  <c r="AC223" i="37" s="1"/>
  <c r="V237" i="37"/>
  <c r="AB237" i="37" s="1"/>
  <c r="AC237" i="37" s="1"/>
  <c r="V249" i="37"/>
  <c r="AB249" i="37" s="1"/>
  <c r="AC249" i="37" s="1"/>
  <c r="V260" i="37"/>
  <c r="AB260" i="37" s="1"/>
  <c r="AC260" i="37" s="1"/>
  <c r="V276" i="37"/>
  <c r="AB276" i="37" s="1"/>
  <c r="AC276" i="37" s="1"/>
  <c r="V456" i="37"/>
  <c r="AB456" i="37" s="1"/>
  <c r="V521" i="37"/>
  <c r="AB521" i="37" s="1"/>
  <c r="AC521" i="37" s="1"/>
  <c r="V134" i="37"/>
  <c r="AB134" i="37" s="1"/>
  <c r="AC134" i="37" s="1"/>
  <c r="V139" i="37"/>
  <c r="AB139" i="37" s="1"/>
  <c r="AC139" i="37" s="1"/>
  <c r="V143" i="37"/>
  <c r="AB143" i="37" s="1"/>
  <c r="V147" i="37"/>
  <c r="AB147" i="37" s="1"/>
  <c r="AC147" i="37" s="1"/>
  <c r="V153" i="37"/>
  <c r="AB153" i="37" s="1"/>
  <c r="AC153" i="37" s="1"/>
  <c r="V137" i="37"/>
  <c r="AB137" i="37" s="1"/>
  <c r="AC137" i="37" s="1"/>
  <c r="V140" i="37"/>
  <c r="AB140" i="37" s="1"/>
  <c r="AC140" i="37" s="1"/>
  <c r="V144" i="37"/>
  <c r="AB144" i="37" s="1"/>
  <c r="AC144" i="37" s="1"/>
  <c r="V148" i="37"/>
  <c r="AB148" i="37" s="1"/>
  <c r="AC148" i="37" s="1"/>
  <c r="V135" i="37"/>
  <c r="AB135" i="37" s="1"/>
  <c r="AC135" i="37" s="1"/>
  <c r="V141" i="37"/>
  <c r="AB141" i="37" s="1"/>
  <c r="AC141" i="37" s="1"/>
  <c r="V145" i="37"/>
  <c r="AB145" i="37" s="1"/>
  <c r="AC145" i="37" s="1"/>
  <c r="V149" i="37"/>
  <c r="AB149" i="37" s="1"/>
  <c r="AC149" i="37" s="1"/>
  <c r="V136" i="37"/>
  <c r="AB136" i="37" s="1"/>
  <c r="AC136" i="37" s="1"/>
  <c r="V138" i="37"/>
  <c r="AB138" i="37" s="1"/>
  <c r="AC138" i="37" s="1"/>
  <c r="V142" i="37"/>
  <c r="AB142" i="37" s="1"/>
  <c r="V146" i="37"/>
  <c r="AB146" i="37" s="1"/>
  <c r="AC146" i="37" s="1"/>
  <c r="V152" i="37"/>
  <c r="AB152" i="37" s="1"/>
  <c r="S136" i="37"/>
  <c r="T136" i="37"/>
  <c r="T139" i="37"/>
  <c r="T141" i="37"/>
  <c r="T143" i="37"/>
  <c r="T145" i="37"/>
  <c r="T147" i="37"/>
  <c r="T149" i="37"/>
  <c r="S135" i="37"/>
  <c r="T140" i="37"/>
  <c r="S141" i="37"/>
  <c r="S142" i="37"/>
  <c r="T146" i="37"/>
  <c r="S147" i="37"/>
  <c r="S148" i="37"/>
  <c r="S134" i="37"/>
  <c r="T135" i="37"/>
  <c r="S137" i="37"/>
  <c r="T142" i="37"/>
  <c r="S143" i="37"/>
  <c r="S144" i="37"/>
  <c r="T148" i="37"/>
  <c r="S149" i="37"/>
  <c r="T134" i="37"/>
  <c r="T137" i="37"/>
  <c r="S138" i="37"/>
  <c r="T144" i="37"/>
  <c r="T138" i="37"/>
  <c r="S145" i="37"/>
  <c r="S140" i="37"/>
  <c r="S146" i="37"/>
  <c r="S139" i="37"/>
  <c r="S256" i="37"/>
  <c r="S260" i="37"/>
  <c r="S266" i="37"/>
  <c r="S268" i="37"/>
  <c r="S270" i="37"/>
  <c r="S272" i="37"/>
  <c r="S274" i="37"/>
  <c r="S276" i="37"/>
  <c r="S278" i="37"/>
  <c r="S280" i="37"/>
  <c r="S352" i="37"/>
  <c r="T256" i="37"/>
  <c r="T260" i="37"/>
  <c r="T266" i="37"/>
  <c r="T268" i="37"/>
  <c r="T270" i="37"/>
  <c r="T272" i="37"/>
  <c r="T274" i="37"/>
  <c r="T276" i="37"/>
  <c r="T278" i="37"/>
  <c r="T280" i="37"/>
  <c r="T352" i="37"/>
  <c r="S386" i="37"/>
  <c r="S446" i="37"/>
  <c r="S453" i="37"/>
  <c r="S455" i="37"/>
  <c r="S457" i="37"/>
  <c r="T446" i="37"/>
  <c r="T455" i="37"/>
  <c r="S533" i="37"/>
  <c r="T518" i="37"/>
  <c r="T453" i="37"/>
  <c r="T533" i="37"/>
  <c r="T457" i="37"/>
  <c r="T386" i="37"/>
  <c r="S518" i="37"/>
  <c r="AA574" i="37" l="1"/>
  <c r="AA576" i="37" s="1"/>
  <c r="AA567" i="37"/>
  <c r="AA569" i="37" s="1"/>
  <c r="AA555" i="37"/>
  <c r="AA553" i="37"/>
  <c r="AC277" i="37"/>
  <c r="AC261" i="37"/>
  <c r="AC157" i="37"/>
  <c r="AC156" i="37" s="1"/>
  <c r="AB15" i="37"/>
  <c r="AC15" i="37" s="1"/>
  <c r="W15" i="37" s="1"/>
  <c r="AB3" i="37"/>
  <c r="AC3" i="37" s="1"/>
  <c r="W3" i="37" s="1"/>
  <c r="AC36" i="37"/>
  <c r="AC152" i="37"/>
  <c r="AC454" i="37"/>
  <c r="AC259" i="37"/>
  <c r="AC517" i="37"/>
  <c r="AC199" i="37"/>
  <c r="AC381" i="37"/>
  <c r="AC380" i="37" s="1"/>
  <c r="AC379" i="37" s="1"/>
  <c r="AC271" i="37"/>
  <c r="AC208" i="37"/>
  <c r="AC163" i="37"/>
  <c r="AC162" i="37" s="1"/>
  <c r="AC275" i="37"/>
  <c r="AC255" i="37"/>
  <c r="AC267" i="37"/>
  <c r="AC182" i="37"/>
  <c r="AC181" i="37" s="1"/>
  <c r="AC166" i="37"/>
  <c r="AC456" i="37"/>
  <c r="AC273" i="37"/>
  <c r="AC257" i="37"/>
  <c r="AC160" i="37"/>
  <c r="AC159" i="37" s="1"/>
  <c r="AC463" i="37"/>
  <c r="AC279" i="37"/>
  <c r="AC263" i="37"/>
  <c r="AC401" i="37"/>
  <c r="AC281" i="37"/>
  <c r="AC265" i="37"/>
  <c r="AC177" i="37"/>
  <c r="AC452" i="37"/>
  <c r="AC269" i="37"/>
  <c r="AC154" i="37"/>
  <c r="AC132" i="37"/>
  <c r="W132" i="37" s="1"/>
  <c r="AC124" i="37"/>
  <c r="AC123" i="37" s="1"/>
  <c r="AC122" i="37" s="1"/>
  <c r="AC121" i="37" s="1"/>
  <c r="AB38" i="37"/>
  <c r="AC38" i="37" s="1"/>
  <c r="W38" i="37" s="1"/>
  <c r="AB33" i="37"/>
  <c r="AC33" i="37" s="1"/>
  <c r="W33" i="37" s="1"/>
  <c r="AB32" i="37"/>
  <c r="AC32" i="37" s="1"/>
  <c r="W32" i="37" s="1"/>
  <c r="AB20" i="37"/>
  <c r="AC20" i="37" s="1"/>
  <c r="W20" i="37" s="1"/>
  <c r="AB30" i="37"/>
  <c r="AC30" i="37" s="1"/>
  <c r="W30" i="37" s="1"/>
  <c r="AB27" i="37"/>
  <c r="AC27" i="37" s="1"/>
  <c r="W27" i="37" s="1"/>
  <c r="AB19" i="37"/>
  <c r="AC19" i="37" s="1"/>
  <c r="W19" i="37" s="1"/>
  <c r="AB29" i="37"/>
  <c r="AC29" i="37" s="1"/>
  <c r="W29" i="37" s="1"/>
  <c r="AC441" i="37"/>
  <c r="AC196" i="37"/>
  <c r="AC192" i="37"/>
  <c r="AC191" i="37" s="1"/>
  <c r="AC127" i="37"/>
  <c r="AC126" i="37" s="1"/>
  <c r="AB18" i="37"/>
  <c r="AC18" i="37" s="1"/>
  <c r="W18" i="37" s="1"/>
  <c r="AB21" i="37"/>
  <c r="AC21" i="37" s="1"/>
  <c r="W21" i="37" s="1"/>
  <c r="AB34" i="37"/>
  <c r="AC34" i="37" s="1"/>
  <c r="W34" i="37" s="1"/>
  <c r="AB31" i="37"/>
  <c r="AC31" i="37" s="1"/>
  <c r="W31" i="37" s="1"/>
  <c r="AB28" i="37"/>
  <c r="AC28" i="37" s="1"/>
  <c r="W28" i="37" s="1"/>
  <c r="AC143" i="37"/>
  <c r="AC142" i="37" s="1"/>
  <c r="AB23" i="37"/>
  <c r="AC23" i="37" s="1"/>
  <c r="W23" i="37" s="1"/>
  <c r="AB35" i="37"/>
  <c r="AC35" i="37" s="1"/>
  <c r="W35" i="37" s="1"/>
  <c r="AB26" i="37"/>
  <c r="AC26" i="37" s="1"/>
  <c r="W26" i="37" s="1"/>
  <c r="AB22" i="37"/>
  <c r="AC22" i="37" s="1"/>
  <c r="W22" i="37" s="1"/>
  <c r="AB24" i="37"/>
  <c r="AC24" i="37" s="1"/>
  <c r="W24" i="37" s="1"/>
  <c r="AB25" i="37"/>
  <c r="AC25" i="37" s="1"/>
  <c r="W25" i="37" s="1"/>
  <c r="AB17" i="37"/>
  <c r="AC17" i="37" s="1"/>
  <c r="W17" i="37" s="1"/>
  <c r="W16" i="37"/>
  <c r="W45" i="37"/>
  <c r="W42" i="37"/>
  <c r="W50" i="37"/>
  <c r="W51" i="37"/>
  <c r="W40" i="37"/>
  <c r="W46" i="37"/>
  <c r="W47" i="37"/>
  <c r="W52" i="37"/>
  <c r="W53" i="37"/>
  <c r="W43" i="37"/>
  <c r="W49" i="37"/>
  <c r="W48" i="37"/>
  <c r="W41" i="37"/>
  <c r="W54" i="37"/>
  <c r="W44" i="37"/>
  <c r="W39" i="37"/>
  <c r="AA583" i="37"/>
  <c r="AA581" i="37"/>
  <c r="AA630" i="37"/>
  <c r="AA632" i="37" s="1"/>
  <c r="AA623" i="37"/>
  <c r="AA625" i="37" s="1"/>
  <c r="AA616" i="37"/>
  <c r="AA618" i="37" s="1"/>
  <c r="AA611" i="37"/>
  <c r="AA602" i="37"/>
  <c r="AA604" i="37" s="1"/>
  <c r="AA597" i="37"/>
  <c r="AA588" i="37"/>
  <c r="AA590" i="37" s="1"/>
  <c r="W260" i="37"/>
  <c r="W272" i="37"/>
  <c r="W209" i="37"/>
  <c r="W268" i="37"/>
  <c r="W264" i="37"/>
  <c r="W161" i="37"/>
  <c r="W282" i="37"/>
  <c r="W274" i="37"/>
  <c r="W266" i="37"/>
  <c r="W258" i="37"/>
  <c r="W200" i="37"/>
  <c r="W174" i="37"/>
  <c r="W164" i="37"/>
  <c r="W163" i="37"/>
  <c r="W276" i="37"/>
  <c r="W256" i="37"/>
  <c r="W280" i="37"/>
  <c r="W183" i="37"/>
  <c r="W278" i="37"/>
  <c r="W270" i="37"/>
  <c r="W262" i="37"/>
  <c r="W160" i="37"/>
  <c r="W402" i="37"/>
  <c r="W153" i="37"/>
  <c r="W143" i="37"/>
  <c r="W187" i="37"/>
  <c r="W382" i="37"/>
  <c r="W349" i="37"/>
  <c r="W520" i="37"/>
  <c r="W515" i="37"/>
  <c r="W372" i="37"/>
  <c r="W193" i="37"/>
  <c r="W155" i="37"/>
  <c r="W453" i="37"/>
  <c r="W386" i="37"/>
  <c r="W144" i="37"/>
  <c r="W455" i="37"/>
  <c r="W197" i="37"/>
  <c r="W523" i="37"/>
  <c r="W182" i="37"/>
  <c r="W464" i="37"/>
  <c r="W457" i="37"/>
  <c r="W350" i="37"/>
  <c r="W192" i="37"/>
  <c r="W133" i="37"/>
  <c r="W128" i="37"/>
  <c r="W127" i="37"/>
  <c r="W125" i="37"/>
  <c r="W124" i="37"/>
  <c r="W123" i="37"/>
  <c r="W122" i="37"/>
  <c r="W450" i="37"/>
  <c r="W376" i="37"/>
  <c r="W381" i="37"/>
  <c r="W157" i="37"/>
  <c r="W442" i="37"/>
  <c r="W380" i="37"/>
  <c r="W175" i="37"/>
  <c r="W167" i="37"/>
  <c r="W518" i="37"/>
  <c r="W506" i="37"/>
  <c r="W316" i="37"/>
  <c r="W246" i="37"/>
  <c r="W158" i="37"/>
  <c r="W117" i="37"/>
  <c r="W83" i="37"/>
  <c r="W80" i="37"/>
  <c r="W76" i="37"/>
  <c r="W72" i="37"/>
  <c r="W68" i="37"/>
  <c r="W64" i="37"/>
  <c r="W79" i="37"/>
  <c r="W75" i="37"/>
  <c r="W71" i="37"/>
  <c r="W67" i="37"/>
  <c r="W63" i="37"/>
  <c r="W82" i="37"/>
  <c r="W78" i="37"/>
  <c r="W74" i="37"/>
  <c r="W70" i="37"/>
  <c r="W66" i="37"/>
  <c r="W62" i="37"/>
  <c r="W81" i="37"/>
  <c r="W77" i="37"/>
  <c r="W73" i="37"/>
  <c r="W69" i="37"/>
  <c r="W65" i="37"/>
  <c r="W106" i="37"/>
  <c r="W114" i="37"/>
  <c r="W111" i="37"/>
  <c r="W118" i="37"/>
  <c r="W113" i="37"/>
  <c r="W119" i="37"/>
  <c r="W115" i="37"/>
  <c r="W110" i="37"/>
  <c r="W120" i="37"/>
  <c r="W116" i="37"/>
  <c r="W112" i="37"/>
  <c r="W108" i="37"/>
  <c r="W107" i="37"/>
  <c r="W109" i="37"/>
  <c r="W100" i="37"/>
  <c r="W99" i="37"/>
  <c r="W102" i="37"/>
  <c r="W101" i="37"/>
  <c r="W104" i="37"/>
  <c r="W105" i="37"/>
  <c r="W103" i="37"/>
  <c r="W98" i="37"/>
  <c r="W97" i="37"/>
  <c r="W92" i="37"/>
  <c r="W91" i="37"/>
  <c r="W86" i="37"/>
  <c r="W94" i="37"/>
  <c r="W93" i="37"/>
  <c r="W85" i="37"/>
  <c r="W96" i="37"/>
  <c r="W88" i="37"/>
  <c r="W95" i="37"/>
  <c r="W87" i="37"/>
  <c r="W90" i="37"/>
  <c r="W89" i="37"/>
  <c r="W84" i="37"/>
  <c r="W131" i="37"/>
  <c r="W129" i="37"/>
  <c r="W130" i="37"/>
  <c r="AA639" i="37"/>
  <c r="AA637" i="37"/>
  <c r="W194" i="37"/>
  <c r="W134" i="37"/>
  <c r="AA644" i="37"/>
  <c r="AA646" i="37" s="1"/>
  <c r="AA651" i="37"/>
  <c r="AA653" i="37" s="1"/>
  <c r="W531" i="37"/>
  <c r="W121" i="37" l="1"/>
  <c r="W126" i="37"/>
  <c r="W178" i="37"/>
  <c r="W136" i="37"/>
  <c r="W135" i="37"/>
  <c r="N151" i="37"/>
  <c r="N152" i="37"/>
  <c r="N153" i="37"/>
  <c r="N154" i="37"/>
  <c r="N155" i="37"/>
  <c r="N150" i="37"/>
  <c r="R155" i="37" l="1"/>
  <c r="S155" i="37" s="1"/>
  <c r="T155" i="37"/>
  <c r="R150" i="37"/>
  <c r="T150" i="37"/>
  <c r="R153" i="37"/>
  <c r="S153" i="37" s="1"/>
  <c r="T153" i="37"/>
  <c r="R154" i="37"/>
  <c r="S154" i="37" s="1"/>
  <c r="T154" i="37"/>
  <c r="R152" i="37"/>
  <c r="S152" i="37" s="1"/>
  <c r="T152" i="37"/>
  <c r="R151" i="37"/>
  <c r="S151" i="37" s="1"/>
  <c r="T151" i="37"/>
  <c r="AA659" i="37"/>
  <c r="S150" i="37" l="1"/>
  <c r="AA661" i="37"/>
  <c r="W502" i="37" l="1"/>
  <c r="W534" i="37"/>
  <c r="W495" i="37"/>
  <c r="W487" i="37"/>
  <c r="W469" i="37"/>
  <c r="W465" i="37"/>
  <c r="W437" i="37"/>
  <c r="W433" i="37"/>
  <c r="W429" i="37"/>
  <c r="W427" i="37"/>
  <c r="W409" i="37"/>
  <c r="W378" i="37"/>
  <c r="W357" i="37"/>
  <c r="W353" i="37"/>
  <c r="W339" i="37"/>
  <c r="W321" i="37"/>
  <c r="W318" i="37"/>
  <c r="W310" i="37"/>
  <c r="W306" i="37"/>
  <c r="W498" i="37"/>
  <c r="W494" i="37"/>
  <c r="W490" i="37"/>
  <c r="W436" i="37"/>
  <c r="W428" i="37"/>
  <c r="W426" i="37"/>
  <c r="W416" i="37"/>
  <c r="W411" i="37"/>
  <c r="W388" i="37"/>
  <c r="W360" i="37"/>
  <c r="W338" i="37"/>
  <c r="W331" i="37"/>
  <c r="W327" i="37"/>
  <c r="W532" i="37"/>
  <c r="W501" i="37"/>
  <c r="W497" i="37"/>
  <c r="W493" i="37"/>
  <c r="W489" i="37"/>
  <c r="W481" i="37"/>
  <c r="W467" i="37"/>
  <c r="W445" i="37"/>
  <c r="W435" i="37"/>
  <c r="W413" i="37"/>
  <c r="W407" i="37"/>
  <c r="W403" i="37"/>
  <c r="W390" i="37"/>
  <c r="W366" i="37"/>
  <c r="W355" i="37"/>
  <c r="W337" i="37"/>
  <c r="W330" i="37"/>
  <c r="W326" i="37"/>
  <c r="W322" i="37"/>
  <c r="W320" i="37"/>
  <c r="W296" i="37"/>
  <c r="W254" i="37"/>
  <c r="W243" i="37"/>
  <c r="W525" i="37"/>
  <c r="W500" i="37"/>
  <c r="W492" i="37"/>
  <c r="W488" i="37"/>
  <c r="W484" i="37"/>
  <c r="W473" i="37"/>
  <c r="W466" i="37"/>
  <c r="W462" i="37"/>
  <c r="W434" i="37"/>
  <c r="W430" i="37"/>
  <c r="W358" i="37"/>
  <c r="W340" i="37"/>
  <c r="W336" i="37"/>
  <c r="W333" i="37"/>
  <c r="W319" i="37"/>
  <c r="W303" i="37"/>
  <c r="W410" i="37"/>
  <c r="W496" i="37"/>
  <c r="W477" i="37"/>
  <c r="W341" i="37"/>
  <c r="W400" i="37"/>
  <c r="W335" i="37"/>
  <c r="W302" i="37"/>
  <c r="W359" i="37"/>
  <c r="W356" i="37"/>
  <c r="W334" i="37"/>
  <c r="W301" i="37"/>
  <c r="W286" i="37"/>
  <c r="W535" i="37"/>
  <c r="W529" i="37"/>
  <c r="W499" i="37"/>
  <c r="W404" i="37"/>
  <c r="W365" i="37"/>
  <c r="W317" i="37"/>
  <c r="W311" i="37"/>
  <c r="W471" i="37" l="1"/>
  <c r="W423" i="37"/>
  <c r="W304" i="37"/>
  <c r="W351" i="37"/>
  <c r="W398" i="37"/>
  <c r="W392" i="37"/>
  <c r="W396" i="37"/>
  <c r="W394" i="37"/>
  <c r="W375" i="37"/>
  <c r="W362" i="37"/>
  <c r="N156" i="37" l="1"/>
  <c r="N157" i="37"/>
  <c r="N158" i="37"/>
  <c r="N159" i="37"/>
  <c r="N160" i="37"/>
  <c r="N161" i="37"/>
  <c r="N162" i="37"/>
  <c r="N163" i="37"/>
  <c r="N164" i="37"/>
  <c r="N165" i="37"/>
  <c r="N166" i="37"/>
  <c r="N167" i="37"/>
  <c r="N168" i="37"/>
  <c r="N169" i="37"/>
  <c r="N170" i="37"/>
  <c r="N171" i="37"/>
  <c r="N175" i="37"/>
  <c r="N176" i="37"/>
  <c r="N177" i="37"/>
  <c r="N178" i="37"/>
  <c r="N179" i="37"/>
  <c r="N180" i="37"/>
  <c r="N181" i="37"/>
  <c r="N182" i="37"/>
  <c r="N183" i="37"/>
  <c r="N184" i="37"/>
  <c r="N185" i="37"/>
  <c r="N186" i="37"/>
  <c r="N187" i="37"/>
  <c r="N188" i="37"/>
  <c r="N189" i="37"/>
  <c r="N190" i="37"/>
  <c r="N191" i="37"/>
  <c r="N192" i="37"/>
  <c r="N193" i="37"/>
  <c r="N194" i="37"/>
  <c r="N195" i="37"/>
  <c r="N196" i="37"/>
  <c r="N197" i="37"/>
  <c r="N198" i="37"/>
  <c r="N199" i="37"/>
  <c r="N200" i="37"/>
  <c r="N201" i="37"/>
  <c r="N202" i="37"/>
  <c r="N203" i="37"/>
  <c r="N204" i="37"/>
  <c r="N205" i="37"/>
  <c r="N206" i="37"/>
  <c r="N207" i="37"/>
  <c r="N208" i="37"/>
  <c r="N209" i="37"/>
  <c r="N210" i="37"/>
  <c r="N211" i="37"/>
  <c r="N212" i="37"/>
  <c r="N213" i="37"/>
  <c r="N214" i="37"/>
  <c r="N215" i="37"/>
  <c r="N216" i="37"/>
  <c r="N217" i="37"/>
  <c r="N218" i="37"/>
  <c r="L173" i="37"/>
  <c r="M173" i="37" s="1"/>
  <c r="M172" i="37"/>
  <c r="R206" i="37" l="1"/>
  <c r="S206" i="37" s="1"/>
  <c r="T206" i="37"/>
  <c r="R201" i="37"/>
  <c r="S201" i="37" s="1"/>
  <c r="T201" i="37"/>
  <c r="R199" i="37"/>
  <c r="S199" i="37" s="1"/>
  <c r="T199" i="37"/>
  <c r="R177" i="37"/>
  <c r="S177" i="37" s="1"/>
  <c r="T177" i="37"/>
  <c r="R165" i="37"/>
  <c r="S165" i="37" s="1"/>
  <c r="T165" i="37"/>
  <c r="R178" i="37"/>
  <c r="S178" i="37" s="1"/>
  <c r="T178" i="37"/>
  <c r="R217" i="37"/>
  <c r="S217" i="37" s="1"/>
  <c r="T217" i="37"/>
  <c r="R202" i="37"/>
  <c r="S202" i="37" s="1"/>
  <c r="T202" i="37"/>
  <c r="R192" i="37"/>
  <c r="S192" i="37" s="1"/>
  <c r="T192" i="37"/>
  <c r="R188" i="37"/>
  <c r="S188" i="37" s="1"/>
  <c r="T188" i="37"/>
  <c r="R167" i="37"/>
  <c r="S167" i="37" s="1"/>
  <c r="T167" i="37"/>
  <c r="R164" i="37"/>
  <c r="S164" i="37" s="1"/>
  <c r="T164" i="37"/>
  <c r="R216" i="37"/>
  <c r="S216" i="37" s="1"/>
  <c r="T216" i="37"/>
  <c r="R209" i="37"/>
  <c r="S209" i="37" s="1"/>
  <c r="T209" i="37"/>
  <c r="R180" i="37"/>
  <c r="S180" i="37" s="1"/>
  <c r="T180" i="37"/>
  <c r="R166" i="37"/>
  <c r="S166" i="37" s="1"/>
  <c r="T166" i="37"/>
  <c r="R197" i="37"/>
  <c r="S197" i="37" s="1"/>
  <c r="T197" i="37"/>
  <c r="R213" i="37"/>
  <c r="S213" i="37" s="1"/>
  <c r="T213" i="37"/>
  <c r="R210" i="37"/>
  <c r="S210" i="37" s="1"/>
  <c r="T210" i="37"/>
  <c r="R195" i="37"/>
  <c r="S195" i="37" s="1"/>
  <c r="T195" i="37"/>
  <c r="R184" i="37"/>
  <c r="S184" i="37" s="1"/>
  <c r="T184" i="37"/>
  <c r="R181" i="37"/>
  <c r="S181" i="37" s="1"/>
  <c r="T181" i="37"/>
  <c r="R160" i="37"/>
  <c r="S160" i="37" s="1"/>
  <c r="T160" i="37"/>
  <c r="R212" i="37"/>
  <c r="S212" i="37" s="1"/>
  <c r="T212" i="37"/>
  <c r="R205" i="37"/>
  <c r="S205" i="37" s="1"/>
  <c r="T205" i="37"/>
  <c r="R198" i="37"/>
  <c r="S198" i="37" s="1"/>
  <c r="T198" i="37"/>
  <c r="R194" i="37"/>
  <c r="S194" i="37" s="1"/>
  <c r="T194" i="37"/>
  <c r="R191" i="37"/>
  <c r="S191" i="37" s="1"/>
  <c r="T191" i="37"/>
  <c r="R187" i="37"/>
  <c r="S187" i="37" s="1"/>
  <c r="T187" i="37"/>
  <c r="R170" i="37"/>
  <c r="S170" i="37" s="1"/>
  <c r="T170" i="37"/>
  <c r="R163" i="37"/>
  <c r="S163" i="37" s="1"/>
  <c r="T163" i="37"/>
  <c r="R159" i="37"/>
  <c r="S159" i="37" s="1"/>
  <c r="T159" i="37"/>
  <c r="R158" i="37"/>
  <c r="S158" i="37" s="1"/>
  <c r="T158" i="37"/>
  <c r="R215" i="37"/>
  <c r="S215" i="37" s="1"/>
  <c r="T215" i="37"/>
  <c r="R208" i="37"/>
  <c r="S208" i="37" s="1"/>
  <c r="T208" i="37"/>
  <c r="R204" i="37"/>
  <c r="S204" i="37" s="1"/>
  <c r="T204" i="37"/>
  <c r="R189" i="37"/>
  <c r="S189" i="37" s="1"/>
  <c r="T189" i="37"/>
  <c r="R186" i="37"/>
  <c r="S186" i="37" s="1"/>
  <c r="T186" i="37"/>
  <c r="R183" i="37"/>
  <c r="S183" i="37" s="1"/>
  <c r="T183" i="37"/>
  <c r="R179" i="37"/>
  <c r="S179" i="37" s="1"/>
  <c r="T179" i="37"/>
  <c r="R176" i="37"/>
  <c r="S176" i="37" s="1"/>
  <c r="T176" i="37"/>
  <c r="R169" i="37"/>
  <c r="S169" i="37" s="1"/>
  <c r="T169" i="37"/>
  <c r="R162" i="37"/>
  <c r="S162" i="37" s="1"/>
  <c r="T162" i="37"/>
  <c r="R157" i="37"/>
  <c r="S157" i="37" s="1"/>
  <c r="T157" i="37"/>
  <c r="R218" i="37"/>
  <c r="S218" i="37" s="1"/>
  <c r="T218" i="37"/>
  <c r="R214" i="37"/>
  <c r="S214" i="37" s="1"/>
  <c r="T214" i="37"/>
  <c r="R211" i="37"/>
  <c r="S211" i="37" s="1"/>
  <c r="T211" i="37"/>
  <c r="R207" i="37"/>
  <c r="S207" i="37" s="1"/>
  <c r="T207" i="37"/>
  <c r="R203" i="37"/>
  <c r="S203" i="37" s="1"/>
  <c r="T203" i="37"/>
  <c r="R200" i="37"/>
  <c r="S200" i="37" s="1"/>
  <c r="T200" i="37"/>
  <c r="R196" i="37"/>
  <c r="S196" i="37" s="1"/>
  <c r="T196" i="37"/>
  <c r="R193" i="37"/>
  <c r="S193" i="37" s="1"/>
  <c r="T193" i="37"/>
  <c r="R190" i="37"/>
  <c r="S190" i="37" s="1"/>
  <c r="T190" i="37"/>
  <c r="R185" i="37"/>
  <c r="S185" i="37" s="1"/>
  <c r="T185" i="37"/>
  <c r="R182" i="37"/>
  <c r="S182" i="37" s="1"/>
  <c r="T182" i="37"/>
  <c r="R175" i="37"/>
  <c r="S175" i="37" s="1"/>
  <c r="T175" i="37"/>
  <c r="R171" i="37"/>
  <c r="S171" i="37" s="1"/>
  <c r="T171" i="37"/>
  <c r="R168" i="37"/>
  <c r="S168" i="37" s="1"/>
  <c r="T168" i="37"/>
  <c r="R161" i="37"/>
  <c r="S161" i="37" s="1"/>
  <c r="T161" i="37"/>
  <c r="R156" i="37"/>
  <c r="S156" i="37" s="1"/>
  <c r="T156" i="37"/>
  <c r="N172" i="37"/>
  <c r="R172" i="37" s="1"/>
  <c r="S172" i="37" s="1"/>
  <c r="L174" i="37"/>
  <c r="N174" i="37" s="1"/>
  <c r="N173" i="37"/>
  <c r="R173" i="37" s="1"/>
  <c r="S173" i="37" s="1"/>
  <c r="R174" i="37" l="1"/>
  <c r="S174" i="37" s="1"/>
  <c r="T174" i="37"/>
  <c r="T173" i="37"/>
  <c r="T172" i="37"/>
  <c r="AA666" i="37"/>
  <c r="AA668" i="37" l="1"/>
  <c r="N219" i="37" l="1"/>
  <c r="N220" i="37"/>
  <c r="N221" i="37"/>
  <c r="N222" i="37"/>
  <c r="N223" i="37"/>
  <c r="N224" i="37"/>
  <c r="N225" i="37"/>
  <c r="N226" i="37"/>
  <c r="N227" i="37"/>
  <c r="N228" i="37"/>
  <c r="N229" i="37"/>
  <c r="N230" i="37"/>
  <c r="N231" i="37"/>
  <c r="N232" i="37"/>
  <c r="N233" i="37"/>
  <c r="N234" i="37"/>
  <c r="N235" i="37"/>
  <c r="N236" i="37"/>
  <c r="N237" i="37"/>
  <c r="N238" i="37"/>
  <c r="N239" i="37"/>
  <c r="N240" i="37"/>
  <c r="N241" i="37"/>
  <c r="N242" i="37"/>
  <c r="N243" i="37"/>
  <c r="N244" i="37"/>
  <c r="N245" i="37"/>
  <c r="N246" i="37"/>
  <c r="N247" i="37"/>
  <c r="N248" i="37"/>
  <c r="N249" i="37"/>
  <c r="N250" i="37"/>
  <c r="N368" i="37"/>
  <c r="N369" i="37"/>
  <c r="N370" i="37"/>
  <c r="N371" i="37"/>
  <c r="N372" i="37"/>
  <c r="N373" i="37"/>
  <c r="N374" i="37"/>
  <c r="N375" i="37"/>
  <c r="N376" i="37"/>
  <c r="N377" i="37"/>
  <c r="N378" i="37"/>
  <c r="N379" i="37"/>
  <c r="N380" i="37"/>
  <c r="N381" i="37"/>
  <c r="N382" i="37"/>
  <c r="N383" i="37"/>
  <c r="N384" i="37"/>
  <c r="N385" i="37"/>
  <c r="N387" i="37"/>
  <c r="N388" i="37"/>
  <c r="N389" i="37"/>
  <c r="N390" i="37"/>
  <c r="N391" i="37"/>
  <c r="N392" i="37"/>
  <c r="N393" i="37"/>
  <c r="N394" i="37"/>
  <c r="N395" i="37"/>
  <c r="N396" i="37"/>
  <c r="N397" i="37"/>
  <c r="N398" i="37"/>
  <c r="N399" i="37"/>
  <c r="N361" i="37"/>
  <c r="N362" i="37"/>
  <c r="N363" i="37"/>
  <c r="N364" i="37"/>
  <c r="N365" i="37"/>
  <c r="N366" i="37"/>
  <c r="N367" i="37"/>
  <c r="N460" i="37"/>
  <c r="N461" i="37"/>
  <c r="N462" i="37"/>
  <c r="N463" i="37"/>
  <c r="N464" i="37"/>
  <c r="N465" i="37"/>
  <c r="N466" i="37"/>
  <c r="N467" i="37"/>
  <c r="N468" i="37"/>
  <c r="N469" i="37"/>
  <c r="N470" i="37"/>
  <c r="N471" i="37"/>
  <c r="N472" i="37"/>
  <c r="N473" i="37"/>
  <c r="N474" i="37"/>
  <c r="N475" i="37"/>
  <c r="N476" i="37"/>
  <c r="N477" i="37"/>
  <c r="N478" i="37"/>
  <c r="N479" i="37"/>
  <c r="N480" i="37"/>
  <c r="N481" i="37"/>
  <c r="N482" i="37"/>
  <c r="N483" i="37"/>
  <c r="N484" i="37"/>
  <c r="N485" i="37"/>
  <c r="N486" i="37"/>
  <c r="N487" i="37"/>
  <c r="N488" i="37"/>
  <c r="N489" i="37"/>
  <c r="N490" i="37"/>
  <c r="N491" i="37"/>
  <c r="N492" i="37"/>
  <c r="N493" i="37"/>
  <c r="N494" i="37"/>
  <c r="N495" i="37"/>
  <c r="N496" i="37"/>
  <c r="N497" i="37"/>
  <c r="N498" i="37"/>
  <c r="N499" i="37"/>
  <c r="N500" i="37"/>
  <c r="N501" i="37"/>
  <c r="N502" i="37"/>
  <c r="N503" i="37"/>
  <c r="N504" i="37"/>
  <c r="N505" i="37"/>
  <c r="N506" i="37"/>
  <c r="N507" i="37"/>
  <c r="N508" i="37"/>
  <c r="N509" i="37"/>
  <c r="N510" i="37"/>
  <c r="N511" i="37"/>
  <c r="N512" i="37"/>
  <c r="N513" i="37"/>
  <c r="N514" i="37"/>
  <c r="N515" i="37"/>
  <c r="N516" i="37"/>
  <c r="N517" i="37"/>
  <c r="N519" i="37"/>
  <c r="N520" i="37"/>
  <c r="N522" i="37"/>
  <c r="N523" i="37"/>
  <c r="N524" i="37"/>
  <c r="N525" i="37"/>
  <c r="N526" i="37"/>
  <c r="N527" i="37"/>
  <c r="N528" i="37"/>
  <c r="N529" i="37"/>
  <c r="N530" i="37"/>
  <c r="N531" i="37"/>
  <c r="N532" i="37"/>
  <c r="N534" i="37"/>
  <c r="N535" i="37"/>
  <c r="N294" i="37"/>
  <c r="N293" i="37"/>
  <c r="N292" i="37"/>
  <c r="N291" i="37"/>
  <c r="N290" i="37"/>
  <c r="N289" i="37"/>
  <c r="N288" i="37"/>
  <c r="N287" i="37"/>
  <c r="N286" i="37"/>
  <c r="N285" i="37"/>
  <c r="N284" i="37"/>
  <c r="N283" i="37"/>
  <c r="N282" i="37"/>
  <c r="N281" i="37"/>
  <c r="N279" i="37"/>
  <c r="N277" i="37"/>
  <c r="N275" i="37"/>
  <c r="N273" i="37"/>
  <c r="N271" i="37"/>
  <c r="N269" i="37"/>
  <c r="N267" i="37"/>
  <c r="N265" i="37"/>
  <c r="N264" i="37"/>
  <c r="N263" i="37"/>
  <c r="N262" i="37"/>
  <c r="N261" i="37"/>
  <c r="N259" i="37"/>
  <c r="N258" i="37"/>
  <c r="N257" i="37"/>
  <c r="N255" i="37"/>
  <c r="N254" i="37"/>
  <c r="N253" i="37"/>
  <c r="N252" i="37"/>
  <c r="N251" i="37"/>
  <c r="N459" i="37"/>
  <c r="N458" i="37"/>
  <c r="N456" i="37"/>
  <c r="N454" i="37"/>
  <c r="N452" i="37"/>
  <c r="N451" i="37"/>
  <c r="N450" i="37"/>
  <c r="N449" i="37"/>
  <c r="N448" i="37"/>
  <c r="N447" i="37"/>
  <c r="N445" i="37"/>
  <c r="N444" i="37"/>
  <c r="N443" i="37"/>
  <c r="N442" i="37"/>
  <c r="N441" i="37"/>
  <c r="N440" i="37"/>
  <c r="N439" i="37"/>
  <c r="N438" i="37"/>
  <c r="N437" i="37"/>
  <c r="N436" i="37"/>
  <c r="N435" i="37"/>
  <c r="N434" i="37"/>
  <c r="N433" i="37"/>
  <c r="N432" i="37"/>
  <c r="N431" i="37"/>
  <c r="N430" i="37"/>
  <c r="N429" i="37"/>
  <c r="N428" i="37"/>
  <c r="N427" i="37"/>
  <c r="N426" i="37"/>
  <c r="N425" i="37"/>
  <c r="N424" i="37"/>
  <c r="N423" i="37"/>
  <c r="N422" i="37"/>
  <c r="N421" i="37"/>
  <c r="N420" i="37"/>
  <c r="N419" i="37"/>
  <c r="N418" i="37"/>
  <c r="N417" i="37"/>
  <c r="N416" i="37"/>
  <c r="N415" i="37"/>
  <c r="N414" i="37"/>
  <c r="N413" i="37"/>
  <c r="N412" i="37"/>
  <c r="N411" i="37"/>
  <c r="N410" i="37"/>
  <c r="N409" i="37"/>
  <c r="N408" i="37"/>
  <c r="N407" i="37"/>
  <c r="N406" i="37"/>
  <c r="N405" i="37"/>
  <c r="N404" i="37"/>
  <c r="N403" i="37"/>
  <c r="N401" i="37"/>
  <c r="N400" i="37"/>
  <c r="N360" i="37"/>
  <c r="N359" i="37"/>
  <c r="N358" i="37"/>
  <c r="N357" i="37"/>
  <c r="N356" i="37"/>
  <c r="N355" i="37"/>
  <c r="N354" i="37"/>
  <c r="N353" i="37"/>
  <c r="N351" i="37"/>
  <c r="N350" i="37"/>
  <c r="N349" i="37"/>
  <c r="N348" i="37"/>
  <c r="N347" i="37"/>
  <c r="N346" i="37"/>
  <c r="N345" i="37"/>
  <c r="N344" i="37"/>
  <c r="N343" i="37"/>
  <c r="N342" i="37"/>
  <c r="N341" i="37"/>
  <c r="N340" i="37"/>
  <c r="N339" i="37"/>
  <c r="N338" i="37"/>
  <c r="N337" i="37"/>
  <c r="N336" i="37"/>
  <c r="N335" i="37"/>
  <c r="N334" i="37"/>
  <c r="N333" i="37"/>
  <c r="N332" i="37"/>
  <c r="N331" i="37"/>
  <c r="N330" i="37"/>
  <c r="N329" i="37"/>
  <c r="N328" i="37"/>
  <c r="N327" i="37"/>
  <c r="N326" i="37"/>
  <c r="N325" i="37"/>
  <c r="N324" i="37"/>
  <c r="N323" i="37"/>
  <c r="N322" i="37"/>
  <c r="N321" i="37"/>
  <c r="N320" i="37"/>
  <c r="N319" i="37"/>
  <c r="N318" i="37"/>
  <c r="N317" i="37"/>
  <c r="N316" i="37"/>
  <c r="N315" i="37"/>
  <c r="N314" i="37"/>
  <c r="N313" i="37"/>
  <c r="N312" i="37"/>
  <c r="N311" i="37"/>
  <c r="N310" i="37"/>
  <c r="N309" i="37"/>
  <c r="N308" i="37"/>
  <c r="N307" i="37"/>
  <c r="N306" i="37"/>
  <c r="N305" i="37"/>
  <c r="N304" i="37"/>
  <c r="N303" i="37"/>
  <c r="N302" i="37"/>
  <c r="N301" i="37"/>
  <c r="N300" i="37"/>
  <c r="N299" i="37"/>
  <c r="N298" i="37"/>
  <c r="N297" i="37"/>
  <c r="N296" i="37"/>
  <c r="N295" i="37"/>
  <c r="AA547" i="37" l="1"/>
  <c r="R251" i="37"/>
  <c r="S251" i="37" s="1"/>
  <c r="T251" i="37"/>
  <c r="R295" i="37"/>
  <c r="S295" i="37" s="1"/>
  <c r="T295" i="37"/>
  <c r="R252" i="37"/>
  <c r="S252" i="37" s="1"/>
  <c r="T252" i="37"/>
  <c r="R454" i="37"/>
  <c r="S454" i="37" s="1"/>
  <c r="T454" i="37"/>
  <c r="R258" i="37"/>
  <c r="S258" i="37" s="1"/>
  <c r="T258" i="37"/>
  <c r="R287" i="37"/>
  <c r="S287" i="37" s="1"/>
  <c r="T287" i="37"/>
  <c r="R527" i="37"/>
  <c r="S527" i="37" s="1"/>
  <c r="T527" i="37"/>
  <c r="R486" i="37"/>
  <c r="S486" i="37" s="1"/>
  <c r="T486" i="37"/>
  <c r="R249" i="37"/>
  <c r="S249" i="37" s="1"/>
  <c r="T249" i="37"/>
  <c r="R247" i="37"/>
  <c r="S247" i="37" s="1"/>
  <c r="T247" i="37"/>
  <c r="R299" i="37"/>
  <c r="S299" i="37" s="1"/>
  <c r="T299" i="37"/>
  <c r="R412" i="37"/>
  <c r="S412" i="37" s="1"/>
  <c r="T412" i="37"/>
  <c r="R448" i="37"/>
  <c r="S448" i="37" s="1"/>
  <c r="T448" i="37"/>
  <c r="R452" i="37"/>
  <c r="S452" i="37" s="1"/>
  <c r="T452" i="37"/>
  <c r="R456" i="37"/>
  <c r="S456" i="37" s="1"/>
  <c r="T456" i="37"/>
  <c r="R262" i="37"/>
  <c r="S262" i="37" s="1"/>
  <c r="T262" i="37"/>
  <c r="R264" i="37"/>
  <c r="S264" i="37" s="1"/>
  <c r="T264" i="37"/>
  <c r="R282" i="37"/>
  <c r="S282" i="37" s="1"/>
  <c r="T282" i="37"/>
  <c r="R528" i="37"/>
  <c r="S528" i="37" s="1"/>
  <c r="T528" i="37"/>
  <c r="R526" i="37"/>
  <c r="S526" i="37" s="1"/>
  <c r="T526" i="37"/>
  <c r="R524" i="37"/>
  <c r="S524" i="37" s="1"/>
  <c r="T524" i="37"/>
  <c r="R517" i="37"/>
  <c r="S517" i="37" s="1"/>
  <c r="T517" i="37"/>
  <c r="R250" i="37"/>
  <c r="S250" i="37" s="1"/>
  <c r="T250" i="37"/>
  <c r="R244" i="37"/>
  <c r="S244" i="37" s="1"/>
  <c r="T244" i="37"/>
  <c r="R459" i="37"/>
  <c r="S459" i="37" s="1"/>
  <c r="T459" i="37"/>
  <c r="R522" i="37"/>
  <c r="S522" i="37" s="1"/>
  <c r="T522" i="37"/>
  <c r="R509" i="37"/>
  <c r="S509" i="37" s="1"/>
  <c r="T509" i="37"/>
  <c r="R447" i="37"/>
  <c r="S447" i="37" s="1"/>
  <c r="T447" i="37"/>
  <c r="R301" i="37"/>
  <c r="S301" i="37" s="1"/>
  <c r="T301" i="37"/>
  <c r="R313" i="37"/>
  <c r="S313" i="37" s="1"/>
  <c r="T313" i="37"/>
  <c r="R323" i="37"/>
  <c r="S323" i="37" s="1"/>
  <c r="T323" i="37"/>
  <c r="R334" i="37"/>
  <c r="S334" i="37" s="1"/>
  <c r="T334" i="37"/>
  <c r="R345" i="37"/>
  <c r="S345" i="37" s="1"/>
  <c r="T345" i="37"/>
  <c r="R401" i="37"/>
  <c r="S401" i="37" s="1"/>
  <c r="T401" i="37"/>
  <c r="R422" i="37"/>
  <c r="S422" i="37" s="1"/>
  <c r="T422" i="37"/>
  <c r="R434" i="37"/>
  <c r="S434" i="37" s="1"/>
  <c r="T434" i="37"/>
  <c r="R267" i="37"/>
  <c r="S267" i="37" s="1"/>
  <c r="T267" i="37"/>
  <c r="R286" i="37"/>
  <c r="S286" i="37" s="1"/>
  <c r="T286" i="37"/>
  <c r="R289" i="37"/>
  <c r="S289" i="37" s="1"/>
  <c r="T289" i="37"/>
  <c r="R293" i="37"/>
  <c r="S293" i="37" s="1"/>
  <c r="T293" i="37"/>
  <c r="R532" i="37"/>
  <c r="S532" i="37" s="1"/>
  <c r="T532" i="37"/>
  <c r="R525" i="37"/>
  <c r="S525" i="37" s="1"/>
  <c r="T525" i="37"/>
  <c r="R516" i="37"/>
  <c r="S516" i="37" s="1"/>
  <c r="T516" i="37"/>
  <c r="R508" i="37"/>
  <c r="S508" i="37" s="1"/>
  <c r="T508" i="37"/>
  <c r="R500" i="37"/>
  <c r="S500" i="37" s="1"/>
  <c r="T500" i="37"/>
  <c r="R492" i="37"/>
  <c r="S492" i="37" s="1"/>
  <c r="T492" i="37"/>
  <c r="R484" i="37"/>
  <c r="S484" i="37" s="1"/>
  <c r="T484" i="37"/>
  <c r="R477" i="37"/>
  <c r="S477" i="37" s="1"/>
  <c r="T477" i="37"/>
  <c r="R473" i="37"/>
  <c r="S473" i="37" s="1"/>
  <c r="T473" i="37"/>
  <c r="R466" i="37"/>
  <c r="S466" i="37" s="1"/>
  <c r="T466" i="37"/>
  <c r="R462" i="37"/>
  <c r="S462" i="37" s="1"/>
  <c r="T462" i="37"/>
  <c r="R366" i="37"/>
  <c r="S366" i="37" s="1"/>
  <c r="T366" i="37"/>
  <c r="R362" i="37"/>
  <c r="S362" i="37" s="1"/>
  <c r="T362" i="37"/>
  <c r="R393" i="37"/>
  <c r="S393" i="37" s="1"/>
  <c r="T393" i="37"/>
  <c r="R387" i="37"/>
  <c r="S387" i="37" s="1"/>
  <c r="T387" i="37"/>
  <c r="R383" i="37"/>
  <c r="S383" i="37" s="1"/>
  <c r="T383" i="37"/>
  <c r="R375" i="37"/>
  <c r="S375" i="37" s="1"/>
  <c r="T375" i="37"/>
  <c r="R248" i="37"/>
  <c r="S248" i="37" s="1"/>
  <c r="T248" i="37"/>
  <c r="R240" i="37"/>
  <c r="S240" i="37" s="1"/>
  <c r="T240" i="37"/>
  <c r="R236" i="37"/>
  <c r="S236" i="37" s="1"/>
  <c r="T236" i="37"/>
  <c r="R229" i="37"/>
  <c r="S229" i="37" s="1"/>
  <c r="T229" i="37"/>
  <c r="R226" i="37"/>
  <c r="S226" i="37" s="1"/>
  <c r="T226" i="37"/>
  <c r="R219" i="37"/>
  <c r="T219" i="37"/>
  <c r="R298" i="37"/>
  <c r="S298" i="37" s="1"/>
  <c r="T298" i="37"/>
  <c r="R302" i="37"/>
  <c r="S302" i="37" s="1"/>
  <c r="T302" i="37"/>
  <c r="R306" i="37"/>
  <c r="S306" i="37" s="1"/>
  <c r="T306" i="37"/>
  <c r="R310" i="37"/>
  <c r="S310" i="37" s="1"/>
  <c r="T310" i="37"/>
  <c r="R314" i="37"/>
  <c r="S314" i="37" s="1"/>
  <c r="T314" i="37"/>
  <c r="R318" i="37"/>
  <c r="S318" i="37" s="1"/>
  <c r="T318" i="37"/>
  <c r="R321" i="37"/>
  <c r="S321" i="37" s="1"/>
  <c r="T321" i="37"/>
  <c r="R324" i="37"/>
  <c r="S324" i="37" s="1"/>
  <c r="T324" i="37"/>
  <c r="R328" i="37"/>
  <c r="S328" i="37" s="1"/>
  <c r="T328" i="37"/>
  <c r="R332" i="37"/>
  <c r="S332" i="37" s="1"/>
  <c r="T332" i="37"/>
  <c r="R335" i="37"/>
  <c r="S335" i="37" s="1"/>
  <c r="T335" i="37"/>
  <c r="R339" i="37"/>
  <c r="S339" i="37" s="1"/>
  <c r="T339" i="37"/>
  <c r="R342" i="37"/>
  <c r="S342" i="37" s="1"/>
  <c r="T342" i="37"/>
  <c r="R346" i="37"/>
  <c r="S346" i="37" s="1"/>
  <c r="T346" i="37"/>
  <c r="R350" i="37"/>
  <c r="S350" i="37" s="1"/>
  <c r="T350" i="37"/>
  <c r="R356" i="37"/>
  <c r="S356" i="37" s="1"/>
  <c r="T356" i="37"/>
  <c r="R360" i="37"/>
  <c r="S360" i="37" s="1"/>
  <c r="T360" i="37"/>
  <c r="R403" i="37"/>
  <c r="S403" i="37" s="1"/>
  <c r="T403" i="37"/>
  <c r="R407" i="37"/>
  <c r="S407" i="37" s="1"/>
  <c r="T407" i="37"/>
  <c r="R410" i="37"/>
  <c r="S410" i="37" s="1"/>
  <c r="T410" i="37"/>
  <c r="R413" i="37"/>
  <c r="S413" i="37" s="1"/>
  <c r="T413" i="37"/>
  <c r="R415" i="37"/>
  <c r="S415" i="37" s="1"/>
  <c r="T415" i="37"/>
  <c r="R419" i="37"/>
  <c r="S419" i="37" s="1"/>
  <c r="T419" i="37"/>
  <c r="R423" i="37"/>
  <c r="S423" i="37" s="1"/>
  <c r="T423" i="37"/>
  <c r="R431" i="37"/>
  <c r="S431" i="37" s="1"/>
  <c r="T431" i="37"/>
  <c r="R435" i="37"/>
  <c r="S435" i="37" s="1"/>
  <c r="T435" i="37"/>
  <c r="R441" i="37"/>
  <c r="S441" i="37" s="1"/>
  <c r="T441" i="37"/>
  <c r="R445" i="37"/>
  <c r="S445" i="37" s="1"/>
  <c r="T445" i="37"/>
  <c r="R449" i="37"/>
  <c r="S449" i="37" s="1"/>
  <c r="T449" i="37"/>
  <c r="R458" i="37"/>
  <c r="S458" i="37" s="1"/>
  <c r="T458" i="37"/>
  <c r="R253" i="37"/>
  <c r="S253" i="37" s="1"/>
  <c r="T253" i="37"/>
  <c r="R263" i="37"/>
  <c r="S263" i="37" s="1"/>
  <c r="T263" i="37"/>
  <c r="R269" i="37"/>
  <c r="S269" i="37" s="1"/>
  <c r="T269" i="37"/>
  <c r="R277" i="37"/>
  <c r="S277" i="37" s="1"/>
  <c r="T277" i="37"/>
  <c r="R283" i="37"/>
  <c r="S283" i="37" s="1"/>
  <c r="T283" i="37"/>
  <c r="R290" i="37"/>
  <c r="S290" i="37" s="1"/>
  <c r="T290" i="37"/>
  <c r="R294" i="37"/>
  <c r="S294" i="37" s="1"/>
  <c r="T294" i="37"/>
  <c r="R520" i="37"/>
  <c r="S520" i="37" s="1"/>
  <c r="T520" i="37"/>
  <c r="R515" i="37"/>
  <c r="S515" i="37" s="1"/>
  <c r="T515" i="37"/>
  <c r="R511" i="37"/>
  <c r="S511" i="37" s="1"/>
  <c r="T511" i="37"/>
  <c r="R507" i="37"/>
  <c r="S507" i="37" s="1"/>
  <c r="T507" i="37"/>
  <c r="R503" i="37"/>
  <c r="S503" i="37" s="1"/>
  <c r="T503" i="37"/>
  <c r="R499" i="37"/>
  <c r="S499" i="37" s="1"/>
  <c r="T499" i="37"/>
  <c r="R495" i="37"/>
  <c r="S495" i="37" s="1"/>
  <c r="T495" i="37"/>
  <c r="R491" i="37"/>
  <c r="S491" i="37" s="1"/>
  <c r="T491" i="37"/>
  <c r="R487" i="37"/>
  <c r="S487" i="37" s="1"/>
  <c r="T487" i="37"/>
  <c r="R483" i="37"/>
  <c r="S483" i="37" s="1"/>
  <c r="T483" i="37"/>
  <c r="R479" i="37"/>
  <c r="S479" i="37" s="1"/>
  <c r="T479" i="37"/>
  <c r="R476" i="37"/>
  <c r="S476" i="37" s="1"/>
  <c r="T476" i="37"/>
  <c r="R472" i="37"/>
  <c r="S472" i="37" s="1"/>
  <c r="T472" i="37"/>
  <c r="R469" i="37"/>
  <c r="S469" i="37" s="1"/>
  <c r="T469" i="37"/>
  <c r="R465" i="37"/>
  <c r="S465" i="37" s="1"/>
  <c r="T465" i="37"/>
  <c r="R461" i="37"/>
  <c r="S461" i="37" s="1"/>
  <c r="T461" i="37"/>
  <c r="R365" i="37"/>
  <c r="S365" i="37" s="1"/>
  <c r="T365" i="37"/>
  <c r="R361" i="37"/>
  <c r="S361" i="37" s="1"/>
  <c r="T361" i="37"/>
  <c r="R396" i="37"/>
  <c r="S396" i="37" s="1"/>
  <c r="T396" i="37"/>
  <c r="R392" i="37"/>
  <c r="S392" i="37" s="1"/>
  <c r="T392" i="37"/>
  <c r="R382" i="37"/>
  <c r="S382" i="37" s="1"/>
  <c r="T382" i="37"/>
  <c r="R378" i="37"/>
  <c r="S378" i="37" s="1"/>
  <c r="T378" i="37"/>
  <c r="R374" i="37"/>
  <c r="S374" i="37" s="1"/>
  <c r="T374" i="37"/>
  <c r="R370" i="37"/>
  <c r="S370" i="37" s="1"/>
  <c r="T370" i="37"/>
  <c r="R243" i="37"/>
  <c r="S243" i="37" s="1"/>
  <c r="T243" i="37"/>
  <c r="R239" i="37"/>
  <c r="S239" i="37" s="1"/>
  <c r="T239" i="37"/>
  <c r="R235" i="37"/>
  <c r="S235" i="37" s="1"/>
  <c r="T235" i="37"/>
  <c r="R231" i="37"/>
  <c r="S231" i="37" s="1"/>
  <c r="T231" i="37"/>
  <c r="R225" i="37"/>
  <c r="S225" i="37" s="1"/>
  <c r="T225" i="37"/>
  <c r="R221" i="37"/>
  <c r="S221" i="37" s="1"/>
  <c r="T221" i="37"/>
  <c r="R305" i="37"/>
  <c r="S305" i="37" s="1"/>
  <c r="T305" i="37"/>
  <c r="R317" i="37"/>
  <c r="S317" i="37" s="1"/>
  <c r="T317" i="37"/>
  <c r="R331" i="37"/>
  <c r="S331" i="37" s="1"/>
  <c r="T331" i="37"/>
  <c r="R355" i="37"/>
  <c r="S355" i="37" s="1"/>
  <c r="T355" i="37"/>
  <c r="R406" i="37"/>
  <c r="S406" i="37" s="1"/>
  <c r="T406" i="37"/>
  <c r="R414" i="37"/>
  <c r="S414" i="37" s="1"/>
  <c r="T414" i="37"/>
  <c r="R425" i="37"/>
  <c r="S425" i="37" s="1"/>
  <c r="T425" i="37"/>
  <c r="R257" i="37"/>
  <c r="S257" i="37" s="1"/>
  <c r="T257" i="37"/>
  <c r="R529" i="37"/>
  <c r="S529" i="37" s="1"/>
  <c r="T529" i="37"/>
  <c r="R521" i="37"/>
  <c r="S521" i="37" s="1"/>
  <c r="T521" i="37"/>
  <c r="R512" i="37"/>
  <c r="S512" i="37" s="1"/>
  <c r="T512" i="37"/>
  <c r="R504" i="37"/>
  <c r="S504" i="37" s="1"/>
  <c r="T504" i="37"/>
  <c r="R496" i="37"/>
  <c r="S496" i="37" s="1"/>
  <c r="T496" i="37"/>
  <c r="R488" i="37"/>
  <c r="S488" i="37" s="1"/>
  <c r="T488" i="37"/>
  <c r="R480" i="37"/>
  <c r="S480" i="37" s="1"/>
  <c r="T480" i="37"/>
  <c r="R397" i="37"/>
  <c r="S397" i="37" s="1"/>
  <c r="T397" i="37"/>
  <c r="R389" i="37"/>
  <c r="S389" i="37" s="1"/>
  <c r="T389" i="37"/>
  <c r="R379" i="37"/>
  <c r="S379" i="37" s="1"/>
  <c r="T379" i="37"/>
  <c r="R371" i="37"/>
  <c r="S371" i="37" s="1"/>
  <c r="T371" i="37"/>
  <c r="R232" i="37"/>
  <c r="S232" i="37" s="1"/>
  <c r="T232" i="37"/>
  <c r="R222" i="37"/>
  <c r="S222" i="37" s="1"/>
  <c r="T222" i="37"/>
  <c r="R303" i="37"/>
  <c r="S303" i="37" s="1"/>
  <c r="T303" i="37"/>
  <c r="R307" i="37"/>
  <c r="S307" i="37" s="1"/>
  <c r="T307" i="37"/>
  <c r="R311" i="37"/>
  <c r="S311" i="37" s="1"/>
  <c r="T311" i="37"/>
  <c r="R315" i="37"/>
  <c r="S315" i="37" s="1"/>
  <c r="T315" i="37"/>
  <c r="R319" i="37"/>
  <c r="S319" i="37" s="1"/>
  <c r="T319" i="37"/>
  <c r="R325" i="37"/>
  <c r="S325" i="37" s="1"/>
  <c r="T325" i="37"/>
  <c r="R329" i="37"/>
  <c r="S329" i="37" s="1"/>
  <c r="T329" i="37"/>
  <c r="R333" i="37"/>
  <c r="S333" i="37" s="1"/>
  <c r="T333" i="37"/>
  <c r="R336" i="37"/>
  <c r="S336" i="37" s="1"/>
  <c r="T336" i="37"/>
  <c r="R340" i="37"/>
  <c r="S340" i="37" s="1"/>
  <c r="T340" i="37"/>
  <c r="R343" i="37"/>
  <c r="S343" i="37" s="1"/>
  <c r="T343" i="37"/>
  <c r="R347" i="37"/>
  <c r="S347" i="37" s="1"/>
  <c r="T347" i="37"/>
  <c r="R357" i="37"/>
  <c r="S357" i="37" s="1"/>
  <c r="T357" i="37"/>
  <c r="R404" i="37"/>
  <c r="S404" i="37" s="1"/>
  <c r="T404" i="37"/>
  <c r="R408" i="37"/>
  <c r="S408" i="37" s="1"/>
  <c r="T408" i="37"/>
  <c r="R411" i="37"/>
  <c r="S411" i="37" s="1"/>
  <c r="T411" i="37"/>
  <c r="R416" i="37"/>
  <c r="S416" i="37" s="1"/>
  <c r="T416" i="37"/>
  <c r="R420" i="37"/>
  <c r="S420" i="37" s="1"/>
  <c r="T420" i="37"/>
  <c r="R424" i="37"/>
  <c r="S424" i="37" s="1"/>
  <c r="T424" i="37"/>
  <c r="R426" i="37"/>
  <c r="S426" i="37" s="1"/>
  <c r="T426" i="37"/>
  <c r="R428" i="37"/>
  <c r="S428" i="37" s="1"/>
  <c r="T428" i="37"/>
  <c r="R432" i="37"/>
  <c r="S432" i="37" s="1"/>
  <c r="T432" i="37"/>
  <c r="R436" i="37"/>
  <c r="S436" i="37" s="1"/>
  <c r="T436" i="37"/>
  <c r="R438" i="37"/>
  <c r="S438" i="37" s="1"/>
  <c r="T438" i="37"/>
  <c r="R442" i="37"/>
  <c r="S442" i="37" s="1"/>
  <c r="T442" i="37"/>
  <c r="R450" i="37"/>
  <c r="S450" i="37" s="1"/>
  <c r="T450" i="37"/>
  <c r="R259" i="37"/>
  <c r="S259" i="37" s="1"/>
  <c r="T259" i="37"/>
  <c r="R271" i="37"/>
  <c r="S271" i="37" s="1"/>
  <c r="T271" i="37"/>
  <c r="R279" i="37"/>
  <c r="S279" i="37" s="1"/>
  <c r="T279" i="37"/>
  <c r="R284" i="37"/>
  <c r="S284" i="37" s="1"/>
  <c r="T284" i="37"/>
  <c r="R291" i="37"/>
  <c r="S291" i="37" s="1"/>
  <c r="T291" i="37"/>
  <c r="R535" i="37"/>
  <c r="T535" i="37"/>
  <c r="R531" i="37"/>
  <c r="S531" i="37" s="1"/>
  <c r="T531" i="37"/>
  <c r="R523" i="37"/>
  <c r="S523" i="37" s="1"/>
  <c r="T523" i="37"/>
  <c r="R519" i="37"/>
  <c r="S519" i="37" s="1"/>
  <c r="T519" i="37"/>
  <c r="R514" i="37"/>
  <c r="S514" i="37" s="1"/>
  <c r="T514" i="37"/>
  <c r="R510" i="37"/>
  <c r="S510" i="37" s="1"/>
  <c r="T510" i="37"/>
  <c r="R506" i="37"/>
  <c r="S506" i="37" s="1"/>
  <c r="T506" i="37"/>
  <c r="R502" i="37"/>
  <c r="S502" i="37" s="1"/>
  <c r="T502" i="37"/>
  <c r="R498" i="37"/>
  <c r="S498" i="37" s="1"/>
  <c r="T498" i="37"/>
  <c r="R494" i="37"/>
  <c r="S494" i="37" s="1"/>
  <c r="T494" i="37"/>
  <c r="R490" i="37"/>
  <c r="S490" i="37" s="1"/>
  <c r="T490" i="37"/>
  <c r="R482" i="37"/>
  <c r="S482" i="37" s="1"/>
  <c r="T482" i="37"/>
  <c r="R478" i="37"/>
  <c r="S478" i="37" s="1"/>
  <c r="T478" i="37"/>
  <c r="R475" i="37"/>
  <c r="S475" i="37" s="1"/>
  <c r="T475" i="37"/>
  <c r="R471" i="37"/>
  <c r="S471" i="37" s="1"/>
  <c r="T471" i="37"/>
  <c r="R468" i="37"/>
  <c r="S468" i="37" s="1"/>
  <c r="T468" i="37"/>
  <c r="R464" i="37"/>
  <c r="S464" i="37" s="1"/>
  <c r="T464" i="37"/>
  <c r="R460" i="37"/>
  <c r="S460" i="37" s="1"/>
  <c r="T460" i="37"/>
  <c r="R364" i="37"/>
  <c r="S364" i="37" s="1"/>
  <c r="T364" i="37"/>
  <c r="R399" i="37"/>
  <c r="S399" i="37" s="1"/>
  <c r="T399" i="37"/>
  <c r="R395" i="37"/>
  <c r="S395" i="37" s="1"/>
  <c r="T395" i="37"/>
  <c r="R391" i="37"/>
  <c r="S391" i="37" s="1"/>
  <c r="T391" i="37"/>
  <c r="R388" i="37"/>
  <c r="S388" i="37" s="1"/>
  <c r="T388" i="37"/>
  <c r="R385" i="37"/>
  <c r="S385" i="37" s="1"/>
  <c r="T385" i="37"/>
  <c r="R381" i="37"/>
  <c r="S381" i="37" s="1"/>
  <c r="T381" i="37"/>
  <c r="R377" i="37"/>
  <c r="S377" i="37" s="1"/>
  <c r="T377" i="37"/>
  <c r="R373" i="37"/>
  <c r="S373" i="37" s="1"/>
  <c r="T373" i="37"/>
  <c r="R369" i="37"/>
  <c r="S369" i="37" s="1"/>
  <c r="T369" i="37"/>
  <c r="R246" i="37"/>
  <c r="S246" i="37" s="1"/>
  <c r="T246" i="37"/>
  <c r="R242" i="37"/>
  <c r="S242" i="37" s="1"/>
  <c r="T242" i="37"/>
  <c r="R238" i="37"/>
  <c r="S238" i="37" s="1"/>
  <c r="T238" i="37"/>
  <c r="R234" i="37"/>
  <c r="S234" i="37" s="1"/>
  <c r="T234" i="37"/>
  <c r="R230" i="37"/>
  <c r="S230" i="37" s="1"/>
  <c r="T230" i="37"/>
  <c r="R228" i="37"/>
  <c r="S228" i="37" s="1"/>
  <c r="T228" i="37"/>
  <c r="R224" i="37"/>
  <c r="S224" i="37" s="1"/>
  <c r="T224" i="37"/>
  <c r="R297" i="37"/>
  <c r="S297" i="37" s="1"/>
  <c r="T297" i="37"/>
  <c r="R309" i="37"/>
  <c r="S309" i="37" s="1"/>
  <c r="T309" i="37"/>
  <c r="R327" i="37"/>
  <c r="S327" i="37" s="1"/>
  <c r="T327" i="37"/>
  <c r="R338" i="37"/>
  <c r="S338" i="37" s="1"/>
  <c r="T338" i="37"/>
  <c r="R349" i="37"/>
  <c r="S349" i="37" s="1"/>
  <c r="T349" i="37"/>
  <c r="R353" i="37"/>
  <c r="S353" i="37" s="1"/>
  <c r="T353" i="37"/>
  <c r="R359" i="37"/>
  <c r="S359" i="37" s="1"/>
  <c r="T359" i="37"/>
  <c r="R418" i="37"/>
  <c r="S418" i="37" s="1"/>
  <c r="T418" i="37"/>
  <c r="R430" i="37"/>
  <c r="S430" i="37" s="1"/>
  <c r="T430" i="37"/>
  <c r="R440" i="37"/>
  <c r="S440" i="37" s="1"/>
  <c r="T440" i="37"/>
  <c r="R444" i="37"/>
  <c r="S444" i="37" s="1"/>
  <c r="T444" i="37"/>
  <c r="R275" i="37"/>
  <c r="S275" i="37" s="1"/>
  <c r="T275" i="37"/>
  <c r="R296" i="37"/>
  <c r="S296" i="37" s="1"/>
  <c r="T296" i="37"/>
  <c r="R300" i="37"/>
  <c r="S300" i="37" s="1"/>
  <c r="T300" i="37"/>
  <c r="R304" i="37"/>
  <c r="S304" i="37" s="1"/>
  <c r="T304" i="37"/>
  <c r="R308" i="37"/>
  <c r="S308" i="37" s="1"/>
  <c r="T308" i="37"/>
  <c r="R312" i="37"/>
  <c r="S312" i="37" s="1"/>
  <c r="T312" i="37"/>
  <c r="R316" i="37"/>
  <c r="S316" i="37" s="1"/>
  <c r="T316" i="37"/>
  <c r="R320" i="37"/>
  <c r="S320" i="37" s="1"/>
  <c r="T320" i="37"/>
  <c r="R322" i="37"/>
  <c r="S322" i="37" s="1"/>
  <c r="T322" i="37"/>
  <c r="R326" i="37"/>
  <c r="S326" i="37" s="1"/>
  <c r="T326" i="37"/>
  <c r="R330" i="37"/>
  <c r="S330" i="37" s="1"/>
  <c r="T330" i="37"/>
  <c r="R337" i="37"/>
  <c r="S337" i="37" s="1"/>
  <c r="T337" i="37"/>
  <c r="R341" i="37"/>
  <c r="S341" i="37" s="1"/>
  <c r="T341" i="37"/>
  <c r="R344" i="37"/>
  <c r="S344" i="37" s="1"/>
  <c r="T344" i="37"/>
  <c r="R348" i="37"/>
  <c r="S348" i="37" s="1"/>
  <c r="T348" i="37"/>
  <c r="R351" i="37"/>
  <c r="S351" i="37" s="1"/>
  <c r="T351" i="37"/>
  <c r="R354" i="37"/>
  <c r="S354" i="37" s="1"/>
  <c r="T354" i="37"/>
  <c r="R358" i="37"/>
  <c r="S358" i="37" s="1"/>
  <c r="T358" i="37"/>
  <c r="R400" i="37"/>
  <c r="S400" i="37" s="1"/>
  <c r="T400" i="37"/>
  <c r="R405" i="37"/>
  <c r="S405" i="37" s="1"/>
  <c r="T405" i="37"/>
  <c r="R409" i="37"/>
  <c r="S409" i="37" s="1"/>
  <c r="T409" i="37"/>
  <c r="R417" i="37"/>
  <c r="S417" i="37" s="1"/>
  <c r="T417" i="37"/>
  <c r="R421" i="37"/>
  <c r="S421" i="37" s="1"/>
  <c r="T421" i="37"/>
  <c r="R427" i="37"/>
  <c r="S427" i="37" s="1"/>
  <c r="T427" i="37"/>
  <c r="R429" i="37"/>
  <c r="S429" i="37" s="1"/>
  <c r="T429" i="37"/>
  <c r="R433" i="37"/>
  <c r="S433" i="37" s="1"/>
  <c r="T433" i="37"/>
  <c r="R437" i="37"/>
  <c r="S437" i="37" s="1"/>
  <c r="T437" i="37"/>
  <c r="R439" i="37"/>
  <c r="S439" i="37" s="1"/>
  <c r="T439" i="37"/>
  <c r="R443" i="37"/>
  <c r="S443" i="37" s="1"/>
  <c r="T443" i="37"/>
  <c r="R451" i="37"/>
  <c r="S451" i="37" s="1"/>
  <c r="T451" i="37"/>
  <c r="R254" i="37"/>
  <c r="S254" i="37" s="1"/>
  <c r="T254" i="37"/>
  <c r="R255" i="37"/>
  <c r="S255" i="37" s="1"/>
  <c r="T255" i="37"/>
  <c r="R261" i="37"/>
  <c r="S261" i="37" s="1"/>
  <c r="T261" i="37"/>
  <c r="R265" i="37"/>
  <c r="S265" i="37" s="1"/>
  <c r="T265" i="37"/>
  <c r="R273" i="37"/>
  <c r="S273" i="37" s="1"/>
  <c r="T273" i="37"/>
  <c r="R281" i="37"/>
  <c r="S281" i="37" s="1"/>
  <c r="T281" i="37"/>
  <c r="R285" i="37"/>
  <c r="S285" i="37" s="1"/>
  <c r="T285" i="37"/>
  <c r="R288" i="37"/>
  <c r="S288" i="37" s="1"/>
  <c r="T288" i="37"/>
  <c r="R292" i="37"/>
  <c r="S292" i="37" s="1"/>
  <c r="T292" i="37"/>
  <c r="R534" i="37"/>
  <c r="S534" i="37" s="1"/>
  <c r="T534" i="37"/>
  <c r="R530" i="37"/>
  <c r="S530" i="37" s="1"/>
  <c r="T530" i="37"/>
  <c r="R513" i="37"/>
  <c r="S513" i="37" s="1"/>
  <c r="T513" i="37"/>
  <c r="R505" i="37"/>
  <c r="S505" i="37" s="1"/>
  <c r="T505" i="37"/>
  <c r="R501" i="37"/>
  <c r="S501" i="37" s="1"/>
  <c r="T501" i="37"/>
  <c r="R497" i="37"/>
  <c r="S497" i="37" s="1"/>
  <c r="T497" i="37"/>
  <c r="R493" i="37"/>
  <c r="S493" i="37" s="1"/>
  <c r="T493" i="37"/>
  <c r="R489" i="37"/>
  <c r="S489" i="37" s="1"/>
  <c r="T489" i="37"/>
  <c r="R485" i="37"/>
  <c r="S485" i="37" s="1"/>
  <c r="T485" i="37"/>
  <c r="R481" i="37"/>
  <c r="S481" i="37" s="1"/>
  <c r="T481" i="37"/>
  <c r="R474" i="37"/>
  <c r="S474" i="37" s="1"/>
  <c r="T474" i="37"/>
  <c r="R470" i="37"/>
  <c r="S470" i="37" s="1"/>
  <c r="T470" i="37"/>
  <c r="R467" i="37"/>
  <c r="S467" i="37" s="1"/>
  <c r="T467" i="37"/>
  <c r="R463" i="37"/>
  <c r="S463" i="37" s="1"/>
  <c r="T463" i="37"/>
  <c r="R367" i="37"/>
  <c r="S367" i="37" s="1"/>
  <c r="T367" i="37"/>
  <c r="R363" i="37"/>
  <c r="S363" i="37" s="1"/>
  <c r="T363" i="37"/>
  <c r="R398" i="37"/>
  <c r="S398" i="37" s="1"/>
  <c r="T398" i="37"/>
  <c r="R394" i="37"/>
  <c r="S394" i="37" s="1"/>
  <c r="T394" i="37"/>
  <c r="R390" i="37"/>
  <c r="S390" i="37" s="1"/>
  <c r="T390" i="37"/>
  <c r="R384" i="37"/>
  <c r="S384" i="37" s="1"/>
  <c r="T384" i="37"/>
  <c r="R380" i="37"/>
  <c r="S380" i="37" s="1"/>
  <c r="T380" i="37"/>
  <c r="R376" i="37"/>
  <c r="S376" i="37" s="1"/>
  <c r="T376" i="37"/>
  <c r="R372" i="37"/>
  <c r="S372" i="37" s="1"/>
  <c r="T372" i="37"/>
  <c r="R368" i="37"/>
  <c r="S368" i="37" s="1"/>
  <c r="T368" i="37"/>
  <c r="R245" i="37"/>
  <c r="S245" i="37" s="1"/>
  <c r="T245" i="37"/>
  <c r="R241" i="37"/>
  <c r="S241" i="37" s="1"/>
  <c r="T241" i="37"/>
  <c r="R237" i="37"/>
  <c r="S237" i="37" s="1"/>
  <c r="T237" i="37"/>
  <c r="R233" i="37"/>
  <c r="S233" i="37" s="1"/>
  <c r="T233" i="37"/>
  <c r="R227" i="37"/>
  <c r="S227" i="37" s="1"/>
  <c r="T227" i="37"/>
  <c r="R223" i="37"/>
  <c r="S223" i="37" s="1"/>
  <c r="T223" i="37"/>
  <c r="R220" i="37"/>
  <c r="S220" i="37" s="1"/>
  <c r="T220" i="37"/>
  <c r="W151" i="37"/>
  <c r="W150" i="37"/>
  <c r="W188" i="37"/>
  <c r="W205" i="37"/>
  <c r="W165" i="37"/>
  <c r="W179" i="37"/>
  <c r="W184" i="37"/>
  <c r="W198" i="37"/>
  <c r="W203" i="37"/>
  <c r="W207" i="37"/>
  <c r="W211" i="37"/>
  <c r="W212" i="37"/>
  <c r="W214" i="37"/>
  <c r="W216" i="37"/>
  <c r="W218" i="37"/>
  <c r="W220" i="37"/>
  <c r="W221" i="37"/>
  <c r="W223" i="37"/>
  <c r="W225" i="37"/>
  <c r="W227" i="37"/>
  <c r="W231" i="37"/>
  <c r="W233" i="37"/>
  <c r="W235" i="37"/>
  <c r="W237" i="37"/>
  <c r="W239" i="37"/>
  <c r="W241" i="37"/>
  <c r="W247" i="37"/>
  <c r="W249" i="37"/>
  <c r="W252" i="37"/>
  <c r="W253" i="37"/>
  <c r="W255" i="37"/>
  <c r="W261" i="37"/>
  <c r="W263" i="37"/>
  <c r="W265" i="37"/>
  <c r="W269" i="37"/>
  <c r="W273" i="37"/>
  <c r="W180" i="37"/>
  <c r="W279" i="37"/>
  <c r="W284" i="37"/>
  <c r="W291" i="37"/>
  <c r="W294" i="37"/>
  <c r="W298" i="37"/>
  <c r="W308" i="37"/>
  <c r="W312" i="37"/>
  <c r="W314" i="37"/>
  <c r="W324" i="37"/>
  <c r="W328" i="37"/>
  <c r="W342" i="37"/>
  <c r="W344" i="37"/>
  <c r="W346" i="37"/>
  <c r="W364" i="37"/>
  <c r="W368" i="37"/>
  <c r="W370" i="37"/>
  <c r="W374" i="37"/>
  <c r="W405" i="37"/>
  <c r="W219" i="37"/>
  <c r="W228" i="37"/>
  <c r="W230" i="37"/>
  <c r="W234" i="37"/>
  <c r="W238" i="37"/>
  <c r="W242" i="37"/>
  <c r="W244" i="37"/>
  <c r="W267" i="37"/>
  <c r="W275" i="37"/>
  <c r="W277" i="37"/>
  <c r="W287" i="37"/>
  <c r="W418" i="37"/>
  <c r="W420" i="37"/>
  <c r="W422" i="37"/>
  <c r="W425" i="37"/>
  <c r="W432" i="37"/>
  <c r="W438" i="37"/>
  <c r="W440" i="37"/>
  <c r="W444" i="37"/>
  <c r="W447" i="37"/>
  <c r="W452" i="37"/>
  <c r="W456" i="37"/>
  <c r="W459" i="37"/>
  <c r="W460" i="37"/>
  <c r="W468" i="37"/>
  <c r="W475" i="37"/>
  <c r="W478" i="37"/>
  <c r="W480" i="37"/>
  <c r="W482" i="37"/>
  <c r="W486" i="37"/>
  <c r="W504" i="37"/>
  <c r="W505" i="37"/>
  <c r="W508" i="37"/>
  <c r="W510" i="37"/>
  <c r="W512" i="37"/>
  <c r="W516" i="37"/>
  <c r="W521" i="37"/>
  <c r="W528" i="37"/>
  <c r="W530" i="37"/>
  <c r="W226" i="37"/>
  <c r="W236" i="37"/>
  <c r="W240" i="37"/>
  <c r="W259" i="37"/>
  <c r="W271" i="37"/>
  <c r="W283" i="37"/>
  <c r="W289" i="37"/>
  <c r="W290" i="37"/>
  <c r="W367" i="37"/>
  <c r="W369" i="37"/>
  <c r="W383" i="37"/>
  <c r="W387" i="37"/>
  <c r="W389" i="37"/>
  <c r="W408" i="37"/>
  <c r="W417" i="37"/>
  <c r="W443" i="37"/>
  <c r="W210" i="37"/>
  <c r="W224" i="37"/>
  <c r="W208" i="37"/>
  <c r="W229" i="37"/>
  <c r="W232" i="37"/>
  <c r="W329" i="37"/>
  <c r="W439" i="37"/>
  <c r="W217" i="37"/>
  <c r="W415" i="37"/>
  <c r="W479" i="37"/>
  <c r="W470" i="37"/>
  <c r="W485" i="37"/>
  <c r="W509" i="37"/>
  <c r="W517" i="37"/>
  <c r="W373" i="37"/>
  <c r="W391" i="37"/>
  <c r="W483" i="37"/>
  <c r="W195" i="37"/>
  <c r="W503" i="37"/>
  <c r="W507" i="37"/>
  <c r="W511" i="37"/>
  <c r="W419" i="37"/>
  <c r="W325" i="37"/>
  <c r="W421" i="37"/>
  <c r="W527" i="37"/>
  <c r="W476" i="37"/>
  <c r="W412" i="37"/>
  <c r="W313" i="37"/>
  <c r="W250" i="37"/>
  <c r="W248" i="37"/>
  <c r="W281" i="37"/>
  <c r="W251" i="37"/>
  <c r="W285" i="37"/>
  <c r="W190" i="37"/>
  <c r="W307" i="37"/>
  <c r="W293" i="37"/>
  <c r="W377" i="37"/>
  <c r="W343" i="37"/>
  <c r="W295" i="37"/>
  <c r="W202" i="37"/>
  <c r="W519" i="37"/>
  <c r="W297" i="37"/>
  <c r="W345" i="37"/>
  <c r="W526" i="37"/>
  <c r="W474" i="37"/>
  <c r="W454" i="37"/>
  <c r="W451" i="37"/>
  <c r="W245" i="37"/>
  <c r="W213" i="37"/>
  <c r="W215" i="37"/>
  <c r="W206" i="37"/>
  <c r="W401" i="37"/>
  <c r="W347" i="37"/>
  <c r="W491" i="37"/>
  <c r="W204" i="37"/>
  <c r="W354" i="37"/>
  <c r="W288" i="37"/>
  <c r="W524" i="37"/>
  <c r="W414" i="37"/>
  <c r="W361" i="37"/>
  <c r="W323" i="37"/>
  <c r="W222" i="37"/>
  <c r="W406" i="37"/>
  <c r="W461" i="37"/>
  <c r="W431" i="37"/>
  <c r="W292" i="37"/>
  <c r="W257" i="37"/>
  <c r="W170" i="37"/>
  <c r="W449" i="37"/>
  <c r="W458" i="37"/>
  <c r="W448" i="37"/>
  <c r="W185" i="37"/>
  <c r="AA736" i="37"/>
  <c r="AA694" i="37"/>
  <c r="AA701" i="37"/>
  <c r="AA708" i="37"/>
  <c r="AA743" i="37"/>
  <c r="AA680" i="37"/>
  <c r="AA673" i="37"/>
  <c r="AA715" i="37"/>
  <c r="AA722" i="37"/>
  <c r="AA687" i="37"/>
  <c r="AA729" i="37"/>
  <c r="R536" i="37" l="1"/>
  <c r="AA549" i="37" s="1"/>
  <c r="T536" i="37"/>
  <c r="AA546" i="37" s="1"/>
  <c r="S535" i="37"/>
  <c r="S219" i="37"/>
  <c r="W199" i="37"/>
  <c r="W168" i="37"/>
  <c r="W166" i="37"/>
  <c r="W162" i="37"/>
  <c r="W441" i="37"/>
  <c r="W171" i="37"/>
  <c r="W315" i="37"/>
  <c r="W463" i="37"/>
  <c r="W299" i="37"/>
  <c r="W154" i="37"/>
  <c r="W348" i="37"/>
  <c r="W201" i="37"/>
  <c r="W152" i="37"/>
  <c r="W522" i="37"/>
  <c r="W379" i="37"/>
  <c r="W186" i="37"/>
  <c r="W177" i="37"/>
  <c r="W156" i="37"/>
  <c r="W181" i="37"/>
  <c r="W513" i="37"/>
  <c r="W191" i="37"/>
  <c r="W196" i="37"/>
  <c r="W176" i="37"/>
  <c r="W159" i="37"/>
  <c r="AA658" i="37"/>
  <c r="AA660" i="37" s="1"/>
  <c r="AA665" i="37"/>
  <c r="AA667" i="37" s="1"/>
  <c r="AA675" i="37"/>
  <c r="AA696" i="37"/>
  <c r="AA745" i="37"/>
  <c r="AA731" i="37"/>
  <c r="AA703" i="37"/>
  <c r="AA689" i="37"/>
  <c r="AA738" i="37"/>
  <c r="AA717" i="37"/>
  <c r="AA682" i="37"/>
  <c r="AA724" i="37"/>
  <c r="AA710" i="37"/>
  <c r="AA672" i="37"/>
  <c r="AA674" i="37" s="1"/>
  <c r="AA742" i="37"/>
  <c r="AA721" i="37"/>
  <c r="AA723" i="37" s="1"/>
  <c r="AA700" i="37"/>
  <c r="AA735" i="37"/>
  <c r="AA737" i="37" s="1"/>
  <c r="AA714" i="37"/>
  <c r="AA716" i="37" s="1"/>
  <c r="AA679" i="37"/>
  <c r="AA728" i="37"/>
  <c r="AA730" i="37" s="1"/>
  <c r="AA693" i="37"/>
  <c r="AA707" i="37"/>
  <c r="AA709" i="37" s="1"/>
  <c r="AA686" i="37"/>
  <c r="S536" i="37" l="1"/>
  <c r="AA548" i="37" s="1"/>
  <c r="AA744" i="37"/>
  <c r="W149" i="37"/>
  <c r="W148" i="37"/>
  <c r="W147" i="37"/>
  <c r="W146" i="37"/>
  <c r="W145" i="37"/>
  <c r="W142" i="37"/>
  <c r="W141" i="37"/>
  <c r="W140" i="37"/>
  <c r="W139" i="37"/>
  <c r="W138" i="37"/>
  <c r="W137" i="37"/>
  <c r="AA681" i="37"/>
  <c r="AA695" i="37"/>
  <c r="AA688" i="37"/>
  <c r="K5" i="40"/>
  <c r="AA702" i="37"/>
  <c r="K4" i="40" l="1"/>
  <c r="Y56" i="37" l="1"/>
  <c r="AA56" i="37" l="1"/>
  <c r="Y57" i="37"/>
  <c r="Z57" i="37"/>
  <c r="Y58" i="37"/>
  <c r="Z58" i="37"/>
  <c r="Z59" i="37"/>
  <c r="Y59" i="37"/>
  <c r="Y61" i="37"/>
  <c r="Z60" i="37"/>
  <c r="AC59" i="37" l="1"/>
  <c r="W36" i="37"/>
  <c r="AC57" i="37"/>
  <c r="AC56" i="37" s="1"/>
  <c r="AC58" i="37"/>
  <c r="W58" i="37" s="1"/>
  <c r="W59" i="37"/>
  <c r="Z61" i="37"/>
  <c r="AC61" i="37" s="1"/>
  <c r="AC60" i="37" s="1"/>
  <c r="W55" i="37"/>
  <c r="W57" i="37"/>
  <c r="AA59" i="37"/>
  <c r="AA58" i="37"/>
  <c r="AA57" i="37"/>
  <c r="Y60" i="37"/>
  <c r="AA60" i="37" s="1"/>
  <c r="AA61" i="37" l="1"/>
  <c r="W60" i="37"/>
  <c r="W56" i="37"/>
  <c r="W61"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laquijano</author>
    <author xml:space="preserve">CONTRALORIA </author>
    <author>jmzambrano</author>
    <author>WILLIAM ART.</author>
  </authors>
  <commentList>
    <comment ref="A1" authorId="0" shapeId="0" xr:uid="{00000000-0006-0000-0200-00000100000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E1" authorId="0" shapeId="0" xr:uid="{00000000-0006-0000-0200-00000200000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F1" authorId="1" shapeId="0" xr:uid="{00000000-0006-0000-0200-000003000000}">
      <text>
        <r>
          <rPr>
            <b/>
            <sz val="8"/>
            <color indexed="8"/>
            <rFont val="Tahoma"/>
            <family val="2"/>
          </rPr>
          <t xml:space="preserve">DESCRIBA BREVEMENTE EL HALLAZGO ( NO MAS DE 50 PALABRAS).
</t>
        </r>
      </text>
    </comment>
    <comment ref="G1" authorId="1" shapeId="0" xr:uid="{00000000-0006-0000-0200-000004000000}">
      <text>
        <r>
          <rPr>
            <b/>
            <sz val="8"/>
            <color indexed="8"/>
            <rFont val="Tahoma"/>
            <family val="2"/>
          </rPr>
          <t>RELACIONE EL FACTOR GENERADOR DE LA FALLA ADMINISTRATIVA.</t>
        </r>
      </text>
    </comment>
    <comment ref="H1" authorId="0" shapeId="0" xr:uid="{00000000-0006-0000-0200-00000500000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I1" authorId="0" shapeId="0" xr:uid="{00000000-0006-0000-0200-00000600000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J1" authorId="0" shapeId="0" xr:uid="{00000000-0006-0000-0200-000007000000}">
      <text>
        <r>
          <rPr>
            <b/>
            <sz val="8"/>
            <color indexed="8"/>
            <rFont val="Tahoma"/>
            <family val="2"/>
          </rPr>
          <t xml:space="preserve">Relacione el nombre de la unidad de medida que se  utiliza para medir el grado de avance de la actividad .
(unidades o porcentaje) 
</t>
        </r>
      </text>
    </comment>
    <comment ref="K1" authorId="0" shapeId="0" xr:uid="{00000000-0006-0000-0200-000008000000}">
      <text>
        <r>
          <rPr>
            <b/>
            <sz val="8"/>
            <color indexed="8"/>
            <rFont val="Tahoma"/>
            <family val="2"/>
          </rPr>
          <t xml:space="preserve">Relacione la cantidad, Volumen o tamaño de la actividad, establecido en unidades o porcentajes. 
</t>
        </r>
      </text>
    </comment>
    <comment ref="L1" authorId="0" shapeId="0" xr:uid="{00000000-0006-0000-0200-00000900000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M1" authorId="0" shapeId="0" xr:uid="{00000000-0006-0000-0200-00000A000000}">
      <text>
        <r>
          <rPr>
            <b/>
            <sz val="8"/>
            <color indexed="8"/>
            <rFont val="Tahoma"/>
            <family val="2"/>
          </rPr>
          <t>Fecha programada para la terminación de cada actividad para el cumplimiento de la meta final.</t>
        </r>
      </text>
    </comment>
    <comment ref="N1" authorId="0" shapeId="0" xr:uid="{00000000-0006-0000-0200-00000B000000}">
      <text>
        <r>
          <rPr>
            <b/>
            <sz val="8"/>
            <color indexed="8"/>
            <rFont val="Tahoma"/>
            <family val="2"/>
          </rPr>
          <t xml:space="preserve">La hoja calcula automáticamente el plazo de duración de la actividad  de mejoramiento teniendo en cuenta las fechas de inicio y terminación de la meta.
</t>
        </r>
      </text>
    </comment>
    <comment ref="O1" authorId="2" shapeId="0" xr:uid="{00000000-0006-0000-0200-00000C000000}">
      <text>
        <r>
          <rPr>
            <b/>
            <sz val="8"/>
            <color indexed="8"/>
            <rFont val="Tahoma"/>
            <family val="2"/>
          </rPr>
          <t xml:space="preserve">Relacione el Nombre de la Dependencia (s) responsable por el cumplimiento de la meta.
</t>
        </r>
      </text>
    </comment>
    <comment ref="P1" authorId="0" shapeId="0" xr:uid="{00000000-0006-0000-0200-00000D000000}">
      <text>
        <r>
          <rPr>
            <sz val="8"/>
            <color indexed="8"/>
            <rFont val="Tahoma"/>
            <family val="2"/>
          </rPr>
          <t>Registre el avance físico de la ejecución de la actividad.</t>
        </r>
        <r>
          <rPr>
            <sz val="8"/>
            <color indexed="8"/>
            <rFont val="Tahoma"/>
            <family val="2"/>
          </rPr>
          <t xml:space="preserve">
</t>
        </r>
      </text>
    </comment>
    <comment ref="Q1" authorId="0" shapeId="0" xr:uid="{00000000-0006-0000-0200-00000F00000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K123" authorId="3" shapeId="0" xr:uid="{9B3173C0-926F-4876-BFDB-6EBE9E802CED}">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124" authorId="3" shapeId="0" xr:uid="{23F9FCC3-53A7-4498-ABFB-773844F61003}">
      <text>
        <r>
          <rPr>
            <b/>
            <sz val="9"/>
            <color indexed="81"/>
            <rFont val="Tahoma"/>
            <family val="2"/>
          </rPr>
          <t xml:space="preserve">
Se debe incluir en un documento el acta y el cronograma, dado que la dependencia estableció como cantidad 1.</t>
        </r>
      </text>
    </comment>
    <comment ref="K128" authorId="3" shapeId="0" xr:uid="{5A171F9C-8526-4464-94E3-46AE73C46EAA}">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129" authorId="3" shapeId="0" xr:uid="{083AE4C5-E11A-4C87-BFB8-0AEA2E864514}">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130" authorId="3" shapeId="0" xr:uid="{485AC8C6-6B18-45D0-B09A-2DC05BB190F5}">
      <text>
        <r>
          <rPr>
            <b/>
            <sz val="9"/>
            <color indexed="81"/>
            <rFont val="Tahoma"/>
            <family val="2"/>
          </rPr>
          <t xml:space="preserve">
Teniendo en cuenta lo concertado en la acción de mejora y en la actividad, no solo se debe valorar el oficio de solicitud, también se debe presentar el seguimiento a la gestión del oficio (respuesta). Por tanto, la cantidad no es 1 sino 2. No obstante, así fue aprobado por el Director General para el cargue en el SIRECI.</t>
        </r>
      </text>
    </comment>
    <comment ref="M142" authorId="3" shapeId="0" xr:uid="{9852198B-7602-49E4-A3BA-71D91518F631}">
      <text>
        <r>
          <rPr>
            <b/>
            <sz val="9"/>
            <color indexed="81"/>
            <rFont val="Tahoma"/>
            <family val="2"/>
          </rPr>
          <t xml:space="preserve">
Acción 2 y 3 - 30-12-2020</t>
        </r>
      </text>
    </comment>
  </commentList>
</comments>
</file>

<file path=xl/sharedStrings.xml><?xml version="1.0" encoding="utf-8"?>
<sst xmlns="http://schemas.openxmlformats.org/spreadsheetml/2006/main" count="5040" uniqueCount="2332">
  <si>
    <t>TOTALES</t>
  </si>
  <si>
    <t>PBEC</t>
  </si>
  <si>
    <t>PBEA</t>
  </si>
  <si>
    <t>AP =  POMi / PBEA</t>
  </si>
  <si>
    <t>CPM = POMMVi / PBEC</t>
  </si>
  <si>
    <t xml:space="preserve">Puntaje Logrado por las Actividades  Vencidas (PLAVI)  </t>
  </si>
  <si>
    <t>Puntaje  Logrado  por las Actividades  (PLAI)</t>
  </si>
  <si>
    <t>Puntaje atribuido a las actividades vencidas (PAAVI)</t>
  </si>
  <si>
    <t>Reporte</t>
  </si>
  <si>
    <t>Informe</t>
  </si>
  <si>
    <t>Informe con registro fotográfico</t>
  </si>
  <si>
    <t>EN TERMINO</t>
  </si>
  <si>
    <t>Total general</t>
  </si>
  <si>
    <t>8. Código hallazgo</t>
  </si>
  <si>
    <t>16. Causa del hallazgo</t>
  </si>
  <si>
    <t>20. Acción de mejora</t>
  </si>
  <si>
    <t>11 01 002</t>
  </si>
  <si>
    <t>14 04 010</t>
  </si>
  <si>
    <t>14 04 004</t>
  </si>
  <si>
    <t>14 01 011</t>
  </si>
  <si>
    <t>16 04 001</t>
  </si>
  <si>
    <t>Informe trimestral</t>
  </si>
  <si>
    <t>18 02 002</t>
  </si>
  <si>
    <t>18 01 002</t>
  </si>
  <si>
    <t>18 01 004</t>
  </si>
  <si>
    <t>11 03 002</t>
  </si>
  <si>
    <t>12 02 002</t>
  </si>
  <si>
    <t>11 02 002</t>
  </si>
  <si>
    <t>14 04 006</t>
  </si>
  <si>
    <t>14 02 014</t>
  </si>
  <si>
    <t>11 03 001</t>
  </si>
  <si>
    <t>11 02 001</t>
  </si>
  <si>
    <t>21 04 001</t>
  </si>
  <si>
    <t>21 01 001</t>
  </si>
  <si>
    <t>21 05 001</t>
  </si>
  <si>
    <t>18 02 001</t>
  </si>
  <si>
    <t>14 02 003</t>
  </si>
  <si>
    <t>18 01 100</t>
  </si>
  <si>
    <t>14 02 001</t>
  </si>
  <si>
    <t xml:space="preserve">Convenciones: </t>
  </si>
  <si>
    <t xml:space="preserve">Columnas de calculo automático </t>
  </si>
  <si>
    <t>Fila de Totales</t>
  </si>
  <si>
    <t>Efectividad de la Acción
SI / NO</t>
  </si>
  <si>
    <t>Código interno  hallazgo</t>
  </si>
  <si>
    <t>Dichas situaciones dificultan realizar su evaluación y seguimiento; además evidencian debilidades de control, por parte del Invías.</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</si>
  <si>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</si>
  <si>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</si>
  <si>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</si>
  <si>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</si>
  <si>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</si>
  <si>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</si>
  <si>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 xml:space="preserve">Lo anterior debido a la presunta carencia, insuficiencia o inoportunidad en la aplicación de mecanismos de control para el eficaz cumplimiento de las funciones y obligaciones conferidas legalmente a la Interventoría y Gestores de INVÍAS. </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</si>
  <si>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</si>
  <si>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Lo anterior se da presuntamente por una inadecuada aplicación de la metodología contemplada en el Manual de Interventoría del INVÍAS, lo cual implica una estimación incorrecta del monto de ajustes</t>
  </si>
  <si>
    <t>Artículo 87 de la Ley 1474 de 2011, en consideración a que presuntamente la planeación en este corredor no fue adecuada y prueba de esto es que se hizo necesario reducir el alcance contractual, dado que los recursos asignados no eran suficientes.</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</si>
  <si>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</si>
  <si>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</si>
  <si>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Lo cual denota debilidad en la aplicación de las condiciones y requisitos establecidos en el proceso de selección, cuyas disposiciones deben ser acatadas íntegramente.</t>
  </si>
  <si>
    <t>Situación que denota debilidades en la aplicación del Principio de Planeación, lo que puede afectar el cumplimiento del objeto contractual.</t>
  </si>
  <si>
    <t xml:space="preserve"> debido a deficiencias en la planeación en la elaboración de los estudios previos entregados por Invías</t>
  </si>
  <si>
    <t>Así las cosas, se ejecutó la rehabilitación con unos estudios diferentes a los inicialmente aportados y  pagados por el Instituto.</t>
  </si>
  <si>
    <t>No mantener las variables iniciales para garantizar la amortización del mismo, ni tener un control establecido para ello.</t>
  </si>
  <si>
    <t xml:space="preserve">Debido a deficiencias en la planeación de los estudios y diseños </t>
  </si>
  <si>
    <t xml:space="preserve">Debido a deficiencias en la planeación contractual en la determinación de los plazos de conformidad con los estudios y actividades constructivas </t>
  </si>
  <si>
    <t>Planeación presupuestal</t>
  </si>
  <si>
    <t>Plazo contractual.</t>
  </si>
  <si>
    <t>Debido a deficiencias en la estructuración del presupuesto de obra y en estudios previos insuficientes puesto que solo se identifica  la necesidad y las metas físicas</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</si>
  <si>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</si>
  <si>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</si>
  <si>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Se evidencia que hubo falta de planeación en la priorización y escogencia de los sitios donde se van a implantar los puentes</t>
  </si>
  <si>
    <t>Denotan debilidades en el plazo asignado para la ejecución del contrato.</t>
  </si>
  <si>
    <t>Deficiencias en los mecanismos de seguimiento y monitoreo del Instituto.</t>
  </si>
  <si>
    <t>Falta de control y seguimiento por parte de la interventoría contratada por el INVIAS.</t>
  </si>
  <si>
    <t>No evidencia de estudios previos</t>
  </si>
  <si>
    <t>El convenio interadministrativo debe contener la resolución de justificación de la contratación directa</t>
  </si>
  <si>
    <t>Mayor plazo de ejecución del contrato frente al convenio</t>
  </si>
  <si>
    <t>Presuntas deficiencias en la planeación y control y seguimiento, efectuado a las obligaciones de la Gobernación por parte del INVÍAS.</t>
  </si>
  <si>
    <t>Informe y registro fotográfico</t>
  </si>
  <si>
    <t>Por deficiencias en la estructuración de estudios previos, lo cual conlleva a recorte e incumplimiento de las metas físicas definidas en el contrato.</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</si>
  <si>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</si>
  <si>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</si>
  <si>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Debilidades en la supervisión y control</t>
  </si>
  <si>
    <t>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t>
  </si>
  <si>
    <t>16 04 003</t>
  </si>
  <si>
    <t>El Invías no ha obtenido la  exclusión de éstos.</t>
  </si>
  <si>
    <t>El Invías no ha obtenido la  exclusión de éstos, el Invías ha pagado dicho impuesto sobre 637predios en 2013 y 618 en 2014</t>
  </si>
  <si>
    <t>16 01 004</t>
  </si>
  <si>
    <t xml:space="preserve">Debilidades en los mecanismos de seguimiento y monitoreo. </t>
  </si>
  <si>
    <t xml:space="preserve">Control inadecuado de sus inmuebles.                                                                                                                                                                                                                                                                                               </t>
  </si>
  <si>
    <t>Deficiencias en la administración, seguimiento y control de los bienes de su propiedad.</t>
  </si>
  <si>
    <t>Deficiencias en el control y administración sobre los bienes del Invías</t>
  </si>
  <si>
    <t>18 04 001</t>
  </si>
  <si>
    <t>Falta de control adecuado sobre la propiedad de los bienes del Invías.</t>
  </si>
  <si>
    <t>Invías no tiene pleno dominio de los corredores férreos</t>
  </si>
  <si>
    <t>No se evidencian controles adecuados a los cronogramas de obra</t>
  </si>
  <si>
    <t>Se aplica la regla pactada para contratos laborales a contratos por prestación de servicios</t>
  </si>
  <si>
    <t>No tener criterios predefinidos para el pago prestaciones y primas; no exigir especificaciones mínimas, etc.</t>
  </si>
  <si>
    <t>Debilidades en el proceso de supervisión por parte de Invías.</t>
  </si>
  <si>
    <t>22 01 001</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</si>
  <si>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</si>
  <si>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</si>
  <si>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</si>
  <si>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Deficiencia en la adecuada constitución de las reservas, ya que estas no permiten determinar situaciones extraordinarias presentadas</t>
  </si>
  <si>
    <t>Esta situación no se encuentra reflejada ni en la Nota 3</t>
  </si>
  <si>
    <t>18 01 001</t>
  </si>
  <si>
    <t>No permite tener la claridad suficiente para el adecuado análisis de la información contenida en los Estados Contables.</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</si>
  <si>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</si>
  <si>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</si>
  <si>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</si>
  <si>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</si>
  <si>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</si>
  <si>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</si>
  <si>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</si>
  <si>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</si>
  <si>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</si>
  <si>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</si>
  <si>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</si>
  <si>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</si>
  <si>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</si>
  <si>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Deficiencia en la supervisión</t>
  </si>
  <si>
    <t xml:space="preserve">Falencias en planeación </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</si>
  <si>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</si>
  <si>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</si>
  <si>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</si>
  <si>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15 05 001</t>
  </si>
  <si>
    <t>Oportunidad en la liquidación</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</si>
  <si>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</si>
  <si>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22 03 003</t>
  </si>
  <si>
    <t>Debilidades en el control de publicación</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</si>
  <si>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</si>
  <si>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</si>
  <si>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</si>
  <si>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</si>
  <si>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Deficiente planificación y ejecución del presupuesto, así como también a debilidades en la priorización de necesidades,</t>
  </si>
  <si>
    <t>19 07 002</t>
  </si>
  <si>
    <t>Debilidades en  la aplicación de los controles y de seguimiento y monitoreo</t>
  </si>
  <si>
    <t>17 02 011</t>
  </si>
  <si>
    <t>Al respecto,  ha de decirse que, una vez ejecutoriado el Laudo Arbitral en la forma indicada, INVIAS estaba en la obligación del pago total de la condena determinada  dentro del término, con el fin de evitar la generación de intereses moratorios.</t>
  </si>
  <si>
    <t>Lo expuesto, evidencia debilidades en el manejo, reporte y consistencia de la información judicial por parte de Invías, afectando su nivel de confiabilidad, seguridad y solidez.</t>
  </si>
  <si>
    <t>Debilidades en el cumplimiento de las funciones por parte de los apoderados de Invías, lo que puede afectar el seguimiento a los procesos y procedimientos inherentes a la actividad judicial y extrajudicial de la Entidad.</t>
  </si>
  <si>
    <t>Se evidencia debilidad en el procedimiento administrativo y presupuestal para el pago de sentencias y conciliaciones; situación que genera  que estas obligaciones no se paguen a tiempo.</t>
  </si>
  <si>
    <t>Estas situaciones son originadas por la falta de conciliación y depuración de la información de las Áreas involucradas que son fuente de información, para los respectivos registros contables.</t>
  </si>
  <si>
    <t>Falta de oportunidad en la causación.</t>
  </si>
  <si>
    <t>19 03 005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</si>
  <si>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</si>
  <si>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 xml:space="preserve">Esta situación evidencia la falta de gestión oportuna por parte del Invías, para subsanar estos hechos. </t>
  </si>
  <si>
    <t>Refleja debilidades en el control y seguimiento para la gestión presupuestal, así como para el fenecimiento de las Reservas Presupuestales por $31.185.1 millones y limitaciones para pagar algunos compromisos adquiridos.</t>
  </si>
  <si>
    <t>Lo anteriormente descrito evidencia deficiencias en la programación presupuestal</t>
  </si>
  <si>
    <t>17 03 003</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</si>
  <si>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</si>
  <si>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</si>
  <si>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</si>
  <si>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</si>
  <si>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Debilidades en los controles del proceso contractual</t>
  </si>
  <si>
    <t xml:space="preserve">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t>
  </si>
  <si>
    <t>14 01 003</t>
  </si>
  <si>
    <t>Lo anteriormente expuesto evidencia falta de controles, toda vez que la Entidad, presuntamente, pasa por alto la aplicación de lo estipulado en la normatividad general que regula la contratación.</t>
  </si>
  <si>
    <t>Informes</t>
  </si>
  <si>
    <t>14 04 005</t>
  </si>
  <si>
    <t xml:space="preserve">Estas modificaciones, son resultado de la incidencia de las divergencias entre los estudios iniciales y los actualizados, en cuanto al transporte de material se refiere. Estas divergencias hicieron que el alcance de las obras se redujera en un 48%. </t>
  </si>
  <si>
    <t>Estado de acción</t>
  </si>
  <si>
    <t>Estado de hallazgo</t>
  </si>
  <si>
    <t>Traducción a número</t>
  </si>
  <si>
    <t>Menor número</t>
  </si>
  <si>
    <t>Auditoria</t>
  </si>
  <si>
    <t>R2014</t>
  </si>
  <si>
    <t>R2015</t>
  </si>
  <si>
    <t>D2016</t>
  </si>
  <si>
    <t xml:space="preserve">   </t>
  </si>
  <si>
    <t>Busca espacio</t>
  </si>
  <si>
    <t>Busca punto</t>
  </si>
  <si>
    <t>14 05 004</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</si>
  <si>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</si>
  <si>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</si>
  <si>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</si>
  <si>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</si>
  <si>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</si>
  <si>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</si>
  <si>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Se constituyen en situaciones que denotan debilidades en el proceso de supervisión por parte de Invías, debido a la desatención de las obligaciones y responsabilidades, lo que puede afectar el cumplimiento contractual.</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</si>
  <si>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</si>
  <si>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</si>
  <si>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Lo anterior presuntamente ocasionado por debilidades en la comunicación  por parte del Instituto Nacional de Vías- Invías</t>
  </si>
  <si>
    <t>Lo anterior presuntamente ocasionado por debilidades de control y seguimiento a los procesos de adquisición predial por parte del Instituto Nacional de Vías- Invías</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</si>
  <si>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</si>
  <si>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</si>
  <si>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</si>
  <si>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</si>
  <si>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</si>
  <si>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</si>
  <si>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</si>
  <si>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Por cuanto hay una contradicción o incoherencia, al referir que las estaciones se consideran entre distancias entre 100 y 1.000 metros (m) </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</si>
  <si>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t>
  </si>
  <si>
    <t>EVP2016</t>
  </si>
  <si>
    <t>ECP2016</t>
  </si>
  <si>
    <t>Fecha Evaluación</t>
  </si>
  <si>
    <t xml:space="preserve">Debilidades en la planeación en algunos elementos propios del convenio, como es el plazo. </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</si>
  <si>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</si>
  <si>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La Entidad está dando cumplimiento al concepto 200910-135587 de la Contaduría General de la Nación, el cual no es tenido en cuenta por la Contraloría General de la República.</t>
  </si>
  <si>
    <t>Lo anterior presuntamente fue ocasionado por debilidades en la no oportuna actualización de los expedientes por parte del Instituto Nacional de Vías- Invías</t>
  </si>
  <si>
    <t xml:space="preserve">Información suministrada en el informe de la CGR </t>
  </si>
  <si>
    <t xml:space="preserve">Debilidades en la estructuración de los documentos previos necesarios para adelantar los procesos contractuales y falencias en el lleno de requisitos exigidos en la Ley, específicamente el artículo 20 del Decreto 1510 de 2013. </t>
  </si>
  <si>
    <t>Falencias en la Planeación de proyecto de mantenimiento de la Segunda calzada de la Av. Circunvalar.</t>
  </si>
  <si>
    <t>H8R16. Precios unitarios contrato derivado del convenio 1344 de 2014
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t>
  </si>
  <si>
    <t>Falta de controles, planeación  y falencias en la supervisión.</t>
  </si>
  <si>
    <t>Falta de planeación.</t>
  </si>
  <si>
    <t>Falencias en estructuración de presupuesto oficial.</t>
  </si>
  <si>
    <t>H11R16. Inversión de anticipo contrato 1759 de 2015
En el contrato 1759 de 2015, cuyo objeto es “SUMINISTRO, INSTALACIÓN Y PUESTA EN MARCHA DE LOS EQUIPOS ELECTROMECÁNICOS DEL PROYECTO CRUCE DE LA CORDILLERA CENTRAL”, con respecto al anticipo, que asciende a $77.000 millones , se evidencia que la relación entre los desembolsos programados y desembolsos ejecutados para la inversión del anticipo de acuerdo a lo estipulado en la minuta contractual  es de 0.22.</t>
  </si>
  <si>
    <t>Deficiencias en la Planeación y gestión de los recursos para la puesta en marcha del proyecto por parte del contratista.</t>
  </si>
  <si>
    <t>H13R16. Transporte de Materiales provenientes de derrumbes medido a partir en cien metros (100M) y Transporte de materiales provenientes de la excavación de la explanación canales y préstamos entre cien metros y mil metros de distancia.
El Ítem 211.1 Remoción de derrumbes (incluye conformación de botadero), tuvo como cantidades totales de la obra ejecutada de 27.349 metros cúbicos.</t>
  </si>
  <si>
    <t>Falta de controles en el recibo de los trabajos.</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</si>
  <si>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</si>
  <si>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</si>
  <si>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 xml:space="preserve">H29R16.  Adicional 3 Dragado con Draga Hidráulica Muelle de Leticia.
El Adicional 3 al Contrato 1036 de 2016 se suscribe para incluir entre otros el Ítem no previsto de Dragado con Draga Hidráulica, que de acuerdo con la justificación presentada por la Interventoría indica “Teniendo en cuenta los aspectos presentados por ese consorcio con relación a la necesidad de realizar una intervención (remoción de material con Draga Hidráulica) en la zona de influencia del flotante principal apoyado lo anterior en el análisis efectuado por esta Interventoría y el contratista respecto a inconvenientes que ha presentado el flotante principal del Muelle Victoria Regia el cual queda escorado en la temporada de aguas bajas. 
</t>
  </si>
  <si>
    <t>Se evidencian deficiencias en la planeación de los contratos y se podría configurar en una gestión antieconómica por realizar el dragado de la zona de maniobras por valor de $26.500 el metro cúbico, cuando en el Contrato 688 de 2015 se pagó el valor del metro cúbico de dragado por $14.329. Lo anterior presuntamente contraviene lo establecido en el Artículo 209 de la Constitución Nacional y el Artículo 23 de la Ley 80 de 1993.</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</si>
  <si>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</si>
  <si>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</si>
  <si>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</si>
  <si>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</si>
  <si>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 xml:space="preserve">H35R16. Seguimiento al convenio 583 de 1996. Cumplimiento del plazo estipulado en el convenio.
El convenio 583 de 1996, cuyo objeto es “Financiación de la Construcción del Proyecto comunicación vial entre los Valles de Aburrá y Río Cauca (Variante Medellín – Santa Fe de Antioquia), que se compone del Túnel en San Cristóbal y sus respectivos accesos”.
</t>
  </si>
  <si>
    <t>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t>
  </si>
  <si>
    <t xml:space="preserve">H37R16. Ejecución obras puente Pumarejo contrato 642 de 2015.
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
</t>
  </si>
  <si>
    <t>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t>
  </si>
  <si>
    <t>Debilidades en el seguimiento y control de los recursos para los compromisos de las Consultas Previas, situación que genera incertidumbre sobre la efectiva terminación y funcionalidad de esta obra.</t>
  </si>
  <si>
    <t>H41R16. Terraplén PR 24+500 y Cuneta Sector la Gallega.
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t>
  </si>
  <si>
    <t xml:space="preserve">Debilidades en el seguimiento y control de las obras. </t>
  </si>
  <si>
    <t>La señalización no cumplía lo establecido en el capítulo 4 del Manual de señalización del Ministerio de Transporte, dado que en las obras que se están ejecutando en el Lavadero Sector Katanga y del Puente Sector Triana no cuentan con la señalización reglamentaria.</t>
  </si>
  <si>
    <t>H54R16. Señalización y defensa de obra.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</si>
  <si>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Debilidades en el seguimiento y control, lo cual afecta la seguridad de los trabajadores de la obra y los usuarios de la vía.</t>
  </si>
  <si>
    <t>Deficiencias en la planeación contractual, situación que se refleja en el hecho que a la fecha el proyecto no cuenta con la apropiación de los recursos necesarios para el pago de las obligaciones, derivadas del proceso de adquisición de las áreas requeridas para el desarrollo del contrato.</t>
  </si>
  <si>
    <t>Se establece un presunto detrimento al patrimonio por dicho valor de tales insumos prediales por $3.8 millones, al igual que una posible incidencia disciplinaria.</t>
  </si>
  <si>
    <t>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</si>
  <si>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</si>
  <si>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</si>
  <si>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H63R16. Mejoramiento gestión social predial y ambiental corredor transversal Medellín Quibdó fase 2 – prosperidad.
Se presentan temas pendientes para finiquitar la gestión de adquisición predial, actividad delegada al contratista, cuando el contrato está por finalizar el 30 de junio de 2017 según el Adicional No.3 del 30 de marzo  de 2017.</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</si>
  <si>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</si>
  <si>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H68R16. Estudios y Diseños.
En el Acta de Aprobación de Estudios y Diseños del 5 de octubre de 2016, la interventoría, manifiesta “Se deja constancia que la Interventoría, UNIVERSIDAD DEL CAUCA, mediante acta de aprobación de estudios y diseños del 15 de diciembre de 2015</t>
  </si>
  <si>
    <t>Debilidades en el seguimiento y control de los estudios y diseños para las obras de construcción del puente y genera demoras en la ejecución del contrato 1483 de 2014.</t>
  </si>
  <si>
    <t>H70R16. Devolución de Anticipo Contrato Derivado 1483 de 2014.
Debilidades en el seguimiento y control de la Interventoría y la Supervisión sobre el manejo de los recursos del anticipo del Contrato Derivado 1483 de 2014, por cuanto no se realizó la vigilancia de las obligaciones y compromisos pactados en el Convenio 2335 de 2013.</t>
  </si>
  <si>
    <t>Se configura un presunto alcance disciplinario porque la entidad no cumplió debidamente con lo previsto en el mismo Convenio 2335/13 y las normas que aplican para el manejo del anticipo.</t>
  </si>
  <si>
    <t>Desconocimiento parcial del marco general para uso y aplicación de indicadores diseñado por el DNP, el DANE y el Departamento Administrativo para la Función Pública.</t>
  </si>
  <si>
    <t>La anterior situación evidencia debilidades en la aplicación normativa, lo que presuntamente trasgrede el principio de selección objetiva.</t>
  </si>
  <si>
    <t>No ejercer adecuadamente el seguimiento y supervisión de los contratos puede ocasionar eventuales incumplimientos contractuales.</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</si>
  <si>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</si>
  <si>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</si>
  <si>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Lo anterior, denota deficiencias en la gestión de la Entidad, incumpliendo lo establecido en el Acuerdo Marco de Precios CCE-416-1-AMP-2016 y lo acordado en la Orden de Compra 01989 de 2016.</t>
  </si>
  <si>
    <t xml:space="preserve">Demuestra debilidades en las actividades propias del desarrollo de los procesos coactivos del Invías, impidiendo al mismo tener claridad acerca de los títulos que aún pueden cobrarse y el valor al que asciende la cartera. </t>
  </si>
  <si>
    <t>De los tres elementos necesarios para iniciar la acción de repetición en  las actas del comité de conciliación se acepta que hay dos: 1. La condena a la entidad 2. El pago que el Invías reconoció y ordenó</t>
  </si>
  <si>
    <t>Falta o mala identificación de las cuentas bancarias de los beneficiarios de las sentencias</t>
  </si>
  <si>
    <t>Las sentencias o conciliaciones de la vigencia 2016 fueron reconocidas y canceladas por fuera del término máximo legal (540 días)</t>
  </si>
  <si>
    <t>Este hecho afecta razonabilidad de la cuenta (4110) Ingresos no Tributarios - Concesiones y Contribuciones</t>
  </si>
  <si>
    <t>Falencias en la programación y asignación presupuestal, por este concepto y deja a la Entidad frente al riesgo de tener que cancelar gastos adicionales por intereses moratorios a pesar de contar con algunos recursos.</t>
  </si>
  <si>
    <t>Se debe a deficiencias en los estudios técnicos que realizó el Invías, al momento de contratar la construcción del muelle, lo cual puede representar una gestión antieconómica.</t>
  </si>
  <si>
    <t>Se establece una subutilización de la capacidad instalada.</t>
  </si>
  <si>
    <t xml:space="preserve">Limbo jurídico de propiedad  o responsabilidad de construcción de la vía, los recursos no fueron aprobados y la vía no se ha podido pavimentar generando deficiente optimización de los recursos invertidos por Invías en el muelle. </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</si>
  <si>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</si>
  <si>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</si>
  <si>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</si>
  <si>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</si>
  <si>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</si>
  <si>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 xml:space="preserve"> 24. Actividades / Descripción</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</si>
  <si>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</si>
  <si>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</si>
  <si>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</si>
  <si>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</si>
  <si>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</si>
  <si>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</si>
  <si>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H12ECP.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</si>
  <si>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</si>
  <si>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</si>
  <si>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H26ECP.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</si>
  <si>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 xml:space="preserve">Debilidades de los controles implementados que no permiten advertir oportunamente el problema presentado para el cumplimiento de la ejecución de las obras; lo que puede afectar el cumplimiento del objeto y </t>
  </si>
  <si>
    <t>Se entregara un reporte trimestral.</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</si>
  <si>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</si>
  <si>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</si>
  <si>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</si>
  <si>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</si>
  <si>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</si>
  <si>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Solicitar informe  a la interventoría por presuntas  irregularidades en el pago de los servicios de interventoría, en virtud del contrato 4149 del 30 de diciembre 2013.</t>
  </si>
  <si>
    <t>Informe de interventoría donde se incluyan los soportes relacionados con la denuncia.</t>
  </si>
  <si>
    <t>Los supervisores no presentan informes mensuales que reflejen el resultado del ejercicio de sus funciones.</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</si>
  <si>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</si>
  <si>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</si>
  <si>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</si>
  <si>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</si>
  <si>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Reporte de aplicación.</t>
  </si>
  <si>
    <t>Estudios actualizados.</t>
  </si>
  <si>
    <t>Reporte cuatrimestral.</t>
  </si>
  <si>
    <t>Realizar seguimiento permanente al último cronograma propuesto a la Junta Directiva,  que fuere aprobado en sesión del 28 de abril de 2017, en la cual se definió la alternativa para continuar con la liquidación del Convenio 583 de 1996 hasta el día 31 de diciembre de 2018.</t>
  </si>
  <si>
    <t>Informe trimestral rendidos por la Gerencia de Proyectos Estratégicos al INVIAS - en los cuales se registre los avances de los componentes predial-ambiental-social-técnico-administrativo y legal, de acuerdo al escenario 2 aprobado por el Junta Directiva del 28 de abril de 2017.</t>
  </si>
  <si>
    <t xml:space="preserve">
Evidenciar la corrección de las deficiencias encontradas por la CGR de acuerdo a las normas de ensayo INV E-793.</t>
  </si>
  <si>
    <t xml:space="preserve">Presentar informe de la interventoría en el que se evidencie las correcciones realizadas en cumplimiento de las normas de ensayo INV E-793.       
</t>
  </si>
  <si>
    <t>Evidenciar la existencia de las señales preventivas durante el desarrollo de la actividad contractual (La actividad que generaba el uso de las señales preventivas ya se encuentra terminada).</t>
  </si>
  <si>
    <t>Presentar informe de la interventoría.</t>
  </si>
  <si>
    <t>Reporte y registro fotográfico</t>
  </si>
  <si>
    <t>Evidenciar que se contaba con la respectiva señalización reglamentaria. 
(La actividad de obra que generaba la señalización preventiva ya está terminada).</t>
  </si>
  <si>
    <t>Señalización reglamentaria</t>
  </si>
  <si>
    <t>Gestionar los recursos ante la Oficina Asesora de Planeación para culminar la gestión predial.</t>
  </si>
  <si>
    <t>1. Remitir solicitud a la OAP.
2. Mesas de trabajo con la SMA.</t>
  </si>
  <si>
    <t xml:space="preserve">Informes de seguimiento cuatrimestral.
</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</si>
  <si>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</si>
  <si>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Evidenciar el cumplimiento de la totalidad de las acciones de la gestión predial requerida  para la liberación de los predios necesarios y la correcta ejecución de las obras objeto del proyecto.</t>
  </si>
  <si>
    <t>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</si>
  <si>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</si>
  <si>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</si>
  <si>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H61R16. Gestión desplegada por el contratista. Contrato N° 1647 de 2015.
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t>
  </si>
  <si>
    <t>Directriz o memorando circular</t>
  </si>
  <si>
    <t>Asignación de recursos</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</si>
  <si>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</si>
  <si>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</si>
  <si>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</si>
  <si>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</si>
  <si>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</si>
  <si>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Continuar la gestión ante el Ministerio de Transporte y el Departamento Nacional de Planeación para que se de trámite al documento CONPES proyectado por INVIAS para viabilizar la continuación del proyecto.</t>
  </si>
  <si>
    <t>Remisión memorando a la OAP para la continuación de la gestión ante las Entidades descritas.</t>
  </si>
  <si>
    <t>1. Reporte de gestión cuatrimestral.
2. Documento CONPES presentado.</t>
  </si>
  <si>
    <t xml:space="preserve">
1. Solicitar a la Dirección Territorial Valle la documentación respectiva.
2. Realizar informe.</t>
  </si>
  <si>
    <t>Metodología empleada en el cálculo de los ajustes.</t>
  </si>
  <si>
    <t xml:space="preserve">Lo anterior se da presuntamente por una inadecuada aplicación de la metodología contemplada en el Manual de Interventoría del INVÍAS, lo cual implica una estimación incorrecta del monto de ajustes.
</t>
  </si>
  <si>
    <r>
      <t>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t>
    </r>
    <r>
      <rPr>
        <b/>
        <sz val="8"/>
        <color theme="1"/>
        <rFont val="Arial"/>
        <family val="2"/>
      </rPr>
      <t xml:space="preserve"> </t>
    </r>
    <r>
      <rPr>
        <sz val="8"/>
        <color theme="1"/>
        <rFont val="Arial"/>
        <family val="2"/>
      </rPr>
      <t>la gestión socio-predial correspondiente al rubro contractual previsto para propietarios y mejoratarios.</t>
    </r>
  </si>
  <si>
    <t>Sustentar la necesidad de la urgencia manifiesta declarada, junto a las acciones del INVIAS para atenderla y el resultado de la misma.</t>
  </si>
  <si>
    <t xml:space="preserve">Solicitar los debidos soportes a la interventoría.
</t>
  </si>
  <si>
    <t xml:space="preserve">H10R16. Notas de campo.
Terminado por plazo el contrato 3460 de 2008, “CRUCE DE LA CORDILLERA CENTRAL”, se evidencia que el alcance físico pactado no se consiguió en su totalidad. 
Acción 2. </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</si>
  <si>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</si>
  <si>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</si>
  <si>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Presentar informes.</t>
  </si>
  <si>
    <t>Informe y demanda</t>
  </si>
  <si>
    <t>Informe semestral</t>
  </si>
  <si>
    <t>Reprogramar el flujo de inversión del anticipo, con la aprobación de la interventoría.</t>
  </si>
  <si>
    <t>Solicitar al contratista un nuevo programa del anticipo para ser aprobado por la interventora y posterior remisión al Invías para su respectivo seguimiento.</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</si>
  <si>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</si>
  <si>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</si>
  <si>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Informe trimestral.</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</si>
  <si>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</si>
  <si>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</si>
  <si>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</si>
  <si>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1. Requerimiento mensualmente a los abogados apoderados de procesos a nivel nacional.
2. Reporte trimestral del administrador del EKOGUI evidenciando que se encuentra actualizado.</t>
  </si>
  <si>
    <t xml:space="preserve">Diligenciar por parte del abogado a cargo, en el aplicativo E-KOGUI, lo correspondiente de acuerdo a las etapas y actuaciones procesales a su cargo. </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</si>
  <si>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</si>
  <si>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</si>
  <si>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1. Requerimiento mensual a los abogados apoderados de procesos a nivel nacional.
2. Reporte trimestral del administrador del EKOGUI evidenciando que se encuentra actualizado.</t>
  </si>
  <si>
    <t>Debilidad en el procedimiento administrativo.</t>
  </si>
  <si>
    <t>21 metas fueron ajustadas faltando tres meses para finalizar la vigencia, así mismo analizadas las justificaciones expresadas por las dependencias estas obedecen a deficiencias en la planeación de las metas y/o ejecución de las actividades.</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</si>
  <si>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</si>
  <si>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OAP</t>
  </si>
  <si>
    <t xml:space="preserve">Realizar reunión con los facilitadores de planeación de todas las dependencias, con el fin de emitir lineamientos para la formulación de planes de acción 2018. 
</t>
  </si>
  <si>
    <t>Llevar a aprobación del Comité  Institucional de Gestión y Desempeño el ajuste de metas solicitados por las unidades ejecutoras</t>
  </si>
  <si>
    <t>Acta de Comité</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</si>
  <si>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</si>
  <si>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</si>
  <si>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Hoja de vida de Indicadores</t>
  </si>
  <si>
    <t>OCI</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</si>
  <si>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</si>
  <si>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SA</t>
  </si>
  <si>
    <t>Oficio a la CNSC y concepto.</t>
  </si>
  <si>
    <t>Registrar la revisión de la pertinencia de firmar o no el acuerdo de la Convocatoria 325 de 2015.</t>
  </si>
  <si>
    <t>Revisar pertinencia de firmar o no el acuerdo de la convocatoria y realizar el respectivo reporte.</t>
  </si>
  <si>
    <t>1. Oficio y respuesta.
2. Concepto.</t>
  </si>
  <si>
    <t>1. Solicitar a la Comisión Nacional del Servicio Civil (CNSC) cuántos pines se vendieron de la Convocatoria 325 de 2015. 
2. Anexar concepto de la Función Pública.</t>
  </si>
  <si>
    <t>Remitir mensualmente memorando al Grupo de Contabilidad para conciliar la información relacionada con los bienes fiscales de propiedad del Invías.</t>
  </si>
  <si>
    <t>SA-SF</t>
  </si>
  <si>
    <t>Remitir mensualmente memorando al Grupo de Contabilidad para conciliar.</t>
  </si>
  <si>
    <t>Depurar los predios evidenciados por la contraloría en los municipios Chía, Une, Chipaque y Cajicá para su saneamiento.</t>
  </si>
  <si>
    <t>1. Clasificar los predios observados por la contraloría identificando su calidad de uso público o fiscal.
2. Gestionar las acciones de exclusión de pagos de impuesto predial al tratarse de bienes de uso público.</t>
  </si>
  <si>
    <t>Reporte cuatrimestral</t>
  </si>
  <si>
    <t xml:space="preserve">H112R14. Impuesto predial y contribución por valorización.
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
</t>
  </si>
  <si>
    <t>Oficios proyectados (uno por Dirección Territorial)</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</si>
  <si>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</si>
  <si>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Informe cuatrimestral</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</si>
  <si>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</si>
  <si>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</si>
  <si>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Deficiencias de comunicación y colaboración entre dichas entidades.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</si>
  <si>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</si>
  <si>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</si>
  <si>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</si>
  <si>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</si>
  <si>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
De acuerdo con lo expuesto, el Instituto no tiene conocimiento del valor de la deuda pendiente por este concepto, es así que tuvo que solicitar esta información a las Direcciones Territoriales, la cual fue dispersa, confusa e incompleta y no se pudo determinar el valor adeudado.</t>
  </si>
  <si>
    <t>H76R15. Cuentas Por Pagar – Impuesto Predial Unificado.
Las Cuentas Por Pagar - Impuesto Predial Unificado (244003) con saldo por $1.016 millones, se encuentra subestimada en cuantía indeterminada, debido a que el Instituto se encuentra en proceso de depuración de los bienes inmuebles a su cargo.</t>
  </si>
  <si>
    <t>H97R15. Impuesto Predial pago de Intereses de Mora y Sanciones por Extemporaneidad.
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t>
  </si>
  <si>
    <t>Deficiencia en la oportunidad del pago predial.</t>
  </si>
  <si>
    <t xml:space="preserve">Incluir en los pliegos de condiciones de los nuevos procesos contractuales de Consultoría a ser publicados, un plazo de 15 días para aprobación de Hojas de Vida. </t>
  </si>
  <si>
    <t>Pliegos de contratos de consultoría ajustados</t>
  </si>
  <si>
    <t>SF</t>
  </si>
  <si>
    <t>Continuar con la depuración de las partidas pendientes, dando prioridad a las partidas más antiguas.</t>
  </si>
  <si>
    <t>Reporte semestral</t>
  </si>
  <si>
    <t xml:space="preserve">
1. Continuar aplicando la normatividad vigente relacionada con la amortización de los BUP.
2. Solicitar a las áreas información de las actas de liquidación por contrato.
3. Verificación en SICO.</t>
  </si>
  <si>
    <t>Preparar las notas a los Estados Financieros aplicando los conceptos contables establecidos en el régimen de Contabilidad Publica vigente.</t>
  </si>
  <si>
    <t>Elaborar Notas a los Estados Financieros.</t>
  </si>
  <si>
    <t>Notas</t>
  </si>
  <si>
    <t>Concepto</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</si>
  <si>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</si>
  <si>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</si>
  <si>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</si>
  <si>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</si>
  <si>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</si>
  <si>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Reporte trimestral del envío de la información</t>
  </si>
  <si>
    <t>Tramitar oportunamente las actas de cancelación de Reserva Presupuestal, de conformidad con las normas vigentes, a partir de las actas de liquidación de contratos recibidas de las unidades ejecutoras.</t>
  </si>
  <si>
    <t>Elaborar actas.</t>
  </si>
  <si>
    <t xml:space="preserve">Reporte </t>
  </si>
  <si>
    <t>Preparar las notas a los Estados Financieros aplicando los conceptos contables establecidos en el régimen de Contabilidad Pública vigente.</t>
  </si>
  <si>
    <t>Elaborar notas a los Estados Financieros.</t>
  </si>
  <si>
    <t>H182R14. Revelación de los recursos entregados en administración.
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</si>
  <si>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</si>
  <si>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 xml:space="preserve">H68R15. Reconocimiento de la Provisión para Cuentas por Cobrar de difícil cobro por Contraprestación Portuaria y Contribución por Valorización. 
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t>
  </si>
  <si>
    <t xml:space="preserve">Continuar aplicando lo conceptuado por la Contaduría General de la Nación en lo relacionado con el tema de las provisiones contables. </t>
  </si>
  <si>
    <t>Enviar concepto a la Oficina de Control Interno.</t>
  </si>
  <si>
    <t>Proyectar los ingresos del último trimestre del año para los contratos que rinden sus informes en la vigencia siguiente y efectuar los registros contables.</t>
  </si>
  <si>
    <t>Proyectar ingresos en el último trimestre del año y efectuar registros contables.</t>
  </si>
  <si>
    <t>Reporte registros contables</t>
  </si>
  <si>
    <t>Acta</t>
  </si>
  <si>
    <t>1. Requerir a las entidades bancarias y a las unidades ejecutoras los soportes necesarios para determinar los terceros y los conceptos de partidas pendientes. 
2. Remitir al Grupo Contabilidad los informes con documentos soporte de las partidas identificadas para su registro y depuración.</t>
  </si>
  <si>
    <t>H88R15. Cuentas Bancarias Inactivas.
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</si>
  <si>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</si>
  <si>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</si>
  <si>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</si>
  <si>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</si>
  <si>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</si>
  <si>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</si>
  <si>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</si>
  <si>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</si>
  <si>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1.
</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</si>
  <si>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2.
</t>
  </si>
  <si>
    <t>Acción 2. 
1. Impulso procesal con el fin de evitar una sanción pecuniaria.       
2. Realizar obras de Estabilización para mitigar daño ambiental.</t>
  </si>
  <si>
    <t>1. Adquirir predio Depósito " El galpón",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t>
  </si>
  <si>
    <t>Reporte de actuaciones - Informe</t>
  </si>
  <si>
    <t xml:space="preserve">1. Determinar el alcance del acuerdo y desvirtuar el detrimento anexando las actas de acuerdo y contrato de obra con la comunidad.
2. Celebrar convenios y/o contratos con las comunidades donde se indique el objeto, controles y garantías de los recursos aportados para el proyecto o contrato.     </t>
  </si>
  <si>
    <t xml:space="preserve">1. Solicitar a la interventoría Informe soportado donde se evidencie el  seguimiento de los recursos invertidos en el contrato  y   las actas de acuerdo y contrato de obra con la comunidad. 
2. Presentar informe de la aplicación de  controles a los recursos comprometidos en la Consulta previa de futuros proyectos y el estado actual de la obra.  </t>
  </si>
  <si>
    <t>Informe presentado por el gestor social</t>
  </si>
  <si>
    <t>H39R16.  Puesto de Salud Kilómetro 9 - Consulta Previa.
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t>
  </si>
  <si>
    <t xml:space="preserve">H57R16. Elaboración de insumos prediales.
El Invías reconoció y pagó la suma de $3.8 millones al Consorcio que se le adjudicó el contrato No. 407 de 2010, valor que correspondió a la elaboración de unos insumos prediales que no eran requeridos para el proyecto Desarrollo Vial Transversal del Sur. Módulo 1. Construcción de la Variante San Francisco–Mocoa, suma que fue reconocida por el Instituto mediante acta predial No.2 de octubre de octubre 10 de 2012.
</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</si>
  <si>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</si>
  <si>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</si>
  <si>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</si>
  <si>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</si>
  <si>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</si>
  <si>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Reporte sobre depuración y actualización del aplicativo</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</si>
  <si>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</si>
  <si>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 xml:space="preserve">Restituir el predio titulado por el INCODER . </t>
  </si>
  <si>
    <t>Solicitar a la Dirección Territorial Cundinamarca la restitución del predio.</t>
  </si>
  <si>
    <t>Legalización de título</t>
  </si>
  <si>
    <t>Deficiencias en el control y administración sobre los bienes del Invías.</t>
  </si>
  <si>
    <t>H123R14. Registro de terrenos en la contabilidad.
Existen  291 predios registrados a nombre del Invías, de los cuales no se encuentran reconocidos en la contabilidad 173.
Acción 3.</t>
  </si>
  <si>
    <t>Conciliar los predios identificados con los reportados por la Contraloría General de la Republica con los registrados contablemente y los registrados por el Grupo de Bienes Inmuebles de la Subdirección Administrativa.</t>
  </si>
  <si>
    <t>1. Conciliar base de datos de la unidad ejecutora con los registros contables y efectuar los ajustes que se determinen. 
2. Solicitar a las unidades ejecutoras la relación de los bienes férreos recibidos, conciliar las cifras con las registradas en la contabilidad, y efectuar los registros contables pertinentes.</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</si>
  <si>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</si>
  <si>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</si>
  <si>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</si>
  <si>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</si>
  <si>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1. Actualizar apéndice ambiental en lo correspondiente a los tiempos.
2.  Solicitar informe a la interventoría, en el que consigne las causales de incumplimiento y advertir la transgresión realizada a lo pactado en el contrato de interventoría y al manual de Interventoría.</t>
  </si>
  <si>
    <t>Apéndice modificado</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</si>
  <si>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</si>
  <si>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</si>
  <si>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</si>
  <si>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</si>
  <si>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Esta situación se presenta porque el Invías desconoce la totalidad de los bienes que son de su propiedad.</t>
  </si>
  <si>
    <t>Informe de predios saneados</t>
  </si>
  <si>
    <t xml:space="preserve">1. Asignar recurso humano y tecnológico para adelantar la inclusión de la información y establecer un convenio interadministrativo entre el IGAC, Superintendencia de Notariado y registro, para que se cruce información de interés para el saneamiento. una vez culmine las restricción de la Ley de garantías.         
2. Depurar los predios evidenciados por la contraloría para su saneamiento y gestionar el cambio de destinación. </t>
  </si>
  <si>
    <t>1. Realizar ante el IGAC el cambio de destino económico de los predios y ante las secretarias de hacienda Municipales la exención de impuestos.          
2. Establecer un convenio interadministrativo entre el IGAC, Superintendencia de Notariado y registro, para que se cruce información de interés para el saneamiento. Una vez culmine las restricción de la Ley de garantías.</t>
  </si>
  <si>
    <t>Reporte predios saneados y convenio</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</si>
  <si>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1.</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</si>
  <si>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2.</t>
  </si>
  <si>
    <t>Acción 2.
Solicitar la exclusión del pago de impuesto predial.</t>
  </si>
  <si>
    <t>Reportes</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</si>
  <si>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</si>
  <si>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H120R14. Predios corredores viales.
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t>
  </si>
  <si>
    <t>Depurar y actualizar la base de datos predial de la Subdirección de Medio Ambiente y Gestión Social.</t>
  </si>
  <si>
    <t xml:space="preserve">1. Depurar y actualizar la base de datos predial de la Subdirección de Medio Ambiente donde se incluya además los predios invadidos.                       
2. Asignar recurso humano y tecnológico para adelantar la inclusión de la información y establecer un convenio interadministrativo entre el IGAC, Superintendencia de Notariado y Registro, para cruzar información de interés con el fin de lograr su saneamiento.
</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</si>
  <si>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t>
  </si>
  <si>
    <t>Falta de registro y clasificación predial.</t>
  </si>
  <si>
    <t xml:space="preserve">Identificar, depurar  y reportar a la Subdirección Administrativa la relación de los 429 predios disponibles que no se encuentren registrados como bienes fiscales. </t>
  </si>
  <si>
    <t xml:space="preserve">Informe de predios depurados </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</si>
  <si>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</si>
  <si>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</si>
  <si>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</si>
  <si>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</si>
  <si>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</si>
  <si>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</si>
  <si>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</si>
  <si>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</si>
  <si>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</si>
  <si>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</si>
  <si>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</si>
  <si>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</si>
  <si>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</si>
  <si>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</si>
  <si>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</si>
  <si>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</si>
  <si>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</si>
  <si>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</si>
  <si>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</si>
  <si>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</si>
  <si>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</si>
  <si>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</si>
  <si>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</si>
  <si>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</si>
  <si>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</si>
  <si>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</si>
  <si>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</si>
  <si>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</si>
  <si>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</si>
  <si>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</si>
  <si>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</si>
  <si>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</si>
  <si>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</si>
  <si>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</si>
  <si>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</si>
  <si>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</si>
  <si>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</si>
  <si>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</si>
  <si>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</si>
  <si>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Allegar copia del oficio donde se constata que el pago adicional realizado por el contratista no fue objeto de reconocimiento económico con recursos del contrato, y que dicho pago no se realizó.</t>
  </si>
  <si>
    <t>Oficio</t>
  </si>
  <si>
    <t>1. Socialización del Proyecto con comunidades.             
2. Ejercer control por la interventoría al contratista para el pago oportuno de predios y mejoras para dar viabilidad y agilización al proyecto.                               
3. Presentar evidencia de las actas de compromiso sobre adquisición de mejoras.</t>
  </si>
  <si>
    <t xml:space="preserve">1. Mantener control (Check list) sobre documentos que deben ser retenidos en las carpetas de los proyectos o contratos, para que  la comunicación sea oportuna al momento de ser requerida.                                                                                 
2. Requerir a la interventoría para que realice informe del estado de las carpetas prediales.  </t>
  </si>
  <si>
    <t>H15ECP.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
Acción 1.</t>
  </si>
  <si>
    <t>Acción 1.
Evidenciar ante la contraloría, mediante copia del oficio, que el pago adicional realizado por el contratista no es objeto de reconocimiento económico con recursos del contrato y que dicho pago no se realizó.</t>
  </si>
  <si>
    <t>Acción 2.
1. Socializar el proyecto a las comunidades sobre la necesidad de adquirir las mejoras, con fundamento en las necesidades técnicas diagnosticadas.                         
2. Realizar la adquisición y gestión predial que corresponda.</t>
  </si>
  <si>
    <t xml:space="preserve">Acción 3.
Realizar seguimiento al proceso que se adelanta respecto a la propiedad.  </t>
  </si>
  <si>
    <t>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
Acción 4.</t>
  </si>
  <si>
    <t xml:space="preserve">  Realizar el cierre predial. </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</si>
  <si>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</si>
  <si>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</si>
  <si>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 xml:space="preserve">Presentar informe de cierre predial. </t>
  </si>
  <si>
    <t>SMF</t>
  </si>
  <si>
    <t>Suscribir convenio si da lugar.</t>
  </si>
  <si>
    <t xml:space="preserve">
Evidenciar la correcta planeación efectuada al dragado mediante el ejercicio de liquidación del presupuesto, de acuerdo con el volumen objetivo ejecutado, incluido o no el transporte del equipo en el ítem de dragado.</t>
  </si>
  <si>
    <t>Comparar el método de evaluación del presupuesto utilizado en el dragado inicial y el dragado adicional.</t>
  </si>
  <si>
    <t>N° Acciones</t>
  </si>
  <si>
    <t xml:space="preserve">
En caso de requerir alguna intervención en el muelle de Victoria Regia, que involucre inmuebles y  predios del Ministerio de Transporte, se adelantará la suscripción de convenio de cooperación entre el Ministerio de Transporte y el Invías.</t>
  </si>
  <si>
    <t xml:space="preserve">
Evidenciar que la construcción del muelle contaba con estudios y diseños adecuados a las necesidades del momento.</t>
  </si>
  <si>
    <t>Analizar la utilización del muelle de Puerto Gaitán.</t>
  </si>
  <si>
    <t xml:space="preserve">
Informar sobre la situación actual de los muelles.</t>
  </si>
  <si>
    <t xml:space="preserve">Analizar la utilización de cada uno de los muelles.
</t>
  </si>
  <si>
    <t xml:space="preserve">
Solicitar al Ministerio de Transporte un informe sobre el avance del CONPES de expansión vial, en el cual se incluyo la vía de acceso al Muelle de la Banqueta.</t>
  </si>
  <si>
    <t xml:space="preserve">Remitir oficio al Ministerio de Transporte solicitando informe sobre el Plan de Expansión Vial.
</t>
  </si>
  <si>
    <t>Oficio y respuesta</t>
  </si>
  <si>
    <t xml:space="preserve">
Evidenciar que el muelle de la Banqueta esta dentro de la ronda del río y por tanto es un BUP.</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</si>
  <si>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</si>
  <si>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</si>
  <si>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Conseguir los documentos soportes.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</si>
  <si>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</si>
  <si>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</si>
  <si>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</si>
  <si>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</si>
  <si>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</si>
  <si>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</si>
  <si>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</si>
  <si>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</si>
  <si>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Evidenciar el recibo definitivo y la liquidación del contrato.</t>
  </si>
  <si>
    <t>H70R14.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</si>
  <si>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</si>
  <si>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1. Reporte trimestral.    
2. Realizar las gestiones para el recibo y posterior liquidación del convenio 3398 de 2013.</t>
  </si>
  <si>
    <t>1. Acta de entrega y recibo definitivo junto con acta de liquidación (2).
2. Reporte trimestral (3).</t>
  </si>
  <si>
    <t>Evidenciar mediante certificación o informe de la firma interventora, los costos y cantidades transportadas a cada uno de los botaderos utilizados para disponer el material proveniente del derrumbe.</t>
  </si>
  <si>
    <t xml:space="preserve">
1. Solicitar a la interventoría informe detallado de las cantidades y costo de material transportado proveniente del derrumbe.
2. Discriminar los costos y cantidades que se depositaron en cada uno de los botaderos utilizados para los derrumbes.</t>
  </si>
  <si>
    <t>Informe detallado</t>
  </si>
  <si>
    <t xml:space="preserve">Solicitud al interventor del informe técnico. </t>
  </si>
  <si>
    <t>Informe técnico del interventor</t>
  </si>
  <si>
    <t xml:space="preserve">Informe del Distrito de Barranquilla
</t>
  </si>
  <si>
    <t>Presentar informe técnico respecto a la necesidad de demoler los 5 metros del muro.</t>
  </si>
  <si>
    <t xml:space="preserve">Solicitud del informe al Distrito de Barranquilla.
</t>
  </si>
  <si>
    <t>Informe trimestral de seguimiento</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</si>
  <si>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</si>
  <si>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</si>
  <si>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Aprobar los estudios y diseños por parte de la Universidad del Quindío.</t>
  </si>
  <si>
    <t>Estudios y diseños aprobados por la Universidad del Quindío.</t>
  </si>
  <si>
    <t xml:space="preserve">Acta de aprobación de los estudios y diseños </t>
  </si>
  <si>
    <t>Soporte de devolución de anticipos.</t>
  </si>
  <si>
    <t xml:space="preserve">Reporte trimestral </t>
  </si>
  <si>
    <t>Acción 1.
Verificar los registros de la cuenta 1705 para determinar la reclasificación a la cuenta 1710 y registrar las amortizaciones pertinentes.</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</si>
  <si>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1.</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</si>
  <si>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2.</t>
  </si>
  <si>
    <t xml:space="preserve">Acción 2.
Disponer de estudios actualizados en el momento de la contratación del proyecto.
</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</si>
  <si>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</si>
  <si>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</si>
  <si>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Proyectar directriz  y remitir a DG para su aprobación.</t>
  </si>
  <si>
    <t>Directriz Aprobada</t>
  </si>
  <si>
    <t>Informar a la ANI para que se tomen las acciones pertinentes y se corrija el detalle constructivo.</t>
  </si>
  <si>
    <t xml:space="preserve">Oficio y respuesta </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</si>
  <si>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</si>
  <si>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Reiterar a la ANI la solicitud. </t>
  </si>
  <si>
    <t>Iniciar proceso de incumplimiento al Contratista por negarse a realizar el sellado de las juntas.</t>
  </si>
  <si>
    <t>Declaratoria de incumplimiento.</t>
  </si>
  <si>
    <t>Resolución</t>
  </si>
  <si>
    <t>H22R14.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t>
  </si>
  <si>
    <t>Lo anterior se constituye en deficiencias en el desarrollo del proceso constructivo, que se pueden corregir de manera oportuna sin que se generen mayores traumatismos.</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</si>
  <si>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</si>
  <si>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</si>
  <si>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 xml:space="preserve">Memorando de Respuesta </t>
  </si>
  <si>
    <t>Verificación de los requisitos legales previos para la orden de iniciación.</t>
  </si>
  <si>
    <t>Informe de seguimiento de la verificación</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</si>
  <si>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</si>
  <si>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</si>
  <si>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</si>
  <si>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</si>
  <si>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</si>
  <si>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</si>
  <si>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</si>
  <si>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</si>
  <si>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</si>
  <si>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Memorando informando a la Dirección de Contratación que se debe establecer en la minuta de los convenios interadministrativos la obligación del ente territorial de liquidar los contratos derivados dentro del termino establecido en el articulo 11 de la ley 1150 de 2007</t>
  </si>
  <si>
    <t xml:space="preserve">Memorando y respuesta </t>
  </si>
  <si>
    <t>1. Asignación de recursos
2. Reporte</t>
  </si>
  <si>
    <t>1. Solicitud de recursos.
2. Realizar reporte de inversión de los recursos en la intervención de los puentes.</t>
  </si>
  <si>
    <t>1. Solicitar en el anteproyecto de presupuesto de 2017 los recursos para la atención de los puentes en estado grave y critico.
2. Reporte de la inversión de los recursos en la intervención realizada en los puentes en la vigencia 2017.</t>
  </si>
  <si>
    <t>Acto administrativo</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</si>
  <si>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1.</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</si>
  <si>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2.</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</si>
  <si>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</si>
  <si>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Formatos</t>
  </si>
  <si>
    <t>Acción 1.
Establecer los formatos estandarizados, de Informes mensuales de Gestor de Proyecto y de Supervisor de Contrato, acorde con las funciones establecidas para estos roles en el Manual de Contratación.</t>
  </si>
  <si>
    <t>Acción 2.
Reportar la aplicación de los formatos estandarizados por parte de los gestores y supervisor de los  Contratos de Obra 654 y 1787 de 2014.</t>
  </si>
  <si>
    <t>Verificar con informe trimestral el cumplimiento de que todos los procesos  contemplen el riesgo predial.</t>
  </si>
  <si>
    <t>Verificación del  cumplimiento de la vigencia 2017 con corte a diciembre 31, de que todos los procesos  contemplen el riesgo predial.</t>
  </si>
  <si>
    <t>Cronograma de obra ajustado</t>
  </si>
  <si>
    <t>Reporte de seguimiento</t>
  </si>
  <si>
    <t>Acción 1.
Efectuar cronograma de obra ajustado de acuerdo a los numerales 7.11 y 734 del pliego de condiciones del contrato 654 de 2014</t>
  </si>
  <si>
    <t>Acción 2 .
Realizar seguimiento a los procesos administrativos sancionatorios presentados durante la ejecución del contrato de obra No. 654 de 2014.</t>
  </si>
  <si>
    <t>Solicitud de información del proceso sancionatorio a la Oficina Asesora Jurídica.</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</si>
  <si>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</si>
  <si>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Solicitud a la interventoría el ajuste del cronograma de obra.</t>
  </si>
  <si>
    <t>Solicitar a la Dirección de Contratación  del Instituto Nacional de Vías mediante memorando, para que en los Convenios Interadministrativos, se incluya la acción de mejora  en la clausula: OBLIGACIONES DEL ENTE TERRITORIAL.</t>
  </si>
  <si>
    <t>Cláusula Incorporada en la minuta</t>
  </si>
  <si>
    <t>Aprobar en el comité de adiciones, modificaciones y prorrogas, la modificación  del convenio No. 649 de 2013.</t>
  </si>
  <si>
    <t xml:space="preserve"> Convenio modificado</t>
  </si>
  <si>
    <t>Acción 1. 
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</si>
  <si>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 xml:space="preserve">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Acción 1.
</t>
  </si>
  <si>
    <t>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</si>
  <si>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</si>
  <si>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</si>
  <si>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</si>
  <si>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</si>
  <si>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</si>
  <si>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Presentar  los informes mensuales del Gestor de Proyecto del convenio No. 649-2013, correspondientes a la vigencia 2015.</t>
  </si>
  <si>
    <t>Deficiencia en el seguimiento.</t>
  </si>
  <si>
    <t>Solicitar a la Dirección de Contratación  del Instituto Nacional de Vías mediante memorando, para que en los Convenios Interadministrativos, se incluya la acción de mejora en la clausula: OBLIGACIONES DEL ENTE TERRITORIAL.</t>
  </si>
  <si>
    <t xml:space="preserve">
Cláusula Incorporada en la minuta</t>
  </si>
  <si>
    <t>Acción 1. 
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</si>
  <si>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Convenio modificado</t>
  </si>
  <si>
    <t>Acción  2.
Modificar el convenio 649 de 2013 incluyendo la siguiente OBLIGACIÓN PARA  EL DEPARTAMENTO:  EL DEPARTAMENTO deberá verificar con el acompañamiento de la Interventoría las distancias de acarreo de materiales y los costos, con el fin de realizar los ajustes necesarios.</t>
  </si>
  <si>
    <t>Memorando circular y reporte.</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</si>
  <si>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</si>
  <si>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</si>
  <si>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Acta de liquidación</t>
  </si>
  <si>
    <t>Reporte de seguimiento con corte a Diciembre de 2017.</t>
  </si>
  <si>
    <t>Elaboración acta de liquidación.</t>
  </si>
  <si>
    <t>Liquidar  contrato 1246 de 2014.</t>
  </si>
  <si>
    <t>Requerir los informes a los Supervisores de los contratos de Interventoría de acuerdo a lo Indicado en el manual de contratación del Invías.</t>
  </si>
  <si>
    <t xml:space="preserve">Reporte de seguimiento a la debida constitución de las  reservas presupuestales por parte de las unidades ejecutoras, las cuales deben estar debidamente justificadas. </t>
  </si>
  <si>
    <t>Realizar reunión semanal con el Director General en Comité Directivo, donde se revisará la cancelación de reservas presupuestales por parte de las unidades ejecutoras.</t>
  </si>
  <si>
    <t>Formatos contratos de obra 654 y 1787 de 2014</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</si>
  <si>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</si>
  <si>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</si>
  <si>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Verificar el cumplimiento de las obligaciones de los supervisores de contrato en la revisión de los informes mensuales de interventoría, conforme con lo estipulado en el Manual de Interventoría y Contratación vigentes del Invías, por parte de la unidad ejecutora.</t>
  </si>
  <si>
    <t xml:space="preserve">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</si>
  <si>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</si>
  <si>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</si>
  <si>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</si>
  <si>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3. 
</t>
  </si>
  <si>
    <t>Acción 2. 
Reconocer y depurar los predios de uso público, para correspondiente registro y control de los mismos.</t>
  </si>
  <si>
    <t>Remitir información a la Subdirección de Medio Ambiente y Gestión Social.</t>
  </si>
  <si>
    <t>Acción 3.
Reconocer y depurar los predios de uso público, para correspondiente registro y control de los mismos.</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</si>
  <si>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</si>
  <si>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</si>
  <si>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</si>
  <si>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</si>
  <si>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</si>
  <si>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</si>
  <si>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Verificar el cumplimiento de lo dispuesto en las cláusulas del convenio relacionado con la supervisión que se debe ejercer,
presentando informe desde junio de 2016. </t>
  </si>
  <si>
    <t xml:space="preserve">Solicitar al supervisor que presente los respectivos informes de supervisión y actualización de la carpeta contractual.
</t>
  </si>
  <si>
    <t xml:space="preserve">Incluir dentro de la carpeta contractual el Acto Administrativo de justificación de la contratación directa.
</t>
  </si>
  <si>
    <t xml:space="preserve">Presentar el Acto Administrativo de justificación de la contratación.
</t>
  </si>
  <si>
    <t>Actualizar la bitácora con los registros respectivos.</t>
  </si>
  <si>
    <t>Oficiar a la interventoría para la entrega de los informes de manera mensual. En el informe final soportar toda la documentación para garantizar la calidad de la obra.</t>
  </si>
  <si>
    <t xml:space="preserve">
Evidenciar la no obligación del municipio de la publicación en el aplicativo SECOP.</t>
  </si>
  <si>
    <t>Solicitud al gestor de la no obligación de la publicación.</t>
  </si>
  <si>
    <t>Evidenciar el cumplimiento de la publicación y actualización del Convenio 1282 de 2014 y del Contrato 1927 de 2014 en los aplicativos SECOP y SICO.</t>
  </si>
  <si>
    <t>Reporte de la actualización y publicación en los aplicativos SECOP y SICO.</t>
  </si>
  <si>
    <t>Evidenciar el cumplimiento de la publicación y actualización del Contrato 140 de 2015 en los aplicativos SECOP y SICO.</t>
  </si>
  <si>
    <t>Realizar seguimiento a las obligaciones de la interventoría.</t>
  </si>
  <si>
    <t xml:space="preserve">Elaborar memorando circular para las Direcciones Territoriales a fin de que el interventor cumpla con la entrega de los informes que contengan todos parámetros del formato del Manual de Interventoría. 
</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</si>
  <si>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</si>
  <si>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</si>
  <si>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Presentar un informe por cada contrato Plan respecto al estado físico y financiero.</t>
  </si>
  <si>
    <t>Solicitar a los gestores el respectivo informe.</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</si>
  <si>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</si>
  <si>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</si>
  <si>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</si>
  <si>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 xml:space="preserve">Llevar a cabo proceso de contratación y de esta forma levantar el inventario de la Red Terciaria. </t>
  </si>
  <si>
    <t>Solicitar al Ministerio de Transporte la iniciación del proceso de contratación.</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</si>
  <si>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</si>
  <si>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 xml:space="preserve">Iniciar las acciones pertinentes con el contratista o el municipio para la recuperación de los recursos de las obras mal ejecutadas.
</t>
  </si>
  <si>
    <t xml:space="preserve">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t>
  </si>
  <si>
    <t>Reporte de las acciones emprendidas.</t>
  </si>
  <si>
    <t>Presentar informe de interventoría mediante el cual se justifique la modificación de metas físicas.</t>
  </si>
  <si>
    <t>Entregar informe de interventoría mediante el cual se justifique la modificación de metas físicas.</t>
  </si>
  <si>
    <t>Solicitar al gestor de proyecto informe sobre desarrollo del convenio.</t>
  </si>
  <si>
    <t>Solicitar Informe.</t>
  </si>
  <si>
    <t xml:space="preserve">Subsanar las observaciones presentadas por la contraloría en la visita realizada. </t>
  </si>
  <si>
    <t>Informe de interventoría mediante el cual se demuestra la ejecución total de las observaciones presentadas.</t>
  </si>
  <si>
    <t xml:space="preserve">Restituir los predios invadidos del corredor férreo del tren de cercanías.   </t>
  </si>
  <si>
    <t xml:space="preserve">
Solicitud a la Dirección Territorial Cundinamarca sobre las querellas adelantadas para la recuperación de los corredores involucrados en el tren de cercanías.</t>
  </si>
  <si>
    <t>Informes trimestrales</t>
  </si>
  <si>
    <t>Informes.</t>
  </si>
  <si>
    <t xml:space="preserve">Elaborar informe detallado con el respectivo balance financiero de los contratos de obra derivados de los Contratos Plan que tienen pactado entrega de anticipo.
</t>
  </si>
  <si>
    <t>Oficiar a la interventoría para que realice el seguimiento a la amortización de anticipos.</t>
  </si>
  <si>
    <t xml:space="preserve">
Realizar informe detallado sobre el estado actual de las metas físicas ejecutadas de los proyectos - Contratos Plan.</t>
  </si>
  <si>
    <t>Realizar informes.</t>
  </si>
  <si>
    <t>Documento del proyecto Red Terciaria Norte del Cauca.</t>
  </si>
  <si>
    <t>Reporte, acta de entrega y recibo definitivo y acta de liquidación.</t>
  </si>
  <si>
    <t>Solicitar información a la interventoría.</t>
  </si>
  <si>
    <t>Elaborar un informe explicativo de los recursos contratados respecto a su ejecución para cada uno de los proyectos del Contrato Plan.</t>
  </si>
  <si>
    <t>Informe técnico ejecutivo de los Contratos Plan objeto del hallazgo.</t>
  </si>
  <si>
    <t>Socializar en la etapa precontractual  con los entes territoriales que estén involucrados en el proyecto a ejecutar, para evitar que se de duplicidad de intervención.</t>
  </si>
  <si>
    <t>Reporte trimestral sobre las socializaciones realizadas.</t>
  </si>
  <si>
    <t>Solicitar informe técnico de la interventoría y departamento del Tolima sobre los estudios y diseños, así como la justificación técnica para la priorización de la construcción de los espolones.</t>
  </si>
  <si>
    <t>Oficiar a la Gobernación del Tolima y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</si>
  <si>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</si>
  <si>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Solicitar informe técnico por parte de la interventoría sobre la justificación de la aprobación de los ítems no previstos.</t>
  </si>
  <si>
    <t>Oficiar a la Interventoría.</t>
  </si>
  <si>
    <t>H79R16. Suscripción Contratos para realizar apoyo a la supervisión y seguimiento de los Contratos del Programa de Seguridad en Carreteras Nacionales.</t>
  </si>
  <si>
    <t>Denota una gestión antieconómica por parte de la Entidad en un valor de $1.041.103.618, equivalente a la diferencia entre el valor total de la contratación por concepto de prestación de servicios relacionados con el apoyo en la supervisión de los contratos del Programa Seguridad en Carreteras Nacionales vigencia 2015 indexado al 2016.</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</si>
  <si>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</si>
  <si>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</si>
  <si>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</si>
  <si>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</si>
  <si>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</si>
  <si>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Se presentó por debilidades en las actividades de defensa y seguimiento de los procesos que cursan ante la jurisdicción, generando riesgo de fallos en contra de los procesos que cursan en contra de la Entidad.</t>
  </si>
  <si>
    <t xml:space="preserve">Acción 3.
Modificar los apéndices ambientales en lo correspondiente a los tiempos de cumplimiento.          </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</si>
  <si>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</si>
  <si>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</si>
  <si>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</si>
  <si>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</si>
  <si>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</si>
  <si>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Minuta</t>
  </si>
  <si>
    <t>Acción 1.
Establecer en la minuta de los convenios Interadministrativos que la liquidación de los contratos derivados debe realizarse en los términos del articulo 11 de la Ley 1150 de 2007</t>
  </si>
  <si>
    <t>Acción 2.
Establecer en la minuta de los convenios Interadministrativos que la liquidación de los contratos derivados debe realizarse en los términos del articulo 11 de la Ley 1150 de 2008</t>
  </si>
  <si>
    <t>Inclusión de la cláusula  en la minuta.</t>
  </si>
  <si>
    <t xml:space="preserve">Acción 1. 
Realizar informe sobre el estado actual de los contratos 3361 de 2007, 3396 de 2006 y 3407 de 2007.
</t>
  </si>
  <si>
    <t>Acción 2. 
Sustentar la metodología establecida en el cálculo de los ajustes, contemplada en el Manual de Interventoría del Invías.</t>
  </si>
  <si>
    <t>Realizar reporte de verificación respecto a que la minuta contractual este acorde con los pliegos de condiciones.</t>
  </si>
  <si>
    <t xml:space="preserve">H113R14. Cobro coactivo impuesto predial.
De acuerdo con información suministrada por el Invías mediante comunicación OCI 45214, los diferentes municipios del país han instaurado 663 procesos de cobro coactivo por un valor de $13.561,2 millones.
</t>
  </si>
  <si>
    <t xml:space="preserve">
Depurar los predios evidenciados por la contraloría para su saneamiento y gestionar el cambio de destinación.</t>
  </si>
  <si>
    <t>Acción 1. 
Conciliar con el Grupo de Contabilidad. (Bienes fiscales).</t>
  </si>
  <si>
    <t xml:space="preserve">Acción 3.
Identificar y  sanear en la contabilidad 152 predios propiedad del Invías, debidamente soportados e informar a la Subdirección Financiera.                                                                                      </t>
  </si>
  <si>
    <t xml:space="preserve">Acción 1. 
Conciliar con el Grupo de Contabilidad respecto a los bienes férreos de propiedad del Invías. </t>
  </si>
  <si>
    <t>Acción 2. 
Identificar y  sanear en la contabilidad los predios de la infraestructura férrea y sus anexidades, debidamente soportados por las Subdirecciones Administrativa, Medio Ambiente y Red Terciaria.</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</si>
  <si>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</si>
  <si>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</si>
  <si>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Acción 2 . 
Emplear sistema de información que permita llevar registro y control de los predios fiscales y de BUP en el ámbito nacional. </t>
  </si>
  <si>
    <t xml:space="preserve">H138R14.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</si>
  <si>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</si>
  <si>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</si>
  <si>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Acción 1. 
Aplicar el manual de interventoría que entró en vigencia el 01/02/2017, donde se incorpora formatos de seguimiento e informes relacionados con el tema ambiental.</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</si>
  <si>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</si>
  <si>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Acción 2. 
Realizar los ajustes pertinentes, en caso de ser necesario, en el Comité  Institucional de Gestión y Desempeño.</t>
  </si>
  <si>
    <t xml:space="preserve">Aplicativo </t>
  </si>
  <si>
    <t>Falta de publicación de actos de naturaleza contractual en el SECOP.</t>
  </si>
  <si>
    <t xml:space="preserve">
Acción 1. 
Entregar el informe final del incumplimiento del contrato y demanda de reconvención presentada por el INVIAS en el tribunal de Arbitramento vigente para el contrato 3460 de 2008.  
</t>
  </si>
  <si>
    <t xml:space="preserve">Acción 2. 
Estado actual del proceso.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</si>
  <si>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</si>
  <si>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</si>
  <si>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</si>
  <si>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t>
  </si>
  <si>
    <t>Efectuar el seguimiento a los procesos de diseños y construcción de redes de acueducto y alcantarillado en Belén de Bajirá, a cargo del DNP.</t>
  </si>
  <si>
    <t xml:space="preserve">Realizar seguimiento y presentar informe </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</si>
  <si>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</si>
  <si>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</si>
  <si>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</si>
  <si>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Deficiencia en la supervisión.</t>
  </si>
  <si>
    <t>Debilidades en la planeación presupuestal del convenio.</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</si>
  <si>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</si>
  <si>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</si>
  <si>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</si>
  <si>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Registrar la información de manera oportuna.</t>
  </si>
  <si>
    <t>Entre otras causas por la no suscripción de contratos, no utilización de vigencias futuras  y adiciones de contratos finalmente no realizadas.</t>
  </si>
  <si>
    <t>No se ejecutó la totalidad de los recursos comprometidos.</t>
  </si>
  <si>
    <t>Implementar aplicativo - base de datos unificada de predios fiscales y de uso público de Invías.</t>
  </si>
  <si>
    <t>Integrar la información de predios de la Subdirección Administrativa y de la Subdirección de Medio Ambiente.</t>
  </si>
  <si>
    <t xml:space="preserve">Reportar la publicación en el SECOP de los procesos contractuales a cargo de las unidades ejecutoras. </t>
  </si>
  <si>
    <t>Solicitar a cada unidad ejecutora el reporte de lo publicado en el SECOP semestralmente.
Primer reporte con corte a 31 de diciembre de 2017.
Segundo reporte con corte a 30 de junio de 2018.</t>
  </si>
  <si>
    <t>Justificación de la diferencia del los análisis de precios unitarios de los contratos observados por la contraloría general.</t>
  </si>
  <si>
    <t>Realizar seguimiento a la ejecución del contrato con el fin de conminar al contratista a estar al día con el cronograma establecido.</t>
  </si>
  <si>
    <t xml:space="preserve">Solicitar a la interventoría informe de seguimiento. </t>
  </si>
  <si>
    <t xml:space="preserve">Solicitar los soportes de devolución del anticipo.
</t>
  </si>
  <si>
    <t xml:space="preserve">Constancia de consignación bancaria </t>
  </si>
  <si>
    <t xml:space="preserve">Soporte de reunión con facilitadores
</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</si>
  <si>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</si>
  <si>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 xml:space="preserve">Realizar reporte de las vías. </t>
  </si>
  <si>
    <t>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
Acción 2.</t>
  </si>
  <si>
    <t>Elaborar informe del estado actual del convenio</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</si>
  <si>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</si>
  <si>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</si>
  <si>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</si>
  <si>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</si>
  <si>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Verificar que las minutas contractuales estén acorde con los pliegos de condiciones.</t>
  </si>
  <si>
    <t xml:space="preserve">Solicitar aclaración de la clausula contractual que establece el anticipo por la Dirección de Contratación </t>
  </si>
  <si>
    <t xml:space="preserve">Solicitud de aclaración por parte de la Dirección de Contratación </t>
  </si>
  <si>
    <t>Elaboración de Informe.</t>
  </si>
  <si>
    <t>Acción 1.
Tramitar la solicitud de exclusión de pago de impuesto predial (IPU) y otras contribuciones de los bienes de uso público y fiscales, según corresponda, de los predios en jurisdicción de cada Dirección Territorial del Invías.</t>
  </si>
  <si>
    <t>Gestionar los oficios ante todas las Secretarias de Hacienda de solicitud de exclusión de pago IPU y otras contribuciones de los inmuebles fiscales de propiedad del Invías, cuando se vean posibilidades de que proceda la exclusión , y de uso público.</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</si>
  <si>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</si>
  <si>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</si>
  <si>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H9R16. Urgencia manifiesta Cruce de la Cordillera Central.
El contrato 3460 de 2008. “CRUCE DE LA CORDILLERA CENTRAL” , después de múltiples prórrogas y compromisos para lograr la terminación del proyecto de acuerdo a las metas físicas previstas , terminó el 30 de noviembre de 2016, llegando a un alcance físico estimado del 88%.</t>
  </si>
  <si>
    <t>Reprogramación del plan de inversiones de anticipo aprobado</t>
  </si>
  <si>
    <t xml:space="preserve">H7R16. Afectación de estructuras construidas por planeación de obras convenio 1345 de 2014.
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</si>
  <si>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</si>
  <si>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</si>
  <si>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 xml:space="preserve">Establecer en los estudios previos de la contratación del PSCN un ítem que justifique la modalidad de la contratación a aplicar. </t>
  </si>
  <si>
    <t xml:space="preserve">H77R16. Administrativo con posible connotación disciplinaria. Modalidad del proceso de contratación del contrato 521 de 2016.
Una vez revisados los documentos precontractuales- estudios previos del contrato 521 de 2016, se evidencia que no se encuentra debidamente justificada la modalidad de selección del contratista.
</t>
  </si>
  <si>
    <t>Descripción del ítem a incluir.</t>
  </si>
  <si>
    <t>Ítem incluido</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</si>
  <si>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</si>
  <si>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</si>
  <si>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</si>
  <si>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</si>
  <si>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</si>
  <si>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</si>
  <si>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</si>
  <si>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 xml:space="preserve">H85R16. Plazo de Ejecución y modelos motos de la Orden de Compra 01989 de 2016.
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
</t>
  </si>
  <si>
    <t>Especificaciones técnicas acogidas y modalidad seleccionada.</t>
  </si>
  <si>
    <t xml:space="preserve">Acción 2.
Contratar los vehículos del PSCN conforme a las especificaciones técnicas que determinen las fuerzas públicas y conforme a la modalidad contractual que aplique según la Ley.
</t>
  </si>
  <si>
    <t xml:space="preserve">
Contratar los vehículos del PSCN conforme a las especificaciones técnicas que determinen las fuerzas públicas y conforme a la modalidad contractual que aplique según la Ley.
</t>
  </si>
  <si>
    <t>Una por cada clase de compra</t>
  </si>
  <si>
    <t>Conciliar información con la Oficina Asesora Jurídica, Grupo Presupuesto y Grupo Contabilidad.</t>
  </si>
  <si>
    <t>Evidenciar el pago de sentencias, conciliaciones, laudos arbitrales y conciliaciones extrajudiciales por valor de $55.020.130.000.</t>
  </si>
  <si>
    <t xml:space="preserve">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1. </t>
  </si>
  <si>
    <t xml:space="preserve">H75R15. Ingresos  Recaudo Peajes. 
La cuenta de Ingresos Peajes, está subestimada en $6.294.3 millones, debido a que a diciembre 31 de 2015, quedó pendiente por registrar la causación por concepto del recaudo de peajes a través del Contrato de Concesión 250 de 2011, del mes de noviembre. </t>
  </si>
  <si>
    <t>AC2017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</si>
  <si>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</si>
  <si>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</si>
  <si>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</si>
  <si>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</si>
  <si>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</si>
  <si>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Administrativo con presunta connotación disciplinaria</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</si>
  <si>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</si>
  <si>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</si>
  <si>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H82R16 Administrativo con presunta incidencia Disciplinaria y Penal. Para Indagación Preliminar.  Contrato de Apoyo Jurídico.
La Secretaria General del Invías suscribió el contrato 1007 de 2016 cuyo objeto era Brindar Asesoría y Apoyo Jurídico al  – PSCN en los asuntos relacionados con los Contratos de Interventoría 1235 y 1236 de 2015.</t>
  </si>
  <si>
    <t>SF-SA</t>
  </si>
  <si>
    <t>16 02 001</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</si>
  <si>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</si>
  <si>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</si>
  <si>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Desactualización y desorganización de los inventarios, falta de control en el procedimiento de disposición de los elementos en el almacén de la entidad y falta de mantenimiento a las bodegas.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</si>
  <si>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</si>
  <si>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</si>
  <si>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Actualizar el inventario de las Estaciones Férreas propiedad del INVIAS y determinar su estado de conservación de las mismas.</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</si>
  <si>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</si>
  <si>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Informe Semestral</t>
  </si>
  <si>
    <t>Organizar la bodega de Fontibón.</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</si>
  <si>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</si>
  <si>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</si>
  <si>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Procedimiento</t>
  </si>
  <si>
    <t>Se enviará un equipo de trabajo para la organización de la misma.</t>
  </si>
  <si>
    <t xml:space="preserve">H117R16. Muelle Puerto Gaitán. 
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
</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</si>
  <si>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</si>
  <si>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</si>
  <si>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H121R16. Vía de ingreso muelle la Banqueta en el Meta. 
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</si>
  <si>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</si>
  <si>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 xml:space="preserve">H5D16. Liquidación del contrato.
La entidad no ha adelantado la liquidación del contrato 1246 de 2014, en el tiempo establecido, se observó que han transcurrido más de doce (12) meses; sin que la Entidad haya adelantado el proceso de liquidación.
</t>
  </si>
  <si>
    <t xml:space="preserve">H6D16. Trámite proceso sancionatorio.
Se observó debilidad en el trámite del procedimiento administrativo sancionatorio por incumplimiento  parcial del contrato 1246 de 2014.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</si>
  <si>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</si>
  <si>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H13ECP.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</si>
  <si>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 xml:space="preserve">H6EVP.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Acción 1.
</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</si>
  <si>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</si>
  <si>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</si>
  <si>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</si>
  <si>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</si>
  <si>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</si>
  <si>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INSTITUTO NACIONAL DE VÍAS - CONTRALORÍA GENERAL DE LA REPÚBLICA</t>
  </si>
  <si>
    <t>Porcentaje de avance físico de ejecución de las actividades</t>
  </si>
  <si>
    <t>AUDITORIA DE CUMPLIMIENTO 2017</t>
  </si>
  <si>
    <t>AUDITORIA REGULAR 2016</t>
  </si>
  <si>
    <t>DENUNCIA 2016</t>
  </si>
  <si>
    <t>ESPECIAL CONTRATOS PLAN 2016</t>
  </si>
  <si>
    <t>ESPECIAL VÍAS PARA LA PROSPERIDAD 2016</t>
  </si>
  <si>
    <t>AUDITORIA REGULAR 2015</t>
  </si>
  <si>
    <t>AUDITORIA REGULAR 2014</t>
  </si>
  <si>
    <t>PORCENTAJES GENERALES</t>
  </si>
  <si>
    <t>DEPENDENCIA</t>
  </si>
  <si>
    <t>SECRETARÍA GENERAL</t>
  </si>
  <si>
    <t>SUBDIRECCIÓN ADMINISTRATIVA</t>
  </si>
  <si>
    <t>SUBDIRECCIÓN FINANCIERA</t>
  </si>
  <si>
    <t>OFICINA ASESORA DE PLANEACIÓN</t>
  </si>
  <si>
    <t>CUMPLIDA</t>
  </si>
  <si>
    <t>OFICINA DE CONTROL INTERNO</t>
  </si>
  <si>
    <t>DG</t>
  </si>
  <si>
    <t>DIRECCIÓN GENERAL</t>
  </si>
  <si>
    <t>H57R14. Plazo contractual.
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t>
  </si>
  <si>
    <t>H122R16.  Riberas de río en predios donde operan muelles propiedad de Invías.
En visita de inspección a los muelles Cabuyaro y la Banqueta, equivalentes al 40% de la muestra tomada cinco (5) muelles, se detectó infraestructura en 45 y 32 metros respectivamente, por fuera de dicha ronda sin que el Invías tenga la titularidad sobre dichos predios exponiéndose a acciones judiciales en contra.</t>
  </si>
  <si>
    <t>Deficiencias en el registro de bienes de uso público en la base de datos del Invías, dónde fueron construidos y operan los muelles a cargo del instituto.</t>
  </si>
  <si>
    <t xml:space="preserve">H2AF17. Incertidumbre Bienes Inmuebles - Propiedades Planta y Equipo. 
Al cruzar la base de datos del Sistema Administración de Control Predial- SACP  correspondiente a 977 registros de inmuebles fiscales, contra el auxiliar contable, se pudo establecer que las cuentas “Propiedades Planta y Equipo -1605 Terrenos -1640 Edificaciones y la cuenta 3208 Patrimonio Institucional – Capital Fiscal” presentan incertidumbre en cuantía indeterminada </t>
  </si>
  <si>
    <t>172 inmuebles no se encuentran registrados en la contabilidad . Lo anterior afecta la razonabilidad de los estados contables.</t>
  </si>
  <si>
    <t>Incumplimiento  del artículo 3 del Decreto 2056 de 2003, Patrimonio del Instituto Nacional de Vías. Existiendo inmuebles que carecen de dirección o la misma está desactualizada y sin cédula catastral.</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</si>
  <si>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t>
  </si>
  <si>
    <t>No se cuenta con una base única de predios de uso público.</t>
  </si>
  <si>
    <t>Diseñar e implementar una base única de predios del INVIAS con el fin de generar acciones de saneamiento jurídico, catastral, registral, tributario, contable, etc.</t>
  </si>
  <si>
    <t>1. Base Única de Predios del INVIAS (Plataforma BUPI).
2. Informe de avance trimestral (2).</t>
  </si>
  <si>
    <t>H18AF17. Notas a los Estados Financieros. 
Las Notas a los Estados Financieros no reflejan la información suficiente para que sirva de complemento a la interpretación y entendimiento de las cifras plasmadas en los estados financieros.</t>
  </si>
  <si>
    <t>Falta de conciliación con las diferentes dependencias administrativas y ejecutoras.</t>
  </si>
  <si>
    <t>Aplicar el nuevo marco normativo para entidades de gobierno en lo relacionado a las notas de los estados financieros.</t>
  </si>
  <si>
    <t>Notas a los estados financieros o revelaciones</t>
  </si>
  <si>
    <t>Constitución de  Reserva Presupuestal de manera no adecuada, lo que   ocasiona presunto incumplimiento del artículo 89 del Decreto 111 de 1996.</t>
  </si>
  <si>
    <t xml:space="preserve">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1. </t>
  </si>
  <si>
    <t>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2.</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</si>
  <si>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1.</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</si>
  <si>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2.</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</si>
  <si>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1.</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</si>
  <si>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2.</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</si>
  <si>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1.</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</si>
  <si>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2.</t>
  </si>
  <si>
    <t>No  observancia a los requerimientos y plazos establecidos en los artículos 173, 176, 177 y 76 del Decreto 01 de 1984   y respecto de los artículos 192,195 y 308 de la ley 1437 de 2011 , para el pago dinerario de obligaciones.</t>
  </si>
  <si>
    <t>H39AF17. Calidad de las obras ejecutadas - Convenio 257 de 2011.
En visita de campo se pudo evidenciar, que se presenta fatiga de la carpeta asfáltica, fallas como descascaramiento y piel de cocodrilo, con tendencia a su deterioro progresivo en toda su extensión. No  ha adelantado gestión alguna, tendiente a ejecutar las acciones necesarias para su mantenimiento y reparación respecto de la estabilidad y calidad de la obra, a pesar de que la misma fue recibida el 20 de marzo de 2014. Dichas  fallas configuran un presunto detrimento fiscal de $2.385.992.713,00.</t>
  </si>
  <si>
    <t>Deficiencias en la labor de la interventoría y supervisión administrativa por parte del INVIAS.</t>
  </si>
  <si>
    <t>1. Informe con registro fotográfico de la Gobernación de Arauca.
2. Informe del Administrador Vial.</t>
  </si>
  <si>
    <t xml:space="preserve">Informe con registro fotográfico </t>
  </si>
  <si>
    <t>H43AF17. Obras no ejecutadas. Convenio 2742 de 2009.
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t>
  </si>
  <si>
    <t>Deficiencias en la labor de  seguimiento y supervisión por parte del INVIAS, lo cual además del incrementar los costos del proyecto, redunda en el desmejoramiento de las buenas condiciones de transitabilidad para los usuarios de este futuro corredor vial.</t>
  </si>
  <si>
    <t>Fortalecer la supervisión por parte de la Dirección Territorial Santander sobre el convenio 2742 de 2009.</t>
  </si>
  <si>
    <t>1. Enviar oficio a Ecopetrol solicitando se tomen las medidas necesarias para la terminación del proyecto sin que se acarreen mayores costos.
2. Dirigir memorando al Director Territorial Santander solicitando informe bimestral de la supervisión del convenio.
3. Realizar reunión con levantamiento de acta bimestral de seguimiento con todos los actores del convenio.</t>
  </si>
  <si>
    <t>Informe bimestral (Anexo actas)</t>
  </si>
  <si>
    <t>H44AF17. Calidad de las obras ejecutadas - Contrato 708 de 2009.
Al efectuar el cotejo, visita de obra y análisis de la documentación soporte, a auditoría de la CGR  pudo evidenciar  que varios sectores del pavimento en concreto hidráulico construido, presentan fallas consistentes en: grietas en los extremos de los pasadores, grietas transversales, grietas longitudinales, grietas múltiples, grietas de esquina, descascaramiento, escalonamiento y hundimientos. Acorde con lo expuesto en el informe sobre el reporte de daños suministrado por el Administrador Vial de la Zona y del memorando  DT-BOY 7053 de febrero 6 de 2018, los daños estimados ascienden aproximadamente a $6.998.956.521. No se observa gestión alguna, tendiente a ejecutar las acciones necesarias para su mantenimiento y reparación respecto de la estabilidad y calidad de la obra.</t>
  </si>
  <si>
    <t>Posibles debilidades en el proceso constructivo y/o calidad de las obras, así como  presuntas deficiencias en la labor de la interventoría y supervisión administrativa por parte del INVIAS.</t>
  </si>
  <si>
    <t>Hacer efectiva las garantías contractuales para la indemnización de los perjuicios ocasionados al INVIAS.</t>
  </si>
  <si>
    <t>1. Demandar al contratista por el incumplimiento definitivo del contrato 708 de 2009 y solicitar la indemnización de los perjuicios ocasionados al INVIAS.
2. Presentar informe de seguimiento a la demanda.</t>
  </si>
  <si>
    <t>H48AF17. Financiación varios proyectos.
En una muestra de proyectos, se pudo evidenciar que las metas físicas previstas inicialmente, acorde a los avances de obra y porcentaje de ejecución actual, presentan el riesgo de no poderse concluir dentro de los términos, ítems y aspectos financieros inicialmente previstos en la Planeación de los mismos: a. Contrato 1388 de 2015: previsto inicialmente efectuar 14,2 km,   quedan pendientes 1,5 km (11%); b. Contrato 1404 de 2015: 14,8 km de intervención de los cuales se  ejecutan 10,7 km, sin intervención de  4,1 km  (28%); c. Contrato 654 de 2014: Quedan pendientes 10 km en con estructura nueva. (74%) ; d. Contrato 1609 de 2015: Quedarán pendientes aproximadamente 5 kilómetros (23%); e. Contrato1740 de 2015: Quedarán pendientes 4,5 kilómetros. (21%); f. Contrato 518 de 2012: Quedará pendiente una longitud de 12 km (33%).</t>
  </si>
  <si>
    <t>Debilidades en el planeamiento físico y financiero de las distintas obras.</t>
  </si>
  <si>
    <t>H51AF17. Atrasos en obras nuevo Puente Pumarejo.
Se han venido presentando un atraso continuo y creciente por diferentes aspectos técnicos y de planeación, y que en muchos casos son presuntamente imputables al contratista; lo cual genera: • Los tiempos previstos para la culminación del proyecto ya se encuentran desfasados en un año aproximadamente; • El impacto sobre el costo total del proyecto, al requerir recursos adicionales para mitigar el atraso de las obras y mayor permanencia de la interventoría.</t>
  </si>
  <si>
    <t>Presuntas contravenciones a los artículos 25 y 26 de la Ley 80 de 1993, 8º de la Ley 42 de 1993, el artículo 83 de la Ley 1474 de 2011 y el numeral 7.34 de los pliegos de condiciones definitivos.</t>
  </si>
  <si>
    <t>Continuar con los procesos sancionatorios iniciados por el INVIAS en contra del contratista de obra por los presuntos incumplimientos del contrato que repercuten en la programación de la obra.</t>
  </si>
  <si>
    <t>Presentar definición de fondo respecto a la responsabilidad del contratista de obra.</t>
  </si>
  <si>
    <t xml:space="preserve">Resolución </t>
  </si>
  <si>
    <t>H52AF17. Planeación fuentes de trabajo nuevo Puente Pumarejo.
Se evidencia que en el horario nocturno solamente está trabajando el 15.5% del personal que se encuentra contratado para la obra; el contratista, a pesar de presentar atrasos cercanos al 30%, no ha realizado el incremento suficiente de recursos, lo cual repercute en que no se logren ajustar los tiempos esperados para mitigar el atraso existente de las obras, impactando los costos del proyecto por mayor permanencia de obra.</t>
  </si>
  <si>
    <t>Presuntas trasgresiones al Artículo 17. Frentes de Trabajo 7x24 de la  ley 1682 de 2013.</t>
  </si>
  <si>
    <t>Iniciar proceso administrativo conminatorio, sancionatorio,  en contra del contratista de obra con el propósito de que cumpla con al obligación de incrementar los frentes de trabajo en horario nocturno o sancionar su incumplimiento.</t>
  </si>
  <si>
    <t>H53AF17. Ajustes a diseño nuevo Puente Pumarejo. 
En la planeación, no se tuvieron en cuenta aspectos constructivos y exigencias de la nueva norma CCP-14, lo cual generó que desde el inicio, el contratista haya debido apartarse de los estudios y diseños primarios, debiendo ajustarlos y actualizarlos a la reglamentaria aducida, justificándolo para incluir ítems no previstos. Las deficiencias de planeación en el desarrollo de esta obra han generado impactos significativos dentro del presupuesto de la misma, lo que significará la consecución a corto plazo de recursos para la terminación de la misma.</t>
  </si>
  <si>
    <t>Presunto incumplimiento al principio de planeación establecido por la ley , y de lo establecido en el artículo 87 de la Ley 1474 de 2011</t>
  </si>
  <si>
    <t>H54AF17. Retranqueo redes eléctricas proyecto nuevo Puente Pumarejo.
Dentro de los ítems no previstos, se ha contemplado un  grupo de ítems relacionados con el “retranqueo eléctrico” o traslado de redes eléctricas y de telecomunicaciones, esta situación era previsible dentro de la planeación del proyecto, por lo cual debió ser incluida dentro del presupuesto inicial de las obras, al menos como una provisión para dicha actividad.</t>
  </si>
  <si>
    <t>Deficiencias de planeación por parte del Invías, constituyéndose en un presunto incumplimiento al principio de planeación establecido por la ley , y de lo establecido en el artículo 87 de la Ley 1474 de 2011</t>
  </si>
  <si>
    <t>Falta disciplinaria por la violación del numeral 4 del artículo 25 de la Ley 80 de 1993 y de los art. 83 y 84 de la Ley 1474 de 2011, por deficiencias en la supervisión e interventoría del proyecto.</t>
  </si>
  <si>
    <t>H57AF17. Costo modificación de especificaciones existentes. 
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t>
  </si>
  <si>
    <t xml:space="preserve">Deficiencias en la planeación y supervisión del proyecto (tanto de los supervisores de la entidad contratante como de la interventoría). </t>
  </si>
  <si>
    <t>H58AF17. Inversión Proyecto Variante San Francisco - Mocoa.
Se evidencia que con el 84.38% de los recursos destinados para el proyecto, solamente se ejecutaron el 33,66% de las obras previstas para la conexión entre San Francisco y Mocoa, y que a la fecha estos dos municipios no se encuentran conectados por una vía principal, lo cual obliga a transitar por la vía antigua que no ofrece condiciones de seguridad vial y representa peligro para sus usuarios. De igual manera, se evidencia que a corto plazo no se van a realizar inversiones significativas por parte del Instituto, y que las gestiones para consecución de recursos se encuentran en una etapa incipiente, constituyendo así un presunto detrimento patrimonial al Estado por un valor de Trescientos Treinta y Ocho Mil Ochocientos Veinticuatro Millones Seiscientos Veinticinco Mil Cuatrocientos Sesenta y Cinco Pesos ($338.824.625.465).</t>
  </si>
  <si>
    <t>Deficiencias en la planeación y supervisión del proyecto (tanto de los supervisores de la entidad contratante como de la interventoría).</t>
  </si>
  <si>
    <t>Fortalecer la planeación y supervisión del proyecto variante San Francisco - Mocoa.</t>
  </si>
  <si>
    <t xml:space="preserve">
Continuar con las actividades relacionadas con la consecución de recursos y procesos licitatorios.</t>
  </si>
  <si>
    <t>14 01 001</t>
  </si>
  <si>
    <t>Administrativo con presunta incidencia disciplinaria y fiscal</t>
  </si>
  <si>
    <t>Administrativo con presunta incidencia fiscal y disciplinaria</t>
  </si>
  <si>
    <t xml:space="preserve">Administrativo con presunta incidencia disciplinaria </t>
  </si>
  <si>
    <t>Administrativo con presunta incidencia disciplinaria, para indagación preliminar</t>
  </si>
  <si>
    <t>AF2017</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</si>
  <si>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1.
</t>
  </si>
  <si>
    <t>Acción 2. 
Presentar informe final de ejecución mediante acta de entrega y recibo definitivo y acta de liquidación.</t>
  </si>
  <si>
    <t>Acción 1.
Elaborar documento  acerca  del proyecto Red Terciaria Norte del Cauca, el cual no hace parte del convenio 2780 de 2013, objeto de la auditoría, pero que se encuentra incluido en el CONPES 3773 de 2013.</t>
  </si>
  <si>
    <t xml:space="preserve">Acción 3. 
Presentar informe del estado actual de los proyectos de Cauca y Tolima.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</si>
  <si>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t>
  </si>
  <si>
    <t>Acción 1.
Implementar y actualizar el aplicativo de Gestión de Embargos.</t>
  </si>
  <si>
    <t>H44R16. Señalización y Defensa de la zona de las obras Construcción Lavadero Katanga y Puente Triana.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</si>
  <si>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H56R16. Disponibilidad de recursos para finiquitar la adquisición predial y otras actividades contractuales. 
Se presenta un déficit del orden de $76.5 millones; para concluir con las obligaciones derivadas de la gestión predial; el presupuesto asignado a nivel contractual para adelantar el tema  correspondió a $4.000 millones de los cuales con corte a diciembre de 2016 se han cancelado $3.583 millones, quedando un saldo de $416 millones.</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</si>
  <si>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</si>
  <si>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</si>
  <si>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</si>
  <si>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</si>
  <si>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</si>
  <si>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</si>
  <si>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</si>
  <si>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</si>
  <si>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</si>
  <si>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</si>
  <si>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</si>
  <si>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H21R14. Cálculo de ajustes. 
Inadecuada aplicación de la metodología contemplada en el Manual de Interventoría del INVÍAS, lo cual implica una estimación incorrecta del monto de ajustes, que puede generar pagos de más al contratista.
Acción 1.</t>
  </si>
  <si>
    <t>AUDITORIA FINANCIERA 2017</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</si>
  <si>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</si>
  <si>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 xml:space="preserve">H2D16. Perfeccionamiento y ejecución de los contratos de obra y consultorías.
Se evidenció retrasos en la ejecución del contrato 1246 de 2014.
Acción 1.
</t>
  </si>
  <si>
    <t xml:space="preserve">Acción 1.
Emitir memorando circular de la Dirección General  dirigido a todas las dependencias recordando la obligación de darle celeridad a los tramites que tiene incidencia en la ejecución contractual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</si>
  <si>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
Acción 2.</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</si>
  <si>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</si>
  <si>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Administrativo con presunta incidencia disciplinaria.</t>
  </si>
  <si>
    <t>Administrativo.</t>
  </si>
  <si>
    <t>Administrativo con presunta incidencia disciplinaria y fiscal.</t>
  </si>
  <si>
    <t>Administrativo con presunta incidencia fiscal y disciplinaria.</t>
  </si>
  <si>
    <t>Administrativo con presunta incidencia disciplinaria para indagación preliminar.</t>
  </si>
  <si>
    <t>Administrativo con presunta incidencia disciplinaria y penal.</t>
  </si>
  <si>
    <t>Por la no aplicación del 7.28 "INTERVENTORÍA DE LOS TRABAJOS" (PLIEGOS DE CONDICIONES).</t>
  </si>
  <si>
    <t>Acción 2. 
Modificar el convenio 649 de 2013 incluyendo  la siguientes OBLIGACIONES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</si>
  <si>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</si>
  <si>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</si>
  <si>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H29R14. Adiciones, modificaciones y plazos contractuales. Contrato 807 de 2009.
En el contrato 807 de 2009 del proyecto Transversal del Cusiana, mediante adicional N° 3 y Otrosí No. N° 3 del 28 de diciembre de 2011 se modificó el numeral 3 del APÉNDICE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t>
  </si>
  <si>
    <t>H56AF17. Costo pagado obras ejecutadas en el contrato 806 de 2017 por calidad de obras del contrato 3460 de 2008.
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t>
  </si>
  <si>
    <t xml:space="preserve">Administrativo con presunta incidencia disciplinaria. </t>
  </si>
  <si>
    <t>H153R14. Constitución de reservas presupuestales.
Se constituyeron reservas presupuestales por $506.398.7 millones, entre los cuales se encuentran recursos por $7.727.5 millones, que de acuerdo a la justificación de constitución de las reservas suministradas por las unidades ejecutoras corresponden a saldos para liberar, sobrantes de contratos terminados y saldos no ejecutables.</t>
  </si>
  <si>
    <t>Deficiencia en el procedimiento, establecido para la cancelación de saldos presupuestales, debido a que el mismo no permite realizar la depuración de las mismas, para establecer en forma oportuna y real el valor de las reservas a constituir.</t>
  </si>
  <si>
    <t>Administrativo con presunta connotación penal y disciplinaria.</t>
  </si>
  <si>
    <t>Administrativo para indagación preliminar.</t>
  </si>
  <si>
    <t>Con otra incidencia - Archivo General de la Nación.</t>
  </si>
  <si>
    <t>Administrativo con presunta incidencia disciplinaria, penal y fiscal.</t>
  </si>
  <si>
    <t>Administrativo con presunto alcance disciplinario, para indagación preliminar.</t>
  </si>
  <si>
    <t>Administrativo e indagación preliminar.</t>
  </si>
  <si>
    <t>H46R14. Anticipo.
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t>
  </si>
  <si>
    <t>H59R14.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</si>
  <si>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Administrativo para indagación preliminar con presunto alcance disciplinario.</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</si>
  <si>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</si>
  <si>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</si>
  <si>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t>
  </si>
  <si>
    <t>Administrativo con presunto alcance disciplinario.</t>
  </si>
  <si>
    <t xml:space="preserve">H108R14.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 </t>
  </si>
  <si>
    <t>H130R14.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</si>
  <si>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H134R14. Trámite de denuncia 2014-77415-82111-D. Contrato 4149 de 2013.
LA CGR recibió denuncia # 2014-77415-82111-D del 26/12/2014 en la que se refieren a presuntas irregularidades en el pago de los servicios de interventoría en virtud del contrato 4149 del 30 de diciembre 2013.</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</si>
  <si>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2.
</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</si>
  <si>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</si>
  <si>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H5DP17. Inclusión de costos no soportados contrato N° 1612 de 2015.
Revisada el acta de costos de interventoría de febrero de 2017, se observó que se realizó un cobro por concepto de ajuste de costos actas anteriores y no se evidencia en el expediente el soporte que permita realizar este pago.
Presunto daño patrimonial por valor de $9.664.336,29.</t>
  </si>
  <si>
    <t>Debilidades en la verificación de la información que debe realizar la supervisión del contrato a los formatos MSE-FR-11, MSE-FR-11-1 y MSE-FR-11-2, así como el incumplimiento de lo señalado en la cláusula sexta del contrato.</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</si>
  <si>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los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</si>
  <si>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ADP2017</t>
  </si>
  <si>
    <t>Informe con soporte donde se evidencia el ajuste o reintegro.</t>
  </si>
  <si>
    <t>Manual de interventoría, instructivo y formatos modificados.</t>
  </si>
  <si>
    <t>Realizar los ajustes y/o solicitar el reintegro según corresponda.</t>
  </si>
  <si>
    <t>Acción 2.
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t>
  </si>
  <si>
    <t>Numeral 8,3 del Manual de interventoría ajustado, instructivo MINFRA-MN-IN-8; formatos MINFRA-MN-IN-15-FR-13 y MINFRA-MN-IN-8-FR-1. modificados.</t>
  </si>
  <si>
    <t>Informe sobre el estudio de la política de aplicación del factor multiplicador.</t>
  </si>
  <si>
    <t>Informe de política con corte a: 30/10/2018 y definitivo 30/11/2018.</t>
  </si>
  <si>
    <t>Acción 3.
Revisar la política de la entidad respecto de la aplicación del factor multiplicador y ajustar  el manual de interventoría si es del caso.</t>
  </si>
  <si>
    <t>AUDITORIA DERECHO DE PETICIÓN 2017</t>
  </si>
  <si>
    <t>Nombre: JUAN ESTEBAN GIL CHAVARRÍA</t>
  </si>
  <si>
    <t>Correo electrónico: juanesgil@invias.gov.co</t>
  </si>
  <si>
    <t xml:space="preserve">Coordinar en caso de convenios interadministrativos con el ente territorial para que se inicien paralelamente la contratación de la obra como de la Interventoría. </t>
  </si>
  <si>
    <t>H83R14.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</si>
  <si>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</si>
  <si>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H14R15. Interventoría  Contrato 2083 de 2014.
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t>
  </si>
  <si>
    <t xml:space="preserve">H65R14. Gestión predial para la ejecución de las obras.
CONVENIO 3141/13 - ICCU y CONVENIO 3075/13 – GOBERNACIÓN DE BOYACÁ.
</t>
  </si>
  <si>
    <t>H1ACSRT17. Contrato de Interventoría 1109 de 2015.
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t>
  </si>
  <si>
    <t xml:space="preserve">Deficiencias y debilidades, respecto de la observancia normativa, a tener en cuenta para el desarrollo de la interventoría y que estaba reglamentada en los en los ítems 8.2, 8.3 y 8.22 de los pliegos de condiciones del concurso de méritos, </t>
  </si>
  <si>
    <t>H3ACSRT17.  Intervención del Tramo Vía Valledupar vereda Cerro Peralta 
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t>
  </si>
  <si>
    <t>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t>
  </si>
  <si>
    <t xml:space="preserve">H4ACSRT17. Convenio 1216 de 2014 – Alcance Plan de Obras y Liquidación 
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t>
  </si>
  <si>
    <t>Deficiencias constructivas o de calidad de los materiales que aunado a la falta de mantenimiento, disminuyen el periodo de diseño o vida útil de las intervenciones realizadas</t>
  </si>
  <si>
    <t xml:space="preserve">Denota debilidades de planeación y deficiencias en la estructuración de los proyectos, afectándose el principio de Planeación como principio rector de la contratación estatal, que es una manifestación del Principio de Eficacia.
</t>
  </si>
  <si>
    <t>Fallas en los controles de supervisión y de seguimiento por parte de la Interventoría del contrato, dado que aprobó y dio aval a la mencionada acta, sin percatarse y glosar la utilidad por mayor valor, que se le estaba reconociendo al contratista en la suma de $3,6 millones.</t>
  </si>
  <si>
    <t>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
... "afectándose el principio de Planeación como principio rector de la contratación estatal"..."vulnerando aspectos normados en el Articulo 25 del Estatuto General de Contratación Administrativa, así como a principios de la Función Administrativa consagrados en el Artículo 3 de la Ley 489 de 1998".</t>
  </si>
  <si>
    <t>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
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
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t>
  </si>
  <si>
    <t>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
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t>
  </si>
  <si>
    <t>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t>
  </si>
  <si>
    <t>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t>
  </si>
  <si>
    <t>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t>
  </si>
  <si>
    <t>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t>
  </si>
  <si>
    <t>H13ACSRT17. Obligaciones Convenio Interadministrativo No.1739 de 2014, celebrado con el Municipio de Puerto Parra, se dio inicio al contrato de obra, sin que tuviera finalizado la gestión predial y ambiental estipulada lo que llevo a justificar las prorrogas.</t>
  </si>
  <si>
    <t>Debilidades en la ejecución de controles asociados a la identificación, seguimiento y verificación de todos los aspectos que afectan el desarrollo de los convenios suscritos.</t>
  </si>
  <si>
    <t>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</si>
  <si>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t>
  </si>
  <si>
    <t>No existe un procedimiento o lineamiento Institucional respecto a la forma como se desarrollan los documentos que se deben incluir que evidencie la trazabilidad de la gestión respecto de los controles que deben adelantar las direcciones territoriales.</t>
  </si>
  <si>
    <t>H17ACSRT17. En la cuenta 1470 – Otros deudores, el Invías registra los derechos de cobro derivados de los saldos no ejecutados de los convenios.
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t>
  </si>
  <si>
    <t>Inoportunidad en la causación de un valor a favor de la Entidad de ocho (8) meses.</t>
  </si>
  <si>
    <t>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t>
  </si>
  <si>
    <t>Falta de previsión en la ejecución de las obras y el desplazamiento en las inversiones y en los cronogramas y que no se está cumpliendo en términos de oportunidad con los compromisos contractuales inicialmente pactados.</t>
  </si>
  <si>
    <t>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t>
  </si>
  <si>
    <t>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</si>
  <si>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t>
  </si>
  <si>
    <t xml:space="preserve">Inconsistencias en la información, en razón a que carecía de completitud al no incluir la relación de Convenios y/o Contratos desarrollados en los departamentos de La Guajira y San Andrés y Providencia, </t>
  </si>
  <si>
    <t xml:space="preserve">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t>
  </si>
  <si>
    <t>Fallas en la actualización y consolidación de la información, que no le permitió a la jefatura de la Oficina Jurídica del Invías, generar y presentar los informes relacionados de manera unificada e inmediata</t>
  </si>
  <si>
    <t>H23ACSRT17. La Subdirección de la Red Terciaria y Férrea, durante los años 2016, 2017 y 2018, no contó con asignación de presupuesto para cumplir con las funciones contempladas en el Decreto 2618 de 2013 y la Resolución No. 01588 del 17 de marzo del 2015.</t>
  </si>
  <si>
    <t xml:space="preserve">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t>
  </si>
  <si>
    <t>H24ACSRT17. Criterios para el diligenciamiento,  evaluación y selección de vías a intervenir de acuerdo con "matriz de priorización" de vías de orden terciaria del proyecto "caminos para la Prosperidad".</t>
  </si>
  <si>
    <t>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t>
  </si>
  <si>
    <t>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t>
  </si>
  <si>
    <t>Presunto incumplimiento de lo establecido en la Ley 734 de 2003 artículos 33 y 34 derechos y obligaciones del servidor público.</t>
  </si>
  <si>
    <t>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t>
  </si>
  <si>
    <t>Deficiencias en planeación, seguimiento y en la efectiva coordinación interinstitucional que llevaron a no dar cumplimiento a los términos inicialmente previstos para la ejecución de los convenios e interventorías.</t>
  </si>
  <si>
    <t>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t>
  </si>
  <si>
    <t xml:space="preserve">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t>
  </si>
  <si>
    <t>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t>
  </si>
  <si>
    <t xml:space="preserve">H29ACSRT17. Herramientas de control de cumplimiento a los convenios del programa caminos para la prosperidad. Se evidenció, que a octubre de 2018 en 45 convenios, a pesar del tiempo transcurrido , el municipio incumplió algunas de las obligaciones acordadas  para poder liquidar de mutuo acuerdo o de manera unilateral los mismos, debiendo requerir el cumplimiento del ente territorial, por vía judicial. </t>
  </si>
  <si>
    <t>Debilidades o falta de eficacia en la aplicación de las herramientas de control</t>
  </si>
  <si>
    <t>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t>
  </si>
  <si>
    <t>Fallas en los procedimientos de defensa judicial, los controles de supervisión y de seguimiento por parte del INVIAS, creándose el riesgo de que el valor reintegrado no corresponda al que se encuentra debidamente soportado sino al contemplado en demanda.</t>
  </si>
  <si>
    <t xml:space="preserve">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
</t>
  </si>
  <si>
    <t>Falencia en la ejecución de un control detectivo por parte de la Subdirección de Red Terciaria y Férrea, como lo es el diligenciamiento del formato de autorización de pago</t>
  </si>
  <si>
    <t>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</si>
  <si>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</si>
  <si>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Adelantar la revisión y actualización de la base de datos - procesos judiciales</t>
  </si>
  <si>
    <t xml:space="preserve">
Procedimiento documentado que oriente el ejercicio y establezca los controles para fortalecer la gestión contractual y mitigar la materialización de los riesgos inherentes a la actividad.
</t>
  </si>
  <si>
    <t>Procedimiento documentado que oriente el ejercicio y establezca los controles para fortalecer la gestión contractual y mitigar la materialización de los riesgos inherentes a la actividad.</t>
  </si>
  <si>
    <t>Documentar la segregación de función de pago con interventoría a través de la minuta contractual.</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</si>
  <si>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</si>
  <si>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</si>
  <si>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</si>
  <si>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Procedimiento documentado</t>
  </si>
  <si>
    <t xml:space="preserve">Reporte mensual </t>
  </si>
  <si>
    <t xml:space="preserve">Desarrollar el Programa COLOMBIA RURAL de la vigencia meta 2019
</t>
  </si>
  <si>
    <t>Documento instructivo</t>
  </si>
  <si>
    <t>Inventario actualizado vías Colombia Rural</t>
  </si>
  <si>
    <t>ACSRT17</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</si>
  <si>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</si>
  <si>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 xml:space="preserve">
Procedimiento documentado</t>
  </si>
  <si>
    <t xml:space="preserve">
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</si>
  <si>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</si>
  <si>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Procedimiento documentado</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</si>
  <si>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</si>
  <si>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t>
  </si>
  <si>
    <t xml:space="preserve">
Procedimiento documentado que oriente el ejercicio y establezca los controles para fortalecer la gestión contractual y mitigar la materialización de los riesgos inherentes a la actividad.
</t>
  </si>
  <si>
    <t xml:space="preserve">
Procedimiento documentado que oriente el ejercicio y establezca los controles para fortalecer la gestión contractual y mitigar la materialización de los riesgos inherentes a la actividad.</t>
  </si>
  <si>
    <t xml:space="preserve">
Segregación de función de pago con interventoría.</t>
  </si>
  <si>
    <t xml:space="preserve">
Documentación de la segregación de función de pago con interventoría al interior de la minuta contractual.</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</si>
  <si>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</si>
  <si>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</si>
  <si>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</si>
  <si>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</si>
  <si>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
Procedimiento documentado que oriente el ejercicio y establezca los controles para fortalecer la gestión contractual y mitigar la materialización de los riesgos inherentes a la actividad.
</t>
  </si>
  <si>
    <t xml:space="preserve">
Revisar los criterios y variables que estructuran la base de datos contractual; Actualizar la información de los procesos contractuales por la unidad ejecutora con periodicidad mensual.</t>
  </si>
  <si>
    <t xml:space="preserve">
Reporte actualizado de la base de datos de contratos de la unidad.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</si>
  <si>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</si>
  <si>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Es la falta de asignación de recursos para el proyecto de manera total</t>
  </si>
  <si>
    <t xml:space="preserve">Reporte actualizado de la base de datos de procesos judiciales. </t>
  </si>
  <si>
    <t xml:space="preserve">
Gestionar recursos para obras de Red Terciaria en el presupuesto del cuatrienio  Plan Estratégico  2019-2022 </t>
  </si>
  <si>
    <t xml:space="preserve">
Documentar a través de un instructivo los criterios para adelantar la priorización de la vías a intervenir por la unidad ejecutora.
</t>
  </si>
  <si>
    <t xml:space="preserve">
Iniciar proceso sancionatorio en contra del interventor por el incumplimiento de las obligaciones establecidas en el numeral 8.3 del Manual de Interventoría en lo correspondiente al Recibo Definitivo de las Obras.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</si>
  <si>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</si>
  <si>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</si>
  <si>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</si>
  <si>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</si>
  <si>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t>
  </si>
  <si>
    <t xml:space="preserve">
Proceso sancionatorio en contra del interventor por el incumplimiento de las obligaciones.</t>
  </si>
  <si>
    <t xml:space="preserve">
Inicio de proceso sancionatorio</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</si>
  <si>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</si>
  <si>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Suscribir los respetivos procesos de selección y /o Convenios para la ejecución del nuevo Programa COLOMBIA RURAL.</t>
  </si>
  <si>
    <t xml:space="preserve">
Documentar, aprobar y socializar el instructivo que establece los criterios para adelantar la priorización de la vías a intervenir.</t>
  </si>
  <si>
    <t>Levantamiento y procesamiento de información para la Elaboración y actualización de inventarios de la Red Terciaria - programa Colombia Rural, acorde con la meta 2019.</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</si>
  <si>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</si>
  <si>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14 01 007   </t>
  </si>
  <si>
    <t>Debilidades en la ejecución de las obligaciones de la interventoría, quienes a pesar de los retrasos e inconsistencias de obra, no efectuaron las alertas oportunamente, o efectuadas estas, no se tomaron las medidas correctivas por parte de Ente Territorial.</t>
  </si>
  <si>
    <t>17 02 003   </t>
  </si>
  <si>
    <t>14 04 004   </t>
  </si>
  <si>
    <t>14 02 002   </t>
  </si>
  <si>
    <t>H5ACSRT17. Estado de las obras construidas en desarrollo del convenio 2219 de 2013.
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t>
  </si>
  <si>
    <t>14 04 003   </t>
  </si>
  <si>
    <t>H6ACSRT17. Frente adicional, contratos de Interventoría, convenio Agencia de Renovación del Territorio.
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t>
  </si>
  <si>
    <t>18 02 001   </t>
  </si>
  <si>
    <t>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t>
  </si>
  <si>
    <t>H8ACSRT17. Pago del A.I.U. en Acta de recibo final de obra del contrato de obra derivado del Convenio interadministrativo No. 825 de 2013. 
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t>
  </si>
  <si>
    <t>14 04 010   </t>
  </si>
  <si>
    <t>14 01 013   </t>
  </si>
  <si>
    <t>14 04 001   </t>
  </si>
  <si>
    <t>14 02 014   </t>
  </si>
  <si>
    <t>17 02 012   </t>
  </si>
  <si>
    <t>17 01 011   </t>
  </si>
  <si>
    <t>17 01 002   </t>
  </si>
  <si>
    <t>11 02 100  </t>
  </si>
  <si>
    <t>11 02 002  </t>
  </si>
  <si>
    <t xml:space="preserve">11 01 002 </t>
  </si>
  <si>
    <t>11 03 002  </t>
  </si>
  <si>
    <t>16 01 002   </t>
  </si>
  <si>
    <t>14 04 007   </t>
  </si>
  <si>
    <t>12 02 001   </t>
  </si>
  <si>
    <t>Se limita el conocimiento inmediato de la información respecto a la ejecución e incidencias operativa en ele cumplimiento del objeto del contrato y genera el riesgo de que por acumulación de facturas se afecte el flujo de caja para el periodo en el cual se haya radicado denotando debilidades de control por parte de la supervisión que realiza la Entidad.</t>
  </si>
  <si>
    <t>1. Contratar personal con perfil en el área predial exclusivo para realizar  la base única de predios.
2. Suscribir convenios de intercambio de información con el Instituto Geográfico Agustín Codazzi (IGAC) y la Superintendencia de Notariado y Registro (SNR).
3. Crear y/o actualizar procedimientos en el Sistema de Gestión de Calidad.
4. Diseñar una matriz de priorización.
5. Articular actividades con las diferentes dependencias.
8. Requerir información a catastros descentralizados (Cali, Medellín, Antioquia y Barranquilla).
9. Solicitar presupuesto para el personal con perfil en el área predial con el propósito de dar continuidad al proyecto.</t>
  </si>
  <si>
    <t>Enviar memorandos individuales a las unidades ejecutoras solicitando información a revelar en las notas de los estados financieros.</t>
  </si>
  <si>
    <t>Prohíbase tramitar actos administrativos u obligaciones que afecten el presupuesto de gastos cuando no reúnan los requisitos legales o se configuren como hechos cumplidos.</t>
  </si>
  <si>
    <t xml:space="preserve">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</si>
  <si>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1. Incluir en el apéndice predial una nueva condición que obligue al Contratista a entregar la información de los predios inmediatamente sean adquiridos para incluir en el programa SIPRE.              2. Interventoría a la entrega de carpetas prediales en un término no mayor a un (1) año a partir de la fecha de registro de la transferencia de dominio, utilizando para ello entregas parciales para el Cierre Predial.   3. Contratar recurso humano y tecnológico (IGAC, Registro de Instrumentos Públicos). 4. Revisar registro de los predios que están en la base de SIPRE y cruzar la respectiva  información con el Auxiliar contable BUP, generando reporte de novedades. </t>
  </si>
  <si>
    <t>Acción 2.
Reportar al Grupo Contabilidad la información referente a las vías, para que realicen la amortización respectiva.</t>
  </si>
  <si>
    <t>Acción 4.
1. Reporte de cumplimiento de organización  de carpetas de acuerdo a Check list.                                                                              
2. Actualizar formatos de organización  y completar información documental  requerida en las carpetas del contrato  654 de 2014.</t>
  </si>
  <si>
    <t xml:space="preserve">1. Realizar reporte de cumplimiento de organización  de carpetas de acuerdo a Check list.                                                                               
2. Actualizar formatos de organización  y completar información documental requerida en las carpetas de las fichas prediales: 015 I.; 004 D.; 003 I.; 004 D.; 006 I.; 015 I.; 034 D.; 025 D.; 016 C.; 006 D.    </t>
  </si>
  <si>
    <t xml:space="preserve">Realizar directriz donde se indique que debe haber coordinación y verificación de la información entre las diferentes dependencias al momento de dar respuesta a los requerimientos de la contraloría.
 </t>
  </si>
  <si>
    <t>1. Actualizar los procesos de gestión documental,  archivos y optimizar los canales de información entre dependencias. 
2. Depuración y actualización de la base de datos predial de la Subdirección de Medio Ambiente. 
3. Incluir en el registro contable respectivo.</t>
  </si>
  <si>
    <t xml:space="preserve">H4R14.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</si>
  <si>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H6R14.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</si>
  <si>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</si>
  <si>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H13R14.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</si>
  <si>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</si>
  <si>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</si>
  <si>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H21R14. Cálculo de ajustes. 
Inadecuada aplicación de la metodología contemplada en el Manual de Interventoría del INVÍAS, lo cual implica una estimación incorrecta del monto de ajustes, que puede generar pagos de más al contratista.
Acción 2.</t>
  </si>
  <si>
    <t xml:space="preserve">H34R14.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</si>
  <si>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 xml:space="preserve">H45R14.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</si>
  <si>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H47R14.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</si>
  <si>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H49R14.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</si>
  <si>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H66R14. Ubicación y priorización de puentes peatonales (Caso Chiquinquirá).
Dentro del convenio 3075 de 2013 En el caso del puente junto a la casa de la cultura, no se tuvo en cuenta que la misma está declarada como patrimonio cultural, y como tal, cualquier intervención se debe consultar con el Ministerio de Cultura.</t>
  </si>
  <si>
    <t>H74R14. Obras inconclusas y calidad de las mismas convenio 2252 de 2012.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t>
  </si>
  <si>
    <t>H80R14. Dentro de la carpeta del convenio 598 del 2013, no se evidencia la resolución de justificación de la contratación directa, conforme con lo observado en la visita administrativa a la oficina de Archivo del 1° piso de las instalaciones del INVÍAS.</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</si>
  <si>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</si>
  <si>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</si>
  <si>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H99R14. Del convenio 2454 de 2013 se desprende el Contrato de obra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</si>
  <si>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t>
  </si>
  <si>
    <t xml:space="preserve">H132R14.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</si>
  <si>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H137R14.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</si>
  <si>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H146R14.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</si>
  <si>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H157R14. Reservas presupuestales Dentro de las reservas constituidas al cierre de la vigencia 2014, están incluidas las correspondientes a 290 contratos por $130.717.2 millones.</t>
  </si>
  <si>
    <t>H2ACSRT17. Recursos del Convenio 2219 de 2013 en riesgo.
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t>
  </si>
  <si>
    <t>H80R16. Administrativo, con presunta incidencia Disciplinaria y Penal Convocatoria a Concurso de Merito.
En los concursos públicos de méritos es obligatoria la exigencia del certificado de disponibilidad presupuestal.</t>
  </si>
  <si>
    <t>H81R16. Administrativo. Firma del Director  en la Convocatoria.
El Director del INVIAS no suscribió la convocatoria 325 de 2015 desconociendo lo previsto en el artículo 31 de la ley 909 de 2004.</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</si>
  <si>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</si>
  <si>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Fiscal, disciplinario y penal</t>
  </si>
  <si>
    <t>Disciplinario</t>
  </si>
  <si>
    <t>Fiscal y disciplinario</t>
  </si>
  <si>
    <t>Incumplimiento de los deberes funcionales del interventor del contrato, referido a las funciones de vigencia técnica y de los deberes del contratista establecidos en el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</si>
  <si>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</si>
  <si>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incluido el Informe Mensual de Supervisión.  En cumplimiento de lo establecido en el parágrafo segundo del artículo 39 de la Ley 80 de 1993.  </t>
  </si>
  <si>
    <t>Las irregularidades señaladas denotan debilidades en el sistema de control interno con respecto al cumplimiento de los tiempos establecidos para las etapas del proceso contractual.</t>
  </si>
  <si>
    <t xml:space="preserve">Fortalecer la etapa de planeación y estructuración de los proyectos (Convenios Interadministrativos o contratos),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t>
  </si>
  <si>
    <t>Debilidades en las funciones de control interno del área de tesorería relacionadas con la revisión, verificación y control de los conceptos inherentes al pago de las obligaciones de la entidad, particularmente las concernientes con las retenciones a realizar, cuyo efecto directo es que el contratista se apropie de recursos que debieron ser destinados a las actividades propias de los objetivos establecidos en las normas que los imponen y regulan su uso.</t>
  </si>
  <si>
    <t>Revisión y actualización del procedimiento cuentas por pagar relacionado con la revisión, verificación y control de las deducciones inherentes al pago de las obligaciones de la entidad.</t>
  </si>
  <si>
    <t>Implementar actualización del procedimiento cuentas por pagar.</t>
  </si>
  <si>
    <t>Procedimiento actualizado</t>
  </si>
  <si>
    <t>SF (GCP)</t>
  </si>
  <si>
    <t>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t>
  </si>
  <si>
    <t xml:space="preserve">Revisión y actualización de la matriz de riesgos.
</t>
  </si>
  <si>
    <t>Documentar el riesgo inherente y el residual en obras de dragado, soportando jurídicamente el apetito del riesgo  y las garantías a exigir.</t>
  </si>
  <si>
    <t>Matriz de riesgo actualizada</t>
  </si>
  <si>
    <t>Incumplimiento de los deberes funcionales del interventor del contrato, referidos a las funciones de seguimiento y de los deberes del contratista establecidos en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</si>
  <si>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</si>
  <si>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</si>
  <si>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17 04 003   </t>
  </si>
  <si>
    <t>14 01 012   </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</si>
  <si>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t>
  </si>
  <si>
    <t>AUDITORIA CUMPLIMIENTO RED TERCIARIA 2017 - ACSRT17</t>
  </si>
  <si>
    <t>APCSMF18</t>
  </si>
  <si>
    <t>H1APCSMF18. Mayores cantidades de obras pagadas contrato 688 de 2015. De 2016-100263-80914-D.
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
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
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t>
  </si>
  <si>
    <t>H2APCSMF18. Cronología pliegos contrato 688 de 2015. 
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
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
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
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t>
  </si>
  <si>
    <t xml:space="preserve">H4APCSMF18. Requisitos Legales y Administrativos Contrato No 688 de 2015. De acuerdo a la verificación realizada de las órdenes de pago número 268713315, 393289015, 20771016, 125417416, 191954416, el INVIAS practicó deducciones por cuenta de la estampilla Pro-Universidades estatales, por un monto de $51.950.344. el valor correcto que pagar es de $80.123.410, lo cual genera un daño patrimonial de $28.173.066. De igual forma, se observa que las deducciones realizadas, no contempla el valor de la “Estampilla pro desarrollo Universalidad de la Amazonia”. Tampoco se evidencia en el expediente contractual que el contratista haya aportado copias de la consignación del pago de la mismas, lo que genera un daño por valor de $40.061.705.
</t>
  </si>
  <si>
    <t>H5APCSMF18. Garantías  necesarias del contrato No 688 de 2015. se observa que el contratista no constituyo la garantía que ampare los riesgos que en este sentido son imputables al mismo tampoco las mismas le fueron exigidas a pesar de lo establecido en los pliegos definitivos.</t>
  </si>
  <si>
    <t xml:space="preserve">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t>
  </si>
  <si>
    <t>Regular 2014</t>
  </si>
  <si>
    <t>Regular 2015</t>
  </si>
  <si>
    <t>Denuncia 2016</t>
  </si>
  <si>
    <t>Especial Vías para la Prosperidad 2016</t>
  </si>
  <si>
    <t>Especial Contratos Plan 2016</t>
  </si>
  <si>
    <t>Regular 2016</t>
  </si>
  <si>
    <t>Cumplimiento 2017</t>
  </si>
  <si>
    <t>Financiera 2017</t>
  </si>
  <si>
    <t>Derecho de Petición 2017</t>
  </si>
  <si>
    <t>Cumplimiento Red Terciaría 2017</t>
  </si>
  <si>
    <t>H1DP17. Ajuste factor multiplicador contrato de interventoría N° 2023 de 2016.
Revisada el acta de costos de interventoría del mes de enero de 2017 se observó que se realizó el pago con un factor multiplicador de (2.2) sin tener en cuenta que debía ajustarse este factor, toda vez que la firma interventora no fue quien realizó los pagos de los aportes parafiscales del personal vinculado, generándose un mayor valor pagado por ese concepto.
Presunto daño patrimonial por valor de $164.720.
Acción 2. (Acción 1 considera efectiva de conformidad con la Circular 05 de 2019 de la CGR).</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</si>
  <si>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2.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</si>
  <si>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3.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</si>
  <si>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2.  (Acción 1 considera efectiva de conformidad con la Circular 05 de 2019 de la CGR).</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</si>
  <si>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
Acción 2.  (Acción 1 considera efectiva de conformidad con la Circular 05 de 2019 de la CGR).</t>
  </si>
  <si>
    <t>H6DP17. Ajuste factor multiplicador contrato N° 1619 de 2015.
Revisada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$839.727.
Acción 2.  (Acción 1 considera efectiva de conformidad con la Circular 05 de 2019 de la CGR).</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</si>
  <si>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
Acción 2.  (Acción 1 considera efectiva de conformidad con la Circular 05 de 2019 de la CGR).</t>
  </si>
  <si>
    <t>AUDITORIA PETICIÓN CIUDADANA 2018 - APCSMF18</t>
  </si>
  <si>
    <t>AF2018</t>
  </si>
  <si>
    <t>Generar flujos de información con las áreas origen y establecer los criterios necesarios,  para el reconocimiento contable y/o revelación.</t>
  </si>
  <si>
    <t>Política Contable actualizada</t>
  </si>
  <si>
    <t>Lista de chequeo</t>
  </si>
  <si>
    <t>Establecer criterios y parámetros de información en la caracterización del Proceso Control Financiero y Contable</t>
  </si>
  <si>
    <t>Caracterización del proceso Control Financiero y Contable actualizada</t>
  </si>
  <si>
    <t xml:space="preserve">Actualizar, socializar e Implementar las políticas contables en lo referente a los predios de uso publico.
</t>
  </si>
  <si>
    <t>Para la CGR el Instituto cuenta es con un auxiliar donde se encuentran relacionados los bienes que están registrados en la contabilidad, pero no con un inventario físico que le permita cruzar cifras para determinar su consistencia y razonabilidad.</t>
  </si>
  <si>
    <t xml:space="preserve">1.  Actualizar, socializar e Implementar las Políticas Contables en lo referente al registro contable de los Predios de Uso Público.
</t>
  </si>
  <si>
    <t>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t>
  </si>
  <si>
    <t>El hecho de que el valor de los terrenos no se encuentra debidamente reconocido por separado.</t>
  </si>
  <si>
    <t xml:space="preserve">Actualizar y depurar por parte de la OAJ, el aplicativo de información Ekogui, tanto al interior de la Entidad como ante la Agencia Nacional de Defensa Jurídica del Estado, con la finalidad de mantenerlo actualizado y de esta manera, tener certeza que la información allí reportada sea confiable. 
</t>
  </si>
  <si>
    <t>Fortalecer el control mediante la verificación semestral de la información cargada en el aplicativo Ekogui y el diligenciamiento de todas las casillas, por parte del funcionario designado por la OAJ para tal fin.</t>
  </si>
  <si>
    <t>Deficiencias de seguimiento y depuración y actualización de la calificación de los procesos en contra del Instituto.</t>
  </si>
  <si>
    <t>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t>
  </si>
  <si>
    <t>Aplicar el nuevo marco normativo para entidades de gobierno en lo relacionado a las Notas de los Estados Financieros.</t>
  </si>
  <si>
    <t>Aplicar la lista de chequeo al momento de realizar los Estados Financieros.</t>
  </si>
  <si>
    <t>No se evidencian pronunciamientos por parte del INVIAS en cuanto a los aspectos señalados, lo cual se constituye en presunta inobservancia al numeral 1 del artículo 4 de la Ley 80 de 1993, respecto a la exigencia de una ejecución idónea del objeto contratado; así como el numeral 8 del artículo 26 de la misma ley, en lo que corresponde a velar por la buena calidad del objeto contratado</t>
  </si>
  <si>
    <t>Establecer que en los informes Finales y/o acta de recibo definitivo de supervisión, se adjunte  o enuncie donde se encuentran publicados los productos objeto del contrato</t>
  </si>
  <si>
    <t>Acta de Recibo definitivo Actualizada</t>
  </si>
  <si>
    <t>Socialización a través de correo electrónico</t>
  </si>
  <si>
    <t>Registro de participantes</t>
  </si>
  <si>
    <t>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t>
  </si>
  <si>
    <t>Realizar mesas de trabajo para establecer los parámetros de seguimiento a los proyectos y plasmarlos en la hoja de ruta.</t>
  </si>
  <si>
    <t>Hoja de ruta adoptada</t>
  </si>
  <si>
    <t xml:space="preserve">Informe mensual de seguimiento </t>
  </si>
  <si>
    <t>Administrativo con presunta Incidencia disciplinaria</t>
  </si>
  <si>
    <t xml:space="preserve">14 05 001   </t>
  </si>
  <si>
    <t xml:space="preserve">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t>
  </si>
  <si>
    <t>Acción 2: Realizar seguimiento a la liquidación de los contratos observados por la CGR, con el fin de proceder a la liquidación de los mismos.</t>
  </si>
  <si>
    <t>Documento  de Liquidación</t>
  </si>
  <si>
    <t xml:space="preserve">14 04 100   </t>
  </si>
  <si>
    <t>Situación que se  traduce  en una gestión deficiente  para la consecución  y provisión oportuna de los recursos necesarios para atender los pagos y deficiencias en la articulación entre las áreas que tienen que ver con el proceso</t>
  </si>
  <si>
    <t>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t>
  </si>
  <si>
    <t>Emitir certificación de pago a los contratistas de prestación de servicios profesionales y de apoyo a la gestión (abogados) respecto del cumplimiento de la obligación contractual del cargue de información en el aplicativo de información Ekogui, previo aval del jefe de la Oficina Asesora Jurídica.</t>
  </si>
  <si>
    <t xml:space="preserve">Certificación de pago que incorpora el aval por parte del jefe de la Oficina Asesora Jurídica respecto del diligenciamiento de todas las casilla a las que esta obligado cada abogado contractualmente a diligenciar en el aplicativo de información Ekogui. </t>
  </si>
  <si>
    <t>Certificación de pago que incorpora el aval por parte del jefe de la Oficina Asesora Jurídica
Numero de certificaciones = número de contratistas de prestación de servicios (abogados)</t>
  </si>
  <si>
    <t>Verificar por parte de la OAJ, el diligenciamiento de todos los campos en el aplicativo de información Ekogui por parte de los servidores públicos (abogados de planta de la DT) a que están obligados, so pena de las acciones disciplinarias a que haya lugar.</t>
  </si>
  <si>
    <t>Reporte semestral de verificación</t>
  </si>
  <si>
    <t>Disciplinario y Fiscal</t>
  </si>
  <si>
    <t xml:space="preserve">14 05 004   </t>
  </si>
  <si>
    <t xml:space="preserve">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t>
  </si>
  <si>
    <t>Elaborar e implementar una bitácora para la estructuración de proyectos de la Subdirección de la Red Nacional de Carreteras.</t>
  </si>
  <si>
    <t>Elaboración y aprobación de la bitácora  para la estructuración de proyectos de la Subdirección de la Red Nacional de Carreteras (la cuál reposará dentro del expediente documental.), para su cumplimiento a partir de la socialización.</t>
  </si>
  <si>
    <t>Bitácora elaborada, aprobada y socializada  para la estructuración de proyectos de la Subdirección de la Red Nacional de Carreteras.</t>
  </si>
  <si>
    <t xml:space="preserve">Lo anterior por deficiencias en la aplicación de controles, o lentitud en aplicar correctivos a la falla presentada, lo cual genera y acelera el asentamiento, por lo tanto, se podría comprometer la estructura y riesgo de colapso de toda la banca  en el ancho descrito.  </t>
  </si>
  <si>
    <t>Adelantar inspección al sitio para evaluar el estado actual y posibles causas, con el propósito de establecer las acciones a seguir.</t>
  </si>
  <si>
    <t>Realizar visita de inspección y documentar mediante informe.</t>
  </si>
  <si>
    <t>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t>
  </si>
  <si>
    <t xml:space="preserve">1. Se crearan protocolos de avance técnicos de  obra, que garanticen que las especificaciones  técnicas y diseños de obras, cumplen con la establecido. en garantía de las obras que se reciben. 
</t>
  </si>
  <si>
    <t xml:space="preserve">2. Realizar auditorías de seguimiento técnico en obra, en garantía de verificar la calidad de las obras que se están ejecutando  la fecha de inicio del presente plan de mejoramiento, como medida de control preventiva.
</t>
  </si>
  <si>
    <t xml:space="preserve">
2. Realizar auditorías de seguimiento técnico en obra, en garantía de verificar la calidad de las obras que se están ejecutando.
</t>
  </si>
  <si>
    <t xml:space="preserve">
3. Se requerirá a la interventoría y al contratista para efectuar las respectivas correcciones, los defectos y deficiencias constructivos detectados por la contraloría. </t>
  </si>
  <si>
    <t xml:space="preserve">
3. Informe técnico  de la interventoría con registro fotográfico que demuestre la corrección al problema evidenciado. </t>
  </si>
  <si>
    <t>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t>
  </si>
  <si>
    <t>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t>
  </si>
  <si>
    <t>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t>
  </si>
  <si>
    <t>Anexo técnico ajustado</t>
  </si>
  <si>
    <t>Lo identificado por debilidades en la planificación contractual con lo cual presuntamente se inobservó lo establecido en el Artículo 3 y en los numerales 1 y 2 del Artículo 26 de la Ley 80 de 1993 . El presente hallazgo tiene presunta incidencia disciplinaria.</t>
  </si>
  <si>
    <t>De la información referida se establece que desde mayo de 2018 no se ejecutaron más actividades de obra por parte del Contratista, a pesar de existir los recursos financieros disponibles del contrato para garantizar su pago (…)</t>
  </si>
  <si>
    <t>Incorporar en el anteproyecto de presupuesto la necesidad de los recursos para la culminación de las obras.</t>
  </si>
  <si>
    <t>Realizar las gestiones para la solicitud de recursos dentro del anteproyecto de presupuesto para la culminación de las obras.</t>
  </si>
  <si>
    <t>(…) falta de mantenimiento oportuno por parte del contratista y la aplicación de controles por parte de la interventoría, con lo cual podrían generar daños mayores y reprocesos que originan demoras en la terminación de las obras y dificultades en la operación.</t>
  </si>
  <si>
    <t>Situación por debilidades en el mantenimiento oportuno por parte del Contratista a las obras que han sido ejecutadas, así como en el mantenimiento de la vía, con lo cual se genera riesgo  de daños mayores o deterioro prematuro después del recibo final de las obras.</t>
  </si>
  <si>
    <t xml:space="preserve">
3. Acta de mesa de trabajo
</t>
  </si>
  <si>
    <t>1</t>
  </si>
  <si>
    <t>Debilidades en la señalización de los frentes de obra y reparación oportuna a las obras, deficiencias en la aplicación de controles, con lo cual no se garantiza una normal visualización y orientación al tráfico de la zona, además de que se puede conllevar al deterioro prematuro de las obras ejecutadas, demoras en la terminación y dificultades en la operación vehicular.</t>
  </si>
  <si>
    <t xml:space="preserve">Reparar los defectos constructivos y arreglar la señalización informada por  la Contraloría  por parte del contratista bajo la supervisión de la interventoría </t>
  </si>
  <si>
    <t>informe de la interventoría con registro fotográfico del recibo a satisfacción de los arreglos observados por la Contraloría indicando PRS.</t>
  </si>
  <si>
    <t>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t>
  </si>
  <si>
    <t xml:space="preserve">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
</t>
  </si>
  <si>
    <t xml:space="preserve">
2, Requerimiento a interventoría y contratista para hacer efectiva la póliza de cumplimiento y estabilidad de obra y documentar las reparaciones mediante informe con registro fotográfico.
</t>
  </si>
  <si>
    <t>(…) deficiencias en los procesos de control realizados por parte del contratista de obra y la interventoría de la misma.</t>
  </si>
  <si>
    <t>El CONSORCIO INTEGRAL MAB-ZAÑARTU, firma interventora, presentará un informe con fotografías y ensayos de laboratorio que evidencien el cumplimiento de la norma NSR-10, sobre el estado actual de los trabajos y las acciones realizadas.</t>
  </si>
  <si>
    <t xml:space="preserve">Las situaciones expuestas se generaron por la deficiente calidad de los trabajos realizados por parte del contratista que venía ejecutando el Contrato 3460 de 2008, en todos los frentes de trabajo (túnel principal, túneles corto y cielo abierto) (…)
(...) presunto incumplimiento de acuerdo a lo establecido en el Contrato 3460 de 2008 y su respectivo contrato de interventoría (...) </t>
  </si>
  <si>
    <t>Efectuar el acompañamiento técnico a la Oficina Asesora Jurídica, para el seguimiento al proceso arbitral No. 4980.</t>
  </si>
  <si>
    <t>Adelantar seguimiento en tiempo real para verificar el avance de las obras de los contratos en ejecución para la terminación del proyecto Cruce de la Cordillera Central, que permita advertir alertas ante posibles incumplimientos y deficiencias en los procesos constructivos.</t>
  </si>
  <si>
    <t>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t>
  </si>
  <si>
    <t>Actas de comité</t>
  </si>
  <si>
    <t>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t>
  </si>
  <si>
    <t xml:space="preserve">
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t>
  </si>
  <si>
    <t>Elaborar y formalizar un documento guía para la planeación y estructuración de proyectos estratégicos.</t>
  </si>
  <si>
    <t>Documentación de la guía "Planeación y estructuración de proyectos estratégicos."</t>
  </si>
  <si>
    <t>Guía "Planeación y estructuración de proyectos estratégicos."</t>
  </si>
  <si>
    <t>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t>
  </si>
  <si>
    <t xml:space="preserve">Estructurar una guía para la coordinación interinstitucional, a manera de herramienta  metodológica, de manera que se establezcan claramente las  competencias y responsabilidades de los intervinientes en los convenios a suscribir </t>
  </si>
  <si>
    <t>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t>
  </si>
  <si>
    <t>(…) se debe a las deficiencias en planeación que presenta el proyecto, al partir de supuestos que no se iban a realizar (…).</t>
  </si>
  <si>
    <t>Lo identificado por eficiencias en la gerencia integral de proyectos, al no optimizar los recursos del proyecto de manera eficiente, incrementando los costos del mismo y permitiendo su extensión en el tiempo, sin conminar de manera oportuna y eficaz al contratista. El financiador del proyecto no se proveyó de las herramientas legales necesarias para ejercer un control eficaz sobre sus recursos, gerenciados por un tercero, con lo cual se genera ....</t>
  </si>
  <si>
    <t>Realizar seguimiento periódico a la ejecución del convenio y documentar mediante informes trimestrales.</t>
  </si>
  <si>
    <t>Efectuar seguimiento semestral a la ejecución del convenio y documentar mediante informes trimestrales.</t>
  </si>
  <si>
    <t>(…) existe un nivel de incertidumbre en todas las mediciones realizadas en las distintas campañas (…)</t>
  </si>
  <si>
    <t>Elaborar e implementar una bitácora para la estructuración de proyectos de la Subdirección Marítima y Fluvial.</t>
  </si>
  <si>
    <t>Elaboración y aprobación de la bitácora  para la estructuración de proyectos de la Subdirección Marítima y Fluvial (la cuál reposará dentro del expediente documental.), para su cumplimiento a partir de la socialización.</t>
  </si>
  <si>
    <t>Bitácora elaborada, aprobada y socializada  para la estructuración de proyectos de la Subdirección Marítima y Fluvial.</t>
  </si>
  <si>
    <t>(…) debido a falta de aplicación efectiva de los controles por parte de las diferentes instancias, lo que genera incertidumbre sobre el impacto ambiental que pudo haber generado el desarrollo del citado proyecto, riesgo de afectación de los bienes de protección hídrico y edáfico y ausencia de información para la gestión oportuna.</t>
  </si>
  <si>
    <t>Identificar  el Riesgo para el cumplimiento de las obligaciones contenidas en  Licencias Ambientales</t>
  </si>
  <si>
    <t>Matriz de Riesgo actualizada</t>
  </si>
  <si>
    <r>
      <rPr>
        <b/>
        <sz val="8"/>
        <color theme="1"/>
        <rFont val="Arial"/>
        <family val="2"/>
      </rPr>
      <t>Actividad  2</t>
    </r>
    <r>
      <rPr>
        <sz val="8"/>
        <color theme="1"/>
        <rFont val="Arial"/>
        <family val="2"/>
      </rPr>
      <t>: Socialización   para la implementación de  la  matriz de riesgos actualizada  a la Subdirección de Medio Ambiente y Gestión Socia l, la Subdirección Marítima y Fluvial y la Dirección Técnica .</t>
    </r>
  </si>
  <si>
    <t>Actas de Socialización</t>
  </si>
  <si>
    <t xml:space="preserve">
2. Se requerirá a la interventoría y al contratista para  que efectúen las respectivas correcciones y deficiencias constructivos resultantes de los hallazgos de contraloría y la auditoria técnica posventa efectuada por el INVIAS. 
</t>
  </si>
  <si>
    <t xml:space="preserve">
1. Mesa de trabajo INVIAS, Gobernación de Magdalena, y municipio de Ciénaga.
</t>
  </si>
  <si>
    <r>
      <rPr>
        <b/>
        <sz val="8"/>
        <color theme="1"/>
        <rFont val="Arial"/>
        <family val="2"/>
      </rPr>
      <t>Actividad 1:</t>
    </r>
    <r>
      <rPr>
        <sz val="8"/>
        <color theme="1"/>
        <rFont val="Arial"/>
        <family val="2"/>
      </rPr>
      <t xml:space="preserve"> Realizar mesa de trabajo entre la Subdirección de Medio Ambiente y Gestión Social, la Subdirección Marítima y Fluvial y la Dirección Técnica del INVIAS, con el fin de identificar y validar por la Dirección Técnica los riesgos para el cumplimiento de las obligaciones contenidas en las Licencias o Permisos Ambientales y   comunicar a la Oficina de Planeación el resultado de la mesa de trabajo de identificación de riesgos y la validación, con el fin de que se actualice la matriz de riesgos de la entidad.                                                                                                                                           </t>
    </r>
  </si>
  <si>
    <t>N° de Actividades</t>
  </si>
  <si>
    <t>N° de Hallazgos</t>
  </si>
  <si>
    <t xml:space="preserve">12. Descripción del hallazgo </t>
  </si>
  <si>
    <t>28. Actividades / Unidad de medida</t>
  </si>
  <si>
    <t>31. Actividades / Cantidades Unidad de Medida</t>
  </si>
  <si>
    <t>32. Actividades / Fecha inicio</t>
  </si>
  <si>
    <t>36. Actividades / Fecha terminación</t>
  </si>
  <si>
    <t>40. Actividades / Plazo en semanas</t>
  </si>
  <si>
    <t>AUDITORIA FINANCIERA 2018 - AF18</t>
  </si>
  <si>
    <t>Financiera 2018</t>
  </si>
  <si>
    <t>Disciplinario y Penal</t>
  </si>
  <si>
    <t>Disciplinario, Penal y Fiscal</t>
  </si>
  <si>
    <t xml:space="preserve">22 02 004   </t>
  </si>
  <si>
    <t xml:space="preserve">Como se evidenció en las distintas comunicaciones realizadas por la Corporación Autónoma Regional del Quindío — CRQ, frente a los posibles incumplimientos en la disposición de materiales; INVIAS, no fue eficiente en el manejo ambiental del proyecto y omitió sus funciones en el cumplimiento ambiental y seguimiento de las obras del proyecto.
</t>
  </si>
  <si>
    <t>La unidad ejecutora remitirá a la SMA los reportes mensuales.</t>
  </si>
  <si>
    <t>Reporte Mensual</t>
  </si>
  <si>
    <t>Falencias en los mecanismos de control interno del INVIAS que no permiten advertir frente a el reconocimiento y pago de ítems contratados, que son responsabilidad de otros acuerdos contractuales.
La ineficacia en la planeación por parte de INVIAS del Contrato No. 1883 de 2014, no permite advertir, las obligaciones contractuales del contratista UTSC como titular del permiso de vertimientos otorgado mediante Resolución CRQ No. 1633 de 2011.</t>
  </si>
  <si>
    <t>Mecanismos de control interno por parte de INVIAS que no permiten advertir sobre la necesidad del traspaso de la titularidad de permisos ambientales, además de no ponderar los efectos fiscales de asumir la titularidad de las obligaciones ambientales que se desprenden, máxime en permisos ambientales que, presuntamente, no se requieren para seguir adelante con el proyecto.</t>
  </si>
  <si>
    <t>Identificar el o los Riesgos relacionados con el cumplimiento de las obligaciones contenidas en los Permisos, Concesiones y Autorizaciones Ambientales</t>
  </si>
  <si>
    <t xml:space="preserve">Actividad 1: Realizar mesa de trabajo entre la Subdirección de Medio Ambiente y Gestión Social y el Grupo Gerencia de Proyectos Estratégicos,  con el fin de identificar y validar por parte de la Dirección Técnica el o los riesgos relacionados  con el cumplimiento de las obligaciones contenidas en los Permisos, Concesiones y Autorizaciones Ambientales, y  comunicar a la Oficina de Planeación el resultado de la mesa de trabajo, con el fin de que se actualice la Matriz de Riesgos de la entidad.                                                                                                                                           </t>
  </si>
  <si>
    <t>Actividad  2: Socialización   para la implementación de  la  Matriz de Riesgos actualizada  a la Subdirección de Medio Ambiente y Gestión Socia, el Grupo Gerencia de Proyectos Estratégicos y la Dirección Técnica .</t>
  </si>
  <si>
    <t>Acta de Socialización</t>
  </si>
  <si>
    <t>Las situaciones presentadas tiene origen en la falta de seguimiento y control interno, por parte de la interventoría y supervisión ambiental del proyecto, sumado a la falta de compromiso ambiental y de responsabilidad ambiental empresarial por parte tanto del contratista encargado del proyecto de construcción de la "Nueva vía Ibagué- Armenia - Túnel de la Línea", como por parte del Instituto Nacional de Vías – INVIAS.</t>
  </si>
  <si>
    <t xml:space="preserve">Identificar el o los Riesgos  relacionados  con el Procedimiento Sancionatorio Ambiental realizado por parte de las Autoridades Ambientales.  </t>
  </si>
  <si>
    <t xml:space="preserve">Actividad 1: Realizar mesa de trabajo entre la Subdirección de Medio Ambiente y Gestión Social, el Grupo Gerencia de Proyectos Estratégicos  y la Oficina  Asesora Jurídica,  con el fin de identificar y validar por parte de  la Dirección Técnica el o los riesgos relacionados  con el Procedimiento Sancionatorio Ambiental realizado por parte de las Autoridades Ambientales, y  comunicar a la Oficina de Planeación el resultado de la mesa de trabajo, con el fin de que se actualice la Matriz de Riesgos de la entidad.                                                                                                                                                                                                                                                                   </t>
  </si>
  <si>
    <t>H15ACTL. D14.F4. Pago de sanciones por manejo ambiental del proyecto.
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
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
Actividad 1.</t>
  </si>
  <si>
    <t>H15ACTL. D14.F4. Pago de sanciones por manejo ambiental del proyecto.
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
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
Actividad 2.</t>
  </si>
  <si>
    <t xml:space="preserve">H5ACTL. D5.F2. Pago de la tarifa de seguimiento.
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
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
(...)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"la construcción de box culvert de sección 1,0 m x 1,0 m, para un caudal de transporte de 0,94m3/s;(...)", en la Quebrada Balconcitos.
Actividad 2.
</t>
  </si>
  <si>
    <t xml:space="preserve">H5ACTL. D5.F2. Pago de la tarifa de seguimiento.
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
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
(...)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"la construcción de box culvert de sección 1,0 m x 1,0 m, para un caudal de transporte de 0,94m3/s;(...)", en la Quebrada Balconcitos.
Actividad 1.
</t>
  </si>
  <si>
    <t>H2ACTL. D2. P2. Conformación y estabilidad en zonas de disposición de sobrantes ZODMES - ANLA - INVIAS.
Como se evidencia por la CGR en visita realizada los días del 11 al 15 de marzo en el departamento del Quindío y del 22 al 26 de abril de 2019 en el departamento del Tolima y se registra (...) que no se han tomado las medidas eficaces, en cuanto a las estructuras exigidas en LA y que las fallas y movimientos en masa, afectan las zonas de depósito así como las zonas aledañas.
Así mismo, es relevante precisar que en la construcción del proyecto cruce de la cordillera central Túnel de la Línea, contempla obras (la nueva calzada, túneles, puentes, viaductos) en donde se han generado volúmenes superiores a los autorizados en la Licencia Ambiental y se continúa depositando en las zonas de disposición agravando aún más la situación.
(...) Es así, que en la visita de la CGR en los días del 11 al 15/03/2019 y del 22 al 26 de abril de 2019, se observó cómo éstas obras posteriores no funcionaron, pues no mejoraron las condiciones de la zona de los depósito, como se observa en el registro fotográfico de la presente observación estas zonas se encuentran falladas.</t>
  </si>
  <si>
    <t>ACTL2018</t>
  </si>
  <si>
    <t xml:space="preserve">La unidad ejecutora solicitará  a la interventoría  un reporte mensual  de los volúmenes de materiales sobrantes programados (proyectados) y ejecutados (generados y dispuestos en ZODMES),  así como la actualización de volúmenes por contingencias, constatando los volúmenes dispuestos y autorizados por el licenciamiento ambiental. </t>
  </si>
  <si>
    <t xml:space="preserve">Elaborar y formalizar un informe acerca de las obligaciones ambientales del contrato, como experiencia hacia otros contratos. </t>
  </si>
  <si>
    <t xml:space="preserve">Documentación de informe sobre obligaciones ambientales del contrato. </t>
  </si>
  <si>
    <t xml:space="preserve"> Informe sobre obligaciones ambientales del contrato.</t>
  </si>
  <si>
    <t>Identificar el o los Riesgos relacionados con el cumplimiento de las obligaciones contenidas en los Permisos, Concesiones y Autorizaciones Ambientales.</t>
  </si>
  <si>
    <t>Matriz de riesgos actualizada</t>
  </si>
  <si>
    <t>Actividad  2: Socialización   para la implementación de  la  Matriz de Riesgos actualizada  a la Subdirección de Medio Ambiente y Gestión Social,  el Grupo Gerencia de Proyectos Estratégicos  y la Oficina  Asesora Jurídica.</t>
  </si>
  <si>
    <t>Petición Ciudadana 2018</t>
  </si>
  <si>
    <t>Túnel de la Línea 2018</t>
  </si>
  <si>
    <t xml:space="preserve">H6R15. Planeación Contrato Plan Boyacá – Metas Físicas.
A marzo de 2016, se evidenciaron retrasos en todos los frentes de obra y reducción del alcance físico de las obras.
</t>
  </si>
  <si>
    <t>AUDITORIA DE CUMPLIMIENTO TÚNEL DE LA LÍNEA 2018 - ACTL</t>
  </si>
  <si>
    <t xml:space="preserve">1. Realizar conciliación de los bienes inmuebles entre la subdirección administrativa y la subdirección financiera para determinar los valores reales que deben quedar reconocidos.
2. Con base en la conciliación hacer los ajustes pertinentes tanto en la subdirección administrativa como en la subdirección financiera para que en ambas se maneje la misma información en número de predios y en valor.
3. En caso de tener diferencias que estén en proceso de conciliación dejarlas documentadas en las revelaciones respectivas.  </t>
  </si>
  <si>
    <t xml:space="preserve">Informe trimestral (938 predios) que evidencie el numero de predios conciliados. </t>
  </si>
  <si>
    <t>H3AF17. Incertidumbre en Propiedades, Planta y Equipo – Entidades Liquidadas. 
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</si>
  <si>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y presentarlas en las revelaciones.   
4. Producto de las actividades de revisión de los bienes durante el mes, suscribir las actas de conciliación entre las áreas administrativa y financiera, donde se evidencien las gestiones adelantadas y el plan de acción a seguir. 
5. Respecto de los bienes que aún están en proceso de identificación, generar un proyecto para la depuración de los bienes fiscales  que permitan su saneamiento. 
6. Los bienes que fueron recibidos en calidad de poseedor y de los que hasta ahora no se ha podido obtener el antecedente registral, realizar un proyecto para adelantar las gestiones tendientes a establecer su antecedente registral.</t>
  </si>
  <si>
    <t xml:space="preserve">Informe trimestral (220 predios), que evidencie el numero de predios conciliados. </t>
  </si>
  <si>
    <t>Revisar, depurar y actualizar entre el Grupo de Contabilidad y el Grupo de Bienes Inmuebles y Seguros las bases de bienes inmuebles fiscales para establecer cuáles no están en la contabilidad y las causas para su conciliación.</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</si>
  <si>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presentarlas en las revelaciones.   
4. Respecto a los bienes que aún están en proceso de identificación, generar un proyecto para la depuración de los bienes fiscales que permitan individualización. 
5. Los bienes que fueron recibidos en posesión y de los que hasta ahora no se ha podido obtener el antecedente registral, realizar un proyecto para adelantar las gestiones tendientes a establecerlo.</t>
  </si>
  <si>
    <t>Elaborar política de depuración de los BUP</t>
  </si>
  <si>
    <t>Política de depuración de Bienes de Uso Público</t>
  </si>
  <si>
    <t>Acción 1.
Establecer política para la depuración de los BUP en la cual se establezca los mínimos de Información para el reconocimiento de los BUP en los Estados Contables.</t>
  </si>
  <si>
    <t xml:space="preserve">Elaborar y actualizar el mapa de riesgos. </t>
  </si>
  <si>
    <t xml:space="preserve">Mapa de riesgos actualizada. </t>
  </si>
  <si>
    <t>Acción 2.
Establecer política para la depuración de los BUP en la cual se establezca los mínimos de Información para el reconocimiento de los BUP en los Estados Contables.</t>
  </si>
  <si>
    <t>Realizar la conciliación contable con el Grupo de Contabilidad de los 938 predios fiscales registrados en la SA, con el fin de reflejarlos en los estados financieros de la entidad.</t>
  </si>
  <si>
    <t>Realizar la conciliación con la información recibida de las entidades en liquidación y los predios que actualmente se encuentran en control del Instituto, para hacer los reconocimientos que correspondan en la información financiera del Instituto respecto a los 220 predios observados.</t>
  </si>
  <si>
    <t xml:space="preserve">Actualizar el procedimiento implementado y verificar que el mismo se cumpla. </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</si>
  <si>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Respecto a la gestión de conciliación donde se establezcan las diferencias que están en proceso de depuración, presentarlas en las revelaciones.   
4. Producto de las actividades de revisión de los bienes realizadas durante el mes suscribir las actas de conciliación entre las áreas administrativa y financiera, donde se evidencien las gestiones adelantadas y el plan de acción a seguir. Igualmente, que sirvan como evidencia ante los diferentes entes de control de las gestiones realizadas por el Instituto.
5. Respecto a los bienes que aún están en proceso de identificación, generar un proyecto para la depuración de los bienes fiscales  que permitan su saneamiento. 
6. Los bienes que fueron recibidos como posesión y de los que hasta ahora no se ha podido obtener el antecedente registral, deben incluirse en un proyecto para adelantar las gestiones tendientes a establecerlo.</t>
  </si>
  <si>
    <t>Estrategia para el mejoramiento de la información predial que se tiene de los bienes inmuebles fiscales en la base de predios.</t>
  </si>
  <si>
    <t>La política de aplicación del factor multiplicador.</t>
  </si>
  <si>
    <t xml:space="preserve">Acción 2.
Fijar en la nueva versión del “ Manual de Interventoría de contratos de obra pública “, una metodología sobre el alcance y la forma de calcular el “Factor Multiplicador de los contratos de Interventoría”. </t>
  </si>
  <si>
    <t xml:space="preserve">Acción 2.
Fijar en la nueva versión del “ Manual de Interventoría de contratos de obra pública “, una metodología sobre el alcance y la forma de calcular el “Factor Multiplicador de los contratos”. </t>
  </si>
  <si>
    <t>Aprobación por parte de las Direcciones Técnica y Operativa  para implementación por parte de las unidades ejecutoras  de una Formato de verificación de estudios y diseños</t>
  </si>
  <si>
    <t xml:space="preserve">Formato de verificación de estudios y diseños  aprobado </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</si>
  <si>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Acción 2.
</t>
  </si>
  <si>
    <t>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</si>
  <si>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1.
Socialización con las Subdirecciones y Grupos Internos de trabajo de cada una de las dependencias de la guía “EDEPI-GUI-1”.</t>
  </si>
  <si>
    <t>Actas de socialización.</t>
  </si>
  <si>
    <t>Acción 1.
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</si>
  <si>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2.
Seguimiento y evaluación a la implementación de la guía EDEPI-GUI-1 y sus resultados.</t>
  </si>
  <si>
    <t>Informe semestral de seguimiento y evaluación.</t>
  </si>
  <si>
    <t>Acción 2.
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</si>
  <si>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Informe bimestral de cumplimiento a la implementación de la guía metodológica</t>
  </si>
  <si>
    <t>Actividad 1.
Seguimiento y evaluación a la implementación de la guía EDEPI-GUI-1 y sus resultados.</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</si>
  <si>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Acción 1.</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</si>
  <si>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Acción 2.</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</si>
  <si>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
Actividad 1.</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</si>
  <si>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
Actividad 2.</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</si>
  <si>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
Actividad 1.</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</si>
  <si>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</si>
  <si>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</si>
  <si>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Actividad 2.</t>
  </si>
  <si>
    <t xml:space="preserve">H135R14. Supervisión del contrato de interventoría.
Se evidencia un presunto incumplimiento de las obligaciones básicas de los supervisores (gestores) del Contrato de interventoría 4149 de 2013 las cuales están definidas en los artículos 1 y 2 de la resolución INVÍAS # 3376 de 2010. 
</t>
  </si>
  <si>
    <t>H136R14.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t>
  </si>
  <si>
    <t xml:space="preserve">
Fijar en la nueva versión del “ Manual de Interventoría de contratos de obra pública “, una metodología sobre el alcance y la forma de calcular el “Factor Multiplicador de los contratos de Interventoría”. </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</si>
  <si>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1.</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</si>
  <si>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2.</t>
  </si>
  <si>
    <t>Actas de socialización (Una por cada unidad ejecutora capacitada - DT (4), DO (4).</t>
  </si>
  <si>
    <t>Informe semestral de seguimiento y evaluación. (Uno semestral por cada unidad DT (2), DO (2).</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</si>
  <si>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1.</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</si>
  <si>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2.</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</si>
  <si>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1.</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</si>
  <si>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2.</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</si>
  <si>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1.</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</si>
  <si>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2.</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</si>
  <si>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1.</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</si>
  <si>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2.</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</si>
  <si>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1.</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</si>
  <si>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2.</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</si>
  <si>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</si>
  <si>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</si>
  <si>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2.</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</si>
  <si>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1.
</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</si>
  <si>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2.
</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</si>
  <si>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1.</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</si>
  <si>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2.</t>
  </si>
  <si>
    <t>Aprobación de un formato denominado "bitácora de seguimiento a la planeación, estructuración y ejecución de los proyectos estratégicos" para iniciar la planeación de los proyectos, selección de los contratistas de obra y realizar un seguimiento constante, por parte de la Gerencia de Proyectos Estratégicos y la Dirección Operativa.</t>
  </si>
  <si>
    <t xml:space="preserve">  Aprobación por parte de las Direcciones Técnica y Operativa  para implementación por parte de las unidades ejecutoras  de una Formato de verificación de estudios y diseños</t>
  </si>
  <si>
    <t>Aprobación por parte de las Direcciones Técnica y Operativa  para implementación por parte de las unidades ejecutoras  de una Formato de verificación de estudios y diseños.</t>
  </si>
  <si>
    <t xml:space="preserve">Reporte mensual de consulta y verificación de base de datos </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</si>
  <si>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2.</t>
  </si>
  <si>
    <t>SA-SF (GC)</t>
  </si>
  <si>
    <t xml:space="preserve">La inclusión de la política dentro del Manual de Interventoría </t>
  </si>
  <si>
    <t>Aprobación  de un formato  denominado "bitácora de verificación de estudios y diseños" para iniciar los procesos de selección  de los contratistas de obra, por parte de las Direcciones  Operativa  y  Técnica.</t>
  </si>
  <si>
    <t xml:space="preserve">Informe trimestral que evidencia la identificación de los bienes fiscales. </t>
  </si>
  <si>
    <t>Acción 1.
Aprobación  de un formato  denominado "bitácora de verificación de estudios y diseños" para iniciar los procesos de selección  de los contratistas de obra, por parte de las Direcciones  Operativa  y  Técnica.</t>
  </si>
  <si>
    <t xml:space="preserve">Actualización del Manual de Contratación, incluyendo el capitulo de supervisión contractual de conformidad con las leyes vigentes.  </t>
  </si>
  <si>
    <t>Actividad 1. Capacitación al personal que ejerza funciones de supervisión en la Dirección Operativa, unidades ejecutoras y direcciones territoriales.</t>
  </si>
  <si>
    <t xml:space="preserve">Jornada de capacitación </t>
  </si>
  <si>
    <t xml:space="preserve">1- Revisar el Procedimiento código ABIENS-PR-25 que se tiene implementado en el Kawak. 
2- De ser necesario ajustar y efectuar tramites para su modificación y actualización con respecto al tema de moras, sanciones y extemporaneidad en el PAGO IPU y otras Contribuciones.
3 - Socializar las modificaciones del instructivo ante las territoriales. </t>
  </si>
  <si>
    <t xml:space="preserve">Revisar los procedimientos aplicados actualmente, evaluando si los mismos se ajustan a las necesidades de control por parte del Instituto para evitar pagos extemporáneos o falta de pago cuando corresponde. </t>
  </si>
  <si>
    <t xml:space="preserve">1- Revisar el Procedimiento código ABIENS-PR-25 que se tiene implementado en el Kawak. 
2- De ser necesario ajustar y efectuar tramites para su modificación y actualización con respecto al tema de moras, sanciones y extemporaneidad en el PAGO IPU y otras Contribuciones.
3 - Socializar las modificaciones del instructivo ante las Direcciones Territoriales. </t>
  </si>
  <si>
    <t>Crear una base de datos para controlar y verificar  la dedicaciones del personal de las interventoría en el momento de aprobación del mismo por parte de  INVIAS.</t>
  </si>
  <si>
    <t xml:space="preserve">1. Gestionar convenio con el IGAC para realizar levantamientos planimétricos de predios en proceso de saneamiento para su incorporación catastral y/o corrección información jurídica y catastral de los bienes inmuebles.
2. Gestionar oficios ante IGAC o Catastro Especial para correcciones de inconsistencias detectadas cuando así se requiera de bienes inmuebles,
     </t>
  </si>
  <si>
    <t xml:space="preserve">
Actualización del Manual de Contratación, incluyendo el capitulo de supervisión contractual de conformidad con las leyes vigentes.  </t>
  </si>
  <si>
    <t>Capacitación al personal que ejerza funciones de supervisión en la Dirección Operativa, unidades ejecutoras y direcciones territoriales.</t>
  </si>
  <si>
    <t>Reparar los defectos constructivos detectados por la Contraloría por parte del contratista bajo la supervisión de la interventoría.</t>
  </si>
  <si>
    <t>Informe de la interventoría con registro fotográfico del recibo a satisfacción de las reparaciones indicando los PR.</t>
  </si>
  <si>
    <t xml:space="preserve">Actualizar, socializar e Implementar las Políticas Contables en lo referente al registro contable de los Predios de Uso Público.
</t>
  </si>
  <si>
    <t>Establecer una lista de chequeo de revelaciones a diligenciar al momento de la elaboración de los Estados Financieros.</t>
  </si>
  <si>
    <t>H4ACTL. D4.P4.F1. Sistema de Tratamiento de Aguas Residuales Industriales - STARI - INVIAS.
Las medidas de manejo ambiental relacionadas con el tratamiento de las aguas que drena el túnel piloto y el túnel principal del proyecto "cruce de la cordillera central", popularmente conocido como túnel de la línea, han sido ineficaces, ineficientes y han representado pasivos ambientales que finalmente han sido asumidos por el estado a través del Instituto Nacional de Vías —INVÍAS-.
Este ente de control considera que la gestión fiscal adelantada por el INVIAS, frente al tratamiento de las aguas residuales industriales del túnel piloto y principal del proyecto "cruce de la cordillera central", fue ineficaz, ineficiente, inoportuna y antieconómica, toda vez que el INVIAS celebro el contrato No. 1883 de 2014 con Conlínea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
(...)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t>
  </si>
  <si>
    <t>H38AF17. Reconocimiento de intereses moratorios en el pago de fallos judiciales en contra del INVIAS.
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t>
  </si>
  <si>
    <t>Efectuar las reparaciones que se encuentren dentro del periodo de garantía de estabilidad de la obra sustentadas mediante informe del Administrador Vial y de la Gobernación de Arauca.</t>
  </si>
  <si>
    <t>1. Solicitar y presentar informe con registro fotográfico a la Gobernación de Arauca en el cual se constate las reparaciones que se encuentren dentro del periodo de garantía de estabilidad de la obra. 
2. Solicitar y presentar informe del Administrador Vial en el cual conste que parte del tramo enunciado por la Contraloría General de la República debe su desgaste al deterioro dentro de los parámetros normales y de la vida residual de los pavimentos asfalticos, pero que se han venido incrementando debido al inesperado crecimiento del tránsito de vehículos pesados tipo tracto mulas y volquetes doble troque.</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</si>
  <si>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</si>
  <si>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2.
</t>
  </si>
  <si>
    <t>Control y seguimiento de predios mediante mesas de trabajo y check list.</t>
  </si>
  <si>
    <t xml:space="preserve">Entregar un reporte en donde se verifique que todas las unidades ejecutoras tienen en cuenta las exigencias señaladas en el Manual de Contratación en lo referente a estudios previos y soportes del proceso precontractual.
</t>
  </si>
  <si>
    <t xml:space="preserve">Entregar un reporte en donde se verifique que todas las unidades ejecutoras tienen en cuenta las exigencias señaladas en el Manual de Contratación relacionados con los documentos soportes del proceso precontractual, de acuerdo a la modalidad de contratación utilizada.
</t>
  </si>
  <si>
    <t>Incluir un numeral al  Formato del "Acta de Recibo definitivo contrato por prestación de servicios profesionales y de apoyo a la gestión No. ACONTR-FR-37", con los productos objeto del contrato y sus anexos y su ubicación.</t>
  </si>
  <si>
    <t>Adoptar hoja de ruta para el seguimiento a la ejecución financiera de los proyectos de inversión.</t>
  </si>
  <si>
    <t>Adoptar y formalizar la hoja de ruta en aplicativo del Sistema de Calidad de la Entidad.</t>
  </si>
  <si>
    <t>Socialización de la hoja de ruta.</t>
  </si>
  <si>
    <t>Realizar seguimiento a su adecuada implementación y aplicación de la hoja de ruta en los proyectos.</t>
  </si>
  <si>
    <t>Efectuar seguimiento y presentar la liquidación de los contratos en los cuales procede la misma. (se informaran a medida que se tenga notificación del proceso judicial).</t>
  </si>
  <si>
    <t>Realizar reporte semestral de verificación del debido diligenciamiento del sistema de información Ekogui, por parte de los servidores públicos (abogados de planta de la DT).</t>
  </si>
  <si>
    <t xml:space="preserve">
3.  Informe del supervisor  con registro fotográfico.</t>
  </si>
  <si>
    <t xml:space="preserve">2. Acta de liquidación </t>
  </si>
  <si>
    <t>1. Auditoria posventa de obra para verificación de calidad y estado.</t>
  </si>
  <si>
    <t xml:space="preserve">1. Informe de auditoria </t>
  </si>
  <si>
    <t xml:space="preserve">1. Se efectuará una  auditoria  posventa de obra, en garantía de verificar la calidad y estado de las obras recibidas.
</t>
  </si>
  <si>
    <t xml:space="preserve">2. Informe técnico  de la interventoría con registro fotográfico que demuestre la corrección al problema evidenciado. </t>
  </si>
  <si>
    <t>2. Informe del supervisor  con registro fotográfico.</t>
  </si>
  <si>
    <t xml:space="preserve">
3. Se gestionará mesas de trabajo con los entes territoriales responsables del mantenimiento de las vías para que efectúen el correspondiente y periódico mantenimiento de la vía
</t>
  </si>
  <si>
    <t xml:space="preserve">
3. Mesas de trabajo con entes territoriales para gestionar mantenimiento  de la vía.
</t>
  </si>
  <si>
    <t xml:space="preserve">
2. Informe de auditoria
</t>
  </si>
  <si>
    <t xml:space="preserve">
1. Se efectuará auditoria de estado técnico en obra, en garantía de verificar el estado de las obra ejecutadas, como medida de control posventa.
</t>
  </si>
  <si>
    <t>Se procederá a presentar un documento por la interventoría del contrato, en el cual conste el seguimiento al Hallazgo enunciado, que incluye las respectivas fotografías y ensayos sobre las acciones realizadas</t>
  </si>
  <si>
    <t>Informe semestral sobre el seguimiento al proceso arbitral No. 4980.</t>
  </si>
  <si>
    <t>Realizar acompañamiento técnico al proceso arbitral en cabeza de la Oficina Asesora Jurídica.</t>
  </si>
  <si>
    <t>14 05 003   </t>
  </si>
  <si>
    <t>Incorporar en el Manual de Contratación del INVIAS y en el Reglamento del Comité de Adiciones, Modificaciones y Prórrogas lo estipulado en la acción de mejora.</t>
  </si>
  <si>
    <t>Manual de Contratación actualizado incorporando la acción descrita</t>
  </si>
  <si>
    <t xml:space="preserve">H2ACPP. Presupuesto de obra.
Los legisladores en el año 1993, consideraron que no era pertinente publicar el presupuesto oficial detallado en el contenido de los pliegos de condiciones, en consideración a que no era conveniente para la entidad pública al momento de seleccionar la oferta económica más favorable. Lo anterior, porque los proponentes pueden hacer cálculos que les permita llegar a los precios de manera artificial.
En los documentos allegados a la CGR, con ocasión de la auditoria de cumplimiento se evidenció que de los 175 ítems requeridos para la ejecución del proyecto 67 fueron ofertados por un valor inferior al referido en los pliegos y los restantes ítems se ofrecieron al precio máximo al presupuesto oficial, haciendo que el valor fuera inferior al oficial en 1.80%. 
</t>
  </si>
  <si>
    <t xml:space="preserve">Publicar el presupuesto oficial detallado en el contenido de los pliegos de condiciones. 
(…) mostrar el presupuesto detallado, facilita el ajuste de APU’s, para llegar al máximo permitido en cada ítem. </t>
  </si>
  <si>
    <t>Implementación de Pliego Tipo, formulario 1, desagregando los ítems - Presupuesto Oficial.</t>
  </si>
  <si>
    <t xml:space="preserve"> Administrativo</t>
  </si>
  <si>
    <t>H3ACPP. Efecto económico del cambio de norma diseño de puentes.
Desde el comienzo de la estructuración de la licitación para el puente Pumarejo, se identificaba la necesidad de ajustar el diseño elaborado con la norma de 1995 a la CCP-2014, el cual contenía mayores requerimientos técnicos que se traducirían en un costo del proyecto superior al inicialmente establecido. Así las cosas, resultaba evidente que para el momento de la suscripción de contrato 0642 de 2015 del 29 de abril el proyecto estaba desfinanciado.
Los ítems nuevos (No previstos) que se aprobaron fueron 268 y el presupuesto asociado a los mismos es de $222.824,73 millones de pesos, lo que corresponde al 40,30% aproximadamente de lo presupuestado originalmente por el INVIAS. Siendo pertinente indicar que, una vez ajustados los ítems nuevos contra los originales, se encontró que se requerían aproximadamente $120.291,72 millones de pesos más para darle un cierre financiero al proyecto.
(…) del total de ítems nuevos por $222.824.729.861,34, el 92% está representado en OBRAS NO PREVISTAS – ESTRUCTURAS, por valor de $204.868.905.698, sustentado principalmente en la actualización de los diseños a la Norma Colombiana de Diseños de Puentes. Por su parte, la disminución del valor del capítulo de estructuras sobre la base de los ítems inicialmente contratados, fue de $91.657.072.057,1.</t>
  </si>
  <si>
    <t>Presunta falta de previsión por parte del Instituto, puesto que conocedora del inminente ajuste de los diseños y con el consecuente aumento de costo por ajuste a la nueva norma, no inició oportunamente el trámite para conseguir los recursos adicionales y esperó hasta el 28 de diciembre de 2018, para adicionar los recursos necesarios que garantizaran la culminación de las obras.</t>
  </si>
  <si>
    <t>Elaborar guía para la estructuración de proyectos del INVIAS.</t>
  </si>
  <si>
    <t>Documentación y socialización de la guía técnica para la estructuración de proyectos del INVIAS</t>
  </si>
  <si>
    <t>Guía técnica de estructuración de proyectos socializada</t>
  </si>
  <si>
    <t>18 02 100   </t>
  </si>
  <si>
    <t>H4ACPP. Constitución de Reservas Presupuestales dentro de la ejecución del Contrato de Obra No. 0642 de 2015. 
Teniendo como fundamento la ejecución de los recursos públicos asignados a la construcción del Puente Pumarejo, para las vigencias 2015, 2016, 2018 y 2019, en lo que respecta a la constitución de reservas presupuestales dentro del Contrato de Obra No. 0642 de 2015, se recibió del INVÍAS, el archivo en Excel denominado “REPORTE SIIF NACIÓN RESERVAS PRESUPUESTALES CONTRATO 642 DE 2015”, por medio del cual se relacionan en columnas separadas la fecha de creación y la fecha de registro con su respectiva hora la constitución de cada una de las reservas presupuestales para cada uno de los años antes mencionados y en donde se evidencia que para dichas reservas su registro y creación se realizó de manera extemporánea por fuera del límite establecido (20 de enero de cada año).</t>
  </si>
  <si>
    <t xml:space="preserve">Las reservas presupuestales constituidas para cada año de su ejecución dentro del Contrato No. 0642 de 2015, reafirma las fallas del sistema de control interno de la Unidad Ejecutora responsable de ejercer el control y seguimiento de aquellos compromisos y obligaciones que se han de constituir como reservas, gestionando o informando con la debida antelación a la tesorería de la entidad, la constitución de las Reservas Presupuestales dentro del término establecido. </t>
  </si>
  <si>
    <t>Revisar y actualizar el Procedimiento de Constitución de Reservas Presupuestales y socializarlo a las respectivas unidades ejecutoras.</t>
  </si>
  <si>
    <t>Revisión, actualización y socialización del Procedimiento de Constitución de Reservas Presupuestales.</t>
  </si>
  <si>
    <t>Procedimiento revisado, actualizado y socializado</t>
  </si>
  <si>
    <t>SF (GP)</t>
  </si>
  <si>
    <t xml:space="preserve">H5ACPP. Justificaciones en la Constitución de Reservas Presupuestales dentro del Contrato de Obra No. 0642 de 2015. 
En el desarrollo de la ejecución de las apropiaciones presupuestales determinadas para el Contrato de Obra No. 0642 de 2015, se estableció que para el cierre de las vigencias 2015, 2016, 2017, 2018 y 2019 se constituyeron un total de trece (13) reservas presupuestales por un monto de $377.370.572.011,21.
Las situaciones expuestas no corresponden a fuerza mayor o caso fortuito, sino a situaciones inherentes al desarrollo de la obra, que permitían determinar que no se ejecutaría dentro del plazo inicialmente establecido.
Los hechos evaluados, permiten consecuentemente evidenciar que las falencias determinadas anteriormente, han generado la constitución en exceso de reservas presupuestales por parte del INVÍAS, año tras año que conllevan el riesgo de recorte de su presupuesto de inversión para adelantar o desarrollar a nivel nacional los proyectos de importancia estratégica que requiere el país y sus regiones. Enfatizándose que de acuerdo con lo establecido en el Decreto 1957 de 2007, modificado por el Decreto 4836 de 2011 y en concordancia con lo dispuesto en el Decreto Único Reglamentario – DUR 1068 de 2015, se establece que los recursos apropiados en cada vigencia deben ejecutarse al 31 de diciembre del año en cuestión. </t>
  </si>
  <si>
    <t xml:space="preserve">La entidad optó por la constitución de reservas presupuestales sin cumplir las justificaciones que como requisitos se deben establecer para estas. Aunado a las falencias del Sistema de Control Interno relacionadas a la falta de planeación, control y seguimiento de cada una de las actividades previas y posteriores relacionadas con la ejecución del mencionado Contrato de Obra por parte de cada una de las Unidades Ejecutoras encargadas del Proyecto de Construcción del Puente Pumarejo al no informar al área de presupuesto del INVIAS, sobre las situaciones propias del desarrollo de la obra que no permitían su ejecución total dentro de los plazos previstos, y que ameritaban la constitución o reprogramación de recursos de vigencias futuras. </t>
  </si>
  <si>
    <t>Documentación y socialización de la guía técnica para la estructuración de proyectos del INVIAS.</t>
  </si>
  <si>
    <t>18 01 002   </t>
  </si>
  <si>
    <t>SF (GC)</t>
  </si>
  <si>
    <t>18 01 003   </t>
  </si>
  <si>
    <t>H2AF19. Terrenos de Bienes de Uso Público. 
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t>
  </si>
  <si>
    <t>Acumulación de situaciones (...), entre las cuales se destacan la información heredada de las entidades que la precedieron, en materia de activos, procesos en curso, información financiera, entre otros, cuya entrega se realizó sin verificación física de las situaciones, ni soportes idóneos; la ausencia de procesos y procedimientos financieros que permitan articular la gestión financiera con las áreas ejecutoras de recursos y procesos con incidencia económica y la carencia de un Sistema Integrado de Información, que permita articular, detallar y controlar la información con impacto financiero.</t>
  </si>
  <si>
    <t>Adelantar la conciliación contable mensual con los anexos del inventario de predios y el informe de gestión de BUPI.</t>
  </si>
  <si>
    <t xml:space="preserve">Documento mensual de conciliación </t>
  </si>
  <si>
    <t>Administrativo con presunto alcance disciplinario</t>
  </si>
  <si>
    <t>18 01 001   </t>
  </si>
  <si>
    <t>H4AF19. Análisis de Notas Explicativas. 
Las Notas Explicativas que presenta INVIAS, evidencian algunos errores de forma que no permiten una adecuada comprensibilidad, entre las que se encuentran las siguientes:
De 119 cuadros que se presentan en las notas, tan sólo 6 cuentan con número y nombre, los nombres de los capítulos se confunden con el título de los cuadros, cuadros cortados por saltos de página y títulos al final de la página sin texto, entre otros.
En el numeral 11.1.2 se menciona 8.228 predios registrados contablemente, distribuidos de la siguiente manera: al proyecto de depuración de BUPI corresponden (6.360) y a registros de reversiones y otros plenamente sustentadas (1.929), suma que no totaliza 8.228 sino 8289 con lo cual se registra una diferencia de 61 predios.
En el acápite de antecedentes se informa que la Políticas Contables se actualizó mediante la Resolución 3807 de 2019. Sin embargo, esta resolución se encuentra derogada por la Resolución 7150 de 2019, con la que se adopta el nuevo manual.</t>
  </si>
  <si>
    <t xml:space="preserve">Falta de aplicación efectiva de controles, lo que conlleva también a un presunto incumplimiento del Marco Normativo para Entidades de Gobierno. </t>
  </si>
  <si>
    <t>Elaborar formato guía para la elaboración de las notas a los Estados Financieros, para su aplicación a partir de la vigencia 2020.</t>
  </si>
  <si>
    <t>Elaboración de formato guía para la elaboración de las notas a los Estados Financieros, , para su aplicación a partir de la vigencia 2020.</t>
  </si>
  <si>
    <t>Formato guía elaborado e implementado</t>
  </si>
  <si>
    <t>Administrativo con posible incidencia disciplinaria</t>
  </si>
  <si>
    <t xml:space="preserve">H9AF19. Nota 11.1.1 Bienes de Uso Público en Construcción. 
La Nota 11.1. Bienes de Uso Público en Construcción estableció en su conciliación como entrada por predios adquiridos por contratos en ejecución de la vigencia 2019, la suma de $63.096.942 miles, los cuales al ser contrastados o comparados con la información entregada por el INVIAS se determinó por $15.353.635 miles que comprende un total de 113 predios adquiridos en la ejecución de los Contratos 1686, 1639, 1647 y 1515 de 2015, relacionados a los proyectos en los departamentos de Cundinamarca, Santander y Cauca, y que conllevó a establecer una diferencia por $47.743.307 miles. </t>
  </si>
  <si>
    <t>Debilidades del sistema de control interno contable como de su sistema de información que administra toda la documentación soporte, que le permite a la organización realizar las actividades mínimas administrativas y operativas que en lo funcional y contable se debieron desarrollar para el cierre de cada vigencia conforme a lo dispuesto en las Resoluciones 193 de 2016 y 625 de 2019 en concordancia con las instrucciones del Instructivo 001 de 2019 expedidas por la Contaduría General de la Nación.</t>
  </si>
  <si>
    <t xml:space="preserve">
Desarrollar el plan de trabajo del proyecto BUPI, correspondiente a los predios adquiridos en la vigencia 2020, monitoreado a través de la conciliación contable e informe de gestión de BUPI. 
</t>
  </si>
  <si>
    <t>18 02 002   </t>
  </si>
  <si>
    <t>H15AF19. Ejecución Presupuestal de Gastos 2019.
Según el Informe de Ejecución de Gastos de 2019 el INVIAS durante la vigencia 2019, tuvo una apropiación definitiva o vigente por $3.358.911.9 millones, de los cuales comprometieron $3.333.662 millones, equivalente al 99.25%, obligaciones por $2.136.327 millones, pagos por $2.088.140.9 millones y reintegros por $25.249.7 millones.
Aunque el presupuesto de gastos de 2019 fue comprometido en el 99.25% el nivel de pagos fue 62.64%, con reservas presupuestales por aproximadamente $1.2 billones. De éste último monto, aproximadamente $1.0 billón, fueron constituidas según lo establecido en el artículo 89 del Decreto 111 de 1996, de manera que el tenerse en cuenta el citado nivel de pago frente al presupuesto comprometido y el monto de recursos que quedaron propiamente bajo la figura de reserva presupuestal, significa que al concluir la vigencia fiscal 2019, los bienes o servicios que hacían parte de los contratos objeto de reserva presupuestal, no se habían entregado y recibido, lo que se traduce en que no hubo una aplicación efectiva del presupuesto de gastos en el 2019 en un nivel del 30.30%.
Además, (…) del total del presupuesto definitivo por $3.358.911.9 millones, comprometieron $3.333.662 millones, dejando de comprometer $25.249.7 millones, cifras sobre la cual se desconocen las razones por las cuales no fueron ejecutados estos recursos. 
Para el caso de sentencias y conciliaciones, hubo una apropiación definitiva en el 2019 por $53.547 millones, pero la misma resultó insuficiente para atender las condenas o fallos de 2019 y de otras vigencias que a 31/12/2019 no se habían pagado, como se desprende del Balance General, Cuentas por Pagar, Cuenta 2460, Créditos Judiciales en el que se registra un monto de $99.021.7 millones.</t>
  </si>
  <si>
    <t>Deficiencias en la planeación y ejecución del presupuesto de gasto, con lo que además se genera que la entidad no desarrolle o atienda oportunamente algunas actividades de su quehacer misional y otras actividades no misionales.</t>
  </si>
  <si>
    <t>H17AF19. Refrendación Reservas Presupuestales. 
Teniendo como base los valores de reserva presupuestal, el objeto contractual y las justificaciones registradas por INVIAS; y consultado el Contrato 642 de 2015 se tiene lo siguiente:
De acuerdo con lo reportado por el INVIAS en la columna “Objeto Contractual” Adición 3 y confrontado el valor de la reserva con la información contractual en lo que respecta al Adicionales 3 de 2019, se tiene que el monto adicionado fue de $16.150.5 millones el cual no corresponde con la reserva por $21.132.9 millones; de tal manera que el valor de la reserva presupuestal y la justificación esgrimida por INVIAS no corresponden a la realidad del contrato y de manera general no es consistente el monto de la reserva con el monto de las adiciones que se hicieron al contrato durante la vigencia 2019. 
De otro lado, se observa que aplicaron recursos de la vigencia 2019, cuando las vigencias futuras para el desarrollo del contrato estaban hasta el 2018, sin que se evidencie gestión y aprobación de vigencia futura para hacer uso de los recursos del presupuesto de la vigencia 2019.
Así las cosas, no procedería la refrendación de esas cuentas correspondiente al referido contrato.</t>
  </si>
  <si>
    <t>Se incumplió la parte pertinente del Decreto 111 de 1996, el Decreto 1068 de 2015 y la Ley 819 de 2003.</t>
  </si>
  <si>
    <t>Administrativo con incidencia disciplinaria</t>
  </si>
  <si>
    <t>Debilidades en la planeación y ejecución contractual, con lo cual no se aplicó oportunamente los recursos para el desarrollo de los contratos y de los proyectos a los cuales pertenecen y se genera tramites adicionales.</t>
  </si>
  <si>
    <t>14 01 100   </t>
  </si>
  <si>
    <t>H19AF19. Desarrollo en la etapa de preconstrucción. Contrato de obra 1019 de 2018 y Contrato de interventoría 1022 de 2018, para la Variante San Gil.
Conforme a lo estipulado en el Pliego de Condiciones, el contratista de obra tenía un plazo de tres meses para presentar el Estudio de Impacto Ambiental (EIA) a partir del Acta de Inicio (28 de agosto de 2018), hecho que no se cumplió y por lo cual se solicitó al INSTITUTO el inicio de un proceso sancionatorio, el cual no prosperó porque se aceptó que el EIA se entregara para revisión y aprobación en enero de 2019, radicándose en la ANLA el 13 de febrero de 2019. 
Así mismo, la interventoría (…) presenta informes mensuales al INSTITUTO registrando la ejecución y avances del contrato, a pesar de ello, sus procedimientos y acciones no han asegurado el control y vigilancia para que el desarrollo contractual se cumpla en los términos establecidos.
Conforme a la programación contractual la Revisión, Ajuste y/o Actualización y/o Modificación y/o Complementación de Estudios y Diseños, debió haberse cumplido el 18 de abril de 2019 y de acuerdo con la información del INSTITUTO el primer volumen aprobado por la interventoría fue el 12 de agosto de 2019 y el acta definitiva de aprobación de estudios y diseños se suscribió el 13 de diciembre de 2019, hechos que demuestran el atraso en la etapa de preconstrucción.
Se evidencia en el informe de Interventoría 16 del 04 de diciembre de 2019, la baja ejecución de la gestión predial donde, se habían entregado 33 expedientes de fichas prediales de 149 en el sector de San Gil y cero expedientes de 42 en el sector de Pinchote, siendo que esta es la actividad inicial, faltando las modificaciones y actualizaciones de las fichas prediales ajustadas al proyecto, estudio de títulos, aclaraciones de cabidas y/o linderos, la elaboración de avalúos y tramites de ofertas, elaboración de escrituras, entre otras.</t>
  </si>
  <si>
    <t xml:space="preserve">Debilidades de la planeación y ejecución del proyecto Variante de San Gil, deficiencias en las acciones realizadas por la interventoría en su ejercicio de control y vigilancia del contrato, así como del INSTITUTO, que conociendo de los atrasos no conminaron a tiempo al contratista para el cumplimiento de sus obligaciones contractuales. 
</t>
  </si>
  <si>
    <t>Administrativo con presunta incidencia disciplinaria e indagación preliminar</t>
  </si>
  <si>
    <t xml:space="preserve">H20AF19. Obtención de licencia ambiental diseños canal acceso Puerto de Buenaventura y consultas previas. Contrato de obra 666 de 2015 y Contrato de interventoría 665 de 2015.
Al revisar los informes de interventoría se evidencia que algunas adiciones en plazo se ocasionaron con ocasión del inconveniente para obtener la aprobación de las consultas previas para el proyecto, lo que ha generado que el proyecto se prolongue en el tiempo de manera injustificada, ocasionando mayores costos asociados al proyecto.
(…) el acta recibo de los estudios y diseños, evidencia que el contrato se excedió en aproximadamente 47 meses, siendo que el plazo original era de aproximadamente siete (7) meses, por lo tanto, la gestión asociada a este proyecto ha sido ineficiente e ineficaz.  </t>
  </si>
  <si>
    <t xml:space="preserve">Debilidades por parte del INVIAS para atender el trámite de la consulta previa y la respectiva licencia ambiental, no obstante tener una dependencia con funciones para este efecto (...). Lo que impidió que se lograra terminar completamente el Volumen XI de los estudios y diseños contratados y el cual corresponde al Estudio de Impacto Ambiental y allí se deja consignado que, en consideración a no obtener el concepto de la consulta previa, esta parte del estudio debe ser actualizada y complementada en otro contrato.
(...) la gestión adelantada por el INVIAS conjuntamente con el consultor, el interventor, y (...) la coordinación interinstitucional con otros estamentos públicos, no han sido efectivas para dar cabal cumplimiento de las actividades previstas en el contrato.
</t>
  </si>
  <si>
    <t xml:space="preserve">Desarrollar mesas de trabajo con un equipo interdisciplinario al interior de la Subdirección de Medio Ambiente y Gestión Social, como apoyo de las estrategias encaminadas a fortalecer la coordinación interinstitucional. </t>
  </si>
  <si>
    <t>Mesas de trabajo documentadas mediante actas donde se abordan estrategias encaminadas a fortalecer la coordinación interinstitucional.</t>
  </si>
  <si>
    <t>Actas de mesas de trabajo</t>
  </si>
  <si>
    <t>Administrativo con presunta incidencia disciplinaria y para indagación preliminar</t>
  </si>
  <si>
    <t>14 05 001   </t>
  </si>
  <si>
    <t xml:space="preserve">
Los términos establecidos para liquidar resultan obligatorios pues se derivan de mandatos legales y de acuerdos contractuales que no puede desconocer la administración.
(…)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
(…)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t>
  </si>
  <si>
    <t xml:space="preserve">Acción 1. 
Revisar, actualizar y socializar el Manual de Contratación en lo concerniente al proceso de liquidación de contratos.
</t>
  </si>
  <si>
    <t xml:space="preserve">Revisión, actualización y socialización del Manual de Contratación en lo concerniente al proceso de liquidación de contratos.
</t>
  </si>
  <si>
    <t xml:space="preserve">Manual de Contratación revisado, actualizado y socializado.
</t>
  </si>
  <si>
    <t>Acción 2. 
Formular acuerdos de niveles de servicios entre la Oficina Asesora Jurídica y las unidades ejecutoras respecto al proceso de liquidación de contratos.</t>
  </si>
  <si>
    <t>Implementar acuerdos de niveles de servicios entre la Oficina Asesora Jurídica y las unidades ejecutoras respecto al proceso de liquidación de contratos.</t>
  </si>
  <si>
    <t>Acuerdos de niveles de servicios entre la Oficina Asesora Jurídica y las unidades ejecutoras respecto al proceso de liquidación de contratos, implementado y socializado.</t>
  </si>
  <si>
    <t>Acción 3. 
Formular acuerdos de niveles de servicios entre la Subdirección de Medio Ambiente y Gestión Social y las unidades ejecutoras  respecto al proceso de liquidación de contratos.</t>
  </si>
  <si>
    <t>Implementar acuerdos de niveles de servicios entre la Subdirección de Medio Ambiente y Gestión Social y las unidades ejecutoras  respecto al proceso de liquidación de contratos.</t>
  </si>
  <si>
    <t>Acuerdos de niveles de servicios entre la Subdirección de Medio Ambiente y Gestión Social y las unidades ejecutoras  respecto al proceso de liquidación de contratos, implementado y socializado.</t>
  </si>
  <si>
    <r>
      <t xml:space="preserve">H18AF19. Saldos por utilizar de las reservas presupuestal 2018 no ejecutadas en el 2019.
De conformidad con la información presupuestal del INVIAS, registrada en el aplicativo SIIF Nación, correspondiente a la vigencia fiscal de 2018, a 31 de diciembre de dicho año se constituyeron Reservas Presupuestales en cuantía total de $622.866.5 millones; que, durante la vigencia fiscal de 2019, la Reserva Presupuestal de 2018, presentó la siguiente afectación: Valor Reserva Presupuestal cancelada $3.530.6 millones, Valor Reserva Presupuestal Definitiva $619.335.8 millones, Valor Reserva Presupuestal Obligada $593.944 millones, Valor Reserva Presupuestal NO ejecutada $25.391.8 millones.
(…) las cuentas o compromisos correspondientes a 248 contratos que dieron origen a esas reservas presupuestales por $25.391.8 millones, fenecieron.
De otra parte, el artículo 2.8.1.7.3.4. del Decreto 1068 de 2015 determina que al haberse terminado el compromiso o la obligación que las originó, se deberá proceder a su cancelación y remisión mediante acta a la DGCPTN </t>
    </r>
    <r>
      <rPr>
        <i/>
        <sz val="8"/>
        <rFont val="Arial"/>
        <family val="2"/>
      </rPr>
      <t xml:space="preserve">(Dirección General de Crédito Público y Tesoro Nacional del Ministerio de Hacienda y Crédito Público) </t>
    </r>
    <r>
      <rPr>
        <sz val="8"/>
        <rFont val="Arial"/>
        <family val="2"/>
      </rPr>
      <t>para que se efectúen los ajustes respectivos, debido a que ya procedió el fenecimiento del rubro, como lo establece el artículo 2.8.1.7.3.3 del mismo decreto, sin embargo, no se tiene evidencia del cumplimiento de esta normatividad por parte de INVIAS para los casos correspondientes.</t>
    </r>
  </si>
  <si>
    <t>ACPP</t>
  </si>
  <si>
    <t>De acuerdo con lo considerado por el Órgano de Control "Se deben documentar dentro de los antecedentes contractuales las razones por las cuales se justifica la procedencia del pacto arbitral y de acuerdo con la información y documentación aportada por el INVIAS, no se observa que exista esa justificación documentada y, en consecuencia, no se comparte lo expuesto por el INVIAS en cuanto a que su decisión sí correspondió a una decisión de gerencia pública explícita. No puede negarse que a posteriori la entidad ha tratado de explicar la toma de la decisión, pero claramente una decisión como la exigida por la Directiva Presidencial, debía, de forma imperativa, contar con la plena e inequívoca justificación y además esta debía estar documentada, previamente".</t>
  </si>
  <si>
    <t>Como acción complementaria, de formalización y protocolización, incorporar en el manual de contratación una disposición y buena práctica que establezca que tratándose de pactos arbitrales (cláusula compromisoria y compromisos) sobre contratos en curso suscritos por el INVIAS, se elaborará una ficha técnica con los debidos soportes y conceptos técnicos, económicos o jurídicos para su correspondiente aprobación en el Comité de Adiciones, Modificaciones y Prórrogas. Lo anterior, en consideración a la Directiva Presidencial N°. 04 de 2018.</t>
  </si>
  <si>
    <t>Administrativo con connotación disciplinaria</t>
  </si>
  <si>
    <t>Administrativo con posible connotación disciplinaria</t>
  </si>
  <si>
    <t>Administrativo con presunta connotación disciplinaria e indagación preliminar</t>
  </si>
  <si>
    <t>Administrativo con presunta connotación disciplinaria y fiscal</t>
  </si>
  <si>
    <t>AF2019</t>
  </si>
  <si>
    <t>AUDITORIA DE CUMPLIMIENTO PUENTE PUMAREJO - ACPP</t>
  </si>
  <si>
    <t>VENCIDA</t>
  </si>
  <si>
    <t>RESUMEN PLAN DE MEJORAMIENTO - ESTADO ACCIONES DE MEJORA</t>
  </si>
  <si>
    <t>Área Líder</t>
  </si>
  <si>
    <t>Cumplimiento Puente Pumarejo</t>
  </si>
  <si>
    <t>Financiera 2019</t>
  </si>
  <si>
    <t>Desarrollar el plan de trabajo del proyecto BUPI para la vigencia 2020, correspondiente al estudio del 100% los registros suministrados en el 1 envió de la fuente de información de la SNR,  monitoreada a través de la conciliación contable e informe de gestión de BUPI.</t>
  </si>
  <si>
    <t xml:space="preserve">
1. Actualizar en el apéndice predial, el componente técnico respecto a los alcances de las afectaciones de aquellas zonas que eventualmente sean necesarias para el desarrollo del proyecto como lo son los ZODMES.
2. Solicitar al contratista un informe técnico de desafectación de áreas, en el evento que el proyecto así lo requiera. 
                                                                                                                                                                                          </t>
  </si>
  <si>
    <t xml:space="preserve">
1.Incluir en el apéndice predial los alcances de la afectación de aquellas zonas que eventualmente sean necesarias para el desarrollo del proyecto como lo son los ZODMES.
2. Incluir en el apéndice predial la solicitud al contratista del informe técnico que justifique la no adquisición de la zonas inicialmente prevista para adquisición, el cual deberá ser aprobado por la Interventoría, en este se deberá conceptuar si amerita o no el pago de la gestión realizada.
3.Realizar publicación en el repositorio de los documentos técnicos vía SharePoint dispuesto para las unidades ejecutoras.
</t>
  </si>
  <si>
    <t>Apéndice predial actualizado y publicado</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</si>
  <si>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1.</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</si>
  <si>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2.</t>
  </si>
  <si>
    <t xml:space="preserve">1.  Mesas de trabajo para identificar los posibles riesgos relacionados con la imposición de multas y pagos derivados de infracciones ambientales impuestas por las Autoridades Ambientales.
2. Actualizar la matriz de riesgos
3. Socializar la matriz de riesgos actualizada
</t>
  </si>
  <si>
    <t xml:space="preserve">Acta de reuniones
Matriz actualizada 
Memorando Circular con el link de la matriz
</t>
  </si>
  <si>
    <t>1. Radicación por parte de las Interventorías, listado de permisos ambientales necesarios para el proyecto
2. Radicación por parte de las Interventorías, matriz de seguimiento actos administrativos para verificar la ejecución y avance de las obligaciones derivadas de los permisos ambientales otorgados por las autoridades ambientales.  
3. Radicación por parte de las Interventorías, acta de balance ambiental para la verificación del cumplimiento de las obligaciones derivadas de los permisos ambientales otorgados por las autoridades ambientales.</t>
  </si>
  <si>
    <t xml:space="preserve">Acta de radicación ambiental
Matriz seguimiento actos administrativos
Balance Ambiental a la terminación del contrato de obra y/o memorando dirigido a la Unidad Ejecutora
</t>
  </si>
  <si>
    <t xml:space="preserve">Acción 2.
Control y seguimiento a los permisos ambientales para disminuir el riesgo relacionado con la imposición de multas y pagos derivados de infracciones ambientales impuestas por las Autoridades Ambientales
</t>
  </si>
  <si>
    <t xml:space="preserve">Acción 1.
Identificar y actualizar la matriz de riesgos relacionada con la imposición de multas y pagos derivados de infracciones ambientales impuestas por las Autoridades Ambientales
</t>
  </si>
  <si>
    <t xml:space="preserve">
Elaborar documentos técnicos para las estructuraciones en fase 1 y 2, que orienten la estimación del valor de la gestión y adquisición predial de los proyectos.                                                                                                                                                                                            </t>
  </si>
  <si>
    <t xml:space="preserve">
1. Elaboración de anexos técnicos Fase 1 y Fase 2.
2. Realizar publicación en el repositorio de los documentos técnicos vía SharePoint dispuesto para las unidades ejecutoras. 
</t>
  </si>
  <si>
    <t xml:space="preserve">
Documentos técnicos elaborados y publicados.</t>
  </si>
  <si>
    <t xml:space="preserve">Protocolo indicaciones uso apéndice ambiental
Protocolo socializado
</t>
  </si>
  <si>
    <t xml:space="preserve">
Acta de reuniones 
Matriz actualizada 
Memorando Circular con el link de la matriz
Reporte de seguimiento </t>
  </si>
  <si>
    <t xml:space="preserve">
Control y seguimiento a las licencias de Vertimientos de aguas residuales industriales  para disminuir el riesgo relacionado con la imposición de multas y pagos derivados de infracciones ambientales impuestas por las Autoridades Ambientales.
</t>
  </si>
  <si>
    <t xml:space="preserve">
Identificar y actualizar la matriz de riesgos relacionada con la imposición de multas y pagos derivados de infracciones ambientales impuestas por las Autoridades Ambientales.</t>
  </si>
  <si>
    <t>1. Elaborar un protocolo para el uso del apéndice Ambiental, el cual contenga los lineamientos y directrices que los estructuradores de procesos licitatorios para obra e interventoría deben tener en cuenta desde el componente ambiental.   
2. Socialización del protocolo.</t>
  </si>
  <si>
    <t xml:space="preserve">1. Realizar Mesas de trabajo para identificar los posibles riesgos relacionados con la imposición de multas y pagos derivados de infracciones ambientales impuestas por las Autoridades Ambientales.
2. Fortalecer controles de seguimiento y cumplimiento de las obligaciones derivados de permisos ambientales.
3. Actualizar la matriz de riesgos.
4. Socializar la matriz de riesgos actualizada.
</t>
  </si>
  <si>
    <t>Inventariar y registrar los predios bajo propiedad del INVIAS, a partir de los folios de matricula inmobiliaria identificados en la base oficial de la superintendencia de Notariado y Registro (estudio del 100% de base 1 suministrada por SNR), donde se registre el folio de matrícula inmobiliaria. 
(Base 2 suministrada por SNR para estudio del 2021).</t>
  </si>
  <si>
    <t>1. Realizar  reporte SMA de avance trimestral de registros estudiados y predios identificados bajo titularidad de INVIAS.
2. Realizar Conciliación Predios identificados SMA e individualizados en contabilidad (corte trimestral).</t>
  </si>
  <si>
    <t xml:space="preserve">
1. Inventariar y registrar los predios de los proyectos referentes en el hallazgo, bajo propiedad del INVIAS (2020).
2. Gestionar las consultas a entidades externas para definir si se requiere o se está usando el predio para una obra de utilidad pública o no.
NOTA (De los predios identificados como no necesarios para utilidad pública realizar el proceso de desafectación).</t>
  </si>
  <si>
    <t xml:space="preserve">1. Identificar el listado de los predios de los proyectos referentes en el hallazgo con su registro contable.
2. Realizar reporte de comunicaciones externas enviadas y respuestas recibidas. 
3. Realizar reporte de estado de utilización de los predios de los proyectos referentes en el hallazgo.  </t>
  </si>
  <si>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1.</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</si>
  <si>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2.</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</si>
  <si>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3.</t>
    </r>
  </si>
  <si>
    <t xml:space="preserve"> Administrativo con presunta incidencia fiscal y disciplinaria</t>
  </si>
  <si>
    <t xml:space="preserve">Administrativo con presunta a incidencia fiscal y disciplinaria </t>
  </si>
  <si>
    <t>Administrativo con presunta a incidencia fiscal y disciplinaria</t>
  </si>
  <si>
    <t xml:space="preserve"> Administrativo con presunto alcance disciplinario</t>
  </si>
  <si>
    <t>Administrativo con presunta incidencia disciplinaria - Indagación Preliminar</t>
  </si>
  <si>
    <t xml:space="preserve">Administrativo con presunta incidencia disciplinaria y para Indagación Preliminar </t>
  </si>
  <si>
    <t xml:space="preserve"> Administrativo con presunta incidencia disciplinaria</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</si>
  <si>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1.</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</si>
  <si>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2.</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</si>
  <si>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3.</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</si>
  <si>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1.</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</si>
  <si>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2.</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</si>
  <si>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3.</t>
  </si>
  <si>
    <t xml:space="preserve">H13AF18. Depreciación BUP en Servicio – Predios.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1.
</t>
  </si>
  <si>
    <t xml:space="preserve">H13AF18. Depreciación BUP en Servicio – Predios.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2.
</t>
  </si>
  <si>
    <t xml:space="preserve">H13AF18. Depreciación BUP en Servicio – Predios.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3.
</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</si>
  <si>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1.</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</si>
  <si>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2.</t>
  </si>
  <si>
    <t xml:space="preserve">
H24AF18. Implementación de Normas Internacionales de Contabilidad Pública. 
Mediante Contrato 01290, firmado el 22 de noviembre de 2017, el INVÍAS contrató la “Consultoría para la asesoría y acompañamiento en la adopción e implementación de normas internacionales de contabilidad para el sector público NICSP en el Instituto Nacional de Vías.
Respecto a la ejecución del contrato se observó: ...
Lo anterior, conllevó a que no se observaran en las políticas contables del INVIAS cambios referentes a aspectos tales como:
- Medición inicial de los préstamos por pagar.
- Medición inicial de las provisiones.
- Indicios de deterioro del valor de los activos no generadores de efectivo.
- Reversión de las pérdidas por deterioro del valor de los activos no generadores de efectivo.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</si>
  <si>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1.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</si>
  <si>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2.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</si>
  <si>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3.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</si>
  <si>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4.
</t>
  </si>
  <si>
    <t>H30AF18. Gestión en la liquidación de contratos.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2.</t>
  </si>
  <si>
    <t>H33AF18. Variación en actividades y en cantidades en Análisis de Precios Unitarios, Contrato de Obra 1516 de 2015.  
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
De igual manera se tenían previstos desde la planeación del contrato, dos (2)  ítems para efectuar en forma parcial la intervención de las ventanas pendientes en pavimento hidráulico (ítems  27 y 28) (...)
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En concordancia con lo anteriormente expuesto, y de acuerdo a los análisis Unitarios de precios y al acta de entrega y recibo de obra, presuntamente se generó una lesión al patrimonio público en cuantía de $2.152.2 millones (...)</t>
  </si>
  <si>
    <t xml:space="preserve">H34AF18. Hundimiento de la calzada, Contrato de Obra 1516 de 2015. 
Entre Las Ánimas y Tadó, en el sector de Aguas Claras en el PR 4+150 se evidenció una falla ubicada aproximadamente a 45° respecto del eje vial y que atraviesa toda la carretera consistente en un asentamiento de la calzada que forma una depresión en el sentido del tráfico y que limita con dos fisuras  que forman una franja  de unos 3 a 4 metros de ancho y que comprometen varias de las losas del corredor vial y las capas subyacentes.  De igual manera, se observó empozamiento de agua en el sitio, la cual se infiltra, y puede dar lugar a  posible colapso por hundimiento (...)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</si>
  <si>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1.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</si>
  <si>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2.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</si>
  <si>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3.
</t>
  </si>
  <si>
    <t>H37AF18. Contrato de Obra 544 de 2012. Pago correspondiente a derechos de botadero. 
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
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t>
  </si>
  <si>
    <t xml:space="preserve">H38AF18. Contrato de Obra 544 de 2012. Elaboración de estudios y diseños nuevos. 
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
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</si>
  <si>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1.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</si>
  <si>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2.
</t>
  </si>
  <si>
    <t xml:space="preserve">H40AF18. Contrato de Obra 1651 de 2015. Obras inconclusas.
Mediante la ejecución del Contrato 1651 de 2015, se construyó el intercambiador vial ubicado en el sector del Puente Benito Hernández en la ciudad de Cúcuta. De acuerdo con lo establecido en el Informe final de Interventoría y conforme a lo verificado en la visita realizada al sitio de ejecución de la obra se pudo determinar que se construyeron un total de 12 ejes de los 14 que se tenían proyectados, según las metas físicas actualizadas y fijadas para la ejecución completa del intercambiador vial. Las obras construidas en los 12 ejes terminados del proyecto se encuentran funcionando y se observó que cumplen con los requerimientos técnicos contratados. 
Sin embargo, se observó que en los dos (2) ejes viales restantes del intercambiador se construyeron obras pero no fueron terminadas y por tanto no se encuentran en funcionamiento, al respecto se informa por parte de la Entidad que no fue posible culminar las obras en estos dos ejes debido a que no se tenía disponibilidad de recursos para adicionar al contrato por lo cual no se terminó la construcción completa del proyecto quedando pendiente culminar la construcción de los ejes del intercambiador identificados con los números 11 y 14.
</t>
  </si>
  <si>
    <t>H41AF18. Contrato de Obra 518 de 2012. Obras Inconclusas. 
(…) se determina que existe un riesgo en la inversión del recurso público utilizado para la construcción de la infraestructura correspondiente a los 6 puentes ubicados en la Ruta 3701 en las abscisas K77+430, K79+450, K79+800, K80+150, K80+450 y K82+630, y las obras de consulta previa citadas anteriormente que están pendientes por culminar; ya que las obras construidas quedaron inconclusas y no prestan el servicio que se pretendía satisfacer, afectando el cronograma previsto para la ejecución y puesta en funcionamiento de parte del Proyecto, y la oportunidad en la ejecución de los recursos, que eventualmente conllevará a mayores gastos para la Entidad con el fin de culminar las obras, incluyendo el riesgo de deterioro de las actividades constructivas ya realizadas.
Acción 2.</t>
  </si>
  <si>
    <t xml:space="preserve">H43AF18. Mantenimiento a las Obras. Contrato de Obra 1696 de 11-12-2015. 
Como resultado de la visita practicada por la CGR el 12 de marzo de 2019 a las obras en ejecución, se estableció que entre el K0+000 y K6+800, el pavimento flexible en varios sectores presentaba fisuramiento longitudinal y grietas sobre los bordes de la vía.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</si>
  <si>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1.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</si>
  <si>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2.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</si>
  <si>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3.
</t>
  </si>
  <si>
    <t>H46AF18. Reductores de Velocidad. Contrato de Obra 1647 de 30-11-2015.
En el sector del pavimento flexible comprendido entre TCC – Tele Bucaramanga en el cual se encuentran instalados estoperoles por parte del Contratista, se presenta desprendimiento prematuro de varios de estos elementos (...)
Acción 2.</t>
  </si>
  <si>
    <t xml:space="preserve">H47AF18. Mantenimiento al Corredor Vial. Contrato de Obra 1639 de 30-11-2015. 
Contrato por valor de $89.376.3 millones, suscrito entre el INVIAS y el Consorcio Vías de Colombia para el Mejoramiento, Gestión Predial, Social y Ambiental de la Carretera Málaga - Los Curos en el Departamento de Santander
El puente el Guamo a la salida de Guaca a San Andrés k61+080, en construcción, presenta deficiencias en la señalización de desviación y orientación del tráfico.
En el paso nacional por la población de Guaca, cuatro (4) losas de pavimento rígido presentan fisuramiento transversal, la misma falla se observó en una losa del paso nacional población de San Andrés. 
El pavimento flexible en el sector comprendido entre el K58+090 presenta fisuramientos longitudinales en el eje central de la vía.
En varios sectores de la vía las cunetas en concreto muestran fracturas, así como ranuras de dilataciones superficiales poco profundas y sin el lleno correspondiente que permita una adecuada dilatación e impida la filtración de partículas y escorrentía de la zona.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</si>
  <si>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1.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</si>
  <si>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2.
</t>
  </si>
  <si>
    <t xml:space="preserve">H49AF18. Construcción de Muros en Mampostería para Centro de Control – Contrato 1759/2015 (Equipos Electromecánicos). 
En visita realizada por la CGR a las obras que se están adelantando en el proyecto “Cruce de la Cordillera Central”, se evidenció que en la construcción del centro de control y operaciones que estará junto al peaje de Bermellón, los muros divisorios presentan deficiencias en la colocación del mortero de pega, lo cual incumple con lo establecido en la NSR-10 en cuanto a espesores y colocación de relleno entre elementos de mampostería, situación que puede generar riesgos para la integridad estructural de los mismos (propensión a fallas a través del mortero de pega).
Con los hechos identificados presuntamente se incumple así lo establecido en el  contrato de obra y de interventoría; numeral 8 del artículo 26 de la ley 80 de 1993 ; Artículos 83 y 84 de la Ley 1474 de 2011 y numeral 9 del capítulo 8.3 del Manual de Interventoría del INVÍAS , por tanto, esta observación tiene presunta incidencia disciplinaria.
</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</si>
  <si>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1.</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</si>
  <si>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2.</t>
  </si>
  <si>
    <t xml:space="preserve">H51AF18. Revestimiento Túnel Principal Sector Falla la Soledad.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1.
</t>
  </si>
  <si>
    <t xml:space="preserve">H52AF18. Alcance Contrato 806 de 2017 y Adición de Cláusula Compromisoria. 
(…) disminución del alcance contractual inicial y aumento de los recursos necesarios para la terminación del proyecto. </t>
  </si>
  <si>
    <t xml:space="preserve">H53AF18. Transitabilidad Quebrada Agua Blanca – Otanche. 
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
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
</t>
  </si>
  <si>
    <t xml:space="preserve">
H54AF18. Reasentamiento comunidad en Ciénaga por trazado de la Variante de Ciénaga. 
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
(...) a la fecha de hoy no se cuenta con información sobre la consecución de recursos para este reasentamiento o el avance en algún proyecto de vivienda que beneficie a la comunidad afectada por el proyecto (...)
</t>
  </si>
  <si>
    <t xml:space="preserve">H55AF18. Conexión Variante de Ciénaga con Ruta del Sol III.  
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
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
</t>
  </si>
  <si>
    <t>H56AF18. Cuota de gerencia Convenio 267 de 2009 y ejecución de trabajos en Transversal de la Macarena. 
(...) se evidencia que el proyecto se ha extendido en un plazo muy superior al estipulado inicialmente (el plazo estaba para 60 meses y va para 120), que se han tenido que adicionar recursos por parte de la entidad financiadora – INVIAS (aun cuando el convenio cuenta con el instrumento de utilizar los rendimientos financieros que se generan en el convenio para ser utilizados en los proyectos), y que muchos de los retrasos presentados en las obras se debe a la baja o nula ejecución realizada por el Ejército y la deficiente gestión realizada por FONADE como gestor de los proyectos, tal como lo documentan los informes de supervisión realizados por los Gestores técnicos del INVIAS en los años 2016, 2017 y 2018 . Los mencionados informes documentan situaciones que dan cuenta de lo anteriormente descrito (...)
(...) de acuerdo a la supervisión técnica del INVÍAS se evidencian deficiencias en la calidad de las obras entregadas y no se conmina al Ejército para que ejecute las obras de manera correcta, pronta y eficiente-, hay mayores costos en insumos y maquinaria que repercuten en el costo por km de la vía, la compra de predios ha sido lenta y no se tiene claridad sobre los insumos prediales, y las gestiones administrativas por parte del FONADE no han sido eficientes (...)
De igual manera, las debilidades evidenciadas manifiestan una presunta falta disciplinaria, al incumplirse, lo establecido en numeral 4 del artículo 25 de la Ley 80 de 1993 ,  en los numerales 1 y 8 del artículo 26 de la Ley 80 de 1993 , y al presentarse deficiencias en los procesos de supervisión e interventoría (supervisión del INVÍAS sin medios de control y función desconocida de la Interventoría de FONADE, la cual no se evidencia que conmine al contratista al cumplimiento de sus deberes contractuales en los plazos señalados), incumpliendo lo establecido en el artículo 84 de la Ley 1474 de 2011.</t>
  </si>
  <si>
    <t xml:space="preserve">H57AF18. Cumplimiento Contrato Obra 2179 de 2016. 
(...) no existe certeza de que se haya extraído la totalidad de los restos del buque Tritonia, y -en consecuencia, tampoco sobre el cumplimiento de este ítem del Contrato de Obra 2179 de 2016.
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t>
  </si>
  <si>
    <t>H58AF18. Cumplimiento y seguimiento ambiental, proyecto Dragado Canal de Acceso al Puerto de Buenaventura (Valle del Cauca).
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
Acción 1 - Actividad 1.</t>
  </si>
  <si>
    <t>H58AF18. Cumplimiento y seguimiento ambiental, proyecto Dragado Canal de Acceso al Puerto de Buenaventura (Valle del Cauca).
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
Acción 1 - Actividad 2.</t>
  </si>
  <si>
    <t>Informe de la interventoría con el inventario de daños y/o patologías.</t>
  </si>
  <si>
    <t>Informe de la interventoría con registro fotográfico de cada una de las intervenciones.</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</si>
  <si>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1.</t>
  </si>
  <si>
    <t>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
La falta de rigor en el control de la obra permitió que estas se entregaran con deficiencias en la calidad por parte del contratista, como se describió en la condición.</t>
  </si>
  <si>
    <t>Realizar inventario de daños y/o patologías que se presentan en todo el tramo intervenido en el marco del contrato de obra No. 1021 de 2018.</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</si>
  <si>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2.</t>
  </si>
  <si>
    <t>Realizar las reparaciones correspondientes de conformidad con el inventario de daños y/o patologías que se presentan en todo el tramo intervenido en el marco del contrato de obra No. 1021 de 2018.</t>
  </si>
  <si>
    <t>AEFC</t>
  </si>
  <si>
    <t>14 05 004   </t>
  </si>
  <si>
    <t>Deficiencias en la instalación, calidad y funcionalidad de los estoperoles, con lo cual se genera riesgo en la seguridad operacional del corredor.</t>
  </si>
  <si>
    <t xml:space="preserve">
Realizar auditorías de seguimiento técnico en obra, en garantía de verificar la calidad de las obras que se están ejecutando.
</t>
  </si>
  <si>
    <t xml:space="preserve">
Informes de auditoria de avance técnico de las obras en ejecución.
</t>
  </si>
  <si>
    <t xml:space="preserve">Realizar auditorías de seguimiento técnico en obra, en garantía de verificar la calidad de las obras que se están ejecutando  la fecha de inicio del presente plan de mejoramiento, como medida de control preventiva.
</t>
  </si>
  <si>
    <t>ACTUACIÓN ESPECIAL DE FISCALIZACIÓN AT N°. 41-2020. DEPARTAMENTO DE CÓRDOBA - AEFC</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</si>
  <si>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</si>
  <si>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 xml:space="preserve">Deficiencias de control, seguimiento y articulación de la información de la oficina jurídica al área contable, generando riesgos para el debido registro contable, que permita un seguimiento oportuno y eficaz de los procesos en contra de la entidad y la adopción adecuada de decisiones frente a los mismos. </t>
  </si>
  <si>
    <t>Administrativo con incidencia fiscal y disciplinaria</t>
  </si>
  <si>
    <t>Establecer un Comité de Seguimiento Mensual.</t>
  </si>
  <si>
    <t>Acta de revisiones aleatorias hechas a los contratos.</t>
  </si>
  <si>
    <t>Acción 2 - Punto B.
Establecer un Comité de Seguimiento Mensual, entre el INVIAS y el Ministerio de Transporte, el último día hábil del mes, con el objetivo de hacerle seguimiento a las solicitudes de aval radicadas en el Ministerio y el estado de las mismas.</t>
  </si>
  <si>
    <t>Levantar un cronograma de reparaciones.</t>
  </si>
  <si>
    <t>Un acta de visita y un cronograma de reparaciones.</t>
  </si>
  <si>
    <t>Una obligación Contractual.</t>
  </si>
  <si>
    <t>Los argumentos utilizados para justificar la ampliación del plazo del contrato de obra, dejan en evidencia la falta de planeación porque después de firmado el contrato, no era el momento para concertar con las comunidades, Administraciones Municipales y las interventorías nuevas ubicaciones, puesto que esta actividad es propia de la fase de formulación y planeación del proyecto; aspectos que se tradujeron en retraso en el cronograma de obras y mayores costos de interventoría en $167.322.929 que se constituyen en detrimento al patrimonio público por las fallas de planeación mencionadas.
Además de las fallas de planeación, se presentaron incumplimientos del contratista, debidamente notificados por el Consorcio Doble IN interventor del proyecto para Jambaló y Cajibío, que se tradujeron en retraso en el cronograma de obras (...).</t>
  </si>
  <si>
    <t>Generar controles dentro del estudio previo o los pliegos de condiciones, conducentes al seguimiento previo al inicio del proceso, que conlleven a la verificación del proyecto cuando éste sea entregado al Instituto para su ejecución.</t>
  </si>
  <si>
    <t>Generar controles dentro del estudio previo o dentro de los pliegos de condiciones, conducentes al seguimiento previo al inicio del proceso, que conlleven a la verificación del proyecto cuando este sea entregado al Instituto para su ejecución.</t>
  </si>
  <si>
    <t>Un oficio de solicitud</t>
  </si>
  <si>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se reconocieron imprevistos sin que hayan sido soportados por el contratista y recibieron placas huellas fisuradas.</t>
    </r>
  </si>
  <si>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se reconocieron imprevistos sin que hayan sido soportados por el contratista y recibieron placas huellas fisuradas.</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</si>
  <si>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t>
    </r>
    <r>
      <rPr>
        <b/>
        <sz val="8"/>
        <rFont val="Arial"/>
        <family val="2"/>
      </rPr>
      <t>se reconocieron imprevistos sin que hayan sido soportados por el contratista</t>
    </r>
    <r>
      <rPr>
        <sz val="8"/>
        <rFont val="Arial"/>
        <family val="2"/>
      </rPr>
      <t xml:space="preserve"> y recibieron placas huellas fisuradas.</t>
    </r>
  </si>
  <si>
    <t>Acción 3 - Punto C.
Establecer con base en lo dicho por la CGR, una revisión jurídica aleatoria de los contratos a medida que vayan ocurriendo cambios normativos, jurisprudenciales y conceptuales  en los ítems a pagar.</t>
  </si>
  <si>
    <t>Revisiones jurídicas aleatorias semestrales de los contratos a medida que vayan ocurriendo cambios jurisprudenciales y conceptuales  en los ítems a pagar.</t>
  </si>
  <si>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t>
    </r>
    <r>
      <rPr>
        <b/>
        <sz val="8"/>
        <rFont val="Arial"/>
        <family val="2"/>
      </rPr>
      <t>recibieron placas huellas fisuradas, (...).</t>
    </r>
  </si>
  <si>
    <t>Acción 4 - Actividad 1 - Punto D.
Realizar una visita técnica de inspección y requerir al interventor y al contratista para que se lleve a cabo un cronograma de reparaciones conforme los resultados del informe de la Contraloría y de la visita de Inspección que realizará el Instituto, determinando responsabilidades y si hay lugar a iniciar procesos de incumplimiento.</t>
  </si>
  <si>
    <t>Acción 4 - Actividad 2 - Punto D.
Incluir dentro de los pliegos de condiciones, la obligación del supervisor e interventor, de realizar visitas periódicas de inspección durante el periodo de la estabilidad de la obra, en las cuales, se levanten informes sobre el estado de las mismas.</t>
  </si>
  <si>
    <t>Realizar visitas periódicas durante el periodo de la estabilidad de la obra, en las cuales, se levanten informes sobre el estado de las obras.</t>
  </si>
  <si>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xml:space="preserve"> y se reconocieron imprevistos sin que hayan sido soportados por el contratista.</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</si>
  <si>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t>
    </r>
    <r>
      <rPr>
        <b/>
        <sz val="8"/>
        <rFont val="Arial"/>
        <family val="2"/>
      </rPr>
      <t>se reconocieron imprevistos sin que hayan sido soportados por el contratista</t>
    </r>
    <r>
      <rPr>
        <sz val="8"/>
        <rFont val="Arial"/>
        <family val="2"/>
      </rPr>
      <t>.</t>
    </r>
  </si>
  <si>
    <t>Obligación contractual establecida en los documentos precontractuales y contractuales. .</t>
  </si>
  <si>
    <t>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t>
  </si>
  <si>
    <t>Requerir a la Gobernación de Boyacá, que lleve a cabo el ajuste en la siguiente acta por el mayor valor pagado y hacerle el respectivo seguimiento.</t>
  </si>
  <si>
    <t>Solicitud mediante oficio a la Gobernación de Boyacá, que lleve a cabo el ajuste en la siguiente acta por el mayor valor pagado. Y hacerle el respectivo seguimiento.</t>
  </si>
  <si>
    <t xml:space="preserve">Requerir a la interventoría una verificación sobre lo dicho por la Contraloría General de la República en el hallazgo. </t>
  </si>
  <si>
    <t xml:space="preserve">Oficio dirigido a la interventoría sobre la verificación de lo dicho por la Contraloría General de la República en el hallazgo. </t>
  </si>
  <si>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y se reconocieron imprevistos sin que hayan sido soportados por el contratista.</t>
    </r>
  </si>
  <si>
    <t>14 06 100   </t>
  </si>
  <si>
    <t>Actuación Especial de Fiscalización AT 41</t>
  </si>
  <si>
    <t>Documentar los criterios para el flujo de información con las áreas encargadas.</t>
  </si>
  <si>
    <t>Acuerdo de servicio con la Oficina Asesora Jurídica.</t>
  </si>
  <si>
    <t>Cumplimiento AT 75 (OCAD PAZ) - 2020</t>
  </si>
  <si>
    <t>Desligar el tema contractivo del tema operativo mediante la suscripción de contratos exclusivamente para operación vigilancia y mantenimiento de los túneles, lo cual se incorporará en el anexo técnico para futuros contratos.</t>
  </si>
  <si>
    <t>Anexo técnico en el cuál se desliga el tema constructivo del tema operativo.</t>
  </si>
  <si>
    <t>Los recursos pagados incorrectamente se descontaran en la correspondiente acta  liquidación.</t>
  </si>
  <si>
    <t>Descuento de mayor valor pagado en acta  liquidación.</t>
  </si>
  <si>
    <t xml:space="preserve">
Estructurar anteproyecto etapa 2 y final, puente Benito Hernández, que posibilite la construcción de los ejes viales 11 y 14.
</t>
  </si>
  <si>
    <t>Gestionar  la estructuración de la segunda y última etapa del puente Benito Hernández y construcción, de acuerdo a los recursos presupuestales de la anualidad 2021 o posteriores.</t>
  </si>
  <si>
    <t xml:space="preserve"> 
Anteproyecto etapa 2 y final, estructurado.
</t>
  </si>
  <si>
    <t>H1AC19. Colapso Puente La Orquídea 1 PR 86+485 a 86+595, contrato 807 de 2009.
El puente La Orquídea I hizo parte del alcance contractual del Contrato 807 de 2009, cuyo objeto principal era “ESTUDIOS Y DISEÑOS, GESTIÓN SOCIAL, PREDIAL, AMBIENTAL Y MEJORAMIENTO DEL PROYECTO “TRANSVERSAL DEL CUSIANA”, cuyo valor final fue de $146.408.005.446. (...) El costo final de la construcción del mismo, de acuerdo con el último informe de interventoría del Contrato 807 de 2009 fue de $5.242.512.315.
El puente fue puesto en servicio desde finales del año 2011, y la totalidad de las obras del Contrato 807 de 2009, fueron recibidas de manera definitiva el 30 de mayo de 2015, como consta en el recibo definitivo de obra, con el Vo.Bo. de la interventoría . El contrato de obra fue liquidado el 27 de octubre de 2017. 
El 26 de octubre de 2015, el INVIAS suscribe el Contrato de Obra 1513 de 2015, cuyo objeto consistió en el “Mejoramiento, Gestión Predial, Social y ambiental del corredor Transversal del Cusiana”.  (...) A partir de agosto de 2016, la interventoría contratada para este último contrato de obra , dio cuenta en los correspondientes informes de interventoría de la presentación de fisuraciones, grietas y desplazamientos en el Puente La Orquídea. 
Dicha situación obligó al cierre de la vía y construcción de una variante alternativa provisional para dar transitabilidad a la misma.  Sin embargo, finalmente se produjo el colapso de la estructura en comento, el 29 de octubre de 2019 sobre las 5:30 p.m.  
(...) el Instituto Nacional de Vías, inició proceso administrativo sancionatorio contra el contratista del Contrato 807 de 2009 , por el presunto incumplimiento contractual causado por la calidad de los trabajos en el puente en comento (toda vez que era un puente que llevaba menos de 7 años de servicio).
El proceso administrativo por declaratoria de siniestro inicialmente adelantado por el INVIAS, fue cerrado por falta de oportunidad en el adelantamiento de las respectivas diligencias, por lo cual la entidad se vio avocada a acudir a la vía jurisdiccional, cuyo trámite procesal se encuentra en la admisión de la demanda.</t>
  </si>
  <si>
    <t xml:space="preserve">Si bien en la zona existen algunas condiciones geotécnicas desfavorables, que implican afectaciones significativas a las estructuras construidas en la misma, con el colapso del puente se evidenciaron falencias y omisiones en los Estudios y Diseños de dicha estructura (todas anotadas por los especialistas que estudiaron el fenómeno ocurrido en el puente La Orquídea 1), así como deficiencias en las prácticas constructivas (como también lo evidencian los especialistas). 
Los mecanismos adoptados por INVIAS para el resarcimiento no fueron aplicados de manera eficaz y oportuna, no obstante que en la vigencia 2018 la situación del puente había sido objeto de pronunciamiento por parte de la CGR.
</t>
  </si>
  <si>
    <t xml:space="preserve">H2AC19. Obras para manejo de transitabilidad y control de procesos de socavación sector La Orquídea K86+200. Contrato 1513 de 2015.
(...) mediante Resolución 6429 del 24 de agosto de 2019, el Instituto Nacional de Vías -INVIAS- ordena el cierre preventivo del puente La Orquídea I. (...) Dicho cierre quedó establecido hasta que “se superara la emergencia”  (lo cual nunca se logró), y se debían establecer las medidas de contingencia para dar transitabilidad a la vía. Debido a lo anterior, el INVIAS decidió que a través del Contrato 1513 de 2015, se realizarían todas las obras necesarias para dar la transitabilidad en este punto, como quiera que dentro de este contrato se estableció como parte del alcance que “Durante el plazo del contrato, el contratista será responsable por la transitabilidad, así mismo deberá tomar todas las medidas necesarias a fin de garantizar la seguridad vial del usuario en el sector PR 16+000 (EL CRUCERO) hasta AGUAZUL”.
De igual forma, el contratista a cargo del Contrato 1513 de 2015 asumió la construcción de obras hidráulicas para la mitigación de procesos de socavación que afectan la estructura en deterioro del puente La Orquídea I, con el fin de evitar una aceleración de un eventual colapso. Las obras hidráulicas para disipar la energía del cauce y evitar procesos de socavación debieron haber sido contempladas dentro de los diseños materializados en el Contrato 807 de 2009, y no ser cargadas como medida correctiva en un contrato posterior. 
Se considera que los costos asumidos por el INVIAS para dar transitabilidad en la zona, a través de las obras ejecutadas y pagadas dentro del Contrato 1513 de 2015, constituyen un presunto  daño Patrimonial al Estado por un valor superior a $1.376.176.981, causado por las deficiencias en la construcción del puente a cargo del contratista responsable del Contrato 807 de 2009.
</t>
  </si>
  <si>
    <t xml:space="preserve">(...) el origen del evento (cierre total y posterior colapso del puente la Orquídea I) no debe ser asociado solamente con la inestabilidad geológica de la zona sino con deficiencias en los diseños y construcción del mismo (…) y a falencias en la supervisión e interventoría del Contrato 807 de 2009, las cuales generaron afectaciones en el presupuesto y el alcance del Contrato 1513 de 2015.
</t>
  </si>
  <si>
    <t>H3AC19. Seguimiento y control a programaciones de obra con MS-PROJECT, contrato 1513 de 2015.
Las falencias en el uso de la aplicación se evidencian en lo siguiente:
Dentro del cronograma en Project, existen actividades que no están conectadas a la cadena de procesos del proyecto, por lo cual quedan abiertas, sin un control fijo, e independientes de las restricciones propias del tiempo del proyecto. 
No se evidencia control sobre la ruta crítica (que es la línea de programación que marca la duración del proyecto, y que indica qué actividades no dan lugar a holgura), toda vez que la misma no es resaltada en los informes de interventoría y no se hace mención de ella, aún cuando el mismo programa la calcula por defecto.</t>
  </si>
  <si>
    <t xml:space="preserve">Se evidencia en los informes de interventoría que no se hace un uso adecuado de esta herramienta, lo cual deja entrever posibles debilidades en el control y seguimiento a los tiempos del proyecto. 
Se evidencia que no se tiene claro el concepto de programación por el método de la ruta crítica y el uso adecuado del método del diagrama de Gantt, en donde una de las premisas es que las actividades que hacen parte del proyecto deben estar conectadas como mínimo al hito de inicio del proyecto a controlar. </t>
  </si>
  <si>
    <t>H4AC19. Planificación de actividades a ejecutar en el contrato 1513 de 2015 – Suministro de material para terraplén y/o pedraplén.
Dentro del presupuesto del Contrato 1513 de 2015 se contempló un ítem para la conformación de terraplenes y otro para la conformación de pedraplenes. (...), se evidencia que en los APU de los ítems (Tabla 9) no se tuvo en cuenta el suministro de material, el cual era necesario para el desarrollo de la actividad. Para poder cubrir su valor, se hizo necesaria la aprobación de un ítem no previsto, correspondiente a “suministro de material para terraplén y/o pedraplén”.</t>
  </si>
  <si>
    <t xml:space="preserve">Deficiencias en la planeación del presupuesto para este contrato, evidenciada en los desfases de los costos de estas actividades y en el hecho de no tener en cuenta todos los elementos que conforman un Análisis de Precios Unitarios.
</t>
  </si>
  <si>
    <t>H5AC19. Planeación de la ejecución contractual del proyecto, contrato 1950 de 2019.
Las obras relacionadas fueron contratadas por el Instituto Nacional de Vías por un valor de $24.486.827.905, con fecha de terminación el 31 de diciembre de 2019. Sin embargo, de la ejecución efectiva del contrato, se evidencia que los tiempos y los costos de las obras no correspondieron a lo inicialmente estimado.
El contrato de obra fue firmado el 30 de octubre de 2019, sin modificar la fecha de plazo final (31 de diciembre de 2019), dejando, como condición inicial, un lapso menor a 2 meses para ejecutar una obra que a todas luces implica términos muy superiores, toda vez que el inicio de las obras se supeditó a la firma del acta de inicio de obra , la cual fue suscrita el 09 de diciembre de 2019. Es decir, el tiempo de ejecución, bajo el escenario inicial, correspondió a 22 días.
Dentro del Anexo técnico del Pliego de Condiciones, se establece que a partir de la suscripción del acta de inicio, el contratista cuenta con 1 mes para “La elaboración de la “revisión, ajuste y/o actualización y/o modificación y/o complementación de los estudios y diseños y/o elaboración del cálculo de la estructura del pavimento y/o cálculos estructurales y/o de obras requeridas para garantizar la estabilidad de la infraestructura vial” . De acuerdo con lo mencionado en la viñeta anterior, era imposible el cumplimiento de esta etapa bajo las condiciones iniciales establecidas, lo cual obligó al INVÍAS a la prórroga contractual hasta el 31 de mayo de 2020 (materializada mediante el Adicional 2 del 30 de diciembre de 2019).
(...)</t>
  </si>
  <si>
    <t>Deficiencias en la planeación contractual del proyecto, toda vez que se estipularon plazos de ejecución que no correspondían a la realidad del mismo y no se estimaron a plenitud sus costos.</t>
  </si>
  <si>
    <t xml:space="preserve">H6AC19. Precios unitarios pactados para el contrato 1950 de 2019.
Al tomar los valores unitarios aprobados del Contrato 1513 de 2015 indexados al año 2019, como referentes de los cuales se debió partir para contratar obras que continuarían el proceso del mantenimiento de la Transversal de Cusiana, se evidencia una diferencia del 28,43%, entre el valor total de los ítems del Contrato 1950 de 2019 y los mismos ítems con valores indexados al año 2019 del Contrato 1513 de 2015, por un valor total de $5.209.362.732. Esta diferencia representada en el mayor valor pactado por el INVIAS para los ítems del contrato 1950 de 2019, se evidencia principalmente en el valor contratado para el suministro y colocación de mezclas asfálticas, que representa un 81,06% de ese 28,43%, donde la diferencia de precios oscila entre $178.000 y $223.000 por m3 de mezcla.
La diferencia en el presupuesto expuesta anteriormente, se incrementa a $6.935.633.173 (lo cual equivale a una variación de 30,74% con respecto a la referencia tomada), toda vez que el contrato tuvo una adición por $5.941.116.460.
</t>
  </si>
  <si>
    <t xml:space="preserve">(…) el contrato fue concebido con sobrecostos, toda vez que se contrató a precios muy superiores a los precios de referencia (hasta un 40% en caso de la mezcla asfáltica) que se tenían del corredor (los del contrato inmediatamente precedente). </t>
  </si>
  <si>
    <t xml:space="preserve">H7AC19. Plazo contractual interventoría al contrato 1303 de 2019, mediante el contrato 1532 de 2019.
El contrato de obra (1303 de 2019) fue suscrito con un plazo inicial de “seis (6) meses, a partir de la Orden de Inicio que impartirá el Jefe de la Unidad Ejecutora del INSTITUTO”. La orden de inicio de este contrato fue impartida el 15 de agosto de 2019, de tal forma que el plazo contractual correspondió hasta el 14 de Febrero de 2020.
Así las cosas, bajo estas condiciones, la interventoría debía ser contratada con un plazo contractual que abarcara toda la ejecución contractual, o sea que como mínimo el contrato de interventoría debía tener como fecha límite el 14 de febrero de 2020. Sin embargo, se evidencia que el Contrato 1532 de 2019 fue suscrito con plazo hasta el 31 de diciembre de 2019, con lo cual a partir del 1 de enero de 2020 el contrato de obra quedaría sin supervisión. Esta situación fue subsanada mediante la suscripción de la prórroga 1, la cual fue solicitada mediante memorando CRA-1-1532-0055-2019 del 13 de diciembre de 2019 por parte el interventor, y aprobada en acta del 16 de diciembre de 2019 por la Subdirección de Red Nacional, para así ser firmada el 31 de diciembre de 2019. </t>
  </si>
  <si>
    <t xml:space="preserve">Deficiencias en el desarrollo de los procesos asociados a la suscripción y perfeccionamiento de los contratos, toda vez que se tuvo a acudir a una gestión administrativa adicional para subsanar un error que por la naturaleza misma del contrato y a la luz de la Ley 1474 de 2011, no se debió presentar.
</t>
  </si>
  <si>
    <t xml:space="preserve">H8AC19. Planeación y ejecución contractual, contrato de obra 1870 de 2019.
El Instituto Nacional de Vías – INVIAS, suscribió el Contrato de Obra 1870 del 15 de octubre de 2019, estipulándose un plazo contractual de cuatro (4) meses a partir de la orden de inicio del mismo contrato de obra, sin sobrepasar el 31 de diciembre de 2019.  Sin embargo, sin evidenciarse justificación alguna, las obras dieron inicio el 4 de diciembre de 2019. El contrato de interventoría correspondiente (2174 de 2019) fue suscrito el 25 de noviembre de 2019, restando solo 27 días calendario para el vencimiento del plazo inicialmente pactado para la ejecución de la obra; razón por la cual ambos contratos debieron ser prorrogados en un principio por tres (3) meses.
El 31 de marzo de 2020, suscribieron prórroga 2 del plazo del contrato de obra e interventoría por tres (3) meses.
(...) con la correspondiente revisión y aprobación de la interventoría, mediante comunicado de interventoría CIR-2174-072 del 5 de junio de 2020, se da aprobación a la Versión 4 de los estudios y diseños geotécnicos y estructurales de sitios críticos PR10+030 Y 25+800 Sector Cauyá- Supía; es decir, con cinco (5) meses de retraso. 
Posteriormente, el 24 de junio de 2020, (...) la interventoría del contrato de obra, informa a Invias que no se cuenta con disponibilidad presupuestal para atender los sitios críticos proyectados a intervenir, ya que se priorizó la rehabilitación del pavimento. 
(...) los muros estructurales que se requerían para la estabilización de estos dos sitios (PR10+030 y PR 25+800 Sector Cauyá- Supía) no fueron ejecutados por agotamiento del presupuesto, a pesar de tratarse de sitios críticos de la vía.  
(...) el último informe de interventoría (7) del 1 al 31 de julio de 2020, reporta un atraso del 2,74% respecto a la reprogramación del Programa de Inversiones 4; quedando consignado en este mismo informe que la gestora del proyecto solicita esperar aprobación de nuevos ítems no previstos para incluirlos en dicha acta; es decir que, a un mes de la fecha última de terminación de la obra, no se conocían los ítems necesarios para la culminación del contrato ni su respectivo costo. 
En cuanto al acta de corte 7 de fecha 10 de julio de 2020,el valor acumulado indica que resta por ejecutar un 12% del presupuesto total asignado, especialmente en el departamento de Risaralda, en actividades relacionadas con: demolición de estructura, remoción y transporte de derrumbes, base granular clase A, mezcla densa en caliente tipo MDC 19, concreto de estructuras, llenos, acero de refuerzo, tubería , geotextil NT o similar, y cunetas; (...). Estas actividades corresponden a la estructura de pavimento y obras de contención para estabilización, que fueron determinadas desde el presupuesto oficial y posteriormente eliminadas mediante acta de modificación de cantidades de obra del 21 de julio de 2020; lo anterior en detrimento del cumplimiento a cabalidad del objeto contractual, el cual es el mejoramiento y mantenimiento de la vía. </t>
  </si>
  <si>
    <t>Deficiencias en la planeación, en la ejecución contractual y en la aplicación de controles, específicamente, en los estudios y diseños previos, (...) generaron que los recursos comprometidos (...) no fueran ejecutados oportunamente durante la vigencia 2019, lo que condujo a que al 31 de diciembre de 2019, se crearan cuentas por pagar y se constituyeran reservas presupuestales.</t>
  </si>
  <si>
    <t>H9AC19. Rendimientos financieros anticipo contrato 1870 de 2019.
El parágrafo segundo de la cláusula décima del Contrato 1870 de 2019 sobre rendimientos financieros indica que los rendimientos financieros que genere el anticipo entregado por el INSTITUTO al CONTRATISTA serán reintegrados mensualmente por la entidad fiduciaria a la tesorería del instituto cuando se trate de recursos propios o a la Dirección del Tesoro Público cuando se trate de recursos de la Nación.
En la rendición a junio de 2020 del fideicomiso 3 1 90662 del contrato de fiducia mercantil firmado el 23 de diciembre de 2019 para el manejo del anticipo del Contrato 1870 de 2019 se registra el detalle de los rendimientos financieros generados por el anticipo que ascienden a $2.417.644,43, (...), los cuales no fueron reportados en los informes de interventoría y de supervisión de enero a julio de 2020. Según respuesta de la entidad el reintegro de los mismos fue realizado el 8 de julio de 2020 al BANCO DE LA REPUBLICA cuenta corriente 61011094, a nombre de DIRECCIÓN DEL TESORO NACIONAL
La situación evidenciada presuntamente contraria lo establecido en los literales e) de los artículos 2 y 3 de la Ley 87 de 1993 “Asegurar la oportunidad y confiabilidad de la información y de sus registros y Todas las transacciones de las entidades deberán registrarse en forma exacta, veraz y oportuna de forma tal que permita preparar informes operativos, administrativos y financieros”, (...); el artículo 3 de la Ley 1712 de 2014, que establece: Principio de la calidad de la información; el parágrafo segundo de la cláusula décima del Contrato 1870 de 2019 y lo establecido en el Manual de Interventoría y Supervisión de INVIAS.</t>
  </si>
  <si>
    <t>Debilidades en la aplicación de los controles, del proceso interventoría y supervisión del contrato generando informes que no evidencian el seguimiento al parágrafo segundo de la cláusula decima del contrato.</t>
  </si>
  <si>
    <t>H10AC19. Consistencia de la información pagos contrato 1870 de 2019.
El Instituto Nacional de Vías INVIAS en relación con la ejecución del Contrato1870 de 2019, presenta inconsistencias en el reporte de la información así:
Según la información suministrada en el numeral 19 oficio 33725ª el Avance físico fue del 100%, con Metas físicas ejecutadas: 2,74 Kilómetros de mantenimiento periódico; Rehabilitación de 0,58 kilómetros y atención de 2 sitios críticos (incluido Paso Nacional por Riosucio) y Avance financiero a 31 de julio de 2020: $2.252.200.652 que corresponde al 87,9%, lo que significa que, a la citada fecha, el valor sin ejecutar era de $309.126.642.
Sin embargo, el saldo del contrato registrado en la tabla 21 es de $306.080.988,00.</t>
  </si>
  <si>
    <t>Debilidades del proceso de control, seguimiento y monitoreo generando informes inexactos que dificultan la toma de decisiones y conlleva incertidumbre sobre el avance financiero del mismo.</t>
  </si>
  <si>
    <t xml:space="preserve">H11AC19. Revisión estudios y diseños, contrato de obra 1433 de 2017.
Se evidencia que se incumplió por parte del Contratista del Contrato de Obra 1433 de 2017, lo atinente a la revisión, ajuste y/o actualización de los ESTUDIOS Y DISEÑOS conforme a lo previsto en los documentos precontractuales (...); dado que debía hacer entrega de los mismos el 14 de marzo de 2018 y a abril de 2020, esto es, dos (2) años después de haberse vencido el plazo, no había sido entregada y aprobada completamente la documentación correspondiente a los estudios y diseños producto de esta etapa. 
Aunque para el Contrato de obra, a enero de 2020, el supervisor certifica un avance físico en ejecución del 64% respecto a un 63% programado, y financieramente una ejecución de $53.659.775.733; las obras o tramos que estaban previstas a ejecutarse con base en los estudios y diseños (concreto de 35MPa para estructuras, señalización vial para el sector Peñas Del Olvido, anclaje tipo activo con cuatro (4) cables, berma cuneta, riesgo de imprimación con emulsión asfáltica, base granular clase A) no habían sido ejecutadas; (...) La ejecución física y financiera la reportan con base en obras con cantidades muy superiores a las contempladas inicialmente en el contrato, representadas principalmente en terraplenes, material aluvial mejoramiento de la subrasante y conformación de calzada existente. 
</t>
  </si>
  <si>
    <t>No se observa por parte de la interventoría de la obra o por parte de la supervisión y del INVIAS las acciones o gestiones tendientes a conminar al contratista al cumplimiento de dicha obligación.</t>
  </si>
  <si>
    <t xml:space="preserve">H12AC19. Calidad de algunos ítems del contrato de obra 1433 de 2017.
El Informe Mensual de Interventoría No. 28 correspondiente al período del 1 al 30 de abril de 2020 (último informe de interventoría aportado por Invías al equipo auditor), consigna en su inciso 5.2.5.- NO CONFORMIDADES: durante el control realizado por la interventoría se han encontrado no conformidades (NC) en los diferentes procesos constructivos (…)
En dicho informe se establecen 34 no conformidades (NC) que, al 30 de abril de 2020, se encontraban abiertas, es decir, pendientes de subsanar, la primera de ellas desde el 3 de octubre de 2018 y hasta al menos el 8 de noviembre de 2019, las cuales han sido reiteradamente solicitadas por la interventoría para subsanación. 
Todas las no conformidades técnicas fueron relacionadas, en los diferentes informes de interventoría y en las actas de seguimiento al plan de calidad del contrato de obra, a medida que fueron detectadas. Cabe mencionar que, el seguimiento al plan de calidad no registra las firmas de los especialistas en gestión de calidad, ni de parte del contratista de obra ni de parte de la interventoría. 
</t>
  </si>
  <si>
    <t xml:space="preserve">(...) el contratista a pesar de que reiteradamente por parte de la interventoría, fue informado y solicitado de dichas no conformidades, no ha realizado oportunamente las pruebas de verificación de la capacidad portante del suelo en box culvert ni la subsanación de las fallas constructivas; la cuales se mantienen por lo menos año y medio después.
Además, no se observa gestión adicional por parte de la interventoría frente a los hechos y de la supervisión y del INVIAS frente a la situación de presunto incumplimiento del contratista y tendiente a conminar el debido cumplimiento de las obligaciones por parte del mismo.
 </t>
  </si>
  <si>
    <t>H13AC19. Consistencia de la información presupuestal y financiera, informes de interventoría y de supervisión del contrato 1433 de 2017.
El Instituto Nacional de Vías -INVIAS- en los documentos soporte de la ejecución del Contrato 1433 de 2017 aportó los informes de interventoría y del supervisor del contrato en los cuales se encontraron algunas inconsistencias e imprecisiones en la información, entre las cuales se encuentran: El informe financiero al 31/12/2019 no registra el avance financiero del contrato; la información presupuestal registrada en los informes de interventoría y del supervisor no concuerdan con los certificados de disponibilidad presupuestal y registros presupuestales.</t>
  </si>
  <si>
    <t>Debilidades en el proceso de control, seguimiento y monitoreo de la gestión presupuestal y financiera y reportes de información del referido contrato, lo que genera informes inexactos que dificultan la toma de decisiones y conlleva incertidumbre sobre el avance financiero del mismo.</t>
  </si>
  <si>
    <t xml:space="preserve">H14AC19. Cumplimiento de las actividades de interventoría.
De la revisión de los informes de interventoría generados desde diciembre de 2018 a enero de 2020, en desarrollo del Contrato de Interventoría 1756 de 2015 al Contrato de Obra 1639 de 2015, se establecieron las siguientes deficiencias: 
En su contenido, la información es repetitiva y sin revisión, (Léase en los informes. Numeral 6 Reporte ejecución mensual contrato de interventoría.
Es reiterativa la solicitud de hacer entrega de las pruebas de laboratorio como lo estipula la norma INVIAS, para que sean revisadas, comprobadas y aprobadas por la interventoría.
Se reitera en los informes de la muestra, incumplimiento por parte del contratista en algunos programas contenidos en el PAGA.  
Con frecuencia en los informes de la muestra la reincidencia de agilizar el proceso de gestión predial. 
A pesar de las observaciones señaladas en los informes de la interventoría, aparecen certificaciones suscritas por el director de la interventoría avalando la calidad de la obra por materiales utilizados y el cumplimiento de la normatividad y gestión ambiental de la obra. 
En el informe 47 que corresponde a diciembre de 2019, periodo en el que la interventoría solicitó la adición del contrato de obra, no se evidencia la inclusión del formato MINFRA-MN-IN-12-FR-1 Solicitud de adición y/o modificación y/o prórroga contrato de obra. La adición tampoco se indica en el informe del supervisor del periodo. 
Además, durante el periodo examinado no se conminó al contratista para el cumplimiento cabal de sus obligaciones contractuales, solo hasta el 20 de enero de 2020 se solicita iniciar un proceso administrativo por presunto incumplimiento ambiental y el 29 de enero por presunto incumplimiento de la Gestión Social, procesos que se encuentran en etapa probatoria. 
</t>
  </si>
  <si>
    <t>Debilidades en la aplicación de los controles; en la supervisión y la interventoría en el control y vigilancia de la ejecución del Contrato de Obra 1639 de 2015.</t>
  </si>
  <si>
    <t>Administrativo con presunta connotación disciplinaria para indagación preliminar</t>
  </si>
  <si>
    <t xml:space="preserve">H15AC19. Continuidad corredor vial variante San Francisco Mocoa -VSFM-.
La CGR evidenció que para la continuación del proyecto VSFM, el Instituto carece de diseños, permisos ambientales y cierre financiero. Además, no ha adelantado la consulta previa con las comunidades indígenas, ni ha realizado la Valoración de Costos Ambientales en el entendido que pretende intervenir la Zona de Reserva Forestal Protectora de la Cuenca Alta del Río Mocoa.
Aunado a lo anterior, se observa presunto incumplimiento del principio de Planeación por parte del Instituto, reflejado en las obras inconclusas de la VSFM, algunas de ellas ejecutadas con los Contratos de Obra 0944 y 1184 de 2018, que no se pueden utilizar porque los frentes de Mocoa y San Francisco no se pueden conectar, dado que la zona de Reserva Forestal está en medio; así mismo, el Instituto desconoce el valor de las obras faltantes por estudios y diseños, ingeniería y costos ambientales. </t>
  </si>
  <si>
    <t>El Instituto presuntamente omitió considerar los factores necesarios para adelantar los diferentes procesos de contratación para la VSFM, desconoció real y efectivamente la necesidad a satisfacer, la cuantificación de recursos, la definición, estimación y asignación de riesgos reales, careciendo los Estudios Previos del rigor metodológico que amerita este mega proyecto, por lo que se desconoce el tiempo de terminación de la VSFM, los efectos de la deforestación en la Zona de Reserva Forestal, la inversión adicional que se requiere aunado a la existencia de obras inconclusas que están a merced de la selva.</t>
  </si>
  <si>
    <t xml:space="preserve">H16AC19. Oportunidad ejecución recursos convenios 2546, 2541, 2513, 2524 y 2549 de 2019.
El Instituto Nacional de Vías INVIAS mediante oficio 30725b informó que los Convenios 2546, 2541, 2513, 2524, 2549 de 2019 del programa Colombia Rural, Red Terciaria Departamento del Chocó, suscritos el 24 de diciembre del 2019, que tanto el proceso de contratación de la obra como de la interventoría al 20 de agosto 2020 estaban en trámite. Además, los avances financieros son superiores a los avances físicos. 
Los recursos comprometidos a través de los citados convenios, no fueron ejecutados oportunamente durante la vigencia 2019, no obstante, los recursos haber sido incorporados al presupuesto de INVIAS mediante Resolución 001 del 2 de enero de 2019. Además, los Convenios 2546 y 2513 de 2019 tienen avances financieros del 50.56% y 94.72% altos y por ende desembolsos por $300.000.000 y $685.547.235, respectivamente, sin ningún tipo de ejecución. </t>
  </si>
  <si>
    <t>Debilidades del proceso de planeación, ejecución presupuestal y contractual, generando la constitución de reservas presupuestales.</t>
  </si>
  <si>
    <t>H17AC19. Rendimientos financieros convenio 2513 de 2019.
En los informes del supervisor del convenio no se reportan los rendimientos financieros generados por el desembolso realizado por el INVIAS por $685.547.235, autorizado con RADICACIÓN 116831 30/12/2019 REFERENCIA, CUENTA POR PAGAR del 31/01/2020 y ORDEN DE PAGO 24213 del 17/02/2020, ni se evidencia el reintegro de los mismos</t>
  </si>
  <si>
    <t>Deficiencias en la aplicación de los controles, en el desarrollo de la labor de interventoría y supervisión, generando informes inexactos que dificultan la toma de decisiones.</t>
  </si>
  <si>
    <t>14 01 003   </t>
  </si>
  <si>
    <t>14 04 100   </t>
  </si>
  <si>
    <t>14 01 002   </t>
  </si>
  <si>
    <t>AC2019</t>
  </si>
  <si>
    <t>Adelantar las gestiones pertinentes para contar con la disponibilidad de herramienta tecnológica.</t>
  </si>
  <si>
    <t>Herramienta Tecnológica disponible para los supervisores.</t>
  </si>
  <si>
    <t>Revisión y actualización formatos de informes de supervisión actualizados.</t>
  </si>
  <si>
    <t>Formato de informe de supervisión actualizado, formalizado y socializado.</t>
  </si>
  <si>
    <t xml:space="preserve">Revisión y actualización formatos de informes de supervisión actualizados. </t>
  </si>
  <si>
    <t>Gestionar la disponibilidad de una herramienta tecnológica, consistente en un visor de Project para facilitar que los supervisores puedan visualizar y hacer seguimiento a la programación y ejecución de proyectos.</t>
  </si>
  <si>
    <t>Fortalecer  los instrumentos de supervisión contractual, para contar con una versión mejorada de los informe de supervisión.</t>
  </si>
  <si>
    <t>Fortalecer los instrumentos de supervisión contractual, para contar con una versión mejorada de los informe de supervisión.</t>
  </si>
  <si>
    <t>Fortalecer los instrumentos de supervisión contractual, para contar con una versión mejorada de los informes de supervisión.</t>
  </si>
  <si>
    <t>Fortalecer  los instrumentos de supervisión contractual, para contar con una versión mejorada de los informes de supervisión.</t>
  </si>
  <si>
    <t>AUDITORIA DE CUMPLIMIENTO 2019</t>
  </si>
  <si>
    <t>Administrativo con incidencia fiscal e incidencia disciplinaria</t>
  </si>
  <si>
    <t>Administrativo con incidencia disciplinaria e indagación preliminar</t>
  </si>
  <si>
    <t>Administrativo e indagación preliminar</t>
  </si>
  <si>
    <t>H1AT73. Constitución de reservas presupuestales. Contrato de obra 1734 de 2019.
Al no ser autorizadas las vigencias futuras para atender el compromiso, debido a que la solicitud no se hizo en las fechas establecidas por el Ministerio de Hacienda  y   Crédito   Público  - MHCP, la entidad se ve sujeta a constituir reserva presupuesta! de forma extemporánea.</t>
  </si>
  <si>
    <t>Se evidencia que no existió coordinación entre el supervisor del contrato y el área financiera, primero para solicitar la vigencia futura con el suficiente tiempo, a sabiendas que el contrato sobrepasaría la vigencia y segundo constituyen reservas con 	justificaciones extemporáneas.</t>
  </si>
  <si>
    <t>H2AT73. Selección del oferente, del contrato de obra 1734 de 2019.
Una vez firmado el contrato el contratista PROTECO ingeniería S.A.S, tenía la obligación de aportar el AIU discriminado junto con la documentación técnica. El cual nunca fue entregado por el contratista al INVIAS.</t>
  </si>
  <si>
    <t>Deficiencias en la labor de validación a cargo del INVIAS, la cual, no se desarrolló conforme lo establecido en los pliegos de condiciones y en cumplimiento de la normatividad vigente aplicable. Así mismo, el oferente no cumplió los requisitos de la licitación.</t>
  </si>
  <si>
    <t>H3AT73. Presentación y aprobación del Instrumento Ambiental. Contrato de obra 1734 de 2019.
Se evidenció días de atraso en la elaboración, ajuste y aprobación del PAGA, de 29 días calendario, según el plazo de ejecución del contrato estipulado en el "ANEXO 1 - ANEXO TÉCNICO", el cual fue incumplido en tiempo por el contratista.</t>
  </si>
  <si>
    <t>No se evidencia gestión adelantada por parte de la interventoría y del INVIAS para cumplir dichas multas en contra del contratista, en  conformidad con la Resolución 3662 de 2007, activando en respuesta el proceso sancionatorio establecido en Ley 1333 de 2009 .</t>
  </si>
  <si>
    <t>H4AT73. Ejecución del ítem "SELLO DE GRIETAS EN PAVIMENTO ASFÁLTICO SIN RUTEO". Contrato de obra 1734 de 2019.
Falta precisiones técnicas, económicas y de conveniencia respecto a la ejecución de dicha labor, por lo cual, la misma no debió ser ejecutada hasta no contar con las mencionadas condiciones que garantizaran la pertinencia y calidad de la solución implementada.</t>
  </si>
  <si>
    <t>La situación detectada se presenta por la falta de rigurosidad en la conformación de las alternativas de rehabilitación en correspondencia a los pliegos de condiciones y proyecciones establecidas, para la intervención de los tramos objeto de la contratación con el cumplimiento de condiciones técnicas, económicas y de calidad requeridas.
Así mismo, se debe a la ejecución por parte del contratista de las labores sin contar con las correspondientes especificaciones técnicas, calidad, económicas y conveniencia requeridas, aunado a la falta de seguimiento y control de la situación detectada por parte de la interventoría, situaciones que fueron aprobadas y contaron con el visto bueno por la supervisión generándose el pago solicitado.</t>
  </si>
  <si>
    <t>H5AT73. Plazo presentación del ítem "Revisión, ajuste y/o actualización y/o modificación y/o complementación de estudios y diseños". Contrato de obra 1734 de 2019.
Del examen, se precisa que para la actividad de "Revisión, Ajuste y/o         Actualización	y/o Modificación	y/o Complementación de Estudios y Diseños", se tenía un plazo definido de quince (15) días, el cual según los documentos de soporte allegados a la CGR  no fue cumplido.</t>
  </si>
  <si>
    <t>Se evidencian 35 días de atraso en la entrega de este componente, de lo anterior en ningún documento se fundamenta el retraso de esta entrega, ni el atraso para el inicio de los estudios.</t>
  </si>
  <si>
    <t>H7AT73. Actividades de rehabilitación PR 48+042 al 48+344. Contrato de obra 1734 de 2019.
En la visita de inspección física por parte del equipo auditor asignado, los días 9 al 12 de noviembre de 2020, en las cuales se llevaron a cabo las mediciones en campo de las actividades ejecutadas a la fecha por el contratista PROTECO INGENIERÍA S.A .S. que soportan los pagos de cada una de las actas parciales de las actividades de Rehabilitación en el sector comprendido del PR 48+042 al 48+344, se establecieron diferencias de las cantidades pagadas y las verificadas en campo.</t>
  </si>
  <si>
    <t>La situación detectada por el ente de control, posiblemente se presenta debido a la inobservancia de los principios de función administrativa y supervisión a las obligaciones contractuales, afectando el deber de monitoreo, seguimiento y control del contrato, por parte de la entidad.
De igual forma, se debe a la inexistencia de acciones de supervisión oportunas que permitieran la ejecución del contrato de manera eficaz y acorde con las condiciones económicas pactadas contractualmente, con el reconocimiento debido de las labores ejecutadas por parte de la firma contratista.</t>
  </si>
  <si>
    <t>H1AT74. Programa de Adaptación de la Guía Ambiental - PAGA. Contrato 1772 de 2019.
Se evidenciaron deficiencias en el seguimiento técnico y administrativo de la interventoría y la supervisión relacionadas con	la inobservancia de los términos estipulados en los estudios y documentos previos, anexo técnico, el apéndice de gestión ambiental del pliego de condiciones y la Guía de Manejo Ambiental de Proyectos de Infraestructura, Sub - sector Vial. (Versión 2011) en su capítulo 7 sección 7.4, para la entrega, aprobación  y radicación de estudios  y diseños, así como el mencionado  instrumento   ante la Subdirección de Medio Ambiente y Gestión Social­ SMA del INVIAS.</t>
  </si>
  <si>
    <t>Debilidades en el cumplimiento de la gestión de supervisión e interventoría materializadas en las faltas de control y seguimiento en desmedro de los fines de la contratación estatal y del Estado.</t>
  </si>
  <si>
    <t>H1AT75. Incumplimiento al principio de planeación. Contrato de obra 1877 de 2019. 
De acuerdo al análisis realizado a los documentos de estudios previos, así como a los informes de ejecución del contrato, se identifican situaciones que denotan una deficiente planeación en el desarrollo de las actividades para el diseño de los estudios que precedieron el proceso de contratación objeto de control, de manera específica, en la identificación de la real necesidad que se pretendía satisfacer mediante la celebración del contrato.</t>
  </si>
  <si>
    <t>Falencias en el análisis y determinación de la necesidad real de contratación, y de otro, una evidente falta de coordinación por  parte de la entidad, en las actividades de mantenimiento de las vías a su cargo, toda vez que, de acuerdo a lo expresado por el interventor en su primer informe, ya se había generado otro contrato de intervención de un mismo tramo de la vía, lo cual es una clara falla de planeación para el inicio del proyecto.</t>
  </si>
  <si>
    <t xml:space="preserve">H2AT75. Incumplimiento al cronograma establecido para la perfección del contrato e inicio de su ejecución. Contrato de obra 1877 de 2019. 
Se observa el retardo al desarrollo de las actividades para el perfeccionamiento del contrato e inicio de su ejecución, sin que se aprecien soportes dentro del expediente que justifiquen tales retrasos, no sólo en la firma de los documentos posteriores a la adjudicación del contrato, sino además, a la orden de inicio de las obras. </t>
  </si>
  <si>
    <t>Deficiencias en la planeación y ejecución de las actividades de perfeccionamiento y formalización del contrato, así como la orden de inicio de las obras.
Se evidencian fallas en la administración y control del proceso contractual, que han dilatado de manera injustificada el cumplimiento del contrato dentro de los plazos pactados previamente.</t>
  </si>
  <si>
    <t xml:space="preserve">H3AT75. Incumplimiento de las obligaciones del contratista de obra, de la interventoría y omisión de la entidad contratante. Contrato de obra 1877 de 2019. 
A la luz de los preceptos normativos señalados, a lo pactado por las partes en el contrato No.001877 de 2019, suscrito entre el Instituto Nacional de Vías - INVIAS - con el señor Luis Alberto Coba Chale, y de acuerdo al análisis de los soportes de la ejecución del mismo, se evidencian varios incumplimientos por parte del contratista de la obra, algunos de los cuales fueron dados a conocer por la interventoría en sus informes, sin que se observe la acción por parte de la entidad para conminar al contratista a cumplir debidamente lo pactado.
Se evidenciaron fallas e incumplimientos en el papel de la interventoría, habida cuenta, que se identificaron algunos incumplimientos de orden técnico y de ciertas obligaciones establecidas para el contratista, las cuales fueron validadas por el interventor como cumplidas. </t>
  </si>
  <si>
    <t>Ausencia de actividad de la entidad para conminar al contratista a cumplir debidamente lo pactado,  así como el ejercicio de la acción sancionatoria contenida en la cláusula Novena del contrato: MULTAS Y CLÁUSULA PENAL PECUNIARIA, y, cláusula Décima: CADUCIDAD, pese a que tales incumplimientos generaron la dilatación injustificada del plazo inicialmente pactado, afectando el logro de la finalidad del contrato.</t>
  </si>
  <si>
    <t>H4AT75. Modificación al objeto del contrato sin el cumplimiento de los requisitos  legales. Contrato de obra 1877 de 2019. 
De acuerdo al análisis de los soportes de la ejecución del contrato de obra No. 1877 de 2019, suscrito entre El INSTITUTO NACIONAL DE VÍAS - INVIAS y LUIS ALBERTO COBA CHOLE, cuyo objeto fue "Mejoramiento y mantenimiento de la carretera Lorica - San Onofre (Ruta 9004) Sector Coveñas - Tolú (PR30+0000-PR41 +0000, PR46+01 OO-PR49+0453) y Tofu viejo - San Onofre (Pr65+0937-pr93+0683) en el Departamento de Sucre", se evidencia la existencia de actuaciones dentro del proceso contractual, que constituyen la posible materialización de una extralimitación de sus funciones y el incumplimiento de requisitos legales para la modificación del objeto del contrato.</t>
  </si>
  <si>
    <t>Modificación del objeto del contrato, al parecer por decisión del supervisor del contrato de interventoría, sin tener competencia para ello y sin cumplir los requisitos legales de forma para tal fin.</t>
  </si>
  <si>
    <t>H5AT75. Incumplimiento a las políticas internas de la entidad para la adición y prórroga de los contratos.
De acuerdo al análisis de los soportes del contrato No. 1877 de 2019 , aportados por el INVIAS, se establece que, en desarrollo de  la ejecución  del mismo se sometió a consideración del Comité de Adiciones, Modificaciones y Prórrogas de INVIAS, dos prórrogas y una adición a ese contrato de obra, sin la observancia de los criterios establecidos en el Manual de Contratación de dicha entidad para la aprobación de las prórrogas  tramitadas.</t>
  </si>
  <si>
    <t xml:space="preserve">Aprobación de las solicitudes de prórroga del contrato, inobservando lo establecido en el Manual de contratación de la entidad Núm.. 25.2: El  respectivo Comité se abstendrá de aprobar la adición, prórroga o modificación de los contratos o convenios que presenten las siguientes situaciones: i. Cuando se presente un estado crítico injustificable para la Entidad en términos de avance físico, de inversión y/o ejecución.   </t>
  </si>
  <si>
    <t>H6AT75. Firma suspensión del contrato	sin competencia.
De acuerdo al análisis realizado a los soportes del contrato No. 1877 de 2019, aportado por el INVIAS, se establece que en desarrollo de la ejecución del referido contrato, se firmó un acta de suspensión, y posteriormente, tres actas de ampliación de dicha suspensión, las cuales fueron firmadas por los representantes legales de los contratistas de obra e interventoría y por la Subdirectora (E) de la Red Nacional de Carreteras de INVIAS, quien no tenía  la competencia para ello, de acuerdo a lo previsto en el Manual de Contratación del Instituto, habida cuenta que en el numeral 25.3 SUSPENSIÓN DEL CONTRATO, de dicho manual, la suscripción de las actas de suspensión, en este caso, correspondía al (la) Director (a) Operativo.</t>
  </si>
  <si>
    <t>Extralimitación de las funciones por parte del (a) funcionario (a).</t>
  </si>
  <si>
    <t xml:space="preserve">H7AT75. Definición del presupuesto del contrato. Contrato de obra 1877 de 2019. 
Esta entidad de fiscalización haciendo una revisión y verificación del cumplimiento del objeto contractual contratado evidencia que la definición del presupuesto asignando para la ejecución de mantenimiento de la vía no garantiza la transitabilidad y condiciones de seguridad que se requieren, por otro lado, las priorizaciones realizadas al presupuesto no corresponden a los puntos que se intervinieron de forma definitiva.
Se evidencia una inconsistencia en lo manifestado por la interventoría, al manifestar que los recursos asignados al contrato para la ejecución del tramo eran insuficientes, toda vez que, si el inventario ejecutado por esa interventoría era con el fin de evidenciar que los recursos destinados para la ejecución de la obra eran insuficientes, el resultado del inventario arrojo un valor menor al contratado toda vez que como ya se ha indicado con anterioridad el objeto del contrato no se ejecutara en su totalidad.
</t>
  </si>
  <si>
    <t>Lo anterior, debido a la falta de planeación, control  y  supervisión.</t>
  </si>
  <si>
    <t>H8AT75. Ejecución económica y financiera del contrato, sus modificaciones y la justificación que las soporta. Contrato de obra 1877 de 2019. 
Se evidencia que no se ha hecho la ejecución total del presupuesto asignado al contrato No. 1877 de 2019 , faltando el acta final donde se pueda evidenciar o constatar la ejecución y pago de obra al 100%. Igualmente, se desconocen los soportes del reintegro a la DTN de los rendimientos financieros generados en la cuenta bancaria que se utilizó para el manejo del anticipo.</t>
  </si>
  <si>
    <t>Deficiencias en la gestión por parte del Instituto, ausencia en el proceso de planeación, inoperatividad del Sistema de Control Interno, por la indebida aplicación de controles y seguimiento en las actividades ejecutadas por el contratista y avaladas por el interventor del contrato.</t>
  </si>
  <si>
    <t>H9AT75. Presentación y aprobación del instrumento ambiental.
En el contrato 1877 de 2019 celebrado entre INVIAS y LUIS ALBERTO COBA CHOLE, cuyo objeto	fue "Mejoramiento y mantenimiento de la carretera Lorica - San Onofre (Ruta 9004) Sector Coveñas - Tolú (PR30+0000-PR41 +0000, PR46+0100-PR49+0453) y Toluviejo - San Onofre (PR65+0937-PR93+0683) en el Departamento de Sucre", se evidencia deficiencias en cuanto a la aprobación extra temporánea del instrumento ambiental.</t>
  </si>
  <si>
    <t>Ejecución del componente ambiental sin los soportes en su totalidad e inicio tardío del proceso administrativo sancionatorio.</t>
  </si>
  <si>
    <t>H10AT75. Ejecución de obra.
Se realiza visita de campo para revisión y verificación del estado de la obra en la cual se evidencia que la áreas intervenidas mediante el contrato de obra No. 1877 de 2019 cuyo objeto contractual era "Mejoramiento y mantenimiento de la carretera Lorica - San Onofre (Ruta 9004) Sector Coveñas - Tolú (PR30+0000-PR41+0000, PR46+0100-PR49+0453) y Toluviejo - San Onofre (PR65+0937-PR93+0683) en el Departamento de Sucre", presentan fisuras en bloque, perdida del agregado, descascaramiento, baches y fisuras. Una vez identificados los daños encontrados en la obra, este Ente de Control cuantifica la cantidad del daño en un valor de CUATROCIENTOS SESENTA MILLONES DOSCIENTOS DOS MIL NOVECIENTOS CUARENTA Y DOS PESOS ($460.202.942), correspondiente al 75.20% del presupuesto ejecutado.</t>
  </si>
  <si>
    <t>Denota falencias acerca de la calidad de los trabajos realizados.</t>
  </si>
  <si>
    <t>H11AT75. Disposición de residuos de construcción y demolición. Contrato de obra 1877 de 2019. 
Una vez efectuada la visita de campo se pudo identificar la incorrecta disposición de residuos RCD en el PR 88+490 costado derecho a borde de camino en un trayecto, con una longitud de 21 metros por 2 metros de ancho aproximadamente y otra en el PR 89+801 costado derecho a borde de camino con una longitud de 6.6 metros y 2 metros de ancho aproximadamente.
(...) los acuerdos de entrega de material (...) tienen fechas del mes de junio, pero las actas parciales donde menciona la actividad de excavaciones tienen fechas de enero, por lo que se desconoce dónde se almaceno temporalmente estos residuos, teniendo en cuenta que el contratista menciona en entrevista que no hubo lugar de almacenamiento temporal.
Esta situación genera incertidumbre en cuanto al manejo que se le dio a los residuos de excavación, previo a la entrega para la comunidad, ya que en 6 meses (de enero a junio) no se evidencia gestión alguna relacionada a un lugar de almacenamiento temporal.</t>
  </si>
  <si>
    <t>Incertidumbre en cuanto al lugar de almacenamiento temporal de residuos de construcción y demolición, puesto que la actividad de excavación se realizó en enero, pero la  donación del material sobrante se hizo en junio.</t>
  </si>
  <si>
    <t>H12AT75. Legalización de actas de recibo parcial de obra extemporáneas. Contrato de obra 1877 de 2019. 
Este ente de control evidencia que las actas suministradas se encuentran legalizadas extemporáneamente con fecha posterior a la terminación del contrato de obra.</t>
  </si>
  <si>
    <t>Falencias en la supervisión por parte del INVIAS e inadecuada interventoría.</t>
  </si>
  <si>
    <t>14 02 003   </t>
  </si>
  <si>
    <t>14 01 006   </t>
  </si>
  <si>
    <t>21 03 001  </t>
  </si>
  <si>
    <t>Fortalecer  los instrumentos de  supervisión contractual, para contar con una versión mejorada de los informe de supervisión.</t>
  </si>
  <si>
    <t>Revisión y actualización formatos de  informes de supervisión actualizados.</t>
  </si>
  <si>
    <t>Formato de informe de supervisión actualizado, formalizado y socializado</t>
  </si>
  <si>
    <t xml:space="preserve">Revisión y actualización formatos de  informes de supervisión actualizados. </t>
  </si>
  <si>
    <t xml:space="preserve">Que dentro de la información requerida por el comité se encuentre la justificación no solo de las razones por la cuales se realice la respectiva adición modificación y/o prorroga; sino también en caso de presentar un atraso  relevante en el avance físico, de inversión o ejecución, presentar una justificación adicional del por qué el contrato no presenta un estado critico y  las razones de por qué se debe modificar, adicionar y/o prorrogar a pesar de ello.  </t>
  </si>
  <si>
    <t xml:space="preserve">Revisar y actualizar los formatos de comité MINFRA- MN- 12-FR-1, del comité de adiciones, modificaciones y prorrogas, de tal forma que se incluya que  en caso de presentar un atraso relevante en el avance físico, de inversión o ejecución, presentar una justificación adicional del por qué el contrato no presenta un estado critico y  las razones  de por qué se debe modificar, adicionar y/o prorrogar a pesar de ello.  </t>
  </si>
  <si>
    <t xml:space="preserve">Formato actualizado y socializado </t>
  </si>
  <si>
    <t>Revisión y actualización de la resolución por medio de la cual se delegan las funciones.</t>
  </si>
  <si>
    <t xml:space="preserve">Revisar jurídicamente la  legalidad  y pertinencia de la resolución de delegación de funciones No. 08121 del 31 de diciembre de 2018  “Por medio de la cual se delegan unas funciones y se dictan otras disposiciones", respecto lo establecido en el manual de contratación, que establece algo diferente y sus resoluciones modificatorias. </t>
  </si>
  <si>
    <t>Resolución actualizada “Por medio de la cual se delegan unas funciones y se dictan otras disposiciones"</t>
  </si>
  <si>
    <t>AT73</t>
  </si>
  <si>
    <t>AT74</t>
  </si>
  <si>
    <t>AT75</t>
  </si>
  <si>
    <t>AT75-OCAD PAZ</t>
  </si>
  <si>
    <r>
      <t xml:space="preserve">H1AT75-OCAD PAZ. BPIN INVIAS Cauca 20181301010001 Contrato N°. 495 de 2018. INVIAS - FEDECAFETEROS.
En la revisión de los expedientes contractuales se observó (...): 
</t>
    </r>
    <r>
      <rPr>
        <b/>
        <sz val="8"/>
        <rFont val="Arial"/>
        <family val="2"/>
      </rPr>
      <t xml:space="preserve">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1.</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</si>
  <si>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t>
    </r>
    <r>
      <rPr>
        <sz val="8"/>
        <rFont val="Arial"/>
        <family val="2"/>
      </rPr>
      <t xml:space="preserve">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2.</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</si>
  <si>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t>
    </r>
    <r>
      <rPr>
        <b/>
        <sz val="8"/>
        <rFont val="Arial"/>
        <family val="2"/>
      </rPr>
      <t xml:space="preserve">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sz val="8"/>
        <rFont val="Arial"/>
        <family val="2"/>
      </rPr>
      <t xml:space="preserve">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3.</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</si>
  <si>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b/>
        <sz val="8"/>
        <rFont val="Arial"/>
        <family val="2"/>
      </rPr>
      <t>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t>
    </r>
    <r>
      <rPr>
        <sz val="8"/>
        <rFont val="Arial"/>
        <family val="2"/>
      </rPr>
      <t xml:space="preserve">
Se cuantifica un detrimento al patrimonio público por $1.686.687.911.
Acción 4 - Actividad 1.</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</si>
  <si>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b/>
        <sz val="8"/>
        <rFont val="Arial"/>
        <family val="2"/>
      </rPr>
      <t>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t>
    </r>
    <r>
      <rPr>
        <sz val="8"/>
        <rFont val="Arial"/>
        <family val="2"/>
      </rPr>
      <t xml:space="preserve">
Se cuantifica un detrimento al patrimonio público por $1.686.687.911.
Acción 4 - Actividad 2.</t>
    </r>
  </si>
  <si>
    <r>
      <t xml:space="preserve">H2AT75-OCAD PAZ. BPIN INVIAS Cauca 20181301010001 Contrato N°. 496 de 2018. INVIAS - FEDECAFETEROS.
En la revisión de los expedientes contractuales se observó (...): 
</t>
    </r>
    <r>
      <rPr>
        <b/>
        <sz val="8"/>
        <rFont val="Arial"/>
        <family val="2"/>
      </rPr>
      <t>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1.</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</si>
  <si>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t>
    </r>
    <r>
      <rPr>
        <sz val="8"/>
        <rFont val="Arial"/>
        <family val="2"/>
      </rPr>
      <t xml:space="preserv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2.</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</si>
  <si>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t>
    </r>
    <r>
      <rPr>
        <b/>
        <sz val="8"/>
        <rFont val="Arial"/>
        <family val="2"/>
      </rPr>
      <t>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t>
    </r>
    <r>
      <rPr>
        <sz val="8"/>
        <rFont val="Arial"/>
        <family val="2"/>
      </rPr>
      <t xml:space="preserve">
Se cuantifica un detrimento al patrimonio público por $167.852.771.
Acción 3.</t>
    </r>
  </si>
  <si>
    <t xml:space="preserve">H3AT75-OCAD PAZ. BPIN INVIAS Cauca 20181301010001 Adición Contrato de Interventoría 936 de 2018. 
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
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
</t>
  </si>
  <si>
    <t>ACTUACIÓN ESPECIAL DE FISCALIZACIÓN AT 73</t>
  </si>
  <si>
    <t>ACTUACIÓN ESPECIAL DE FISCALIZACIÓN AT 74</t>
  </si>
  <si>
    <t>ACTUACIÓN ESPECIAL DE FISCALIZACIÓN AT 75</t>
  </si>
  <si>
    <t>AUDITORIA DE CUMPLIMIENTO AT 75/2020 - OCAD PAZ</t>
  </si>
  <si>
    <t>NO</t>
  </si>
  <si>
    <t>Documentar los criterios para el flujo de información con las áreas encargadas´.</t>
  </si>
  <si>
    <t>Acuerdo de servicio con la Subdirección de Medio Ambiente.</t>
  </si>
  <si>
    <t>Acuerdo de servicio con las áreas responsables.</t>
  </si>
  <si>
    <t>Caracterización del proceso Control Financiero y Contable actualizada.</t>
  </si>
  <si>
    <t>Reporte de verificación del aplicativo Ekogui.</t>
  </si>
  <si>
    <t xml:space="preserve">1. Protocolo técnico de avance creado
</t>
  </si>
  <si>
    <t>1. Fortalecer la supervisión mediante un protocolo inmerso en el Manual de Contratación ejerciendo mas control sobre la garantía de la interventoría.</t>
  </si>
  <si>
    <t xml:space="preserve">
2. Informes de auditoria de avance técnico de las obras en ejecución.
</t>
  </si>
  <si>
    <t>Anteproyecto de presupuesto con la incorporación del proyecto para terminación de las obras.</t>
  </si>
  <si>
    <t xml:space="preserve">
1. Auditoria de obra posventa.
</t>
  </si>
  <si>
    <t>Guía Metodológica de Cooperación.</t>
  </si>
  <si>
    <t>Una (1) Guía Metodológica.</t>
  </si>
  <si>
    <t xml:space="preserve">
1. Mesa de trabajo con INVIAS, Municipio de Ciénaga.
</t>
  </si>
  <si>
    <t xml:space="preserve">
1 . Acta de mesa de trabajo.
</t>
  </si>
  <si>
    <t xml:space="preserve">
1. Acta de Mesa de trabajo.</t>
  </si>
  <si>
    <t xml:space="preserve">Solicitar al contratista e interventoría el estado del proceso judicial que se adelante respecto a la propiedad de terceros.                                                                         </t>
  </si>
  <si>
    <t>Entrega de Informe de metodología predial usada específicamente en el proceso licitatorio del "Programa Vías para la Equidad".</t>
  </si>
  <si>
    <t xml:space="preserve">Bitácora de verificación de estudios y diseños  aprobada </t>
  </si>
  <si>
    <t>Aprobación por parte de las Direcciones Técnica y Operativa e  implementación por parte de las unidades ejecutoras  de una Formato de verificación de estudios y diseños.</t>
  </si>
  <si>
    <t>Formato de verificación de estudios y diseños  aprobado.</t>
  </si>
  <si>
    <t>Cumplimiento 2019</t>
  </si>
  <si>
    <t>Actuación Especial de Fiscalización AT 73</t>
  </si>
  <si>
    <t>Actuación Especial de Fiscalización AT 74</t>
  </si>
  <si>
    <t>Actuación Especial de Fiscalización AT 75</t>
  </si>
  <si>
    <t>Base de datos implementada.</t>
  </si>
  <si>
    <t>Establecer criterios y parámetros de información en la caracterización del Proceso Control Financiero y Contable.</t>
  </si>
  <si>
    <t>PRÓXIMA A VENCER</t>
  </si>
  <si>
    <t>Ineficiente labor de supervisión del citado convenio, al no hacer uso efectivo de los instrumentos otorgados por la ley para lograr la liquidación de éste y obtener la devolución del total de recursos no ejecutados.</t>
  </si>
  <si>
    <t>Denuncia 2020-187038-82111-D - Convenio Interadministrativo 3522 de 2008</t>
  </si>
  <si>
    <t>Administrativo con presunta incidencia fiscal</t>
  </si>
  <si>
    <t>DENUNCIA 2020-187038-82111-D - CONVENIO INTERADMINISTRATIVO 3522 DE 2008</t>
  </si>
  <si>
    <t>Manual de Contratación actualizado y formalizado</t>
  </si>
  <si>
    <t>Actualizar y fortalecer las actividades e instrumentos de control a la supervisión de convenios y contratos al interior del Manual de Contratación.</t>
  </si>
  <si>
    <t>Fortalecer los controles existentes en el Manual de Contratación de la entidad para la supervisión de convenios y contratos.</t>
  </si>
  <si>
    <t>DENUNCIA2020-187038-82111-D</t>
  </si>
  <si>
    <t>H1ACPP. Suscripción del Otrosí modificatorio al contrato de obra No. 0642 de 2015 – inclusión y suscripción de una cláusula compromisoria. 
Mediante otrosí modificatorio firmado el 18 de diciembre de 2019, el INVÍAS como entidad contratante y el contratista, acordaron la inclusión de una cláusula compromisoria, para someter ante un tribunal de arbitramento las 18 divergencias expuestas por el contratista, y que ya habían merecido concepto del INVÍAS y del interventor del contrato.
(...) dentro de los pliegos estaba explícito el procedimiento mediante el cual debían solucionarse las divergencias surgidas en la ejecución contractual. Dicho procedimiento consiste en reclamación escrita ante el INVÍAS, documentada y consultada previamente con el interventor. En caso de persistir las discrepancias entre el concepto del interventor y el contratista de obra, este debe acudir al procedimiento contemplado en el numeral 7.50 del pliego, el cual dispone que las divergencias que ocurran entre el interventor y el contratista, relacionadas con la supervisión, control y dirección de los trabajos, serán dirimidas por el Jefe de la Unidad Ejecutora del INVÍAS, en caso de no llegarse a un acuerdo, se acudirá al Director Operativo, cuya decisión será definitiva.
Además de lo anterior consideró que la inclusión de una cláusula compromisoria no solo no era conveniente ad portas de la terminación del plazo contractual, sino que además debía observarse de manera detallada la Directiva Presidencial No. 04 de 2018, en la materia, por cuanto el procedimiento arbitral sería mucho más oneroso para el INVÍAS.</t>
  </si>
  <si>
    <t>Notas y revelaciones en la presentación de los Estados Financieros del Instituto.</t>
  </si>
  <si>
    <t>Actualizar el inventario de vías terciarias intervenidas a través del programa COLOMBIA RURAL.</t>
  </si>
  <si>
    <t>Actualizar el Mapa de Riesgos.</t>
  </si>
  <si>
    <t>AF2020</t>
  </si>
  <si>
    <t>Administrativo con posible
incidencia disciplinaria</t>
  </si>
  <si>
    <t>Administrativo con presunta incidencia disciplinaria - Indagación
Preliminar</t>
  </si>
  <si>
    <t xml:space="preserve">Administrativo con posible incidencia disciplinaria </t>
  </si>
  <si>
    <t>Administrativo con presunta disciplinaria</t>
  </si>
  <si>
    <t xml:space="preserve">
La recepción de esta infraestructura no se realizó mediante una entrega física, documentada y detallada y heredó la información contable de las inversiones, cuya característica generalizada, era que los terrenos correspondientes a la infraestructura formaban parte integral de la misma y no se encontraban individualizados, ni inventariados, ni clasificados, tal como lo revela la entidad en sus Notas Explicativas a los Estados Financieros.</t>
  </si>
  <si>
    <t>Acción 1.
Actualizar la Política Contable incorporando "la metodología para valoración masiva de  terrenos".</t>
  </si>
  <si>
    <t>Actualizar la  Política Contable incorporando "la metodología para valoración masiva de  terrenos", de conformidad con la hoja de ruta.</t>
  </si>
  <si>
    <t>Acción 2.
Plan piloto "Metodología para valoración masiva de terrenos".</t>
  </si>
  <si>
    <t>Desarrollar el plan piloto  "Metodología para valoración masiva de terrenos", y analizar el  resultado del mismo para la formalización.</t>
  </si>
  <si>
    <t>Informe plan piloto metodología para valoración masiva de terrenos.</t>
  </si>
  <si>
    <t xml:space="preserve">
Deficiencias en los controles para el registro contable oportuno de las actas de entrega y recibo definitivo de obra que se generan mensualmente, además en las actas que se reciben en forma extemporánea, lo que genera la no afectación de los estados financieros de los años 2017, 2018, 2019 y el efecto en los saldos del año 2020.
En los contratos 407 de 2010, 806 de 2017, 3460 de 2008 y 1344 de 2014 se presentan deficiencias en los controles para el registro contable oportuno de las actas de entrega y recibo definitivo de obra, debido que estas se reciben en forma extemporánea para su registro contable; según lo evidenciado, el procedimiento que se utiliza para el registro contable es sistemático, y por lo tanto las actas de entrega y recibo definitivo de obra que se suscribieron en el año 2020 se reciben en el año 2021 y siguientes, impactando contablemente estos años.</t>
  </si>
  <si>
    <t>Revisar, actualizar y fortalecer los controles del "Procedimiento Gestión y Reconocimiento Contable de las Novedades Bienes de Uso Público", con el fin de registrar oportunamente las actas de entrega y recibo definitivo de las obras.</t>
  </si>
  <si>
    <t>Procedimiento formalizado, socializado e implementado</t>
  </si>
  <si>
    <t xml:space="preserve">
Inadecuada aplicación de la norma contable, por la no contabilización de la depreciación desde la suscripción de las actas de entrega y recibo definitivo de obra de los contratos 407 de 2010, 806 de 2017 y 3460 de 2008.</t>
  </si>
  <si>
    <t>Revisar, actualizar y fortalecer los controles del "Procedimiento Gestión y Reconocimiento Contable de las Novedades Bienes de Uso Público", con el fin de establecer claramente cuál es la fecha de inicio de depreciación de los bienes de uso público.</t>
  </si>
  <si>
    <t xml:space="preserve">
Las deficiencias en la aplicación de las normas en la revelación y presentación de la información financiera de las siguientes cuentas: Cuentas por Cobrar; propiedad Planta y Equipo, Cuentas por Pagar, Bienes de Uso Público, Provisiones, e Ingresos, obedecen a falta de aplicación estricta de las normas establecidas para cada una de las cuentas de los estados financieros del instituto Nacional de Vías a 31 de diciembre de 2020.</t>
  </si>
  <si>
    <t>Acción 1.
Revisar y actualizar la guía AFINCO-GUI-5 - GUIA PARA LA ESTRUCTURACIÓN DE LAS NOTAS DE REVELACIÓN A LOS ESTADOS FINANCIEROS - V1 .</t>
  </si>
  <si>
    <t>Revisión y actualización de  la guía AFINCO-GUI-5 - GUIA PARA LA ESTRUCTURACIÓN DE LAS NOTAS DE REVELACIÓN A LOS ESTADOS FINANCIEROS - V1 .</t>
  </si>
  <si>
    <t xml:space="preserve">Acción 2.
Capacitar a los preparadores de las Notas a los Estados Financieros, para una adecuada presentación de las mismas. </t>
  </si>
  <si>
    <t>Programa de capacitación con los registros de los asistentes</t>
  </si>
  <si>
    <t xml:space="preserve">
No se evidencia la implementación de un plan para el trámite oportuno de las correspondientes cuentas por pagar.</t>
  </si>
  <si>
    <t>Elaborar herramienta metodológica para lograr que la radicación de los documentos soportes requeridos para el trámite de pago se realice de manera oportuna.</t>
  </si>
  <si>
    <t>Analizar las situaciones particulares de cada dependencia, realizando mesas de trabajo, analizando las causas y consecuencias.</t>
  </si>
  <si>
    <t>Documento con la herramienta metodológica</t>
  </si>
  <si>
    <t xml:space="preserve">
Debilidades en el control de los comprobantes de contabilidad y no se detectan la existencia de procedimientos que mitiguen estos casos para evitar reprocesos y optimizar el tiempo de los funcionarios encargados de estas labores; Igualmente se evidencian deficiencias en la aplicación de los controles y supervisión al proceso; falta de segregación de funciones la misma persona que elabora y aprueba el comprobante.</t>
  </si>
  <si>
    <t>Revisar, actualizar y fortalecer los controles del procedimiento AFINCO-PR-3 - REGISTRO DE OPERACIONES CONTABLES - V1 .</t>
  </si>
  <si>
    <t xml:space="preserve">
Debilidades en el control, supervisión y seguimiento de los registros en los comprobantes de contabilidad, lo que ha generado que se presenten comprobantes con un volumen significativo de registros que son reversados, reclasificados, o corregidos, lo que podría afectar los saldos en los estados financieros, produciendo reprocesos y no optimización del tiempo de los funcionarios encargados de estas labores.</t>
  </si>
  <si>
    <t xml:space="preserve">
Falta de una oportuna y efectiva gestión en la consecución de los recursos necesarios para cumplir con el pago de la condena.</t>
  </si>
  <si>
    <t>Revisar y actualizar el procedimiento ALEDEJ-PR-7 PAGO DE CRÉDITOS JUDICIALES, incorporando las acciones de gestión de recursos para pago.</t>
  </si>
  <si>
    <t>Procedimiento revisado y actualizado</t>
  </si>
  <si>
    <t xml:space="preserve">
Falta de una oportuna y efectiva gestión en la consecución de los recursos necesarios para cumplir con el pago de estas sentencias condenatorias conforme lo dispone el Decreto 2469 de 2015 en el PARÁGRAFO del artículo 2.8.6.4.2.</t>
  </si>
  <si>
    <t xml:space="preserve">
Debilidades en la revisión, control y seguimiento de los informes de recaudo del año 2020 y la información presupuestal y sus conciliaciones respectivas, lo que puede generar inconsistencias en la información e incertidumbre en el ingreso de los recursos, contraviniendo el literal “g” de la Cláusula Trigésima del contrato 643 de 2019.</t>
  </si>
  <si>
    <t>Actualizar el procedimiento "RECAUDO DE PEAJE Y CONTROL DE  PESO"  del Sistema de Gestión de INVIAS.</t>
  </si>
  <si>
    <t>Actualizar el procedimiento "RECAUDO DE PEAJE Y CONTROL DE  PESO"  del Sistema de Gestión de INVIAS  donde se evidencie la revisión, control y seguimiento de los informes de recaudo de peajes  y la información presupuestal y conciliaciones respectivas donde se certifiquen  los traslados correspondientes al Tesoro Nacional producto del recaudo.</t>
  </si>
  <si>
    <t>Procedimiento de "RECAUDO DE PEAJE Y CONTROL DE  PESO" actualizado.</t>
  </si>
  <si>
    <t xml:space="preserve">
Deficiente calidad de los trabajos realizados por parte del contratista que venía ejecutando el Contrato 3460 de 2008, en todos los frentes de trabajo (túnel principal, túneles cortos y cielo abierto), que conllevaron a la contratación de obras con cargo a los contratos 877 de 2019 (Tolima 1), 880 de 2019 (Tolima 2) y 885 de 2019 (Quindío).</t>
  </si>
  <si>
    <t xml:space="preserve">Fortalecer  los instrumentos de  supervisión contractual, para  mejorar la evaluación de la calidad de los  trabajos en ejercicio de la  supervisión del contrato de interventoría. </t>
  </si>
  <si>
    <t>Revisión y actualización formatos de  informes de supervisión.</t>
  </si>
  <si>
    <t xml:space="preserve">
Deficiente calidad de los trabajos realizados por parte del contratista que venía ejecutando el Contrato 3460 de 2008, en especial los trabajos a cielo abierto, que conllevaron a la demolición, reconformación y reparación de obras ya construidas, con cargo a los contratos 880 de 2019 (Tolima 2) y 885 de 2019 (Quindío).</t>
  </si>
  <si>
    <t xml:space="preserve">
Negligencia del dueño de los equipos mencionados (que hacía parte de la unión temporal encargada del contrato 3460 de 2008), quien no realizó el retiro formal a su costo (como era su obligación) (...), generando inconvenientes que afectaron directamente el desarrollo de la ejecución de las obras, y conllevaron pagar el retiro de estos equipos, con cargo a los contratos 885 de 2019 (Quindío) y 1759 de 2015 (Equipos electromecánicos), lo cual se constituye en detrimento patrimonial por (...) $1.779.550.505.</t>
  </si>
  <si>
    <t xml:space="preserve">
Deficiencias en el control de las gestiones sociales que debía realizar el contratista a cargo del contrato 3460 de 2008, y que tuvieron que ser cargadas a los contratos de culminación de las obras del proyecto “Cruce de la Cordillera Central”. Toda vez que este contrato era un contrato llave en mano, no se puede determinar el valor del cobro de la gestión social realizada por el mismo, y si estos cobros incluían estas obligaciones que no fueron ejecutadas por este contratista.</t>
  </si>
  <si>
    <t xml:space="preserve">
Toda vez que se concluye que la utilidad de la PTARI ha finalizado, no se evidencian decisiones definitivas por parte de la entidad en cuanto a su disposición, manejo o desmonte, lo cual puede generar un posible riesgo de gestiones antieconómicas, ya que por la operación de esta PTARI se pagan unos costos con cargo al contrato 1759 de 2015, y el hecho de tenerla mayores tiempos a los establecidos puede generar costos de operación superiores a los ya fijados.</t>
  </si>
  <si>
    <t>Formalizar mediante acta la decisión del manejo de la PTARI.</t>
  </si>
  <si>
    <t>Suscribir el acta.</t>
  </si>
  <si>
    <t xml:space="preserve">
Deficiencias en el seguimiento contractual que le corresponde ejercer al INVIAS, de acuerdo con lo establecido en el Numeral 25.1.5 y 25.1.6 del Manual de Contratación del Invías, numerales 1 y 2 del Artículo 34 de la Ley 734 de 2002 y Artículo 84 de la Ley 1474 de 2011.</t>
  </si>
  <si>
    <t xml:space="preserve">
No se vislumbra gestión alguna por parte del INVIAS (...) para atender las recomendaciones de rehabilitación y mantenimiento dejados por la Interventoría en su informe final de julio de 2020, siendo consecuente con la Misión del INVIAS dentro de la política sectorial del Gobierno.</t>
  </si>
  <si>
    <t>Adelantar una visita técnica para soportar la decisión a tomar en relación con las recomendaciones de rehabilitación y mantenimiento atendiendo las recomendaciones dejadas por la interventoría del contrato 1180 de 2018.</t>
  </si>
  <si>
    <t>Visita técnica a los sitios reportados por el Ente de Control, con el fin de establecer las acciones a tomar.</t>
  </si>
  <si>
    <t>Decisión  frente a las recomendaciones de rehabilitación y mantenimiento  dejadas por la interventoría del contrato 1180 de 2018, soportadas en el informe de visita técnica.</t>
  </si>
  <si>
    <t xml:space="preserve">
Deficiencias en la maduración de proyectos que garantice el deber de Planeación consagrado en el Principio de Economía establecido en el artículo 23 de la Ley 80 de 1993.</t>
  </si>
  <si>
    <t xml:space="preserve">
Deficiencias en la planeación administrativa tendiente a la pronta expedición de marcos normativos para nuevas tecnologías en infraestructura de transporte, en virtud de las funciones que le competen, conforme a lo establecido con el numeral 2.16 del artículo 2 del Decreto 2618 de 2013.</t>
  </si>
  <si>
    <t>Revisión y actualización del procedimiento para la regulación técnica de nuevas tecnologías para la infraestructura de transporte indicado en la Resolución 263 de 2020.</t>
  </si>
  <si>
    <t>En conjunto con la Alta Dirección, adelantar una revisión al procedimiento para la regulación técnica de nuevas tecnologías para la infraestructura de transporte indicado en la Resolución 263 de 2020, a efectos de fortalecer los controles para la expedición del marco normativo.</t>
  </si>
  <si>
    <t>Procedimiento ajustado e implementado</t>
  </si>
  <si>
    <t xml:space="preserve">
Deficiencias en la planeación contractual del programa “Colombia Rural”, y de los contratos de obra asociados a los convenios de este programa, toda vez que se estipularon plazos de ejecución que no correspondían a la realidad de los mismos, lo cual genera incertidumbre sobre el cálculo del tiempo real estimado de los proyectos y los costos reales asociados a los mismos, en detrimento de la eficiencia, eficacia y las restricciones básicas del proyecto, generando riesgo de afectaciones en el plazo y el costo final del mismo, si no se controlan de manera adecuada.</t>
  </si>
  <si>
    <t>Elaboración de un documento de insumo.</t>
  </si>
  <si>
    <t>Documento de insumo técnico</t>
  </si>
  <si>
    <t xml:space="preserve">
Deficiencias en planeación (…), como deficiencias en el control efectivo y la supervisión del proyecto.</t>
  </si>
  <si>
    <t xml:space="preserve">
Falta de oportunidad en la función administrativa y deficiencias en la supervisión e interventoría del proyecto.</t>
  </si>
  <si>
    <t xml:space="preserve">Fortalecer  los instrumentos de supervisión contractual, para  mejorar la evaluación de la calidad de los  trabajos en ejercicio de la supervisión del contrato de interventoría. </t>
  </si>
  <si>
    <t>Revisión y actualización formatos de informes de supervisión.</t>
  </si>
  <si>
    <t xml:space="preserve">
Falta de oportunidad en la función administrativa y deficiencias en la supervisión e interventoría del proyecto, al no hacer cumplir las exigencias contractuales relacionadas con este ítem.</t>
  </si>
  <si>
    <t xml:space="preserve">
No se ha definido el procedimiento a seguir en cuanto al reintegro de los recursos que fueron trasladados temporalmente.
Al no existir el reintegro de los recursos que fueron trasladados temporalmente y atender las recomendaciones hechas por la Interventoría en sus informes Nos. 59 - enero, 60 – febrero, 61- marzo y 62 de abril de 2021; se pone en riesgo el cumplimiento de las obligaciones contractualmente adquiridas por el Invías y Contratista.</t>
  </si>
  <si>
    <t xml:space="preserve">
La CGR observa por parte de la Entidad la falta de un seguimiento y control de los términos establecidos por las normas, para dar respuesta oportuna al Derecho de Petición Radicado 16115 de febrero 15 de 2021, sin que se justifique su extemporaneidad de acuerdo con el Decreto 491 de marzo 28 de 2020 que amplía los términos establecidos en las Leyes 1437 de 2011 y 1755 de 2015.</t>
  </si>
  <si>
    <t>Realizar con el Grupo Atención al Ciudadano talleres  de capacitación con funcionarios y contratistas de las unidades ejecutoras del INVIAS,  a manera de reinducción  en aspectos de normatividad asociada a los derechos de petición y componentes técnicos del servicio.</t>
  </si>
  <si>
    <t>Realización de   talleres  de capacitación con funcionarios y contratistas de las unidades ejecutoras del INVIAS.</t>
  </si>
  <si>
    <t>Taller realizado</t>
  </si>
  <si>
    <t>Financiera 2020</t>
  </si>
  <si>
    <t>AUDITORIA FINANCIERA 2019 - AF2019</t>
  </si>
  <si>
    <t>AUDITORIA FINANCIERA 2020 - AF2020</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</si>
  <si>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2.</t>
  </si>
  <si>
    <t xml:space="preserve">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2. </t>
  </si>
  <si>
    <t>H84R16. Motocicletas adquiridas con Orden de Compra 01989 de 2016.
Acción 2.  (Acción 1 considera efectiva de conformidad con la Circular 05 de 2019 de la CGR).</t>
  </si>
  <si>
    <t>Administrativo con presunta incidencia disciplinaria y penal</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</si>
  <si>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3.
</t>
  </si>
  <si>
    <t>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2.</t>
  </si>
  <si>
    <t xml:space="preserve">H25ECP. Ítems No Previstos Pactados Contrato 698 de 2014.
En desarrollo del Contrato 698 de 2014, para el mejoramiento y construcción de la vía secundaria Ataco – Planadas del K36+450 al K38+730, se aprobaron por parte de la interventoría y se validaron por parte del departamento del Tolima, los ítems no previstos 
</t>
  </si>
  <si>
    <t>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Acción 2.</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</si>
  <si>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2.</t>
  </si>
  <si>
    <t xml:space="preserve">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2.
</t>
  </si>
  <si>
    <t xml:space="preserve">H6EVP.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Acción 2.
</t>
  </si>
  <si>
    <t xml:space="preserve">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1.
</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</si>
  <si>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2.</t>
  </si>
  <si>
    <t>Administrativo con presunta incidencia disciplinaria y fiscal (Indagación preliminar)</t>
  </si>
  <si>
    <t>H48R15. Publicación SECOP - Convenio 2211 de 2014.
De la revisión efectuada en el Sistema Electrónico para la Contratación Pública  (con página web https://www.contratos.gov.co/consultas/inicioConsulta.do), se evidencia que no se hizo la respectiva publicación del último proceso en dicho sistema.</t>
  </si>
  <si>
    <t xml:space="preserve">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2.
</t>
  </si>
  <si>
    <t>Revisar y actualizar el procedimiento ALEDEJ-PR-7 PAGO DE CRÉDITOS JUDICIALES, incorporando las acciones de gestión de recursos para  pago.</t>
  </si>
  <si>
    <t>H31AF18. Intereses moratorios fallos judiciales.
El INVIAS en la vigencia 2018 pagó 105 fallos condenatorios, por $46.462.7 millones, por los cuales reconoció  y pagó  intereses moratorios  por  $9.945.2 millones,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t>
  </si>
  <si>
    <t>Realizar análisis de las obligaciones por concepto de la contribución de valorización,  determinar el estado en que se encuentra y las actuaciones surtidas en ellos, para verificar si es viable jurídicamente impulsar el proceso. Derivado del análisis se presentarán los estudios para decisión del Comité de Cartera.</t>
  </si>
  <si>
    <t xml:space="preserve">Identificar las obligaciones que se encuentran en proceso de cobro y determinar el cumplimiento de los elementos jurídicos exigidos a los títulos ejecutivos y su oportunidad de cobro para incluir los casos de imposibilidad de cobro para decisión del Comité de Cartera </t>
  </si>
  <si>
    <t>Actas de Comité de Cartera</t>
  </si>
  <si>
    <t>Revisar y actualizar el procedimiento ALEDEJ-PR-7 PAGO DE CRÉDITOS JUDICIALES, estableciendo puntos de control  para la verificación de cuentas al momento de tramitar el pago de las obligaciones.</t>
  </si>
  <si>
    <t>Revisar y actualizar el procedimiento ALEDEJ-PR-7 PAGO DE CRÉDITOS JUDICIALES.</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</si>
  <si>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</si>
  <si>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Revisar y actualizar el procedimiento ALEDEJ-PR-7 PAGO DE CRÉDITOS JUDICIALES incorporando las acciones de gestión de recursos para  pago.</t>
  </si>
  <si>
    <t>Revisión y actualización de procedimiento que hace parte del proceso de gestión legal / jurisdicción coactiva,  estableciendo las actividades necesarias  de la  fase de cobro persuasivo y coactivo,  puntos de control, registros y documentos que evidencien la gestión.</t>
  </si>
  <si>
    <t>Revisión y actualización de procedimiento que hacen parte del proceso de gestión legal / jurisdicción coactiva,  estableciendo las actividades necesarias  de la  fase de cobro persuasivo y coactivo,  puntos de control, registros y documentos que evidencien la gestión.</t>
  </si>
  <si>
    <t>Efectuar la revisión y ajuste a los procedimientos y formatos relacionadas con el procedimiento administrativo sancionatorio  dentro del marco de los actos administrativos de delegación por parte del Director General.</t>
  </si>
  <si>
    <t>Revisión y ajuste del procedimiento administrativo sancionatorio.</t>
  </si>
  <si>
    <t>Administrativo para indagación preliminar</t>
  </si>
  <si>
    <t>Acuerdo de Niveles de Servicio suscrito</t>
  </si>
  <si>
    <t>Acuerdo de Niveles de Servicio - Unidades Ejecutoras - SMA frente al reporte de información y trámites presupuestales para el inicio de los procesos de expropiación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</si>
  <si>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</si>
  <si>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Conciliación de la cuenta 1909-Depósitos Judiciales entre Contabilidad y Oficina Asesora Jurídica.</t>
  </si>
  <si>
    <t>Realizar la conciliación de la cuenta 1909-Depósitos Judiciales entre Contabilidad y Oficina Asesora Jurídica.</t>
  </si>
  <si>
    <t xml:space="preserve">16 01 004   </t>
  </si>
  <si>
    <t>18 04 001   </t>
  </si>
  <si>
    <t>18 04 004   </t>
  </si>
  <si>
    <t>11 02 001   </t>
  </si>
  <si>
    <t>20 03 002   </t>
  </si>
  <si>
    <t>Guía actualizada y socializada</t>
  </si>
  <si>
    <t>Realizar capacitación a los integrantes del Grupo de Contabilidad sobre la guía: AFINCO-GUI-5 - GUIA PARA LA ESTRUCTURACIÓN DE LAS NOTAS DE REVELACIÓN A LOS ESTADOS FINANCIEROS - V1 .</t>
  </si>
  <si>
    <t>Elaborar un insumo técnico para subsanar las deficiencias en la planeación contractual del Programa Colombia Rural. Este insumo será incluido en la versión 3 de la guía de estructuración de proyectos.</t>
  </si>
  <si>
    <t xml:space="preserve">H1Denuncia2020-187038-82111-D. Reintegro recursos no ejecutados del Convenio Interadministrativo 3522 de 2008.
Indebida gestión fiscal por parte del INVIAS, en la fase contractual y poscontractual del convenio 3522 de 2008 con la Universidad del Pacífico; debido a que el INVIAS no ha logrado la devolución de los recursos no ejecutados por $369.887.830.
Se evidencia que a la fecha no se han logrado suscribir las actas de entrega y recibo de interventoría; adicionalmente no obra dentro del expediente, certificación de pérdida de competencia para liquidar, expedido por el funcionario competente, obligación derivada del Manual de Contratación del INVIAS, para adelantar las acciones pertinentes.
</t>
  </si>
  <si>
    <t>H6AT73. Pago ítems de excavación - Derechos de explotación y/o disposición de materiales. Contrato de obra 1734 de 2019.
Cobro de los "Derechos de explotación y/o disposición de materia/es", ya que están involucrados dentro de los APU's de los ítems "EXCAVACIÓN SIN CLASIFICAR DE LA EXPLANACIÓN  Y CANALES" y "EXCAVACIÓN PARA REPARACIÓN DE PAVIMENTO ASFÁLTICO EXISTENTE INCLUYENDO EL CORTE Y LA REMOCIÓN DE  LAS CAPAS ASFÁLTICAS SUBYACENTES", que han sido cobrados y pagados mediante acta número 3 y acta número 7, sin que los RCD se hayan dispuesto en los sitios de disposición final autorizados para su correcta gestión .</t>
  </si>
  <si>
    <t>Lo anterior, se presenta debido a que el contratista PROTECO Ingeniería S.A.S no ajustó sus APU's conforme las condiciones reales presentadas durante la ejecución de las labores contractuales y realizando los cobros sin correspondencia a dichas condiciones. Así mismo, se genera la detección a causa de las deficiencias en el seguimiento y control a cargo de la interventoría, como también, a la ausencia de adecuadas labores de supervisión a cargo del INVIAS.</t>
  </si>
  <si>
    <t>Acción 1 - Punto A.
Elaborar Guía de Estructuración de Proyectos del INVIAS.</t>
  </si>
  <si>
    <t>Documentación y socialización de la Guía Técnica para la Estructuración de Proyectos del INVIAS, mediante la cual se establecerán lineamientos para fijar precios unitarios de referencia.</t>
  </si>
  <si>
    <t>Guía Técnica de Estructuración de Proyectos socializada.</t>
  </si>
  <si>
    <t xml:space="preserve">H21AF18. Demandas en contra del INVÍAS.  
Revisada la información contenida en el cuadro de los procesos en contra de la Entidad suministrado por la Oficina Jurídica , se observa que a 31 de diciembre de 2018, se siguen presentando inconsistencias como:
• Se encuentran registrados 3.197 procesos mientras que en eKogui solamente hay registrados 2.687.
• El reporte presenta 487 procesos que no tienen calificado el riesgo.
• Existen158 procesos que tienen calificado el riesgo como alto y  no se encuentran provisionados, sin embargo.
• Se encuentran 483 procesos que tienen calificado el riesgo como bajo y medio bajo, los cuales tiene registrada provisión. ......
• En el reporte de procesos pendientes de pago suministrado por la Entidad, existen 61 casos que no cuentan con el número del proceso.....
Esta situación tiene presunta incidencia disciplinaria por la posible inobservancia de lo establecido en el artículo 3 y 5 del Decreto 2052 del 16 de octubre de 2016 y la Resolución 353 del 01 de noviembre de 2016 ambas de la Agencia Nacional de Defensa Jurídica del Estado y la Resolución 783 Interna del INVÍAS del 20 de febrero de 2019, por medio de la cual se adopta una metodología para el cálculo de la provisión contable y de pasivos contingentes.
</t>
  </si>
  <si>
    <t>H22AF18. Cuentas de Orden. 
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Se estableció que las cuentas “9120 Cuentas de Orden Acreedoras – Pasivos Contingentes – Litigios y Mecanismos Alternativos de Solución de conflictos y 9905 Acreedoras por Contra – Pasivos Contingentes por contra”, se encuentran subestimadas en $2.318.105.1 millones.
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
Acción 1 - Actividad 1.</t>
  </si>
  <si>
    <t>H22AF18. Cuentas de Orden. 
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Se estableció que las cuentas “9120 Cuentas de Orden Acreedoras – Pasivos Contingentes – Litigios y Mecanismos Alternativos de Solución de conflictos y 9905 Acreedoras por Contra – Pasivos Contingentes por contra”, se encuentran subestimadas en $2.318.105.1 millones.
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
Acción 1 - Actividad 2.</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</si>
  <si>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1.</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</si>
  <si>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2.</t>
  </si>
  <si>
    <t>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
Acción 3.</t>
  </si>
  <si>
    <t xml:space="preserve">Realizar informe de seguimiento  que evidencie la aplicación del Decreto 1082 de 2015 Guía de Colombia Eficiente y la implementación de los pliegos tipo, en los procesos de selección que adelante la Entidad en las dependencias involucradas en el proceso "Gestión de la Infraestructura vial". </t>
  </si>
  <si>
    <t>H16ECP.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dio el 12 de noviembre de 2015 (once meses después de firmada la Orden de Inicio): En consecuencia, se permitió el avance físico del proyecto ( del 04 de enero al 12 de Noviembre de 2015) con una licencia ambiental en cabeza del Invías.
Acción 3. (Antigua acción 4)</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</si>
  <si>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</si>
  <si>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La identificación de este riesgo se dio en el marco de la implementación de la política de administración del riesgo, orientando el ejercicio a los riesgos de gestión mas relevante desde el punto de vista gerencial.</t>
  </si>
  <si>
    <t>Acción 2.
Realizar la conciliación de la cuenta 1909-Depósitos Judiciales entre Contabilidad y Oficina Asesora Jurídica.</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</si>
  <si>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t>
  </si>
  <si>
    <t>Revisar y actualizar el Manual de Contratación  estableciendo los puntos de control a cargo de la supervisión del contrato.</t>
  </si>
  <si>
    <t>Revisar y actualizar el Manual de Contratación estableciendo los puntos de control a cargo de la supervisión del contrato.</t>
  </si>
  <si>
    <t>Manual de Contratación revisado y actualizado</t>
  </si>
  <si>
    <t>Conciliación anual de la cuenta 1909- Depósitos Judiciales.</t>
  </si>
  <si>
    <t>DIRECCIÓN DE EJECUCIÓN Y OPERACIÓN</t>
  </si>
  <si>
    <t>SUBDIRECCIÓN DE GESTIÓN INTEGRAL DE CARRETERAS NACIONALES</t>
  </si>
  <si>
    <t>SUBDIRECCIÓN DE VÍAS REGIONALES</t>
  </si>
  <si>
    <t>SUBDIRECCIÓN MARÍTIMA, FLUVIAL Y FÉRREA</t>
  </si>
  <si>
    <t>DIRECCIÓN TÉCNICA Y DE ESTRUCTURACIÓN</t>
  </si>
  <si>
    <t>SUBDIRECCIÓN DE GESTIÓN DEL RIESGO</t>
  </si>
  <si>
    <t>SUBDIRECCIÓN DE REGLAMENTACIÓN TÉCNICA E INNOVACIÓN</t>
  </si>
  <si>
    <t>SUBDIRECCIÓN DE SOSTENIBILIDAD</t>
  </si>
  <si>
    <t>DIRECCIÓN JURÍDICA</t>
  </si>
  <si>
    <t>SUBDIRECCIÓN DE DEFENSA JURÍDICA</t>
  </si>
  <si>
    <t>DEO</t>
  </si>
  <si>
    <t>DTE</t>
  </si>
  <si>
    <t>SS</t>
  </si>
  <si>
    <t>SDJ</t>
  </si>
  <si>
    <t>DJ</t>
  </si>
  <si>
    <t>SGI</t>
  </si>
  <si>
    <t>SGR</t>
  </si>
  <si>
    <t>SVR</t>
  </si>
  <si>
    <t>SRTI</t>
  </si>
  <si>
    <t>DEO-DTE-SF</t>
  </si>
  <si>
    <t xml:space="preserve"> DEO-SGI</t>
  </si>
  <si>
    <t>DTE-DEO</t>
  </si>
  <si>
    <t>DEO-DTE</t>
  </si>
  <si>
    <t>DTE-DEO-SGI</t>
  </si>
  <si>
    <t>DJ-DEO-DTE</t>
  </si>
  <si>
    <t>SDJ-DEO-DTE</t>
  </si>
  <si>
    <t>SS-DEO-DTE</t>
  </si>
  <si>
    <t>SF-DTE-DEO</t>
  </si>
  <si>
    <t>DEO-DTE-OAP</t>
  </si>
  <si>
    <t>DEO-DJ</t>
  </si>
  <si>
    <t>DEO (SVR) - DTE</t>
  </si>
  <si>
    <t>DEO-TERRITORIAL SANTANDER</t>
  </si>
  <si>
    <t>DEO-SGI</t>
  </si>
  <si>
    <t>SGI-SS</t>
  </si>
  <si>
    <t>SGI-DJ</t>
  </si>
  <si>
    <t>SF (GC)-SVR-DTE-SS</t>
  </si>
  <si>
    <t>SF-SVR-SMF</t>
  </si>
  <si>
    <t>SF-SVR</t>
  </si>
  <si>
    <t>SS-SMF</t>
  </si>
  <si>
    <t>SMF-SS</t>
  </si>
  <si>
    <t>SS (BUPI)-SF (GC)</t>
  </si>
  <si>
    <t>SS-SF (GC)</t>
  </si>
  <si>
    <t>SF-SS</t>
  </si>
  <si>
    <t>SS (BUPI)</t>
  </si>
  <si>
    <t>SDJ-SF</t>
  </si>
  <si>
    <t>SIGLA</t>
  </si>
  <si>
    <t>GERENCIA GRANDES PROYECTOS Y TÚNELES</t>
  </si>
  <si>
    <t>GGPT</t>
  </si>
  <si>
    <t>DEO-GGPT</t>
  </si>
  <si>
    <t>GGP1</t>
  </si>
  <si>
    <t>GERENCIA GRANDES PROYECTOS 1</t>
  </si>
  <si>
    <t>DEO-GGP1</t>
  </si>
  <si>
    <t>GGP1-SS</t>
  </si>
  <si>
    <t>Administrativo con presunta incidencia 
disciplinaria</t>
  </si>
  <si>
    <t xml:space="preserve">Administrativo con presunta incidencia disciplinaria y fiscal </t>
  </si>
  <si>
    <t>Administrativo con presunta 
incidencia disciplinaria y fiscal</t>
  </si>
  <si>
    <t>Administrativo con 
presunta incidencia disciplinaria y fiscal</t>
  </si>
  <si>
    <t>Administrativo con presunta connotación disciplinaria y fisca</t>
  </si>
  <si>
    <t>Administrativo con presunta incidencia
disciplinaria y fiscal</t>
  </si>
  <si>
    <t xml:space="preserve">Administrativo con presunta incidencia disciplinaria
y fiscal </t>
  </si>
  <si>
    <t>Administrativo 
con presunta incidencia disciplinaria y fiscal</t>
  </si>
  <si>
    <t>Administrativo con 
presunta incidencia disciplinaria para traslado a indagación preliminar</t>
  </si>
  <si>
    <t>Negligencia del ordenador del gasto, corriendo el riesgo que el contratista aproveche esta situación para constituir o acreditar obligaciones de carácter judicial o pecuniarias.</t>
  </si>
  <si>
    <t xml:space="preserve">Deficiencias en el seguimiento y control por parte de la supervisión e interventoría, en la verificación del cumplimiento de las especificaciones técnicas del INVÍAS, con el riesgo de generarse pérdidas progresivas en las propiedades de la estructura del pavimento, uniformidad, durabilidad y posibles reprocesos, comprometiendo la estabilidad de la estructura, y conllevar a un deterioro prematuro de la vía y sus obras complementarias. </t>
  </si>
  <si>
    <t>Deficiencia en la planeación de viabilidad de los estudios y diseños, con el riesgo que se presenten daños en las alcantarillas y en la estructura del pavimento por posible pérdida de la banca, afectando el tránsito de la vía para el servicio de la comunidad que se beneficia de ella. 
Falencias en la planeación y viabilidad de los estudios, diseños, y ejecución de la obra por parte de la Gobernación de Antioquia y la interventoría, para las alcantarillas de las abscisas K0+900 y K1+750 de Armenia y la alcantarilla de la abscisa K5+100 de Heliconia.</t>
  </si>
  <si>
    <t>Deficiencias de seguimiento y control, por parte de la supervisión y la interventoría durante la construcción de las obras, con el riesgo que las afectaciones vayan incrementándose, que se termine de perder la banca en el K0+640 del Tramo 2 (Mosquita – Carmín – Toldas) dejando la obra subutilizada.</t>
  </si>
  <si>
    <t>Deficiencias de seguimiento y control por parte de la supervisión y la interventoría durante la construcción de las obras, con el riesgo que las afectaciones vayan incrementándose.</t>
  </si>
  <si>
    <t>Deficiencias de seguimiento y control por parte de la supervisión y la interventoría durante la construcción de las obras con el riesgo que las afectaciones vayan incrementándose.</t>
  </si>
  <si>
    <t>Deficiencias en el seguimiento y control por parte de la interventoría a la verificación del cumplimiento de las especificaciones técnicas del INVÍAS y a la falta de gestión adicional por parte de la supervisión para corregir y/o preservar la estabilidad de la vía.</t>
  </si>
  <si>
    <t>Falta de planificación en la fase precontractual de diseños definitivos, que se ve reflejada en la condición actual de la vía como derrumbes, pérdida de banca, problemas de visibilidad y comodidad para usuarios de vehículos debido a que el ancho promedio construido es de 4,5 metros y debería ser de seis (6) metros según el Manual de Diseño Geométrico del INVÍAS 2008, para esta velocidad de operación de 30 km/h y el tipo de terreno.
La falta de planeación por parte de la entidad contratante se evidencia en la ausencia de obras de contención lateral y estabilización de taludes, entendiendo que la vía atraviesa un terreno montañoso-escarpado y que requiere obras de contención para evitar daños como la perdida de la banca, fisuras generadas por falta de confinamiento y/o estabilización de taludes para evitar derrumbes y así, ofrecer conectividad vial a los dos municipios.</t>
  </si>
  <si>
    <t>Falencias en la planeación por omitir el diseño y construcción de obras de contención y confinamiento en la vía; deficiencias de seguimiento y control por parte de la interventoría, la Supervisión de la Gobernación de Antioquia y del contratista de obra al no advertir desde la parte técnica que los recursos invertidos se encontraban en riesgo, al no construir las obras de contención y confinamiento requeridas para la estabilidad de las obras.</t>
  </si>
  <si>
    <t xml:space="preserve">Falencias en la planeación por omitir el diseño y construcción de obras de contención y confinamiento en la vía, falencias de seguimiento y control por parte del supervisor de la Gobernación de Antioquia y del contratista de obra al no advertir desde la parte técnica que los recursos invertidos se encontraban en riesgo al no construir las obras de contención y confinamiento requeridas para la estabilidad de las obras; de igual manera, a falencias en procesos constructivos que generaron daños tipo piel de cocodrilo, falta de seguimiento y control durante la 
ejecución de la obra por parte de interventoría y falta de seguimiento por parte de la supervisión del contrato de obra al no hacer efectivas las pólizas del contrato evitando que las áreas afectadas se amplíen y se incremente el daño patrimonial que al momento se cuantifica en $10.734.551. </t>
  </si>
  <si>
    <t>Debido a la decisión del contratista de cobrar cantidades superiores a las que se ejecutaron y falencias en el seguimiento y control por parte de la interventoría y la supervisión del Departamento de Antioquia, al pagar mayores cantidades a las ejecutadas realmente en obra, lo que ocasiona un daño patrimonial al estado por un valor total de $9.977.804.</t>
  </si>
  <si>
    <t>Deficiencias en el seguimiento y control por parte de la interventoría y la supervisión a la verificación del cumplimiento de las especificaciones técnicas del INVÍAS y a la falta de gestión adicional por parte de la supervisión para corregir y/o preservar la estabilidad de la vía.</t>
  </si>
  <si>
    <t>Deficiencias en el seguimiento y control por parte de la interventoría y la supervisión a la verificación del cumplimiento de las especificaciones técnicas del INVÍAS y a la falta de gestión por parte de la supervisión para corregir y/o preservar la estabilidad de la vía.</t>
  </si>
  <si>
    <t>Deficiencias en el seguimiento y control por parte de la interventoría y la supervisión frente al deterioro prematuro de la vía, a la verificación del cumplimiento de las especificaciones técnicas del INVÍAS y a falencias en la planeación por omitir el diseño y construcción de obras de contención y confinamiento.</t>
  </si>
  <si>
    <t xml:space="preserve">Deficiencias en el seguimiento y control por parte de la interventoría y la supervisión frente al deterioro prematuro de la vía, a la verificación del cumplimiento de las especificaciones técnicas del INVÍAS y a falencias en la planeación por omitir el diseño y construcción de obras de confinamiento y/o diseños inadecuados de obras de contención.
No se observa gestión por parte de las entidades contratantes y de la interventoría para manifestar que se requerían obras de contención específicas que permitieran mantener la continuidad, calidad y estabilidad de algunos tramos identificados en las vías en cuestión. </t>
  </si>
  <si>
    <t>Falta de seguimiento y control de los rendimientos financieros generados en la cuenta principal y en las subcuentas de los contratos, lo cual es un incumplimiento en la aplicación de la normatividad vigente y lo señalado en el contrato interadministrativo 1234 de 2017. Lo que generó un valor total de $1.780.370.281, que no se consignaron en la cuenta del Tesoro Nacional para hacer parte de los recursos de capital y del presupuesto nacional en dichas vigencias.
Entre la Gobernación de Antioquia y el INVÍAS se trasladan la responsabilidad de la consignación de los rendimientos financieros, por lo que se evidencian correos entre las entidades donde se reconoce la existencia y necesidad de realizar el trámite de consignación de los rendimientos, donde se requieren las autorizaciones y firmas de los interventores y del Tesorero del Departamento, por lo que se evidencian informes con requerimientos para firma, los cuales no realizaban y se devolvían a destiempo. La situación antes descrita hizo que no se cumpliera con la obligación de consignar los recursos por conceptos de rendimientos financieros generados en la cuenta principal y en las subcuentas conforme a los tiempos de Ley.</t>
  </si>
  <si>
    <t xml:space="preserve">Adoptar como mecanismo de seguimiento y control del convenio interadministrativo una lista de chequeo de los términos del proceso de contratación que en cada caso adelante el ente territorial, con el fin de verificar que estos cumplan las especificaciones y anexos técnicos que hacen parte del convenio. </t>
  </si>
  <si>
    <t>Realizar mesas de trabajo, para definir lineamientos, adoptar y formalizar.</t>
  </si>
  <si>
    <t>Exhortar a la Gobernación de Antioquia para que liquide en forma bilateral o unilateralmente el contrato de obra derivado, antes de finalizar el termino contractual y/o legal.</t>
  </si>
  <si>
    <t>Comunicación escrita dirigida a la Gobernación de Antioquia.</t>
  </si>
  <si>
    <t xml:space="preserve">Radicado comunicación </t>
  </si>
  <si>
    <t>No Aplica para INVIAS. No Obstante lo anterior el INVIAS con el ánimo de liquidar el convenio, realizará un requerimiento a la Gobernación de Antioquia, en el sentido que se proceda a liquidar dentro del término contractual y en todo caso dentro del legal unilateralmente el convenio.</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</si>
  <si>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correspondientes con el registro fotográfico de los hallazgos subsanados. 
No obstante lo anterior, de ser procedente se hará una revisión en este punto al sistema de gestión de calidad, a fin de hacer los ajustes si hubiere lugar.  </t>
  </si>
  <si>
    <t>Comunicación escrita dirigida a la Gobernación de Antioquia, requiriendo informe estado actual de las obras y en caso de no haberse subsanado, se exhortara a la Gobernación para que declare el siniestro.</t>
  </si>
  <si>
    <t>Documentos tipo de anexo técnico y estudios previo de convenio interadministrativo</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</si>
  <si>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 </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</si>
  <si>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 </t>
  </si>
  <si>
    <t>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t>
  </si>
  <si>
    <t xml:space="preserve">Requerir a la Gobernación de Antioquia para que remita un informe  financiero integral con sus respectivos soportes, de los rendimientos financieros generados en la cuenta principal del convenio interadministrativo 01234 de 2018 y de las subcuentas derivadas. </t>
  </si>
  <si>
    <t xml:space="preserve">H19ACC1234. Reintegro de rendimientos financieros. 
Para el manejo de los recursos provenientes de la enajenación de ISAGEN S.A ESP, que derivó en el convenio 01234 de 2017 suscrito entre el INVÍAS y la Gobernación, se apertura una cuenta principal y unas subcuentas en la que se evidenció que los rendimientos financieros generados durante el 2018 al 2020, no se transfirieron en su totalidad a la cuenta principal del Tesoro Nacional, los cuales debían ser consignados 10 días después de su causación, como lo ordena la Ley. </t>
  </si>
  <si>
    <t>H1ACC1234. Pólizas contratos de obra.
Las garantías únicas de los contratos de obra derivados del Convenio interadministrativo 01234 de 2017, cuyo contratante es la Gobernación de Antioquia, se suscribieron con una vigencia, según el literal d) estabilidad y calidad de la obra, de tres (3) años y no de cinco (5) años, como lo especifican los estudios previos y la minuta del convenio 01234 de 2017 en su cláusula décimo quinta (15ª), por cuanto la administración departamental realizó el cambio unilateralmente y basado en un concepto de Seguros del Estado en el que se argumenta que las actividades no son pavimentación sino mejoramiento, mantenimientos y conservación de vías existentes, lo que incluye mejoramiento de la superficie con carpeta asfáltica. Sin embargo, en visitas técnicas efectuadas por la Contraloría General de la República, se evidenció que las actividades ejecutadas corresponden a construcción de obra nueva, como es el caso de la conformación de la estructura de pavimento, construcción de obras transversales de drenaje, construcción de muros de contención e instalación de señalización vertical y horizontal sobre el pavimento, por lo que se debió expedir la póliza de estabilidad por 5 años.</t>
  </si>
  <si>
    <t>H2ACC1234. Liquidación Contrato 4600008774 de 2018.
La Cláusula Décima Primera del contrato establece que la liquidación se realizará en los términos del artículo 217 del Decreto Ley 019 de 2012 y 11 de la Ley 1150 de 2007. El acta de inicio fue del 22 de noviembre de 2018, fecha de terminación del 21 de abril de 2019 y acta de recibo final del 9 de diciembre de 2019. Una vez realizada la revisión del mismo, se constató que el contrato no se encuentra liquidado.</t>
  </si>
  <si>
    <t>H3ACC1234. Terminación y liquidación Contrato 4600008766-2018 Concepción. 
En la visita de campo realizada por la CGR en noviembre de 2021, se constata la construcción de 618.5 ml de carpeta asfáltica, obras de drenaje y señalización, sin embargo, estas cantidades no fueron recibidas por parte de la interventoría, ni pagadas al contratista por parte de la Gobernación de Antioquia, tampoco tuvieron seguimiento y control ni de la interventoría del INVÍAS, ni del supervisor de la Gobernación de Antioquia; aunque la obra se encuentre en buen estado al momento de la visita de la CGR, legalmente ni la Interventoría ni la Gobernación de Antioquia pueden dar fe del cumplimiento de las especificaciones técnicas porque no hubo personal técnico que hiciera el seguimiento en tiempo real de la ejecución de las diferentes actividades ejecutadas o de verificar si se ejecutó un buen proceso constructivo porque no contó con el seguimiento obligatorio que exige la Ley en materia de contratación estatal, y los manuales de contratación e interventoría tanto del Departamento como del INVÍAS.</t>
  </si>
  <si>
    <t>H5ACC1234. Descole Alcantarillas- Contrato de Obra 4600008120 Armenia y Contrato de Obra 4600008157 de 2018 Heliconia. 
En visita realizada el 21 de octubre del 2021 al tramo correspondiente en la vía Heliconia - Alto el Chuscal, se evidenciaron deficiencias en los estudios y diseños de una obra transversal - Alcantarilla, la cual no está cumpliendo plenamente con su objetivo principal de darle un flujo de terminación adecuado al caudal de agua de escorrentía, dado que no se diseñaron ni construyeron los Disipadores de Energía como lo indica el Manual de Drenaje para Carreteras, razón por la cual se está presentando una acelerada socavación del talud inferior de la calzada.</t>
  </si>
  <si>
    <t>H6ACC1234. Contrato No. 4600008284 de 2018 Municipio de Guarne.
El Contrato 4600008284 de 2018, tenía como objeto el “Mejoramiento de vías terciarias en la subregión del oriente de Antioquia con recursos provenientes de la enajenación de ISAGEN para las vías Garrido – Toldas y Mosquita - Carmín – Toldas del Municipio de Guarne en la Subregión Oriente de Antioquia”; en visita de inspección se constató la presencia de fisuras longitudinales y transversales, desprendimiento de cunetas del pavimento y pérdida parcial de la banca. (...) Las afectaciones a las obras del Tramo 1 y del Tramo 2 totalizan $14.424.982.</t>
  </si>
  <si>
    <t>H7ACC1234. Contrato No. 4600008205 de 2018 Municipio de El Santuario. 
En visita de inspección realizada el 21 de octubre de 2021, se constata la presencia de fisuras en una longitud de 200 metros en el Tramo 1, lo que, multiplicado por el ancho de referencia de 0,60 metros, arroja un área de afectación de 120 m2 del ítem OE-6 “Suministro, colocación y compactación de mezcla asfáltica  MDC-19, con asfalto normalizado (...)".</t>
  </si>
  <si>
    <t>H8ACC1234. Contrato No. 4600008198 de 2018 Municipio de Guatapé. 
En visita de inspección realizada el 20 de octubre de 2021, se constató la presencia de fisuras en una longitud de 30,3 metros, lo que, multiplicado por el ancho de referencia de 0,60 metros, arroja un área de afectación de 18,18 m2 del ítem OE-19 “Suministro, colocación y compactación de mezcla asfáltica MDC-19, con asfalto normalizado (...)".</t>
  </si>
  <si>
    <t>H10ACC1234. Calidad contrato de obra 4600008204 vía Caicedo - La Usa del municipio de Caicedo. 
En visita realizada el 4 de octubre del 2021 al tramo correspondiente en la vía Caicedo – La Usa (11 meses después de liquidado el contrato), se determinaron afectaciones en las propiedades mecánicas y estructurales de la carpeta asfáltica en 299,57 m2 por un valor de $17.147.615,5.</t>
  </si>
  <si>
    <t xml:space="preserve">H11ACC1234. Planeación y ejecución en la vía Frontino - Cañasgordas del Contrato de Obra No. 4600008678 de 2018.
Durante la visita técnica a las obras ejecutadas del contrato 4600008678 de 2018 en la vía Frontino -Cañasgordas, se encontraron daños sobre la carpeta asfáltica como fisuras longitudinales, transversales y derrumbes. Adicionalmente, se evidenció un punto crítico que impide el paso de vehículos por la vía. </t>
  </si>
  <si>
    <t>H12ACC1234. Contrato 4600008774-2018 Marinilla.
En la revisión de las cantidades ejecutadas en visita de campo, se encontró una diferencia entre las señales existentes que a noviembre de 2021 están prestando servicio y las cantidades acumuladas pagadas en acta de recibo final en cuantía de una (1) unidad, por otro lado, en la revisión del ítem de carpeta asfáltica, se encontró daños prematuros, originados por la falta de previsión de estructuras de contención y drenaje.</t>
  </si>
  <si>
    <t>H13ACC1234. Calidad Contrato 4600008766-2018 Concepción.
En visita de campo se evidenció daños prematuros en ítem de carpeta asfáltica en tramos recibidos por la Interventoría del proyecto y pagados por la Gobernación de Antioquia, se realizó la medición en campo en presencia de interventoría y supervisión de la Gobernación de Antioquia, la cuantificación de los daños prematuros asciende a $10.734.551.</t>
  </si>
  <si>
    <t xml:space="preserve">H14ACC1234. Contrato 4600008761-2018 Pueblorrico.
En visita de campo se verifica la ejecución de los ítems pagados mediante actas parciales y final de obra, producto de la revisión se encuentra una diferencia entre los metros lineales pagados versus los metros lineales encontrados en terreno del ítem defensas metálicas y un faltante de 2 señales verticales que a la fecha de la visita técnica no se encuentran prestando el servicio para el que fueron contratadas. </t>
  </si>
  <si>
    <t>H15ACC1234. Calidad contrato de obra 4600008226 vía Abriaquí - Frontino (vía 62an10-2) del municipio de Abriaquí.
En el marco del Contrato 4600008226 de 2018 derivado del Convenio 01234 de 2017, se pudo constatar mediante visita técnica a las intervenciones en la vía Abriaquí-Frontino, daños en la carpeta asfáltica lo que ha generado riesgo de daño prematuro de la vía y sus obras complementarias.</t>
  </si>
  <si>
    <t>H16ACC1234. Calidad contrato de obra 4600008144 vía Galilea – Santa Ana del Municipio de Granada.
En marco del Contrato 4600008144 de 2018, derivado del Convenio 01234 de 2017, se pudo constatar mediante visita técnica a las intervenciones en la vía Galilea - Santa Ana en Granada Antioquia, daños en la carpeta asfáltica lo que ha generado riesgo de daño prematuro de la vía y sus obras complementarias.</t>
  </si>
  <si>
    <t>H17ACC1234. Calidad contrato de obra 4600008197 vías Rancho Triste - San José, San José - Nazareth, Tabacal- Alto de San José y La Lucha- San Nicolás del Municipio de La Ceja.
En el Contrato 4600008197, suscrito en el marco del Convenio 01234 de 2017, cuyo objeto es “Mejoramiento de vías terciarias en la subregión de oriente de Antioquia con recursos provenientes de la enajenación de ISAGEN para las vías Rancho Triste- San José, San José-Nazareth, Tabacal- Alto de San José y La Lucha- San Nicolás del municipio de La Ceja” se constató mediante visita de inspección, daños prematuros en la carpeta asfáltica como fisuras de borde, desgaste superficial, disgregación superficial de la capa de rodadura, entre otros.</t>
  </si>
  <si>
    <t>H18ACC1234. Calidad contrato de obra 4600008240 vías Chaparral - Juan XXIII y Las Hojas - Rio Abajo, y en varias Subregiones de Antioquia para la vía Corral - Santa Rita Chaparral, del Municipio de San Vicente. 
En el Contrato 4600008240, suscrito en el marco del Convenio 01234 de 2017, cuyo objeto es “Mejoramiento de vías terciarias con recursos provenientes de la enajenación de Isagen en la subregión oriente de Antioquia para las vías Chaparral - Juan XXIII y Las Hojas - Río Abajo, y en varias subregiones de Antioquia para la vía Corral - Santa Rita Chaparral, del municipio de San Vicente” se constató mediante visita de inspección daños prematuros en la carpeta asfáltica como fisuras de borde, media luna en el borde de la calzada, hundimientos, fallos originados por socavación de la base de soporte, entre otras</t>
  </si>
  <si>
    <t>SVR-SE-Direcciones Territoriales</t>
  </si>
  <si>
    <t>ACC1234</t>
  </si>
  <si>
    <t>Inadecuada decisión por parte de la Gobernación de Antioquia al incumplir con las cláusulas establecidas en el Convenio 01234 de 2017 y a la deficiente supervisión por parte de del Instituto Nacional de Vías INVÍAS al no aplicar las herramientas disponibles en el convenio para conminar a la Gobernación de Antioquia a cumplir con las condiciones pactadas.
El INVÍAS envió varios requerimientos a la Gobernación de Antioquia, relacionados sobre el incumplimiento de la cláusula Décimo Quinta del convenio, pero nunca tomó decisiones de fondo para corregir el error que cometió la Gobernación de Antioquia, y tampoco utilizó los mecanismos que en el convenio fueron acordados, para la supervisión y control del mismo, entre las dos entidades, por lo que la supervisión realizada por la Subdirección de Red Terciaria y Férrea, no cumplió con lo establecido en el parágrafo 3 del artículo 84 de la Ley 1474 del 2011.</t>
  </si>
  <si>
    <t>Cumplimiento convenio 1234 de 2017</t>
  </si>
  <si>
    <t>AUDITORIA DE CUMPLIMIENTO CONVENIO 1234 DE 2017 - ACC1234</t>
  </si>
  <si>
    <t>Falencias en el seguimiento y control oportuno por parte de la Gobernación de Antioquia, lo que puede ocasionar obligaciones de carácter judicial o pecuniarias futuras y la incertidumbre de las especificaciones técnicas, materiales, procesos constructivos, ensayos y cuantificación de las actividades que se ejecutaron sin interventoría y sin supervisión.
Falta de gestión tanto de la Gobernación de Antioquia como del INVÍAS en su calidad de supervisores del convenio, para imponer la sanción y así evitar que el contratista siga ejecutando obra sin el seguimiento pertinente, generando el riesgo que las obras se ejecuten sin el cumplimiento de las especificaciones técnicas.</t>
  </si>
  <si>
    <t>H104R14. Convenio No. 2323 de 2013 Puerto Caicedo Putumayo, planeación contractual.
Estudios previos insuficientes e inadecuados antes de la suscripción del Convenio Interadministrativo, lo que ha conllevado el ajuste de especificaciones y cantidades de obra y el consecuente retraso de ejecución en más de cinco meses. La fecha de terminación inicial estaba prevista para el 13 de enero de 2015 y el contrato fue prorrogado hasta el 13 de julio de 2015.</t>
  </si>
  <si>
    <t>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1.</t>
  </si>
  <si>
    <t>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2.</t>
  </si>
  <si>
    <t>H2AF2020. Oportunidad en el registro del traslado de Bienes de Uso Público en Construcción a Bienes de Uso Público en Servicio. Contratos 407 de 2010, 806 de 2017, 3460 de 2008 y 1344 de 2014.
Las actas de entrega y recibo definitivo de obra de los cuatro contratos se contabilizaron en la vigencia del 2020, los cuales correspondían a vigencias anteriores:
Contrato 407 de 2010: Se evidenció que el acta de entrega y recibo definitivo de obra se contabilizo 2 años y 4 meses después de la suscripción de esta.
Contrato 806 de 2017: Se estableció que en la descripción del comprobante se menciona que el acta de entrega definitiva (...) es del 22 de diciembre de 2019, sin embargo, al revisar existen dos actas, una del 30 de noviembre de 2019 y otra aclaratoria de fecha 20 de diciembre de 2019, de acuerdo con esta situación, existe una inconsistencia en las fechas de las actas con lo establecido en la descripción del comprobante. El registro contable del acta de entrega y recibo definitivo se realiza el 31 de diciembre de 2020, se contabiliza un año después de suscrita dicha acta.
Contrato 3460 de 2008: Se evidenció que el acta de entrega y recibo definitivo de obra (...) de fecha 28 de diciembre de 2016 fue registrada contablemente con el comprobante 117012 el 31 de diciembre de 2020, es decir que la contabilización se efectuó 4 años después de suscrita el acta de entrega y recibo definitivo de obra.
Contrato 1344 de 2014: El registro contable se realizó el 30/12/2020, y la fecha suscripción del acta es del 23 de octubre de 2017, es decir que la contabilización se realizó 3 años y 2 meses después de la fecha del acta.</t>
  </si>
  <si>
    <t>H3AF2020. Oportunidad en el registro de la Depreciación de los Bienes de Uso Público en Servicio.
En la revisión de los comprobantes contables se detectó que no se inició la contabilización de la depreciación de los Bienes de Uso Público en Servicio de manera oportuna:
Contrato 407 de 2010: Acta de entrega y recibo definitivo de obra 22 de diciembre de 2017, inicio de depreciación 01 de abril de 2020, contabilización del traslado de Bienes de Uso público en Construcción a Bienes de Publico en Servicio 30 de abril de 2020.
Contrato 806 de 2017: Acta de entrega y recibo definitivo de obra 30 de noviembre de 2019, inicio de depreciación 04 de septiembre de 2020, contabilización del traslado de Bienes de Uso público en Construcción a Bienes de Publico en Servicio 31 de diciembre de 2020.
Contrato 3460 de 2008: Acta de entrega y recibo definitivo de obra 28 de diciembre de 2016, inicio de depreciación 04 de septiembre de 2020, contabilización del traslado de Bienes de Uso público en Construcción a Bienes de Publico en Servicio 31 de diciembre de 2020.</t>
  </si>
  <si>
    <t xml:space="preserve">H4AF2020. Revelaciones Notas a los Estados Financieros.
Inconsistencias y deficiencias en la revelación y presentación de las notas a los Estados Financieros:
Se realizó revisión de cada una de las Notas a los Estados Financieros del Instituto Nacional de Vías a 31 de diciembre de 2020 (...) encontrándose las siguientes situaciones:
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
Acción 1.
</t>
  </si>
  <si>
    <t xml:space="preserve">H4AF2020. Revelaciones Notas a los Estados Financieros.
Inconsistencias y deficiencias en la revelación y presentación de las notas a los Estados Financieros:
Se realizó revisión de cada una de las Notas a los Estados Financieros del Instituto Nacional de Vías a 31 de diciembre de 2020 (...) encontrándose las siguientes situaciones:
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
Acción 2.
</t>
  </si>
  <si>
    <t>H5AF2020. Reservas presupuestales constituidas vigencia 2020.
Las reservas constituidas no cumplen con los requisitos mínimos establecidos:
INVIAS en la justificación de la constitución de reservas presupuestales para la vigencia 2020, expone que se radicaron cuentas por pagar, en el mes de diciembre, sin embargo, no se logró generar la obligación, por tal razón, se constituyeron reservas presupuestales (...).
INVIAS constituyó reservas presupuestales con posterioridad al cumplimiento de los compromisos (...), generándose una sobreestimación de la reserva por $35.532.924.876,28.</t>
  </si>
  <si>
    <t>H6AF2020. Registro, elaboración y control de comprobantes de contabilidad.
Deficiencias e inconsistencias en la elaboración de comprobantes contables:
(...)  De 783 comprobantes revisados, se evidenció que 528 estaban elaborados y aprobados por la misma persona.</t>
  </si>
  <si>
    <t xml:space="preserve">H7AF2020. Elaboración y control de comprobantes de contabilidad.
Deficiencias en la contabilización y control de comprobantes:
Según información suministrada por el Instituto Nación de Vías, se efectuaron 11.547 comprobantes de contabilidad que contienen ajustes y reclasificaciones durante el año 2020.
En revisión de los conceptos de los comprobantes de contabilidad la CGR evidenció en 401 comprobantes que existen 240 reclasificaciones, 47 reversiones y 114 correcciones.
</t>
  </si>
  <si>
    <t>H8AF2020. Intereses por Mora – Laudo Arbitral.
INVIAS no ha cancelado el valor de la condena ordenada en el laudo arbitral ejecutoriado el 2 de junio de 2017, ni los respectivos intereses de mora a la tasa comercial, y en consecuencia, sigue generando mayores gastos para la entidad. El laudo presenta una condena de $45.909.629.127 y unos intereses por mora de $30.853.941.573 para un total de $76.763.570.700, con corte al 31 de diciembre de 2020.</t>
  </si>
  <si>
    <t>H9AF2020. Pago de Intereses Moratorios en Laudos Arbitrales y Sentencias Judiciales.
El INVIAS en el consolidado de 4 casos analizados, se pagaron intereses de mora a la tasa comercial por $2.796.608.696 lo que constituye un presunto detrimento patrimonial y este valor equivale al 155% del valor del capital adeudado por estos conceptos.
Igualmente de los hechos condenados no se evidencia que la entidad haya adelantado las actuaciones para la determinación e inicio de las acciones de repetición correspondiente a cada caso en comento.</t>
  </si>
  <si>
    <t>H10AF2020. Informe de recaudo de peajes año 2020.
En el informe de recaudo consolidado del año 2020 de peajes se detectó que el valor consignado a INVIAS es menor que el reportado en el informe consolidado (…) en cuantía de $1.208.219.700.
Otra situación que se encontró en la revisión de los ingresos por recaudo de peajes es la siguiente: El valor consignado a INVIAS según el informe anterior fue $672.453.005.372 y el valor aforado por este concepto en el presupuesto como recaudo efectivo acumulado en el año 2020 fue $660.121.102.493, no se evidenció la conciliación de estos valores.</t>
  </si>
  <si>
    <t>H11AF2020. Repotenciación y reparación en puentes y túneles Cortos. Proyecto Cruce de la Cordillera Central.
Asunción de costos en contratos nuevos por deficiente calidad de los trabajos realizados por parte del contratista que venía ejecutando el proyecto: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conforme con los frentes de trabajo asignados dentro de su alcance contractual.
Para acometer dichas obras, cada contratista realizó estudios y diseños con el fin de evaluar el estado real de las estructuras que se debían terminar, para saber si se podía continuar en ellas obras o si eran necesarias intervenciones adicionales para asegurar la funcionalidad de las mismas.</t>
  </si>
  <si>
    <t>H12AF2020. Reparación de obras construidas con el contrato 3460 de 2008.
Pago de reparaciones por deficiencias de obras ejecutadas en contratos anteriores, por un valor de $11.363.363.720, con corte a 30 de abril de 2021: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t>
  </si>
  <si>
    <t>H13AF2020. Movimiento de maquinaria abandonada por contratista del contrato 3460 de 2008.
Pago por movimiento de maquinaria no perteneciente al Instituto Nacional de Vías por $1.779.550.505, con corte a 30 de abril de 2021:
En desarrollo de los trabajos de culminación del proyecto Cruce de la Cordillera Central, para el frente de obra correspondiente a la construcción del Centro de Control de Operaciones18 ubicado en el sector Américas (Quindío), se presentó una situación que impedía el avance del mismo: el contratista anterior dejó maquinaria abandonada en un lote de su propiedad, que estorbaba las labores a realizar en este frente, y aun cuando el lote fue sometido a expropiación judicial para su uso en el proyecto, este contratista no respondió por el retiro de la maquinaria, (...) por lo cual el Invías, junto con el contratista de obra y su respectiva interventoría, toman la decisión de hacer el retiro de los equipos con cargo a los recursos del contrato 1759 de 2015.
Otros frentes:
(...) se ejecutaron otras actividades de retiro y desmonte en otros frentes, específicamente en el sector del Puente 12 (La Herradura), en donde se hizo desmontaje de una torre grúa abandonada por el contratista del contrato 3460 de 2008. Dicho desmontaje se hizo con cargo al contrato 885 de 2019.</t>
  </si>
  <si>
    <t>H14AF2020. Pendientes sociales no cerrados en el contrato 3460 de 2008.
Pago por pasivos sociales dejados por el contratista anterior, por $3.477.080.339, con corte a 30 de abril de 2021:
Se evidencia que en desarrollo de los contratos 877 de 2019, 880 de 2019 y 885 de 2019, relacionados con la culminación del proyecto “Cruce de la Cordillera Central”, se han tenido que asumir los casos sociales que estaban a cargo del contratista del contrato 3460 de 2008.</t>
  </si>
  <si>
    <t xml:space="preserve">H15AF2020. Manejo de la PTARI Túnel de la Línea posterior a la conclusión del proyecto.
No se ha definido la destinación de la PTARI (Planta de tratamiento de aguas residuales industriales) ubicada en inmediaciones del Túnel Principal (que ya cumplió con su razón de ser), toda vez que el permiso de vertimientos ya fue archivado por la entidad ambiental:
(...) se evidencia (en la respuesta de la entidad) que las gestiones comenzaron después del 20 de mayo de 2021, unos días antes de la generación de la observación. A la fecha no hay respuesta por parte del Invías sobre la decisión definitiva a tomar sobre el tema.
</t>
  </si>
  <si>
    <t>H16AF2020. Proyecto Aguaclara – Gamarra – Pólizas que amparan el Acta de Aprobación Definitiva de Estudios y Diseños y Acta de Entrega y Recibo Definitivo de la Obra – Contrato 1179 de 2018.
Seis meses después de haberse recibido finalmente las obras, se establecen falencias en la Gestión del INVIAS en cuanto a la revisión y aprobación de las garantías contractuales:
En el desarrollo del Contrato 1179 de 201823, evidencia la CGR que, no obstante las obras fueron recibidas el 11 de noviembre de 2020, a la fecha (seis meses después), no se logró establecer la Aprobación de las Pólizas que amparan el Acta de Aprobación Definitiva de Estudios y Diseños y Acta de Entrega y Recibo Definitivo de la Obra.</t>
  </si>
  <si>
    <t>H17AF2020. Proyecto Aguaclara – Ocaña – Sitios Críticos Corredor Vial - Contrato 1180 de 2018.
El corredor vial intervenido muestra sitios críticos que requieren la intervención del INVIAS, de acuerdo con el reporte de la interventoría en su informe final de julio de 2020:
Actualmente y debido a que el INVIAS no ha priorizado la atención a los sitios críticos, se cuenta con un corredor vial con restricciones de operación, con altas pendientes y pocas zonas con la suficiente distancia para el adelantamiento que pone en riesgo la seguridad, comodidad y tránsito tanto para los vehículos públicos y particulares, como para el alto flujo de vehículos de carga que día a día vienen aumento desde la región del Zulia y Cúcuta hacia la Costa Atlántica y viceversa, con el consecuente riesgo de incremento de los índices de accidentalidad.
La entidad en su respuesta anexa contratación adelantada para la Administración Vial, Mantenimiento Rutinario y según el Contrato 1728 del 27-12-2020, Mejoramiento, Rehabilitación y Mantenimiento; en los objetos establecidos en dichos contratos, no se observa que se atienda lo recomendado por la interventoría del Contrato 1180 de 2018 específicamente en cuanto a la atención y rehabilitación de realizar una evaluación mediante especialista a la Losa del Puente del PR 00+0090, el cual presenta bache con exposición de refuerzo y pérdida de concreto (...).</t>
  </si>
  <si>
    <t>H18AF2020. Variante Ciénaga Magdalena - Contrato 1200 de 2016. – Deber de Planeación - Modificación de la Cláusula Cuarta - Numeral 1.3.
Lo pactado y programado en el Alcance del Contrato 1200 de 2016 - Adicional 1. Modificación 4, suscrito el día 13 de diciembre de 2019 que en su Cláusula Cuarta 4, Modificación del numeral 1.3 …alcance del Contrato Apéndice A, del Pliego de Condiciones, dentro de los términos pactados no es viable su cumplimiento ya que para el año 2020, se adelantarían los diseños del Viaducto y obras conexas, lo mismo que la Licencia Ambiental, que a la fecha no han podido concluir y en consecuencia para el año 2021 el inicio de obras de construcción del Viaducto tampoco se han adelantado.</t>
  </si>
  <si>
    <t>H19AF2020. Implementación de nuevas tecnologías en proyectos de infraestructura de transporte.
(...) después de más de dos años de trabajo reuniendo propuestas innovadoras y creando un banco de proyectos, a la fecha aún no se cuenta con un marco normativo para las mismas. El ritmo de ejecución del convenio con la academia (Convenio Interadministrativo 1633 de 2020 con la Universidad del Cauca) no ha sido acorde con lo estipulado en el cronograma de trabajo del convenio.
El Instituto Nacional de Vías, a través de la Subdirección de Estudios e Innovación, ha venido desarrollando desde el año 2018, una estrategia denominada “ruedas de innovación”, con el fin de incentivar la investigación e implementación de nuevas tecnologías en la construcción de infraestructura de transporte (...).
Con cerca de 56 tecnologías clasificadas por grupos para ser analizadas en detalle y gestionar su proceso normativo y de implementación, se evidencia que a la fecha el Invías no ha logrado la implementación de las mismas.</t>
  </si>
  <si>
    <t>H20AF2020. Planeación de la ejecución contractual de los convenios Programa “Colombia Rural”.
Para los convenios firmados en virtud del programa “Colombia Rural”, se evidencian contratos de obra suscritos por los Entes Territoriales, con fecha de terminación a 30 de diciembre de 2020 (...) Sin embargo, se evidencia que ni los tiempos ni los costos de las obras se corresponden con una adecuada planeación del proyecto.</t>
  </si>
  <si>
    <t>H21AF2020. Planeación contractual y cumplimiento de metas físicas contrato 1303 de 2019.
Si bien el contrato sufrió variaciones significativas en tiempo y costo, no redundó en beneficios para el alcance del mismo, ya que el mantenimiento periódico no alcanzó a lograr las metas deseadas (toda vez que hubo muchos frentes de obra que, de acuerdo con los informes de interventoría, se encontraban abandonados o no daban los ritmos de obra suficientes para cumplir los cronogramas propuestos, situación que fue reiterativa y no se evidencia que haya tenido solución a plenitud durante el desarrollo del proyecto), los sitios críticos no se atendieron en su totalidad (de acuerdo con el último informe de interventoría de diciembre de 2020, en virtud de las mismas razones que hicieron que no se cumplieran las metas del mantenimiento periódico), no se colocó la señalización inicialmente presupuestada, y el contrato se convirtió en un contrato exclusivamente de mantenimiento rutinario, transporte de materiales producto de derrumbes y mitigación de emergencias.</t>
  </si>
  <si>
    <t>H22AF2020. Pago de servicios al usuario (grúas). Contrato 1303 de 2019.
Aprobación de pago de actividades sin claridad contractual para el pago del mismo:
Al revisar las pre-actas que soportan las actas de costos, en relación a este ítem (Prestación de los Servicios al Usuario de Atención de accidentes, Primeros auxilios a personas y/o servicios médicos de emergencia, y Auxilio mecánico básico a vehículos), se encuentra que para las grúas utilizadas como parte del servicio al usuario, se discriminan los siguientes valores (por día): Grúa camionera - tipo plataforma (Sector 1): $843.333,00; Grúa camionera - tipo gancho - eje trasero sencillo (Sector 2): $1.173.333,33; Grúa camionera - tipo gancho - eje trasero doble (Sector 2): $2.114.200,00.
Valores que se fueron pagando durante todo el desarrollo del contrato con el Vo.Bo. de la interventoría, desde el mes de diciembre de 2019 (...), aun cuando sobrepasaban los costos estipulados por el apéndice A del pliego de condiciones. (...) toda vez que estos valores incumplían las condiciones contractuales, el contratista solicitó modificación contractual mediante oficio GOMI-0598-2020 del 15 de agosto de 2020.
Con la justificación del contratista y el Vo.Bo. de la interventoría, el supervisor responsable del contrato (Dirección Territorial de Antioquia), remitió concepto favorable a la modificación contractual mediante memorando DT-ANT 48017 del 21 de agosto de 2020. El Comité de Adiciones y Prórrogas aprobó la modificación solicitada al contrato 1303 de 2019, el 02 de septiembre de 2020 y la modificación fue suscrita el 14 de septiembre de 2020.
Como se evidencia en la trazabilidad descrita, solamente fue hasta después de un año de firmado el contrato que se hicieron las respectivas gestiones para modificación del Apéndice A del pliego de condiciones, a fin de soportar de manera contractual los pagos hechos por encima de los topes establecidos en el mencionado apéndice.</t>
  </si>
  <si>
    <t>H23AF2020. Cumplimiento obligaciones contractuales en relación con los Servicios al Usuario Contrato 1303 de 2019.
Incumplimiento contractual relacionado con el Ítem de Servicio al Usuario del contrato 1303 de 2019:
Dentro de las obligaciones del contrato 1303 de 2019, en relación con los Servicios al Usuario, se tenía lo siguiente: (…) 1.4.3.1. Equipos Mínimos requeridos: (...) el contratista dispondrá de mínimo de los siguientes elementos de operación: a) Cinco (5) Carro talleres. b) Cinco (5) Grúas para movilizar vehículos de tipo pesado y liviano. c) Cinco (5) Ambulancias tipo TAB. d) Personal capacitado en atención de emergencias y primeros auxilios.
Sin embargo, se evidencia que, durante todo el desarrollo del proyecto, el contratista no cumplió con las obligaciones establecidas en el Apéndice A del pliego de condiciones, dado que solamente mantuvo los siguientes equipos, de acuerdo con lo evidenciado en las actas de pago: Sector 1: Una (1) ambulancia, una (1) grúa, 0 (cero) carro taller. Sector 2 - Tramo 1 y 2: Una (1) ambulancia, dos (2) grúas, 0 (cero) carro taller. (Extraído de tabla 55).</t>
  </si>
  <si>
    <t xml:space="preserve">H24AF2020. Proyecto Anapoima - Mosquera – Predial, Ambiental y Social - Contrato 1686 de 2015.
El 30 de noviembre de 2020, el Invías realizó la modificación No. 14, mediante la cual se hizo una redistribución presupuestal y traslado temporal de los Rubros Predial, Ambiental y Social, por $4.823.359.042,00, con el compromiso de que se cancelarían los recursos respectivos una vez se surtiera su reincorporación proyectada para el mes de febrero de 2021. 
No obstante que el contrato contempla la obligación del contratista de encargarse de todas las actividades de gestión social predial, y ambiental, a mes y medio de finalizar el plazo del mismo (junio 24 de 2021), hasta la fecha no existe la asignación de recursos suficientes para finiquitar las gestiones dentro del plazo contractual, tanto para las áreas Socio - Ambientales, como para el pago por la elaboración de los insumos prediales, el pago de las zonas y/o inmuebles requeridos, y el pago por los trámites necesarios para obtener la titularidad a nombre del INVIAS.
</t>
  </si>
  <si>
    <t>H25AF2020. Proyecto Anapoima - Mosquera - Atención Petición - Contrato 1686 de 2015. 
Como respuesta al Radicado 16115 de febrero 15 de 2021, solicitud elevada al INVIAS sobre el Contrato 1686 de 2015, se observa que el oficio de contestación al peticionario (DT -19709 - Dirección Técnica), está calendado a 21 de abril de 2021, lo cual muestra una posible extemporaneidad de respuesta al peticionario de acuerdo con los términos establecidos por las normas vigentes.
Lo expuesto denota que entre la fecha de recibo de la petición por parte del INVIAS y la respuesta a la misma trascurrió un lapso de 44 días.</t>
  </si>
  <si>
    <t>Inobservancia a las normas que rigen la materia y deficiencia en el control y seguimiento a los procesos de contratación por parte de la entidad, generando incumplimiento al principio de publicidad que le permite a la ciudadanía conocer cada una de las actuaciones de la administración pública en el desarrollo de los procesos de contratación estatal y que les permite la participación en aquellas decisiones que los afectan, además de dificultar el ejercicio del control fiscal.</t>
  </si>
  <si>
    <t>Realizar  las modificaciones pertinentes  asociadas a la PUBLICACIÓN DE DOCUMENTOS PRECONTRACTUALES en el SECOP II en el Manual de Contratación ajustado a la nueva Estructura Organizacional de la Entidad.</t>
  </si>
  <si>
    <t>Preparar el contenido del SICOR alusivo al cumplimiento de las normas para la publicación de documentos precontractuales en el SECOP II.</t>
  </si>
  <si>
    <t xml:space="preserve"> SPSC</t>
  </si>
  <si>
    <t>SUBDIRECCIÓN DE PROCESOS DE SELECCIÓN CONTRACTUALES</t>
  </si>
  <si>
    <t>AT232</t>
  </si>
  <si>
    <t>Actuación Especial de Fiscalización AT 232</t>
  </si>
  <si>
    <t>H4ACC1234. Calidad Contrato de Obra 4600008120 VÍA ARMENIA - ALTO EL CHUSCAL.
En visita realizada el 7 de octubre del 2021 al tramo correspondiente en la vía Armenia- Alto el Chuscal (8 meses y 5 días después de liquidado el contrato), se constataron afectaciones en las propiedades mecánicas y estructurales de la carpeta asfáltica.</t>
  </si>
  <si>
    <t xml:space="preserve">H1AT232. Publicación en el Sistema Electrónico de Contratación Pública SECOP II del contrato de interventoría No. 1404 de 2018, en el marco de ejecución del Proyecto BPIN 20181301010964.
Una vez revisado el proceso de selección No. CMA-DT-GGP-150-2018 para el contrato de interventoría No. 1404 del 2018 en el SECOP II, se evidencia documentos que (...) no fueron publicados o fueron publicados extemporáneamente.
(Ver tabla 1, página 321, informe de Actuación Especial AT 232-2021).
Acción 1.
</t>
  </si>
  <si>
    <t xml:space="preserve">H1AT232. Publicación en el Sistema Electrónico de Contratación Pública SECOP II del contrato de interventoría No. 1404 de 2018, en el marco de ejecución del Proyecto BPIN 20181301010964.
Una vez revisado el proceso de selección No. CMA-DT-GGP-150-2018 para el contrato de interventoría No. 1404 del 2018 en el SECOP II, se evidencia documentos que (...) no fueron publicados o fueron publicados extemporáneamente.
(Ver tabla 1, página 321, informe de Actuación Especial AT 232-2021).
Acción 2.
</t>
  </si>
  <si>
    <t>Acción 1.
Actualizar y Ajustar el Manual de Contratación del INVIAS a la nueva Estructura Organizacional la cual ya contiene los textos alusivos a la obligatoriedad de la Publicación Total y Oportuna de los Documentos Precontractuales de los procesos que adelante la Entidad en la Plataforma del SECOP II o en la que haga sus veces de conformidad con las normas vigentes estableciendo de igual forma los responsables competentes para la realización de los controles y vigilancia de esta acción.</t>
  </si>
  <si>
    <t>Acción 2.
Preparar y Emitir un Memorando Circular a todas las Direcciones Territoriales y Dependencias Ejecutoras, responsables de la estructuración y publicación de Documentos Precontractuales en el SECOP II, recordando la OBLIGACIÓN de publicar en su totalidad y oportunidad dichos documentos.</t>
  </si>
  <si>
    <t>Manual de Contratación ajustado</t>
  </si>
  <si>
    <t>Memorando</t>
  </si>
  <si>
    <t>ACTUACIÓN ESPECIAL DE FISCALIZACIÓN AT 232 - 2021 - AT232</t>
  </si>
  <si>
    <t xml:space="preserve">14 01 100   </t>
  </si>
  <si>
    <t>H1AC2020. Gestión predial inconclusa en el proceso de adquisición de predios para el desarrollo de las obras del contrato 407 de 2010.
Se evidenció la no conclusión de algunas de las actividades de gestión y adquisición predial emprendidas mediante el contrato 407 de 2010, en concordancia con los parámetros contractuales, lo que conllevó a generar incumplimiento de los términos pactados con los propietarios de los inmuebles requeridos para el proyecto, lo cual vulnera el marco normativo que lo rige; y por ende afectación a la contraparte. Conforme a lo anterior, esta situación puede acarrear un alto riesgo, derivado de las posibles de acciones ejecutivas en contra de Instituto Nacional de Vías, lo que en forma subyacente implicaría un menoscabo a los recursos patrimoniales del Estado</t>
  </si>
  <si>
    <t>Deficiencias en la aplicación del principio de la planeación.</t>
  </si>
  <si>
    <t>Culminar la gestión predial pendiente en el marco de los contratos 1111 de 2021 y 964 de 2021 los cuales están definidos para la "CONSTRUCCIÓN, MEJORAMIENTO Y MANTENIMIENTO, GESTIÓN PREDIAL, SOCIAL Y AMBIENTAL SOSTENIBLE DE LA VARIANTE SAN FRANCISCO MOCOA TRAMOS 2 y 3 (FRENTE DE SAN FRANCISCO Y FRENTE DE MOCOA), DEPARTAMENTO DE PUTUMAYO, EN MARCO DE LA REACTIVACIÓN ECONÓMICA, MEDIANTE EL PROGRAMA DE OBRA PÚBLICA “VIAS PARA LA LEGALIDAD Y REACTIVACIÓN VISIÓN 2030".</t>
  </si>
  <si>
    <t xml:space="preserve">Tramitar con los contratistas de obra la culminación de la gestión y adquisición predial pendiente del proyecto. 
                          </t>
  </si>
  <si>
    <t>Títulos a favor del INVIAS (Escrituras Públicas)</t>
  </si>
  <si>
    <t>SS-GGPT</t>
  </si>
  <si>
    <t xml:space="preserve">18 02 100   </t>
  </si>
  <si>
    <t>H2AC2020. Financiación del contrato de obra 407 de 2010, pérdida de reservas presupuestales en vigencias 2011, 2012 y 2013.
Los recursos destinados para la ejecución del Contrato de obra 407 de 2010 en las vigencias 2010 a 2016 no fueron invertidos en su totalidad, presentándose una desfinanciación del Contrato para el año 2017 ocasionada por la pérdida de las reservas presupuestales en las vigencias 2011, 2012 y 2013; por lo cual no se culminaron las intervenciones previstas y quedaron algunas obras inconclusas, lo que generó deterioro de algunas obras ejecutadas y mayores costos para el desarrollo del proyecto de construcción de la Variante San Francisco - Mocoa.</t>
  </si>
  <si>
    <t>Inadecuada gestión presupuestal y administrativa realizada por el INVÍAS respecto a la pérdida de las reservas presupuestales en las vigencias 2011, 2012 y 2013, que evidencia una vulneración al principio de planificación presupuestal e ineficiente gestión para la aplicación de mecanismos como vigencias expiradas o la reprogramación, en su momento, de las vigencias futuras que permitieran garantizar los recursos para la ejecución del Contrato 407 de 2010; quedaron obras inconclusas y no se pudo cumplir con el alcance que se tenía previsto.</t>
  </si>
  <si>
    <t xml:space="preserve"> DTE-DEO</t>
  </si>
  <si>
    <t>H3AC2020. Contrato de obra 407 de 2010 - Puente 6 Frente San Francisco.
El puente 6 ubicado en el sector 1 de la Variante San Francisco – Mocoa, entre el K5+761 y el K5+828 del frente San Francisco, no fue terminado durante la ejecución del contrato de obra 407 de 2010, debido a que al momento de realizar el encofrado para fundir su losa superior, presentó desplazamiento y deflexiones de sus vigas por fuera de los rangos permisibles, situación que no fue corregida oportunamente por el contratista de obra, teniendo en cuenta que el montaje de la estructura metálica se culminó en septiembre de 2014, evidenciándose deficiencias técnicas constructivas y presentando actualmente deterioro y afectaciones en sus elementos estructurales.</t>
  </si>
  <si>
    <t>Falencias constructivas que no garantizan la culminación del puente en las condiciones que presenta actualmente la estructura.</t>
  </si>
  <si>
    <t>Culminación de las obras correspondientes al puente 6.</t>
  </si>
  <si>
    <t>Verificación por parte de la interventoría de las obras correspondientes al puente 6.</t>
  </si>
  <si>
    <t xml:space="preserve">Informe de la interventoría con registro fotográfico de la culminación del puente </t>
  </si>
  <si>
    <t>H4AC2020. Incorporación de ítems no previstos Contrato 407 de 2010.
Se incorporaron en el Acta de modificación de cantidades de obra 01 los ítems no previstos 55. Transporte de estructura metálica y 56. Montaje y pintura de estructura metálica, mediante los cuales se reconoce al Contratista costos incluidos dentro del valor unitario del ítem contractual 38. Acero estructural, ofertado por el Contratista para la ejecución de esta actividad constructiva en el que se incluyen todos los costos asociados para cumplir con su alcance que es la construcción de puentes con estructura en acero.</t>
  </si>
  <si>
    <t>Debilidades en el desarrollo de las actividades de interventoría y su respectiva supervisión, puesto que se aprueba y valida el Acta de modificación de cantidades de obra 01 con la incorporación de los ítems no previstos 55. Transporte de estructura metálica y 56. Montaje y pintura de estructura metálica, mediante los cuales se reconoce al Contratista el costo de transporte y montaje de estructura metálica ya incluido en el ítem contractual 38. Acero estructural, aprobando pagos en Actas de recibo parcial de obra por dicho concepto.</t>
  </si>
  <si>
    <t>H5AC2020. Contrato 409 de 2010 - Reconocimiento al contratista por concepto de adquisición del predio con ficha 03T.
Al revisar las actas de pago predial tramitadas por el contratista, contra la información del valor de adquisición predio con ficha 03T, se determinó que el Instituto Nacional de Vías – INVÍAS pagó al Contratista un mayor valor por concepto de Adquisición predial del orden de $18.371.325. Lo anterior se determinó al contrastar el valor que le correspondía a la prometiente vendedora, por una suma $37.999.600, contra los pagos de las actas prediales asociados al concepto de adquisición del precitado inmueble, los cuales ascendieron a una suma de $56.370.925.</t>
  </si>
  <si>
    <t>Deficiencias en la aplicación de controles asignados a la interventoría, orientados a verificar la información para la aprobación de las actas prediales presentadas por el contratista de obra, para el reconocimiento económico por concepto de adquisición del predio con ficha 03T, afectando la correcta ejecución de los recursos.</t>
  </si>
  <si>
    <t>Actualización y fortalecimiento del capitulo N° 8 numeral 8,5 (FACULTADES Y OBLIGACIONES AMBIENTALES, SOCIALES, PREDIALES Y DE SOSTENIBILIDAD), en el Manual de Interventoría, respecto de los controles asignados a la interventoría, orientados a verificar la información para la aprobación de las actas prediales presentadas por el contratista de obra.</t>
  </si>
  <si>
    <t>Actualización y fortalecimiento del capitulo N° 8 numeral 8,5 (FACULTADES Y OBLIGACIONES AMBIENTALES, SOCIALES, PREDIALES Y DE SOSTENIBILIDAD), en el Manual de Interventoría.</t>
  </si>
  <si>
    <t>Manual de Interventoría revisado, actualizado y socializado</t>
  </si>
  <si>
    <t>GGPT-SS</t>
  </si>
  <si>
    <t xml:space="preserve">16 04 001   </t>
  </si>
  <si>
    <t xml:space="preserve">H6AC2020. Contrato 409 de 2010- Celeridad en la reclasificación de los predios adquiridos para el desarrollo de proyectos viales como bienes de uso público ante la Autoridad Catastral.
Algunos predios adquiridos en marco del contrato 409 de 2010, a la fecha no se encuentran reclasificados como bienes de uso público ante el Instituto Geográfico Agustín Codazzi, lo que ha conllevado a que no se encuentren catalogados como exentos del pago de impuesto predial, y por ende el riesgo de que el INVÍAS sea conminado al pago de los respectivos impuestos, generando un desgaste administrativo para las partes, siendo el Ente Territorial el más afectado al proyectar unos ingresos financieros sobre información que no corresponde a la realidad.
Es de indicar, que la información contenida en la base catastral del municipio constituye el insumo para liquidar el Impuesto Predial, dado que en ella se encuentran los aspectos jurídicos, físicos y económicos de los inmuebles. Por tanto, se determina falta de celeridad en realizar dicha gestión.
</t>
  </si>
  <si>
    <t>Deficiencias en la celeridad para informar al Instituto Geográfico Agustín Codazzi – IGAC, que en ocasión del proyecto vial: “Desarrollo vial transversal del sur modulo 2 – Mejoramiento y mantenimiento del el Corredor Tumaco – Pasto – Mocoa, se generó la adquisición predial y en concordancia con el marco normativo dichos predios adquirieron connotación de bienes de uso público; lo anterior con el fin de contar con la completitud y exactitud de información de la base catastral, por lo que tal desactualización afecta la correcta identificación de los sujetos objeto de dicho gravamen, ya que dicha base se constituye en la fuente de información para que los municipios, liquiden el impuesto predial”.
Inadecuada gestión administrativa y jurídica de los bienes por parte del Instituto, derivada de la aplicación deficiente de los mecanismos de seguimiento y control.</t>
  </si>
  <si>
    <t>Incluir en el apéndice predial, de los documentos precontractuales, la obligación por parte del contratista de obra ante las autoridades catastrales, de tramitar el desenglobe y reclasificación catastral de los predios adquiridos para el desarrollo de los proyectos viales de propiedad del INVIAS (bienes de uso público).</t>
  </si>
  <si>
    <t xml:space="preserve">Incluir en el apéndice predial la obligación contractual de realizar el desenglobe y cambio de destino económico ante el IGAC por parte del contratista de obra.
</t>
  </si>
  <si>
    <t>Apéndice predial</t>
  </si>
  <si>
    <t>H7AC2020. Contrato 409 de 2010 – Aplicación de la metodología valuatoria utilizada para determinar el valor del predio 02T.
El precio de adquisición debe corresponder al valor comercial, el cual para el caso del predio 02T fue determinado por una Lonja de la región, dicho estudio debe circunscribirse con las normas existentes en dicha materia, y en particular lo establecido en Resolución 620 de 2008 expedida por el Instituto Geográfico Agustín Codazzi - IGAC. Al verificar el informe de avalúo se determinó que la Lonja no aplicó los parámetros establecidos en el artículo 11º de Resolución 620 de 2008, lo cual afectó la determinación del valor comercial.</t>
  </si>
  <si>
    <t>Deficiencias en la aplicación de controles asignados a la interventoría, orientados a verificar el cumplimiento de las obligaciones en materia de Gestión y Adquisición Predial a fin de que lo actuado por el contratista de obra, se ciña con los lineamientos técnicos y jurídicos, que para tal fin haya establecido la constitución, la ley y decretos aplicables en dicha materia, en concordancia con las obligaciones establecidas en el Manual de Interventoría. Así mismo, con las obligaciones asumidas a través del contrato 409 de 2010, en desarrollo de la elaboración de avalúos comerciales, insumo necesario para establecer el valor comercial del inmueble objeto de adquisición.</t>
  </si>
  <si>
    <t>Actualizar en el apéndice predial y el anexo técnico con los requisitos establecidos de la Resolución IGAC No. 620 de 2008, para que haga parte de los puntos a evaluar por la interventoría como cumplimiento de las obligaciones.</t>
  </si>
  <si>
    <t>Realizar la actualización del apéndice predial incluyendo los requisitos establecidos en la Resolución IGAC No. 620 de 2008, y el anexo técnico de interventoría.</t>
  </si>
  <si>
    <t xml:space="preserve"> Apéndice predial y
anexo técnico de interventoría actualizados </t>
  </si>
  <si>
    <t>H8AC2020. Aprobación de ítems no previstos relacionados con actividades de manejo de tráfico y señalización contratos de obra 705, 775 y 780 de 2020.
Para los contratos de obra 705, 775 y 780 de 2020 se pagaron como ítems de obra no previstos actividades relacionadas con el control de tráfico y señalización, las cuales, según lo establecido contractualmente, estaban a cargo del contratista, de acuerdo con lo estipulado en la Nota 2 incluida en el Formulario 3, correspondiente a la propuesta económica entregada por cada contratista seleccionado para la ejecución del respectivo contrato de obra. Por tanto, dichos costos debieron ser estimados por el contratista al momento de presentar el costo total de su propuesta, entendiéndose incluidas dentro del valor total ofertado a la Entidad para la ejecución del respectivo contrato. Así las cosas, no procedía su incorporación como ítems no previstos en el presupuesto de obra correspondiente ni su posterior pago a través de las respectivas actas parciales de obra.</t>
  </si>
  <si>
    <t>De acuerdo a lo establecido en la Nota 2 del Formulario 3 anexo al Pliego de Condiciones, los costos relacionados con las actividades de control de tráfico y señalización necesarias para la ejecución de las obras, son a cuenta y riesgo del contratista. Por lo cual, no es procedente su reconocimiento mediante ítems no previstos, ya que se está vulnerando lo pactado en los respectivos contratos objeto de observación, al no cumplirse con lo fijado en los Pliegos de Condiciones y sus anexos, conforme a los principios de economía y transparencia.</t>
  </si>
  <si>
    <t>Aplicar el Manual de Interventoría, donde se aprueben las actividades relacionadas con el control de tráfico del proyecto y señalización.</t>
  </si>
  <si>
    <t>Aplicación al Manual de Interventoría, respecto al numeral 8.4 FACULTADES Y OBLIGACIONES ESPECÍFICAS DE LA INTERVENTORÍA - 6. Plan de Manejo de Tránsito (PMT).</t>
  </si>
  <si>
    <t>Manual de Interventoría aplicado</t>
  </si>
  <si>
    <t>H9AC2020. Atrasos en la ejecución del contrato de obra 696 de 2020.
En el informe semanal de interventoría No. 73, último suministrado por la Entidad, con corte al 23 de septiembre de 2021 se reporta una inversión ejecutada acumulada del 82.55%, presentando tan solo un avance del 1.24% respecto del porcentaje reportado con corte a 31 de agosto de 2021, lo que evidencia el bajo rendimiento de ejecución de obra de parte del contratista, teniendo como plazo límite de ejecución el 15 de octubre de 2021.
El bajo rendimiento en la ejecución de las obras que ha evidenciado el contratista del contrato 696 de 2020, no ha permitido que las obras se finalicen dentro del plazo contractual fijado en la prórroga 4, presentándose atrasos en el avance de las obras y el programa de inversiones.</t>
  </si>
  <si>
    <t>No se evidencian acciones oportunas y eficaces de parte de la interventoría y la Entidad tendientes a conminar al contratista de obra con el fin de que mejore sus rendimientos y avance eficientemente en la ejecución de las obras, de tal forma que se culminen dentro del plazo contractual fijado, conforme a la obligación estipulada en la Cláusula Cuarta del Contrato de obra 696 de 2020.</t>
  </si>
  <si>
    <t xml:space="preserve">Fortalecer los instrumentos de supervisión contractual, para el seguimiento de los rendimientos y avances de obra en ejercicio de la supervisión del contrato de interventoría. </t>
  </si>
  <si>
    <t>Formato de informe de supervisión revisado, actualizado, formalizado y socializado</t>
  </si>
  <si>
    <t>DEO-SGR</t>
  </si>
  <si>
    <t xml:space="preserve">H10AC2020. Atrasos en la ejecución del contrato de obra 775 de 2020.
En desarrollo del contrato 775 de 2020, se han presentado para los meses de junio a septiembre de 2021 atrasos en la ejecución de las obras por parte del contratista, reportándose una facturación mensual demasiado baja producto de los bajos rendimientos en las actividades ejecutadas, lo cual no ha permitido la oportuna culminación de las obras.
</t>
  </si>
  <si>
    <t>No se evidencian acciones oportunas y eficaces de parte de la interventoría y la Entidad tendientes a conminar al contratista de obra con el fin de que mejore sus rendimientos y avance eficientemente en la ejecución de las obras, de tal forma que se culminen dentro del plazo contractual fijado, conforme a la obligación estipulada en la Cláusula Cuarta del contrato de obra 775 de 2020.</t>
  </si>
  <si>
    <t>H11AC2020. Circunvalar Isla de San Andrés y de Providencia – Informes mensuales de obra del contratista del contrato 1621 de 2020.
A partir del informe mensual de Interventoría correspondiente al mes de febrero de 2021, la interventoría de la obras viene reiterando al Contratista que, de acuerdo con lo establecido en los Pliegos de Condiciones del Contrato de obra, el contratista debe entregar a la Interventoría los informes a los cinco (5) días calendario del vencimiento del período respectivo; además, en su informe mensual de mayo 2021, la interventoría comunica que a esa fecha aún no ha recibido en su totalidad de parte del Contratista, el informe completo correspondiente al mes de enero de 2021.
Por otra parte, los informes mensuales de interventoría remitidos por el INVÍAS a la CGR para su análisis en esta Auditoría de Cumplimiento, correspondientes a los meses de marzo, abril y mayo de 2021, carecen de varios soportes de los anexos relacionados en los mismos; mientras que los informes de los meses de junio, julio y agosto del año en curso, no obstante haberse solicitado mediante oficios AC-INVÍAS-024 de septiembre 29 y AC-INVÍAS-039 de octubre 15 de 2021, no fueron allegados al Equipo Auditor.</t>
  </si>
  <si>
    <t>Deficiencias en la gestión por parte del INVIAS e interventor del contrato, para conminar al contratista sobre la oportunidad que se debe tener en el cumplimiento de los términos de entrega de la información a la firma interventora. Situación que le resta eficiencia y eficacia a las labores de seguimiento y control, sobre las obligaciones del contratista y avance de los trabajos, por parte de la Unidad Ejecutora, interventoría de las obras y de los organismos de control, que permita el seguimiento integral al desarrollo del contrato de obra.</t>
  </si>
  <si>
    <t>Socializar normativa vigente para el control y seguimiento de la ejecución del contrato.</t>
  </si>
  <si>
    <t>Realizar mesa de trabajo con contratistas de obra e interventoría y supervisión para la socialización de normativa vigente para el control y seguimiento de la ejecución del contrato.</t>
  </si>
  <si>
    <t>Mesa de trabajo</t>
  </si>
  <si>
    <t xml:space="preserve">14 04 004   </t>
  </si>
  <si>
    <t xml:space="preserve">H12AC2020. Definición del plazo contractual y desarrollo de la ejecución contractual del contrato 1973 de 2019.
Se presentaron deficiencias en el cálculo del tiempo real estimado del contrato 1973 de 2020, en detrimento de la eficiencia, eficacia y las restricciones básicas del proyecto, generando riesgo de afectaciones en el plazo final del mismo. De igual manera, observando la curva de avance físico financiero del contrato, se evidencia que los meses reales de ejecución del contrato fueron 4, de los 10 meses que finalmente se tomaron para la ejecución de las obras, producto de deficiencias en el seguimiento y control de los tiempos del proyecto y problemas de flujo de caja del mismo.
</t>
  </si>
  <si>
    <t xml:space="preserve">Deficiencias en la planeación contractual del proyecto, toda vez que se estipularon plazos de ejecución que no correspondían a la realidad del mismo.
De igual manera, se denotan deficiencias en el proceso de supervisión e interventoría, al no lograr de manera eficaz, que el contratista de obra cumpliera con la implementación de planes de contingencia para disminuir efectivamente el atraso que acumuló durante todo el proyecto.
Deficiencias en la gestión administrativa por parte del INVÍAS, en cuanto a que 1) gestionó de manera deficiente el inicio de las obras, por deficiencias en su planeación contractual; 2) no informó al contratista oportunamente para que radicara los documentos para el trámite del anticipo antes del cierre de la vigencia; 3) no hubo los canales de comunicación adecuados para que, una vez notificada la glosa al contratista, este tuviera el acceso a dicha notificación para subsanar la misma y no generar mayores retrasos en la consecución del mismo, y por ende, evitar afectaciones a los tiempos del contrato; y 4) demoras en los pagos de las actas 6 y 7, que se sumaron a la falta del pago del anticipo y acentuaron aún más el problema de flujo de caja, impactando en el desarrollo del contrato.
</t>
  </si>
  <si>
    <t xml:space="preserve">DTE-DEO </t>
  </si>
  <si>
    <t>H13AC2020. Mayor permanencia de interventoría para el contrato 1973 de 2019.
Debido a que el contrato de obra se prorrogó por 4 ocasiones, hasta el 31 de octubre de 2020, se consideró para el contrato de interventoría la necesidad de una adición al valor del contrato por un valor de CIENTO DIECINUEVE MILLONES OCHOCIENTOS VEINTISEIS MIL SETECIENTOS CATORCE PESOS ($119.826.714), con el fin de cubrir a cabalidad los costos de la interventoría para los meses faltantes de la obra (la adición se firmó el 6 de agosto de 2020, hasta el 31 de octubre de 2020), y evitar que el contrato quedara sin supervisión.
Al evidenciarse que las causas por las que el tiempo real de ejecución de obra superó lo programado, se deben a hechos imputables a las partes intervinientes en el contrato de obra (atrasos por parte del contratista, falencias administrativas por parte del invias para mantener estable el flujo de caja del contratista y falencias en el proceso de supervisión por parte de la interventoría al no tomar acciones contundentes para conminar al contratista a mitigar los atrasos en obra), se colige que era posible ejecutar el contrato de interventoría sin adicionarle valor, ya que se evidencia que la ejecución real del contrato, en términos de facturación, fue de 4 meses, pero se extendió en el tiempo por las fallas imputables a cada una de las partes, tal como se ha señalado.</t>
  </si>
  <si>
    <t>Gestión ineficaz y antieconómica de las partes intervinientes en el desarrollo del contrato de obra para lograr la ejecución del mismo en el tiempo señalado, de manera oportuna, lo cual obligó a una mayor permanencia de la interventoría, para no dejar el proyecto sin supervisión.</t>
  </si>
  <si>
    <t xml:space="preserve">H14AC2020. Desarrollo de la ejecución contractual contrato 1950 de 2019.
El contrato 1950 de 2019 sufrió varias prórrogas, que ampliaron el plazo establecido en la prórroga en un 266%, pasando de 5,83 meses a 15,53 meses, con evidencia de bajos ritmos de ejecución por parte del contratista, demoras en la consecución de estudios y diseños de actividades que estaban dentro del alcance contractual, deficiencias de calidad de las obras, y falencias en la coordinación con el municipio de Sogamoso para realizar la ejecución de las actividades solicitadas por él, lo cual hizo que permaneciera en atraso durante toda la ejecución del contrato, conforme a lo documentado por la interventoría del proyecto, sin que se lograra una mitigación efectiva de este atraso por parte del contratista.
</t>
  </si>
  <si>
    <t>Deficiencias en la planeación del desarrollo contractual del proyecto, toda vez que se estipularon plazos de ejecución que no correspondían a la realidad del mismo, el contratista no fue diligente en la ejecución del proyecto (demoró estudios y diseños), ejecutó las obras con calidad deficiente, y en adición, al proyecto se le incluyó una obra que no era de su alcance, pero sin la debida coordinación con el ente territorial para su oportuna consecución, afectando los tiempos del proyecto.</t>
  </si>
  <si>
    <t>H15AC2020. Cumplimiento del PAGA durante el desarrollo del contrato 1950 de 2019.
Se evidencia en la trazabilidad generada por la interventoría en sus informes, que el contratista no cumplió de manera oportuna con las medidas establecidas en el PAGA (Plan de Adaptación a la Guía Ambiental) del proyecto, siendo objeto de constantes llamados de atención por la interventoría. Entre las actividades observadas se encuentra lo siguiente: Disposición incorrecta de escombros; Disposición incorrecta de sobrantes de mezcla asfáltica, generando afectaciones ambientales; No presentación de documentación relacionada con ZODMES; Deficiente gestión para la consecución de los permisos de ocupación de cauce o concesión de aguas.
Durante todo el proyecto, los informes ambientales adjuntos a los informes mensuales de interventoría observan estas situaciones que solamente fueron corregidas al final del proyecto.</t>
  </si>
  <si>
    <t>Deficiencias en el ejercicio de supervisión y control de las acciones ambientales a ejecutar por parte del contratista, y el no uso de las medidas de apremio estipuladas contractualmente para conminar adecuadamente al contratista, con el riesgo de que se hubiesen generado mayores impactos ambientales por causa de malas prácticas constructivas por parte del contratista.</t>
  </si>
  <si>
    <t xml:space="preserve">Fortalecimiento de  los instrumentos de  supervisión contractual, para  mejorar la evaluación de la calidad de los  trabajos en ejercicio de la  Supervisión del contrato de interventoría. </t>
  </si>
  <si>
    <t>H16AC2020. Vía Ocaña – Sardinata - Cúcuta – Planeación de la ejecución contractual del contrato 2182 de 2019.
El contrato de obra que inicialmente se suscribió por $4.434.767.463, con un plazo hasta 31 de diciembre de 2019, debido al ajuste de cantidades de obra y obras no previstas tales como Geomalla de Refuerzo para Pavimentos y Riego de Liga con Emulsión Asfáltica, termina con un valor ejecutado de $6.785.189.457 y recibido finalmente en octubre 30 de 2020, diez meses después del término de su plazo inicial, restando oportunidad en la entrega y puesta al servicio de las obras, con la consecuente afectación en el plazo y costo inicial contratado.</t>
  </si>
  <si>
    <t>Deficiencias en la planeación del contrato 2182 de 2019, toda vez que se estipularon plazos de ejecución que no correspondían a la realidad de los mismos, lo cual generó afectaciones en el tiempo y costos estimados del proyecto.</t>
  </si>
  <si>
    <t>H17AC2020. Fisuras ciclovía puente Pumarejo.
Durante la visita realizada a la estructura del Puente Pumarejo el día 4 de octubre de 2021, se evidenciaron fisuras en las aletas laterales del puente, que fueron destinadas como ciclovía. Aunque algunas de ellas han sido tratadas superficialmente, la fisura continúa manifestándose en la placa.
La mayoría de estas fisuras se manifiestan de manera paralela a las juntas de dilatación, pero no cerca de ellas, lo cual presume que la superficie de la misma está siendo afectada por fatiga prematura. Sin embargo, lo evidenciado es que tanto el contratista como el administrador vial no han tomado medidas correctivas efectivas para contrarrestar la situación.</t>
  </si>
  <si>
    <t>Deficiencias en el proceso de supervisión e interventoría, al no lograr de manera eficaz, que el contratista de obra entregara obras con la debida calidad y que se encuentran sufriendo de deterioro prematuro.</t>
  </si>
  <si>
    <t>Garantizar la calidad de las obras por parte del contratista de la obra Puente Pumarejo.</t>
  </si>
  <si>
    <t>Reparación por parte del contratista y recibo por parte de la interventoría como garantía, de los defectos constructivos detectados por el Ente de Control.</t>
  </si>
  <si>
    <t xml:space="preserve">Informe de la interventoría con registro fotográfico del recibo de las obras a satisfacción </t>
  </si>
  <si>
    <t>Administrativa con presunta incidencia disciplinaria y fiscal</t>
  </si>
  <si>
    <t xml:space="preserve">16 04 100   </t>
  </si>
  <si>
    <t>H18AC2020. Iluminación e instrumentación del puente Pumarejo.
Se observa que, a pesar de tener conocimiento de la problemática social de la zona, el INVÍAS no adoptó medidas pertinentes de manera oportuna para salvaguardar las inversiones realizadas, permitiendo que se presenten actos vandálicos de manera continuada, sin medidas adecuadas de mitigación, y dejando el puente sin una iluminación adecuada y sin el uso de la instrumentación (que hace parte especial del diseño del proyecto), lo cual acentúa los problemas de seguridad (tanto ciudadana como vial) en las inmediaciones del puente.
De igual manera, en lo relacionado con la instrumentación, al no estar generando los reportes esperados y al no contar con el software para su interpretación, por los daños causados al hardware por causa del vandalismo, la Dirección del INVÍAS no está contando con un insumo importante para la toma de decisiones en el momento de presentarse algún fenómeno natural o estructural que afecte la estabilidad del Puente y/o la seguridad de las personas. 
Solo hasta después de un año de la puesta en operación (20 de diciembre de 2019) y 4 meses después de la entrega y recibo definitivo de obra (30 de julio de 2020), se contrató un esquema de seguridad privada (...) y, que a la fecha ha sido inocuo y no ha logrado disuadir de manera eficaz a los vándalos y no ha sido una medida efectiva de mitigación para el robo continuado de los elementos del puente. También, a la fecha, el puente se encuentra sin iluminación y sin instrumentación, a pesar de las cuantiosas inversiones realizadas para tal fin, sin haber logrado los beneficios esperados de la aplicación de los recursos públicos invertidos en la implementación de estas obras.</t>
  </si>
  <si>
    <t>Gestión antieconómica e ineficaz del recurso, producto del incumplimiento de los deberes de la Entidad estatal para la salvaguarda de los bienes a su cargo (...) lo cual ha conllevado a la no utilización tanto de la iluminación en el puente como la instrumentación de la misma, a la pérdida y deterioro de las inversiones realizadas y a la necesidad de tener que realizar nuevamente inversiones para colocar en funcionamiento la iluminación de la estructura.</t>
  </si>
  <si>
    <t>Recuperación de los recursos de los bienes del Puente Pumarejo que fueron afectados por actos de vandalismo y  que están garantizados por las pólizas del INVIAS.</t>
  </si>
  <si>
    <t xml:space="preserve">Hacer  las respectivas reclamaciones para hacer efectivas  las pólizas tomadas por el  INVIAS respecto a los bienes vandalizados en el Puente Pumarejo </t>
  </si>
  <si>
    <t xml:space="preserve">Reclamaciones ante las aseguradoras </t>
  </si>
  <si>
    <t>H19AC2020. Corrosión en pantallas antiviento nuevo Puente Pumarejo.
Dentro de las actividades contempladas en el contrato 642 de 2015, se encuentra la instalación de una baranda principal que hace las veces de pantalla antiviento y antisuicidio. (...) Para la construcción y colocación de dichos elementos se consideró que los mismos fueran de acero estructural tipo ASTM A572 G50, y que, para proteger los elementos de una corrosión prematura por agentes externos (agua, ambiente salino, viento), se hiciera pintado de los mismos con pintura alquídica. (...) Sin embargo, con posterioridad a la entrega y recibo definitivo de la obra por parte de la interventoría y el Instituto, el administrador vial evidenció corrosión prematura en las barandas del puente, lo cual fue informado en el mes de septiembre al Instituto. 
Desde noviembre de 2020 hasta la fecha, el contratista se encuentra en el proceso de la realización de las acciones correctivas para solucionar los eventos de corrosión prematura. Sin embargo, se evidencia que los ritmos de trabajo son lentos, toda vez que se cuenta con un solo frente de trabajo y las actividades son de tipo manual, debido a que los vientos fuertes en la zona impiden el uso de un compresor de aire para la aplicación de la pintura. 
(...) se pudo constatar que, aunque se están adelantando las labores de reparación de la baranda, en las zonas reparadas ya se empieza a evidenciar nuevamente problemas de corrosión.</t>
  </si>
  <si>
    <t>La decisión del contratista en cuanto al tipo de material a colocar no era la más adecuada, toda vez que el ambiente al que se encuentra expuesta dicha estructura es bastante agresivo (…) y se evidencia que la pintura alquídica no es suficiente para evitar la exposición a la abrasión y a la corrosión en el material. Lo anterior obliga a la Entidad encargada del bien a realizar mantenimientos periódicos en lapsos cortos de tiempos.
De igual manera, se evidencia las deficiencias en el ejercicio de supervisión e interventoría, en donde en su ejercicio de revisión y control no objetó las propuestas técnicas del contratista, para velar por una calidad excelente de las obras a entregar, y adicionalmente no fue acucioso en el recibo de las obras ejecutadas por el contratista, generando reprocesos y riesgos en detrimento de la función administrativa de mantenimiento de la estructura que debe ejercer la Entidad</t>
  </si>
  <si>
    <t xml:space="preserve">Garantizar la calidad de la pintura aplicada al puente por parte del contratista de la obra. </t>
  </si>
  <si>
    <t>Reparación por parte del contratista y recibo por parte de la interventoría como garantía, de los defectos en la pintura derivados de los eventos de corrección prematura detectados por el Ente de Control.</t>
  </si>
  <si>
    <t>H20AC2020. Definiciones en torno a la gestión de la información generada por la instrumentación del Puente Pumarejo.
Con respecto al punto 5, en el 011019_plan_anual_adq_310119.xlsx de 2019 se menciona la “Adquisición de infraestructura en la nube – Azure de Microsoft” mas no se encontró evidencia alguna de la adquisición del software especializado relacionado con la interpretación de los datos generados.
Con respecto al punto 7, (...) se puede inferir la no existencia de un área funcional específica que maneje la instrumentación. Así mismo, de la información enviada por la Entidad a la solicitud AC-28, no se encontró información alguna con relación a este tema.
(...) Al no estar generando los reportes esperados y al no contar con el software para su interpretación, la Dirección del INVÍAS no está contando con un insumo importante para la toma de decisiones en el momento de presentarse algún fenómeno natural o estructural que afecte la estabilidad del Puente y/o la seguridad de las personas.</t>
  </si>
  <si>
    <t>Debilidades en la gestión del proyecto de instrumentación, al no tener definida un área responsable de su ejecución, la adquisición parcial de las licencias de software para su manejo y lo relacionado con el manejo de la información generada y la toma de decisiones gerenciales.</t>
  </si>
  <si>
    <t>Elaborar guía para la gestión, implementación y operación tanto de la instrumentación como de la información que se derive de la infraestructura vial de puentes y viaductos en el país.</t>
  </si>
  <si>
    <t>Documentación y socialización de la guía para la gestión, implementación y operación tanto de la instrumentación como de la información que se derive de la infraestructura vial de puentes y viaductos en el país.</t>
  </si>
  <si>
    <t xml:space="preserve">Guía socializada e implementada </t>
  </si>
  <si>
    <t>DEO-GGP1-DTE-TIC</t>
  </si>
  <si>
    <t>Presuntamente las causas de las fallas evidenciadas corresponden a posibles deficiencias constructivas o uso de materiales que no cumplen con las características y especificaciones requeridas acorde con los diseños presentados.
Deficiencias en las obras ejecutadas por parte del contratista de obra, debilidades en la interventoría y la supervisión, y falta de gestión de la administración para tomar acciones correctivas y aplicar las pólizas respectivas.</t>
  </si>
  <si>
    <t xml:space="preserve">
Iniciar proceso de siniestro de la póliza  por el presunto incumplimiento de las obligaciones estipuladas en los  Manuales de Contratación e Interventoría en lo correspondiente al recibo definitivo de las obras.</t>
  </si>
  <si>
    <t xml:space="preserve">
Proceso de siniestro de póliza por el incumplimiento de las obligaciones del contratista.</t>
  </si>
  <si>
    <t xml:space="preserve">
Inicio de siniestro de la póliza </t>
  </si>
  <si>
    <t>H1D2021. Daños prematuros en la vía - Obras ejecutadas contrato 1387 de 2015.
De acuerdo con visita de inspección visual realizada por parte de la Contraloría General de la Republica el día 23 de noviembre de 2021, se evidencia una falla generalizada en la vía por desgaste superficial de la capa de rodadura, aspecto que lleva a que existan diferentes grados de severidad acelerando los procesos de desintegración de la capa de rodadura por la pérdida de los agregados, en la vía objeto de ejecución del contrato 1387 de 2015, siendo estos recurrentes en gran parte del tramo vial, y los cuales se vienen presentando desde la entrega de las obras por parte del contratista, sin que a la fecha se presenten acciones concretas que permitan subsanar las fallas evidenciadas.</t>
  </si>
  <si>
    <t>D2021</t>
  </si>
  <si>
    <t>AC2020</t>
  </si>
  <si>
    <t>TIC</t>
  </si>
  <si>
    <t>OFICINA DE TECNOLOGIAS DE LA INFORMACIÓN Y LAS COMUNICACIONES</t>
  </si>
  <si>
    <t>Denuncias 2021-218052- 80154-D y 2021-223671-82111-D. Contrato 1387 de 2015. Municipio de Samacá.</t>
  </si>
  <si>
    <t>Cumplimiento 2020 y primer semestre de 2021</t>
  </si>
  <si>
    <t>H1ANTYSTODOM2021. Plazo de calibración de diseños en la ejecución de la etapa de preconstrucción del proyecto de ciclorrutas del convenio 2017–AS–20–0025 entre Gobernación de Antioquia e Indeportes y Contrato 171-2018. 
La cláusula séptima del Convenio Interadministrativo N° 1234, firmado el 10 de noviembre de 2017, entre Instituto Nacional de Vías – INVÍAS, y el Departamento de Antioquia - Secretaría de Infraestructura Física, indica lo siguiente: “CLAÚSULA SÉPTIMA: OBLIGACIONES A CARGO DEL DEPARTAMENTO: 1) (...) obtener previo a la contratación de las obras, los diseños, planos, estudios y todos los documentos técnicos para el adecuado desarrollo de las obras (…)”.
Así mismo, el Pliego de Condiciones Definitivo de la Licitación Pública LP-004 de 2018, para el contrato de obra, estableció lo siguiente con respecto a los plazos para la calibración de estudios y diseños requeridos para construir las obras objeto del contrato: (...) En esta etapa el contratista deberá realizar todas y cada una de las intervenciones necesarias y suficientes para llevar a nivel de Fase III los estudios y diseños existentes para construir las obras objeto del contrato (…). Para todos los efectos las intervenciones sobre los Estudios y Diseños son responsabilidad del Contratista. La etapa de preconstrucción tendrá un plazo de treinta (30) días calendario.
El pliego de condiciones para el contrato de interventoría 1355 de 2018, el cual hace parte del contrato, establece en el numeral 8.25.1. Aprobación de Estudios y Diseños lo siguiente: “(…) Es responsabilidad del interventor exigir al contratista el cumplimiento de los plazos establecidos contractualmente para la entrega de Estudios y Diseños y en caso de incumplimiento adelantar las gestiones requeridas para iniciar las acciones administrativas a que haya lugar”.
En la información suministrada por la entidad (INDEPORTES), se observó que existió incumplimiento en la ejecución contractual a lo establecido en el pliego de condiciones definitivo con relación a los términos previstos para la entrega definitiva de los estudios y diseños calibrados a Fase III requeridos para construir las obras objeto del contrato, tal como consta en el informe mensual de interventoría No. 13 correspondiente al período del 01 al 15 de diciembre de 2019 y sus anexos técnicos, ya muy cerca de la terminación del plazo inicial.</t>
  </si>
  <si>
    <t>Incumplimiento de las obligaciones expresamente pactadas en el Pliego de Condiciones Definitivo de la Licitación Pública LP-004 de 2018 numeral 1.3. ETAPA DE PRECONSTRUCCIÓN, al no entregarse en el plazo establecido de treinta (30) días calendario, la calibración a nivel de Fase III de los estudios y diseños existentes, necesarios para construir las obras del contrato, lo cual, generó el consiguiente atraso de la ejecución de las obras.
(...) deficiencias en la gestión y control del supervisor e  interventor para hacer cumplir esta exigencia acorde con lo establecido en el pliego de condiciones, toda vez que la calibración de estudios y diseños fue ejecutada durante el desarrollo de la ejecución del contrato (...).
(...) las dificultades presentadas en la ejecución del contrato se hubieran podido subsanar si desde la fase de la elaboración y revisión de la formulación del proyecto se hubiera realizado una planeación adecuada que permitiera que el proyecto estuviera lo más ajustado posible y así el contratista hubiera realizado la calibración de los diseños a fase III en el tiempo acordado y de una manera más ágil y oportuna, lo que evitaría la suspensión del contrato y los retrasos en la entrega de las obras.</t>
  </si>
  <si>
    <t>H2ANTYSTODOM2021. Principio de planeación, viabilización y contratación del proyecto ciclorrutas en el Departamento de Antioquia, contrato 171 de 2018.  
El Instituto Departamental de Deportes de Antioquia, INDEPORTES, realizó el proceso de selección mediante el cual suscribió el Contrato de Obra No. 171 – 2018 (...) con el Consorcio Ciclo–infraestructura por $44.136.796.199 y un plazo de 11 meses a partir de la suscripción del acta de inicio que tiene fecha del 28 de enero de 2019. 
El Contrato se suspendió mediante acta 1 con fecha del 23/12/2019, faltando 5 días para el vencimiento del tiempo contractual, con un avance físico de la obra del 12% y un avance financiero del 6%, según consta en informes de interventoría.
(...) al contrato se le realizaron 13 actas de suspensiones en total por un periodo de 335 días calendario, se hicieron tres prorrogas por 9 meses. El 17 de septiembre de 2021, fecha en que se realizó visita técnica por parte de la Contraloría General de la República, el contrato estaba con las obras terminadas y suspendido, faltando seis días para la terminación del tiempo contractual.</t>
  </si>
  <si>
    <t>Debilidades en la planeación y viabilización desde la fase inicial del proyecto, por lo cual se tuvieron retrasos en la calibración de los diseños y en los tiempos requeridos para la elaboración y obtención de permisos y licencias por parte de autoridades ambientales y de las administraciones municipales, derivando en la no entrega oportuna de las obras de acuerdo con los plazos establecidos contractualmente. 
Deficiencias en el cumplimiento de requisitos exigidos durante la etapa de estructuración y formulación del proyecto respecto al trámite para la obtención de permisos de intervención vial, ingreso a los lotes donde se van a construir las obras (servidumbre), diseños definitivos de secciones transversales de ciclorruta, diseño y lineamiento geométrico, diseño de obras hidráulicas y pavimentos necesario para la ejecución de las obras; así como la falta de control en la revisión y evaluación de los requisitos técnicos obligatorios establecidos para la viabilización de los proyectos.</t>
  </si>
  <si>
    <t xml:space="preserve">Administrativo con presunta connotación disciplinaria </t>
  </si>
  <si>
    <t>Deficiencias de planeación, control, gestión y supervisión para viabilizar adecuadamente el proyecto, subestimando la totalidad de recursos físicos y financieros requeridos (gestión predial, permisos y licencias) para el desarrollo y ejecución del proyecto.
(...) Es cierto que la coordinación de las actividades de planeación y ejecución del alcance de las obras debían ser primordialmente observadas por INDEPORTES y la gobernación, pero también tiene cierto grado de participación INVÍAS, acorde con las consideraciones de la cláusula 8 del convenio 1234 de 2017 y cláusula novena de la “vigilancia y control de la ejecución del convenio” y si bien lo dice en su respuesta “Papel crucial desempeña la interventoría contratada por el INVÍAS frente a la revisión de los diseños”, se anota que INVÍAS, como supervisor del correcto desarrollo y ejecución del convenio debería haber efectuado la revisión y estudio preliminar de la documentación utilizada por INDEPORTES para apertura del proceso licitatorio.
INVÍAS requirió a la gobernación información acerca del alcance del proyecto el 13 de abril de 2020, casi un año y medio después de haberse iniciado el contrato de obra, además, solicitan ampliar la información acerca de los diferentes incumplimientos que ha tenido el contratista y que hacen que las obras no avancen, ya que el Consorcio Ciclorrutas hasta ese momento no había subsanado la calibración de diseños y desde noviembre de 2019 se solicitó proceso sancionatorio contra el contratista de obra, pero según la documentación contractual disponible, Indeportes no ejecutó la recomendación realizada por la interventoría.
Por la valoración incompleta y proyección de los diseños fase 2 y la tardía entrega de los diseños fase 3, el proyecto sufrió una serie de cambios que recortaron significativamente su alcance y de haberse efectuado una adecuada supervisión por parte de INDEPORTES como entidad contratante y de INVÍAS como entidad aportante de los dineros, se hubiera definido un objeto contractual y unos pliegos de condiciones acordes con un alcance real.
(...) se precisa según la respuesta que tanto la Gobernación, INDEPORTES e INVÍAS contaban con un supervisor para el proyecto, pero ninguno de ellos atendió a las advertencias de la interventoría, a pesar de la experiencia requerida que deben de tener todos estos funcionarios para el manejo de estas situaciones y hacer uso de las facultades administrativas y legales a su disposición.</t>
  </si>
  <si>
    <t>Aplicar estrictamente los lineamientos establecidos en el manual de interventoría del invias ( resolución No. 319 del 26/01/2022) el cual es aplicable a los convenios interadministrativos que suscribe esta entidad.</t>
  </si>
  <si>
    <t>Socialización del manual de interventoría.</t>
  </si>
  <si>
    <t>Agendamiento de socialización del manual de interventoría</t>
  </si>
  <si>
    <t>DEO-SVR</t>
  </si>
  <si>
    <t xml:space="preserve">H4ANTYSTODOM2021. Avance físico - financiero de las obras del contrato 171 de 2018 y labor de interventoría contrato 1355 de 2018.
El Instituto Departamental de Deportes de Antioquia, INDEPORTES, realizó el proceso de selección mediante el cual suscribió el Contrato de Obra 171 de 2018, con el Consorcio Ciclo Infraestructura por $44.136.796.199 y un plazo de 11 meses a partir de la suscripción del acta de inicio que tiene fecha del 28 de enero de 2019.  
A su vez, el Instituto Nacional de Vías – INVÍAS, realizó el proceso de selección mediante el cual suscribió el contrato de interventoría 1355 de 2018, con el Consorcio Ciclorruta, por $3.120.205.437, plazo contractual de 12 meses, con fecha de inicio el 27 de diciembre de 2018, con el fin de darle seguimiento al contrato de obra 171 de 2018.
El contrato de interventoría fue suspendido con acta N° 1 del 16 de diciembre de 2019 hasta el 1 de febrero de 2020 faltando 12 días para la culminación del tiempo contractual y con un avance financiero del dicho contrato del 48%. 
El contrato de interventoría suscrito con Consorcio Ciclorruta (Interventoría N°1) fue cedido al Consorcio Ciclo Rutas CCT (Interventoría N°2), quien inicia actividades según acta N°1 a partir del 15 de julio de 2020. En total el proyecto y el contrato de interventoría estuvo suspendido siete meses.
Habiendo transcurrido 11 meses y 20 días, se aprecia que la Interventoría N°1 consumió casi la totalidad del plazo contractual inicialmente concedido (12 meses), tiempo durante el cual el avance físico de las obras fue de 13,89%. (...) Contrario a lo anterior, el contrato de interventoría 1355 de 2018 tuvo una ejecución financiera por $1.502.743.875, equivalente al 48.2% de su valor total, presentándose una gran diferencia entre el avance del contrato de obra e interventoría. 
Por su parte, la interventoría N° 2 en un tiempo de 10 meses de ejecución reportados hasta el 19 de abril de 2021 (incluidas suspensiones aprobadas), logró que las obras del contrato de obra tuvieran un avance físico del 79.11% (avance acumulado total del 93,01%), con un costo de recursos utilizados para este servicio de interventoría de $1.110.737.74 equivalente al 35.6% del valor del contrato, siendo evidente la eficiencia de la segunda interventoría con mayor avance de obra y menor valor de recursos utilizados, con respecto a la interventoría N° 1. </t>
  </si>
  <si>
    <t>Deficiencias en el control, supervisión y gestión por parte de INVÍAS e INDEPORTES y en la labor de la interventoría N°1, que permitieran el adecuado desarrollo del proyecto y reinicio oportuno del contrato de interventoría luego de las sucesivas suspensiones.</t>
  </si>
  <si>
    <t xml:space="preserve">H5ANTYSTODOM2021. Seguridad vial y de desplazamiento en ciclorrutas del proyecto y calidad y durabilidad de las obras ejecutadas en el frente AMVA - Polideportivo Tulio Ospina de Bello del contrato 171 de 2018.  
Mediante visita técnica a las obras ejecutadas en los distintos frentes, se observa que existen discontinuidades y ausencia de elementos de seguridad vial tales como barandas y señalización horizontal y vertical, así como, desgastes y daños prematuros en algunos ítems ejecutados en el frente AMVA-Polideportivo Tulio Ospina de Bello. Lo anterior afecta la seguridad de los usuarios de la ciclorruta y por ende genera riesgos de accidente a la población beneficiaria del proyecto. </t>
  </si>
  <si>
    <t xml:space="preserve">Deficiencias en la ejecución indicando que su calidad no es la requerida, dejando expuestos a riesgos de accidente a los usuarios y generando un menor nivel de servicio de esta infraestructura. </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</si>
  <si>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t>
  </si>
  <si>
    <t>Reparación por parte del contratista y recibo por parte de Indeportes y la  Gobernación de Antioquia como garantía, de los defectos detectados por el Ente de Control.</t>
  </si>
  <si>
    <t xml:space="preserve">Informe de Indeportes y la Gobernación de Antioquia con registro fotográfico del recibo de las obras a satisfacción. En caso de no subsanación el informe de declaratoria del siniestro   </t>
  </si>
  <si>
    <t xml:space="preserve">Administrativo con presunta connotación fiscal y disciplinaria </t>
  </si>
  <si>
    <t xml:space="preserve">H6ANTYSTODOM2021. Actividades y pagos realizados en el frente de Occidente en contrato de obra 171 de 2018 y contrato de interventoría 1355 de 2018. 
Pago de actividades en el frente de Occidente, tanto de obra por $53.116.110 como por el servicio de interventoría por $47.787.480, sin disponer de los diseños definitivos y aprobados en fase III, al final se determinó no construir los tramos de este frente ante las necesidades prediales y el alto costo de los terrenos requeridos. Lo anterior, generó detrimento patrimonial por $100.903.590 debido a la inversión de recursos que no aportaron utilidad ni beneficio a la comunidad.
Para el desarrollo del contrato de obra, en el frente de Occidente se tenía proyectada la construcción de dos tramos de ciclorruta entre el Puente de Occidente (Santafé de Antioquia) hacia el municipio de Sopetran con una longitud de 15,59 Km. 
Desde el inicio del contrato hasta el mes de julio de 2019, se realizaron actividades de localización y replanteo, gestión ambiental y predial, por un valor total de $53.116.110, lo anterior, sin disponer a tal fecha de los diseños definitivos y aprobados en fase III. Se analiza por las diferentes partes (INVÍAS, Gobernación de Antioquia, INDEPORTES, Interventoría y Contratista), que, ante las necesidades prediales y alto costo de los terrenos requeridos en el frente de Occidente, estos tramos de ciclorruta no son viables y determinan el traslado de los recursos correspondientes por $18.763.786.844 para el frente de Urabá.  (...) Las anteriores actividades y pagos fueron aprobados por la interventoría. 
(...) Al evaluar el costo de las actividades pagadas en el frente de Occidente del proyecto, en labores de interventoría por $47.787.480, equivalen a un porcentaje del 89,97% de lo pagado en el contrato de obra por $53.116.110, lo que es no es coherente con la proporción de costos del proyecto, ni normal para obras de construcción. </t>
  </si>
  <si>
    <t xml:space="preserve">Se ocasiona porque no se viabilizó oportunamente el frente de Occidente del proyecto e incumplir con la oportuna calibración de los diseños que conllevó a la decisión de no construir estos tramos y evitar incurrir en los costos referidos en los hechos mencionados en el contrato de obra e interventoría, además de vislumbrar deficiencias de planeación, gestión, control y supervisión para garantizar la madurez, valoración y adecuada viabilización del proyecto, lo que permitió la inversión de un total de $100.903.590 en actividades ejecutadas en el frente de Occidente no construido.
INVÍAS menciona en su respuesta que la viabilidad del proyecto es de la entidad contratante IINDEPORTES, pero, según el numeral 7 de la cláusula octava del convenio 1234 de 2017, quien da el visto bueno a los pliegos es INVÍAS; además, dentro de sus obligaciones también está supervisar el desarrollo del convenio; (...) es importante hacer la mención también a INVÍAS de que la fase II de unos diseños tiene como fin establecer la “Factibilidad”, por lo tanto, previo al inicio de la ejecución de este proyecto se debió haber tenido unos diseños con la información a profundidad, una propuesta económica final, unos estudios ambientales además del conocimiento del costo de la gestión predial para este tramo.
(...) con la no ejecución de este tramo, se puede concluir la falta de claridad y la debilidad de los diseños proporcionados en fase II por la entidad contratante. </t>
  </si>
  <si>
    <t xml:space="preserve">H9ANTYSTODOM2021. Giro de los recursos del convenio interadministrativo N° 01241 de 2017.
En la evaluación realizada al Convenio Interadministrativo N° 01241 de 2017, suscrito entre el Instituto Nacional de Vías y el municipio de Santo Domingo Antioquia, se constató (...) en la conciliación bancaria correspondiente a la cuenta corriente del convenio, se observó para el día 12 de diciembre del año 2019 cinco (5) transferencias electrónicas realizadas en el portal transaccional que suman $85.819.791. Es importante indicar que el convenio interadministrativo deja claro que solo se debe realizar pagos en cheque con firmas conjuntas correspondientes al interventor contratado por el INSTITUTO y del Tesorero de EL MUNICIPIO. </t>
  </si>
  <si>
    <t>Trasgresión del control establecido en el convenio causado por la debilidad en el seguimiento y control a los recursos consignados en la cuenta por parte de la supervisión y la interventoría, lo que aumenta el riesgo en el manejo de estos recursos que podría conllevar a ser usados para fines diferentes al establecido en el convenio.</t>
  </si>
  <si>
    <t>H10ANTYSTODOM2021. Principio de planeación contrato de obra pública Nº L-2018-004 municipio de Santo Domingo - Antioquia.
Se observó que existió incumplimiento por parte del contratista en los términos establecidos para la entrega definitiva de los ajustes y actualización de los estudios y diseños (estructurales, hidráulicos, hidrológicos, diseño geométrico), para la ejecución de las obras contempladas en el contrato, toda vez que, en los informes mensuales de interventoría, se señala reiteradamente lo siguiente: “(…) No se ha concluido la etapa de estudios y diseños, faltando por parte del contratista dar respuesta a las observaciones de la interventoría en aspecto Hidráulicos e Hidrológicos …”.</t>
  </si>
  <si>
    <t xml:space="preserve">Deficiencias por parte del contratista en la revisión, ajuste y actualización de los estudios y diseños iniciales del proyecto, toda vez que dicha actividad fue ejecutada durante el desarrollo de la ejecución del contrato, incumpliendo con el plazo de los dos (2) meses establecidos a partir de la suscripción del acta de inicio de obra para su entrega definitiva, generando retrasos en el cronograma establecido para la ejecución de obras. </t>
  </si>
  <si>
    <t>H11ANTYSTODOM2021. Planeación y estructuración contrato de obra pública Nº L-2018-004 municipio de Santo Domingo - Antioquia.
Realizada la revisión de la información que soporta la ejecución del contrato de obra pública N° L-2018-004, se observó que el municipio de Santo Domingo realizó una adición presupuestal por $6.601.329.636 equivalente al 47,50% del valor inicial del contrato, debido a que, según lo establecido en el Otrosí N°1, en desarrollo de la etapa de revisión se identificaron por parte del contratista, la interventoría y la supervisión del contrato varios requerimientos de obras complementarias consistentes en la construcción de muros de contención en concreto reforzado, alcantarillas transversales de 36 pulgadas, construcción de sumideros, reparación de pavimento articulado; al igual que 55 ítems no previstos, que no habían sido contemplados en el presupuesto inicial del proyecto (ver tabla N°19) que en términos generales eran previsibles para el normal desarrollo de la obra.</t>
  </si>
  <si>
    <t>Deficiencias por parte del municipio de Santo Domingo en la etapa de planeación para la elaboración de los estudios y diseños requeridos, que permitieran establecer con mayor precisión las obras requeridas para la terminación de proyecto, generando un incremento significativo del presupuesto, representado en un 47,50% del valor inicial estimado, conllevando a mayores costos económicos y tiempos requeridos para la terminación de las obras.</t>
  </si>
  <si>
    <t>H13ANTYSTODOM2021. Deficiencias técnicas en la ejecución del contrato de obra pública L2018-004 de 2018 del municipio de Santo Domingo - Antioquia.
Durante el recorrido se presentaron las siguientes deficiencias técnicas: 
1. La obra de arte ubicada sobre la abscisa k0+218 margen izquierdo de la vía - alcantarilla de Ø36” de longitud 18,00 m en tubería PVC Novafort Pavco, la tubería instalada presenta fracturamiento y rotura de las paredes circulares.
2. En el costado derecho sobre la abscisa k0+454 de la vía, específicamente en el box coulvert del afluente Nº 2 se evidenció la no terminación de la construcción del box coulvert.
3. En el costado derecho sobre la abscisa k0+464,6 de la vía, específicamente 3 m a la salida del box coulvert Nº 2 del afluente principal se evidenció el cambio de nivel en la placa de fondo del canal, lo cual ha generado socavación aproximada de la placa de 10,0 cm en el extremo izquierdo y en una socavación aproximada de la misma placa 5,0 cm en el extremo derecho en la longitud de 6 metros de la placa del canal.
4. Se evidenció la erosión del talud que se encuentra sobre el box coulvert construido en la margen izquierda de la vía en el afluente Nº 1.
5. En el costado derecho sobre la misma abscisa (k0+277) de la vía, se evidenció que, para garantizar la estabilización del talud, se instalaron unos sacos en fibra que contienen material de suelo confinado, (...) los cuales presentan deterioro por perdida de la fibra y exposición a los impactos negativos del clima (intemperismo).
6. En el costado derecho sobre la abscisa k0+485 de la vía, específicamente en el talud que colinda con el box coulvert del afluente Nº 2 se evidencio el daño del geotextil y socavación del terreno.
7. En la abscisa k0+210 hasta K0+240 de la vía se evidencia una dilatación entre la cuneta y el borde del pavimento.
8. En el costado derecho sobre la abscisa k0+346 de la vía, específicamente en el interior del box coulvert Nº1 (...) del afluente principal se evidenció una estructura de concreto en forma de ele (L) (...) la cual no fue removida del canal, generando un obstáculo para el flujo del agua de la quebrada San Miguel y por consiguiente acumulación de arenas. 
9. En cuanto a la reinstalación del adoquín se pudo evidenciar que se presentan problemas de instalación (asentamientos, levantamientos y fracturamiento de adoquín) contiguo al muro de la vía.</t>
  </si>
  <si>
    <t xml:space="preserve">Debilidades en las labores de vigilancia, control y seguimiento de la interventoría, en la verificación de la calidad de los bienes y servicios adquiridos por la Entidad Estatal y el cumplimiento de las normas técnicas por parte del contratista. Así mismo, debilidades en las labores de supervisión por parte del INVÍAS (visita previa de obra), en aras de requerir al contratista de obra, el cumplimiento de las obligaciones previstas en el contrato de obra y el convenio, en cuanto a la estabilidad y calidad de la obra. </t>
  </si>
  <si>
    <t xml:space="preserve">Solicitar al Municipio de Santo Domingo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t>
  </si>
  <si>
    <t>Reparación por parte del contratista y recibo por parte del Municipio de Santo Domingo como garantía, de los defectos detectados por el Ente de Control.</t>
  </si>
  <si>
    <t>Informe del Municipio de Santo Domingo con registro fotográfico del recibo de las obras a satisfacción. En caso de no subsanación el informe de declaratoria del siniestro.</t>
  </si>
  <si>
    <t>Administrativo con connotación disciplinaria y otra incidencia para traslado a la Corporación Autónoma CORNARE</t>
  </si>
  <si>
    <t>H14ANTYSTODOM2021. Gestión predial – ambiental construcción de Jarillón en material de préstamo del contrato de obra pública L2018-004 de 2018 de Municipio de Santo Domingo - Antioquia. 
En la visita de auditoría realizada desde el 14 hasta el 17 de septiembre de los corrientes, al municipio de Santo Domingo para la vigilancia fiscal del Contrato de Obra Nº L2018-004 del 14/08/2018, se observó lo siguiente: En el Jarillón construido en material de préstamo (Longitud: 376.4ml) sobre la margen derecha de la quebrada San Miguel, contiguo al canal abierto (en concreto), se evidenció cinco predios los cuales han invadido la corona del Jarillón en 110 metros lineales.
En los descargos, el INVÍAS manifestó lo siguiente: “Una vez concluida la obra se iniciaron, por parte de algunos propietarios de predios adyacentes al Jarillón, actividades de instalación de estantillos de madera y alambre de púa sobre la corana del Jarillón, invadiendo y deteriorando la obra recientemente construida. 
Este aspecto se socializo inicialmente, por parte de la Interventoría con el dueño del primer predio que realizó la invasión, recibiendo intimidaciones y malos tratos por parte del señor poseedor del predio. La interventoría siempre informo de estas irregularidades, a la entidad contratante y a las autoridades del municipio, tal y como quedó plasmado en los informes mensuales de Interventoría. A la fecha son cinco (5) predios que presentan invasiones del Jarillón".</t>
  </si>
  <si>
    <t xml:space="preserve">Debilidades en las labores de seguimiento y control en el componente de gestión predial por parte de la interventoría, en virtud de verificar que los predios en donde se realizaron las obras fueran de propiedad o estén a cargo del INVÍAS o del ente territorial. 
Así mismo, debilidades en la gestión predial y ambiental por parte del Municipio en relación con la vigilancia, seguimiento y control de las áreas de ronda y retiros obligatorios de los titulares o poseedores de estos predios en la quebrada San Miguel, cuya titularidad son del estado y el trámite administrativo para la aplicación del procedimiento sancionatorio ambiental por parte de la Corporación Autónoma Regional de las Cuencas de los Ríos Negro - Nare “CORNARE” lo cual genera un impacto ambiental negativo en la estabilidad, conservación y mantenimiento de dicha obra pública. 
Teniendo en cuenta lo expuesto por el INVÍAS, no es posible valorar por el ente de control fiscal tales afirmaciones, toda vez que no se adjuntaron los soportes que confirmen la entrega de los archivos físicos o digitales (email) de los informes de interventoría junto con los números de radicado al Municipio de Santo Domingo, por parte del Consorcio IDF – ARA, contratista de interventoría Nº 00998 de 2018.   </t>
  </si>
  <si>
    <t>Administrativo con alcance disciplinario y otra incidencia, para traslado al Ministerio de Trabajo</t>
  </si>
  <si>
    <t xml:space="preserve">H15ANTYSTODOM2021. Reclamación salarios y prestaciones del contrato de obra pública L2018-004 de 2018 de municipio de Santo Domingo - Antioquia.
En la visita de auditoría realizada desde el 14 hasta el 17 de septiembre de los corrientes, al Municipio de Santo Domingo para la vigilancia fiscal del Contrato de Obra Nº L2018-004 del 14/08/2018, se observó:
(...) al no verificar el pago de salarios y prestaciones sociales por parte del contratista, ha generado reclamación de algunos extrabajadores de la empresa contratista INGECON, por el pago de salarios y cesantías de los años 2019 y 2020, relacionados con la ejecución del contrato de obra L2018-004; los cuales a la fecha no han sido cancelados. </t>
  </si>
  <si>
    <t xml:space="preserve">Debilidades en las labores de vigilancia, control y seguimiento de la interventoría, en la verificación del pago de salarios y prestaciones sociales por parte del contratista al personal vinculado a la obra, para el periodo correspondiente a los pagos de las actas de recibo parcial de obra. 
Así mismo, debilidades de supervisión en aras de requerir al contratista de obra, el cumplimiento de las obligaciones previstas en la Cláusula Octava del contrato, especialmente en la aplicabilidad de la garantía única de cumplimiento por el pago de salarios, prestaciones sociales del personal reclamante, vinculado para la ejecución de los trabajos. </t>
  </si>
  <si>
    <t xml:space="preserve">H16ANTYSTODOM2021. Liquidación de contratos. Convenio N° 01241 de 2017 - contrato de obra pública N° L-2018-004 - contrato de interventoría N° 998 de 2018.
En evaluación realizada a la información enviada por el INVIAS y el municipio de Santo Domingo, correspondiente a los contratos - CONVENIO 01241 DE 2017 - CONTRATO DE OBRA PÚBLICA N°L-2018-004 – CONTRATO DE INTERVENTORÍA N°. 998 DE 2018 respectivamente, se observó que los mismos a la presente fecha (septiembre de 2021), se encuentran sin la correspondiente liquidación pese al cumplimiento de los plazos estipulado por las partes en el contrato. 
Es oportuno indicar que la fecha máxima de ejecución de los contratos, incluidas las prórrogas que se efectuaron a los mismos, era hasta el día 24 de diciembre de 2020. </t>
  </si>
  <si>
    <t xml:space="preserve">Debilidades de seguimiento, control y supervisión en la ejecución de los recursos, con el riesgo de quedar obligaciones pendientes de cumplir por las partes o en su defecto, la pérdida de competencia para liquidarlo unilateralmente, impidiendo la posibilidad de declararse las partes a paz y salvo respecto a las obligaciones adquiridas con la suscripción del contrato. </t>
  </si>
  <si>
    <t>SUBDIRECCIÓN DE PLANIFICACIÓN DE INFRAESTRUCTURA</t>
  </si>
  <si>
    <t>SPI</t>
  </si>
  <si>
    <t>DTE-DEO-SGI-SPI</t>
  </si>
  <si>
    <t>ANTYSTODOM2021</t>
  </si>
  <si>
    <t>Nombre Auditoría / Actuación Especial de Fiscalización</t>
  </si>
  <si>
    <t>Actuación Especial de Fiscalización contratos de obra 171 de 2018 y L-2018-004. Convenios INVIAS, departamento de Antioquia y municipio de Santo Domingo</t>
  </si>
  <si>
    <t>H22AT75-OCAD PAZ. BPIN BOLÍVAR 2017000020090 Contrato de Interventoría N°. 935-2018.
El Instituto Nacional de Vías suscribió el contrato de interventoría 935-2018, el 05 de julio, cuyo objeto fue la "interventoría técnica, administrativa, financiera y ambiental para la construcción de pavimentación en concreto asfáltico de la vía que conduce de la cabecera municipal de Regidor al municipio de Río Viejo.
No se cumplió a cabalidad con realizar labores de control y vigilancia, incumpliendo lo establecido en la Ley 1474 de 2011, artículo 82, que se refiere a la Responsabilidad de los Interventores (...). También incumpliendo las clausulas del Contrato de Interventoría N°. 935 de 2018, en la cual se plasman todas las obligaciones a cargo de la interventoría.
Se cobra una cantidad de Km adicional (0.882) lo cual corresponde al 0.16%  del valor total pagado dentro del contrato de obra principal de obra N°. 2483-2018.
Se configura un hallazgo por un valor de $2.451.190.</t>
  </si>
  <si>
    <t>H20AT75-OCAD PAZ. BPIN BOYACÁ 20171301010085 Contrato de Interventoría N°. 973 - 2018. 
El Instituto Nacional de Vías suscribió el contrato de interventoría (…) el 23 de julio de 2018, cuyo objeto fue la "Interventoría técnica administrativa, financiera y ambiental para la rehabilitación de la vía Vado Hondo - Labranzagrande Dpto. de Boyacá" (...).
No se cumplió a cabalidad con realizar labores de control y vigilancia, incumpliendo lo establecido en la Ley 1474 de 2011, artículo 82, que se refiere a la Responsabilidad de los Interventores (...), toda vez que se evidenciaron fallas en la calidad del contrato de licitación pública N°. 1694 de 2018, minuta principal. También incumpliendo las cláusulas del Contrato de Interventoría N°. 973 de 2018, en la cual se plasman todas las obligaciones a cargo de la interventoría.
Por aumento en las cantidades y valores en algunos de los ÍTEMS del APU lo cual corresponde al 0,05% del valor total pagado dentro del contrato de obra principal.
Se presenta un hallazgo por $1.100.700.</t>
  </si>
  <si>
    <t>H3ANTYSTODOM2021. Disminución en el alcance del proyecto de ciclorrutas, contrato de obra 171 de 2018 y convenio 2017-AS-20-0025.
El Instituto Nacional de Vías – INVÍAS, suscribió el convenio interadministrativo 1234, de fecha 10 de noviembre de 2017, con el Departamento de Antioquia -Secretaría de Infraestructura Física (...) por $235.556.321.892, dentro de los cuales, según anexo 1, determinaron que $45.000.000.000 serían para “CICLOINFRAESTRUCTURA EN SUBREGIONES DEL DPTO DE ANTIOQUIA”. En este mismo convenio, en su cláusula primera, parágrafo segundo, se autorizó a la gobernación para celebrar convenio solamente con INDEPORTES Antioquia para la ejecución de la ciclo infraestructura.
Del anterior convenio, nace el convenio interadministrativo de cooperación 201-AS-20-0025, entre el Departamento de Antioquia - Secretaría de Infraestructura Física y el Instituto Departamental de Deportes de Antioquia - INDEPORTES.
De este convenio de cooperación, y previo todos los pasos de una licitación Pública, INDEPORTES suscribió el contrato de obra 171 de 2018 con el Consorcio Ciclo Infraestructura, por $44.136.796.199 .
El alcance inicial del contrato de obra contemplaba la construcción de 33,76 Km de ciclorruta con un presupuesto oficial de $45.000.000.000. (...) el proceso de selección y adjudicación contractual se hizo con diseños en fase II aportados por la Secretaría de Infraestructura del departamento, siendo exigido al contratista de obra realizar el ajuste y calibración de tales diseños a fase III durante el primer mes de la ejecución del contrato, para proseguir con la gestión predial, obtención de licencias y permisos requeridos para el desarrollo de las obras. 
Por situaciones y modificaciones, el proyecto tuvo un recorte de 14,98 Km, construyendo un total de 18,77 Km (55,6% del alcance inicial; 15,56 Km en Urabá, 2,94 Km en Polideportivo Tulio Ospina y 0,27 Km del puente hacienda El Progreso) con el mismo valor contractual de $44.136.796.199.</t>
  </si>
  <si>
    <t>Actuación Especial de Fiscalización contratos de obra 171 de 2018 y L-2018-004. Convenios INVIAS, departamento de Antioquia y municipio de Santo Domingo. Vigencias 2017 - 2021. ANTYSTODOM2021</t>
  </si>
  <si>
    <t>Denuncias 2021-218052-80154-D y 2021-223671-82111-D. Contrato 1387 de 2015. Municipio de Samacá. D2021</t>
  </si>
  <si>
    <t>Auditoría de Cumplimiento 2020 y Primer Semestre de 2021 - AC2020</t>
  </si>
  <si>
    <t xml:space="preserve">1. Se llevará  a cabo mesa de trabajo con la gobernación de Magdalena, el municipio de Ciénaga y el INVIAS, con el fin de gestionar con la gobernación que se ejecute  el tramo conector en el sitio Ye de ciénaga con la variante hoy en ejecución INVIAS, dado que este tramo conector no hace parte del alcance y la licencia ambiental del proyecto del INVIAS, y si en cambio la gobernación ha gestionado el prediseño con la concesión que ellos tienen para el sector Barranquilla - Ye de Ciénaga.
  </t>
  </si>
  <si>
    <t xml:space="preserve">1. Llevar  a cabo mesa de trabajo con  El Alcalde de Ciénaga, con el fin de definir las acciones que tanto  el municipio, como el INVIAS en desarrollo del convenio 1123 de 2016  y cumplimiento de la resolución ANLA x459 del 25 de abril de 2017  efectuará, en pro de avanzar con la construcción del sector urbano en el contrato de obra 1200 de 2016.  
</t>
  </si>
  <si>
    <t xml:space="preserve">El actual plan de mejoramiento suscrito con la Contraloría General de la República está conformado por 449 hallazgos y 85 acciones complementarias para un total de 534 metas producto de 28 auditorías: tres auditorías regulares (2014, 2015, 2016), ocho de cumplimiento (2017, Red Terciaria INVIAS, Túnel de la Línea, Puente Pumarejo, AT 75 - OCAD PAZ, 2019, Convenio 1234 de 2017, 2020 - primer semestre de 2021), dos especiales (Contratos Plan y Vías de la Prosperidad), tres denuncias (2016, 2020 y 2021), cuatro auditorías financieras (2017, 2018, 2019 y 2020), dos auditorías producto de Derechos de Petición (2017-125068-80204-D y 2016-100263-80914-D (2018)) y las Actuaciones Especial de Fiscalización: AT 41-2020 a proyectos financiados con recursos del Sistema General de Regalías ejecutados en el Departamento de Córdoba, AT 73, AT 74, AT 75, AT 232 y contratos de obra 171 de 2018 y L-2018-004 - Convenios INVIAS, departamento de Antioquia y municipio de Santo Domingo. </t>
  </si>
  <si>
    <t>CUMPLIMIENTO</t>
  </si>
  <si>
    <t>AVANCE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</si>
</sst>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0;[Red]0"/>
    <numFmt numFmtId="165" formatCode="yyyy\-mm\-dd;@"/>
    <numFmt numFmtId="166" formatCode="0&quot;%&quot;"/>
    <numFmt numFmtId="167" formatCode="yyyy/mm/dd;@"/>
    <numFmt numFmtId="168" formatCode="0.0&quot;%&quot;"/>
    <numFmt numFmtId="169" formatCode="0.00&quot;%&quot;"/>
    <numFmt numFmtId="170" formatCode="yyyy/mm/dd"/>
  </numFmts>
  <fonts count="4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8"/>
      <color theme="0"/>
      <name val="Arial"/>
      <family val="2"/>
    </font>
    <font>
      <b/>
      <sz val="8"/>
      <color theme="1"/>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b/>
      <sz val="10"/>
      <color theme="0"/>
      <name val="Arial"/>
      <family val="2"/>
    </font>
    <font>
      <sz val="9"/>
      <color theme="0"/>
      <name val="Arial"/>
      <family val="2"/>
    </font>
    <font>
      <sz val="9"/>
      <name val="Arial"/>
      <family val="2"/>
    </font>
    <font>
      <sz val="10"/>
      <color theme="0"/>
      <name val="Arial"/>
      <family val="2"/>
    </font>
    <font>
      <b/>
      <sz val="10"/>
      <color rgb="FFFF0000"/>
      <name val="Arial"/>
      <family val="2"/>
    </font>
    <font>
      <sz val="10"/>
      <color theme="1"/>
      <name val="Arial"/>
      <family val="2"/>
    </font>
    <font>
      <b/>
      <sz val="18"/>
      <color theme="1"/>
      <name val="Arial"/>
      <family val="2"/>
    </font>
    <font>
      <b/>
      <sz val="8"/>
      <color theme="0"/>
      <name val="Arial"/>
      <family val="2"/>
    </font>
    <font>
      <sz val="8"/>
      <color rgb="FFFF0000"/>
      <name val="Arial"/>
      <family val="2"/>
    </font>
    <font>
      <i/>
      <sz val="8"/>
      <name val="Arial"/>
      <family val="2"/>
    </font>
    <font>
      <b/>
      <i/>
      <sz val="8"/>
      <color theme="1"/>
      <name val="Arial"/>
      <family val="2"/>
    </font>
    <font>
      <sz val="10"/>
      <name val="Arial"/>
      <family val="2"/>
    </font>
    <font>
      <sz val="9"/>
      <name val="Arial"/>
    </font>
    <font>
      <sz val="8"/>
      <name val="Arial"/>
    </font>
    <font>
      <sz val="8"/>
      <color theme="0"/>
      <name val="Arial"/>
    </font>
    <font>
      <sz val="9"/>
      <color theme="0"/>
      <name val="Arial"/>
    </font>
    <font>
      <u/>
      <sz val="8"/>
      <name val="Arial"/>
      <family val="2"/>
    </font>
  </fonts>
  <fills count="17">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3" tint="0.59999389629810485"/>
        <bgColor indexed="64"/>
      </patternFill>
    </fill>
    <fill>
      <patternFill patternType="solid">
        <fgColor theme="0"/>
        <bgColor rgb="FF000000"/>
      </patternFill>
    </fill>
    <fill>
      <patternFill patternType="solid">
        <fgColor theme="4" tint="0.39997558519241921"/>
        <bgColor indexed="64"/>
      </patternFill>
    </fill>
    <fill>
      <patternFill patternType="solid">
        <fgColor theme="6" tint="0.39997558519241921"/>
        <bgColor indexed="64"/>
      </patternFill>
    </fill>
    <fill>
      <patternFill patternType="solid">
        <fgColor rgb="FFA38EBC"/>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4" tint="-0.499984740745262"/>
        <bgColor rgb="FF000000"/>
      </patternFill>
    </fill>
    <fill>
      <patternFill patternType="solid">
        <fgColor rgb="FFFEF800"/>
        <bgColor rgb="FF000000"/>
      </patternFill>
    </fill>
    <fill>
      <patternFill patternType="solid">
        <fgColor rgb="FFB7EAB4"/>
        <bgColor indexed="64"/>
      </patternFill>
    </fill>
    <fill>
      <patternFill patternType="solid">
        <fgColor theme="6" tint="0.59999389629810485"/>
        <bgColor indexed="64"/>
      </patternFill>
    </fill>
    <fill>
      <patternFill patternType="solid">
        <fgColor rgb="FFB7EAB4"/>
        <bgColor rgb="FF000000"/>
      </patternFill>
    </fill>
    <fill>
      <patternFill patternType="solid">
        <fgColor theme="6" tint="-0.249977111117893"/>
        <bgColor indexed="64"/>
      </patternFill>
    </fill>
  </fills>
  <borders count="31">
    <border>
      <left/>
      <right/>
      <top/>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medium">
        <color theme="1"/>
      </left>
      <right style="medium">
        <color theme="1"/>
      </right>
      <top style="medium">
        <color theme="1"/>
      </top>
      <bottom style="medium">
        <color theme="1"/>
      </bottom>
      <diagonal/>
    </border>
    <border>
      <left/>
      <right style="medium">
        <color indexed="64"/>
      </right>
      <top/>
      <bottom style="medium">
        <color indexed="64"/>
      </bottom>
      <diagonal/>
    </border>
    <border>
      <left style="thin">
        <color theme="0"/>
      </left>
      <right/>
      <top/>
      <bottom/>
      <diagonal/>
    </border>
    <border>
      <left/>
      <right/>
      <top style="thin">
        <color theme="0"/>
      </top>
      <bottom/>
      <diagonal/>
    </border>
    <border>
      <left style="medium">
        <color theme="1"/>
      </left>
      <right/>
      <top style="thin">
        <color theme="0"/>
      </top>
      <bottom style="thin">
        <color theme="0"/>
      </bottom>
      <diagonal/>
    </border>
    <border>
      <left style="medium">
        <color theme="1"/>
      </left>
      <right/>
      <top style="medium">
        <color theme="1"/>
      </top>
      <bottom/>
      <diagonal/>
    </border>
    <border>
      <left/>
      <right/>
      <top style="medium">
        <color theme="1"/>
      </top>
      <bottom/>
      <diagonal/>
    </border>
    <border>
      <left style="medium">
        <color theme="1"/>
      </left>
      <right/>
      <top/>
      <bottom style="medium">
        <color indexed="64"/>
      </bottom>
      <diagonal/>
    </border>
    <border>
      <left/>
      <right style="medium">
        <color indexed="64"/>
      </right>
      <top style="medium">
        <color theme="1"/>
      </top>
      <bottom/>
      <diagonal/>
    </border>
    <border>
      <left/>
      <right style="medium">
        <color theme="0"/>
      </right>
      <top/>
      <bottom style="medium">
        <color theme="1"/>
      </bottom>
      <diagonal/>
    </border>
    <border>
      <left/>
      <right/>
      <top style="medium">
        <color theme="0"/>
      </top>
      <bottom style="medium">
        <color theme="1"/>
      </bottom>
      <diagonal/>
    </border>
    <border>
      <left/>
      <right/>
      <top/>
      <bottom style="medium">
        <color theme="0"/>
      </bottom>
      <diagonal/>
    </border>
    <border>
      <left style="medium">
        <color theme="0"/>
      </left>
      <right style="medium">
        <color theme="0"/>
      </right>
      <top style="medium">
        <color theme="0"/>
      </top>
      <bottom style="medium">
        <color theme="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hair">
        <color theme="0" tint="-0.249977111117893"/>
      </left>
      <right style="hair">
        <color theme="0" tint="-0.249977111117893"/>
      </right>
      <top style="hair">
        <color theme="0" tint="-0.249977111117893"/>
      </top>
      <bottom style="hair">
        <color theme="0" tint="-0.249977111117893"/>
      </bottom>
      <diagonal/>
    </border>
    <border>
      <left style="hair">
        <color theme="0" tint="-0.14999847407452621"/>
      </left>
      <right style="hair">
        <color theme="0" tint="-0.14999847407452621"/>
      </right>
      <top style="hair">
        <color theme="0" tint="-0.14999847407452621"/>
      </top>
      <bottom style="hair">
        <color theme="0" tint="-0.14999847407452621"/>
      </bottom>
      <diagonal/>
    </border>
    <border>
      <left/>
      <right style="thin">
        <color theme="0"/>
      </right>
      <top/>
      <bottom/>
      <diagonal/>
    </border>
    <border>
      <left style="hair">
        <color theme="0" tint="-0.249977111117893"/>
      </left>
      <right style="hair">
        <color theme="0" tint="-0.249977111117893"/>
      </right>
      <top style="hair">
        <color theme="0" tint="-0.249977111117893"/>
      </top>
      <bottom/>
      <diagonal/>
    </border>
    <border>
      <left/>
      <right style="thin">
        <color theme="0"/>
      </right>
      <top style="thin">
        <color theme="0"/>
      </top>
      <bottom style="thin">
        <color theme="0"/>
      </bottom>
      <diagonal/>
    </border>
    <border>
      <left style="thin">
        <color rgb="FFBFBFBF"/>
      </left>
      <right style="thin">
        <color rgb="FFBFBFBF"/>
      </right>
      <top style="thin">
        <color rgb="FFBFBFBF"/>
      </top>
      <bottom style="thin">
        <color rgb="FFBFBFBF"/>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style="hair">
        <color theme="0" tint="-0.34998626667073579"/>
      </right>
      <top style="hair">
        <color theme="0" tint="-0.14999847407452621"/>
      </top>
      <bottom style="hair">
        <color theme="0" tint="-0.34998626667073579"/>
      </bottom>
      <diagonal/>
    </border>
  </borders>
  <cellStyleXfs count="33">
    <xf numFmtId="0" fontId="0" fillId="0" borderId="0"/>
    <xf numFmtId="0" fontId="8" fillId="0" borderId="0"/>
    <xf numFmtId="0" fontId="12" fillId="0" borderId="0">
      <alignment vertical="top"/>
    </xf>
    <xf numFmtId="0" fontId="8" fillId="0" borderId="0"/>
    <xf numFmtId="0" fontId="8" fillId="0" borderId="0"/>
    <xf numFmtId="0" fontId="8" fillId="0" borderId="0"/>
    <xf numFmtId="0" fontId="15" fillId="0" borderId="0"/>
    <xf numFmtId="0" fontId="8" fillId="0" borderId="0"/>
    <xf numFmtId="0" fontId="13" fillId="0" borderId="0"/>
    <xf numFmtId="0" fontId="8" fillId="0" borderId="0"/>
    <xf numFmtId="0" fontId="15" fillId="0" borderId="0">
      <alignment vertical="top"/>
    </xf>
    <xf numFmtId="0" fontId="12" fillId="0" borderId="0"/>
    <xf numFmtId="0" fontId="14" fillId="0" borderId="0"/>
    <xf numFmtId="9" fontId="15" fillId="0" borderId="0" applyFont="0" applyFill="0" applyBorder="0" applyAlignment="0" applyProtection="0"/>
    <xf numFmtId="9" fontId="16" fillId="0" borderId="0" applyFont="0" applyFill="0" applyBorder="0" applyAlignment="0" applyProtection="0"/>
    <xf numFmtId="0" fontId="8" fillId="0" borderId="0"/>
    <xf numFmtId="0" fontId="5" fillId="0" borderId="0"/>
    <xf numFmtId="9" fontId="5"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8" fillId="0" borderId="0">
      <alignment vertical="top"/>
    </xf>
    <xf numFmtId="0" fontId="2" fillId="0" borderId="0"/>
    <xf numFmtId="0" fontId="2" fillId="0" borderId="0">
      <alignment vertical="top"/>
    </xf>
    <xf numFmtId="0" fontId="8" fillId="0" borderId="0"/>
    <xf numFmtId="9" fontId="2" fillId="0" borderId="0" applyFont="0" applyFill="0" applyBorder="0" applyAlignment="0" applyProtection="0"/>
    <xf numFmtId="43" fontId="8" fillId="0" borderId="0" applyFont="0" applyFill="0" applyBorder="0" applyAlignment="0" applyProtection="0"/>
    <xf numFmtId="0" fontId="2" fillId="0" borderId="0"/>
    <xf numFmtId="9" fontId="2" fillId="0" borderId="0" applyFont="0" applyFill="0" applyBorder="0" applyAlignment="0" applyProtection="0"/>
    <xf numFmtId="0" fontId="36" fillId="0" borderId="0"/>
    <xf numFmtId="0" fontId="1" fillId="0" borderId="0"/>
  </cellStyleXfs>
  <cellXfs count="240">
    <xf numFmtId="0" fontId="0" fillId="0" borderId="0" xfId="0"/>
    <xf numFmtId="0" fontId="7" fillId="0" borderId="0" xfId="0" applyFont="1" applyFill="1" applyBorder="1" applyAlignment="1">
      <alignment horizontal="justify" vertical="center"/>
    </xf>
    <xf numFmtId="0" fontId="7" fillId="0" borderId="0" xfId="0" applyFont="1" applyFill="1" applyBorder="1"/>
    <xf numFmtId="165" fontId="7" fillId="0" borderId="0" xfId="0" applyNumberFormat="1" applyFont="1" applyFill="1" applyBorder="1"/>
    <xf numFmtId="0" fontId="7" fillId="0" borderId="0" xfId="0" applyFont="1" applyFill="1" applyBorder="1" applyAlignment="1"/>
    <xf numFmtId="0" fontId="7" fillId="3" borderId="0" xfId="0" applyFont="1" applyFill="1" applyBorder="1"/>
    <xf numFmtId="0" fontId="7" fillId="0" borderId="4" xfId="0" applyFont="1" applyFill="1" applyBorder="1"/>
    <xf numFmtId="0" fontId="7" fillId="0" borderId="4" xfId="0" applyFont="1" applyFill="1" applyBorder="1" applyAlignment="1">
      <alignment horizontal="justify" vertical="center"/>
    </xf>
    <xf numFmtId="0" fontId="7" fillId="0" borderId="6" xfId="0" applyFont="1" applyFill="1" applyBorder="1"/>
    <xf numFmtId="0" fontId="0" fillId="0" borderId="0" xfId="0" pivotButton="1" applyAlignment="1">
      <alignment horizontal="center"/>
    </xf>
    <xf numFmtId="0" fontId="0" fillId="0" borderId="0" xfId="0" applyAlignment="1">
      <alignment horizontal="center"/>
    </xf>
    <xf numFmtId="0" fontId="8" fillId="0" borderId="0" xfId="1"/>
    <xf numFmtId="0" fontId="0" fillId="2" borderId="0" xfId="0" applyFill="1"/>
    <xf numFmtId="0" fontId="7" fillId="2" borderId="0" xfId="0" applyFont="1" applyFill="1" applyBorder="1"/>
    <xf numFmtId="0" fontId="21" fillId="2" borderId="0" xfId="0" applyFont="1" applyFill="1" applyAlignment="1">
      <alignment horizontal="center" vertical="center"/>
    </xf>
    <xf numFmtId="0" fontId="0" fillId="2" borderId="0" xfId="0" applyFill="1" applyAlignment="1">
      <alignment horizontal="center"/>
    </xf>
    <xf numFmtId="0" fontId="7" fillId="0" borderId="0" xfId="0" applyFont="1" applyFill="1" applyBorder="1" applyAlignment="1">
      <alignment horizontal="center" wrapText="1"/>
    </xf>
    <xf numFmtId="0" fontId="0" fillId="0" borderId="0" xfId="0" applyAlignment="1">
      <alignment horizontal="center" wrapText="1"/>
    </xf>
    <xf numFmtId="0" fontId="8" fillId="0" borderId="0" xfId="0" applyFont="1"/>
    <xf numFmtId="0" fontId="7" fillId="0" borderId="0" xfId="0" applyFont="1" applyFill="1" applyBorder="1" applyAlignment="1">
      <alignment horizontal="justify" vertical="center" wrapText="1"/>
    </xf>
    <xf numFmtId="0" fontId="0" fillId="0" borderId="0" xfId="0" applyAlignment="1">
      <alignment horizontal="justify" vertical="center" wrapText="1"/>
    </xf>
    <xf numFmtId="0" fontId="23" fillId="0" borderId="0" xfId="1" applyFont="1"/>
    <xf numFmtId="0" fontId="23" fillId="0" borderId="0" xfId="0" applyFont="1"/>
    <xf numFmtId="0" fontId="23" fillId="2" borderId="0" xfId="0" applyFont="1" applyFill="1"/>
    <xf numFmtId="0" fontId="9" fillId="0" borderId="5" xfId="0" applyFont="1" applyFill="1" applyBorder="1" applyAlignment="1"/>
    <xf numFmtId="0" fontId="9" fillId="0" borderId="6" xfId="0" applyFont="1" applyFill="1" applyBorder="1" applyAlignment="1"/>
    <xf numFmtId="0" fontId="0" fillId="0" borderId="8" xfId="0" applyBorder="1" applyAlignment="1">
      <alignment vertical="center"/>
    </xf>
    <xf numFmtId="9" fontId="17" fillId="0" borderId="0" xfId="14" applyFont="1" applyFill="1" applyBorder="1"/>
    <xf numFmtId="0" fontId="17" fillId="0" borderId="0" xfId="0" applyFont="1" applyFill="1" applyBorder="1"/>
    <xf numFmtId="0" fontId="30" fillId="0" borderId="0" xfId="0" applyFont="1" applyBorder="1" applyAlignment="1">
      <alignment horizontal="center" vertical="center" wrapText="1"/>
    </xf>
    <xf numFmtId="0" fontId="30" fillId="0" borderId="0" xfId="0" applyFont="1" applyBorder="1" applyAlignment="1">
      <alignment horizontal="center" vertical="center"/>
    </xf>
    <xf numFmtId="0" fontId="30" fillId="0" borderId="0" xfId="0" applyFont="1" applyAlignment="1">
      <alignment horizontal="center" vertical="center" wrapText="1"/>
    </xf>
    <xf numFmtId="0" fontId="30" fillId="0" borderId="0" xfId="0" applyFont="1" applyAlignment="1">
      <alignment horizontal="center" vertical="center"/>
    </xf>
    <xf numFmtId="0" fontId="30" fillId="0" borderId="20" xfId="0" applyFont="1" applyBorder="1" applyAlignment="1">
      <alignment horizontal="center" vertical="center"/>
    </xf>
    <xf numFmtId="0" fontId="30" fillId="0" borderId="18" xfId="0" applyFont="1" applyBorder="1" applyAlignment="1">
      <alignment horizontal="center" vertical="center"/>
    </xf>
    <xf numFmtId="0" fontId="20" fillId="0" borderId="19" xfId="0" applyFont="1" applyFill="1" applyBorder="1" applyAlignment="1">
      <alignment vertical="center"/>
    </xf>
    <xf numFmtId="0" fontId="20" fillId="0" borderId="21" xfId="0" applyFont="1" applyFill="1" applyBorder="1" applyAlignment="1">
      <alignment vertical="center"/>
    </xf>
    <xf numFmtId="0" fontId="20" fillId="0" borderId="6" xfId="0" applyFont="1" applyFill="1" applyBorder="1" applyAlignment="1"/>
    <xf numFmtId="0" fontId="20" fillId="0" borderId="13" xfId="0" applyFont="1" applyFill="1" applyBorder="1" applyAlignment="1"/>
    <xf numFmtId="0" fontId="30" fillId="0" borderId="12" xfId="0" applyFont="1" applyBorder="1" applyAlignment="1">
      <alignment horizontal="center" vertical="center"/>
    </xf>
    <xf numFmtId="4" fontId="30" fillId="0" borderId="7" xfId="0" applyNumberFormat="1" applyFont="1" applyBorder="1" applyAlignment="1">
      <alignment horizontal="center" vertical="center"/>
    </xf>
    <xf numFmtId="10" fontId="31" fillId="7" borderId="7" xfId="14" applyNumberFormat="1" applyFont="1" applyFill="1" applyBorder="1" applyAlignment="1">
      <alignment horizontal="center" vertical="center"/>
    </xf>
    <xf numFmtId="10" fontId="31" fillId="6" borderId="7" xfId="14" applyNumberFormat="1" applyFont="1" applyFill="1" applyBorder="1" applyAlignment="1">
      <alignment horizontal="center" vertical="center"/>
    </xf>
    <xf numFmtId="9" fontId="30" fillId="0" borderId="0" xfId="14" applyFont="1"/>
    <xf numFmtId="0" fontId="30" fillId="0" borderId="0" xfId="0" applyFont="1"/>
    <xf numFmtId="10" fontId="31" fillId="4" borderId="7" xfId="14" applyNumberFormat="1" applyFont="1" applyFill="1" applyBorder="1" applyAlignment="1">
      <alignment horizontal="center" vertical="center"/>
    </xf>
    <xf numFmtId="0" fontId="17" fillId="2" borderId="2" xfId="0" applyFont="1" applyFill="1" applyBorder="1" applyAlignment="1">
      <alignment horizontal="center"/>
    </xf>
    <xf numFmtId="0" fontId="17" fillId="2" borderId="3" xfId="0" applyFont="1" applyFill="1" applyBorder="1" applyAlignment="1">
      <alignment horizontal="center"/>
    </xf>
    <xf numFmtId="0" fontId="17" fillId="2" borderId="0" xfId="0" applyFont="1" applyFill="1" applyBorder="1" applyAlignment="1">
      <alignment horizontal="center"/>
    </xf>
    <xf numFmtId="0" fontId="30" fillId="2" borderId="0" xfId="0" applyFont="1" applyFill="1" applyAlignment="1">
      <alignment horizontal="center"/>
    </xf>
    <xf numFmtId="0" fontId="7" fillId="0" borderId="0" xfId="0" applyFont="1" applyFill="1" applyBorder="1" applyAlignment="1">
      <alignment horizontal="center" vertical="center"/>
    </xf>
    <xf numFmtId="0" fontId="20" fillId="0" borderId="0" xfId="0" applyFont="1" applyFill="1" applyBorder="1" applyAlignment="1">
      <alignment horizontal="center" vertical="center"/>
    </xf>
    <xf numFmtId="10" fontId="31" fillId="2" borderId="0" xfId="14" applyNumberFormat="1" applyFont="1" applyFill="1" applyBorder="1" applyAlignment="1">
      <alignment horizontal="center" vertical="center"/>
    </xf>
    <xf numFmtId="0" fontId="32" fillId="0" borderId="0" xfId="0" applyFont="1" applyFill="1" applyBorder="1" applyAlignment="1">
      <alignment horizontal="center" vertical="center" wrapText="1"/>
    </xf>
    <xf numFmtId="0" fontId="19" fillId="0" borderId="0" xfId="0" applyFont="1" applyFill="1" applyBorder="1" applyAlignment="1">
      <alignment horizontal="center" vertical="center"/>
    </xf>
    <xf numFmtId="0" fontId="32" fillId="0" borderId="0" xfId="0" applyNumberFormat="1" applyFont="1" applyFill="1" applyBorder="1" applyAlignment="1">
      <alignment horizontal="center" vertical="center" wrapText="1"/>
    </xf>
    <xf numFmtId="0" fontId="28" fillId="0" borderId="0" xfId="0" applyFont="1" applyFill="1" applyAlignment="1">
      <alignment horizontal="center" vertical="center"/>
    </xf>
    <xf numFmtId="0" fontId="32" fillId="0" borderId="0" xfId="0" applyFont="1" applyFill="1" applyBorder="1" applyAlignment="1">
      <alignment horizontal="center" vertical="center"/>
    </xf>
    <xf numFmtId="0" fontId="28" fillId="0" borderId="0" xfId="0" applyFont="1" applyFill="1" applyBorder="1" applyAlignment="1">
      <alignment horizontal="center" vertical="center"/>
    </xf>
    <xf numFmtId="0" fontId="17" fillId="2" borderId="0" xfId="0" applyFont="1" applyFill="1" applyBorder="1" applyAlignment="1">
      <alignment horizontal="center" vertical="center"/>
    </xf>
    <xf numFmtId="0" fontId="29" fillId="2" borderId="0" xfId="0" applyFont="1" applyFill="1" applyBorder="1" applyAlignment="1">
      <alignment horizontal="center" vertical="center"/>
    </xf>
    <xf numFmtId="15" fontId="29" fillId="2" borderId="0" xfId="0" applyNumberFormat="1" applyFont="1" applyFill="1" applyBorder="1" applyAlignment="1">
      <alignment horizontal="center" vertical="center"/>
    </xf>
    <xf numFmtId="0" fontId="33" fillId="2" borderId="0" xfId="0" applyFont="1" applyFill="1" applyBorder="1"/>
    <xf numFmtId="0" fontId="23" fillId="2" borderId="11" xfId="0" applyFont="1" applyFill="1" applyBorder="1"/>
    <xf numFmtId="0" fontId="23" fillId="2" borderId="0" xfId="0" applyFont="1" applyFill="1" applyAlignment="1">
      <alignment horizontal="center"/>
    </xf>
    <xf numFmtId="0" fontId="17" fillId="2" borderId="0" xfId="0" applyFont="1" applyFill="1" applyBorder="1" applyAlignment="1"/>
    <xf numFmtId="0" fontId="17" fillId="2" borderId="0" xfId="0" applyFont="1" applyFill="1" applyBorder="1"/>
    <xf numFmtId="0" fontId="17" fillId="2" borderId="4" xfId="0" applyFont="1" applyFill="1" applyBorder="1"/>
    <xf numFmtId="0" fontId="30" fillId="2" borderId="0" xfId="0" applyFont="1" applyFill="1"/>
    <xf numFmtId="0" fontId="23" fillId="0" borderId="11" xfId="1" applyFont="1" applyBorder="1"/>
    <xf numFmtId="0" fontId="23" fillId="0" borderId="0" xfId="1" applyFont="1" applyBorder="1"/>
    <xf numFmtId="0" fontId="23" fillId="0" borderId="24" xfId="1" applyFont="1" applyBorder="1"/>
    <xf numFmtId="0" fontId="26" fillId="10" borderId="24" xfId="0" applyFont="1" applyFill="1" applyBorder="1" applyAlignment="1">
      <alignment horizontal="center" vertical="center"/>
    </xf>
    <xf numFmtId="0" fontId="17" fillId="2" borderId="23" xfId="0" applyFont="1" applyFill="1" applyBorder="1" applyAlignment="1">
      <alignment horizontal="center" vertical="center" wrapText="1"/>
    </xf>
    <xf numFmtId="0" fontId="7" fillId="5" borderId="23" xfId="0" applyFont="1" applyFill="1" applyBorder="1" applyAlignment="1">
      <alignment horizontal="center" vertical="center" wrapText="1"/>
    </xf>
    <xf numFmtId="0" fontId="17" fillId="5" borderId="23" xfId="0" applyFont="1" applyFill="1" applyBorder="1" applyAlignment="1">
      <alignment horizontal="justify" vertical="center" wrapText="1"/>
    </xf>
    <xf numFmtId="0" fontId="17" fillId="5" borderId="23" xfId="0" applyFont="1" applyFill="1" applyBorder="1" applyAlignment="1">
      <alignment horizontal="center" vertical="center" wrapText="1"/>
    </xf>
    <xf numFmtId="167" fontId="17" fillId="2" borderId="23" xfId="0" applyNumberFormat="1" applyFont="1" applyFill="1" applyBorder="1" applyAlignment="1">
      <alignment horizontal="center" vertical="center" wrapText="1"/>
    </xf>
    <xf numFmtId="164" fontId="17" fillId="2" borderId="23" xfId="0" applyNumberFormat="1" applyFont="1" applyFill="1" applyBorder="1" applyAlignment="1">
      <alignment horizontal="center" vertical="center" wrapText="1"/>
    </xf>
    <xf numFmtId="166" fontId="17" fillId="2" borderId="23" xfId="14" applyNumberFormat="1" applyFont="1" applyFill="1" applyBorder="1" applyAlignment="1">
      <alignment horizontal="center" vertical="center" wrapText="1"/>
    </xf>
    <xf numFmtId="0" fontId="7" fillId="5" borderId="23" xfId="0" applyFont="1" applyFill="1" applyBorder="1" applyAlignment="1">
      <alignment horizontal="justify" vertical="center" wrapText="1"/>
    </xf>
    <xf numFmtId="0" fontId="7" fillId="2" borderId="23" xfId="0" applyFont="1" applyFill="1" applyBorder="1" applyAlignment="1">
      <alignment horizontal="center" vertical="center" wrapText="1"/>
    </xf>
    <xf numFmtId="0" fontId="7" fillId="2" borderId="23" xfId="0" applyFont="1" applyFill="1" applyBorder="1" applyAlignment="1">
      <alignment horizontal="justify" vertical="center" wrapText="1"/>
    </xf>
    <xf numFmtId="9" fontId="17" fillId="5" borderId="23" xfId="0" applyNumberFormat="1" applyFont="1" applyFill="1" applyBorder="1" applyAlignment="1">
      <alignment horizontal="center" vertical="center" wrapText="1"/>
    </xf>
    <xf numFmtId="167" fontId="7" fillId="5" borderId="23" xfId="0" applyNumberFormat="1" applyFont="1" applyFill="1" applyBorder="1" applyAlignment="1">
      <alignment horizontal="center" vertical="center" wrapText="1"/>
    </xf>
    <xf numFmtId="0" fontId="17" fillId="2" borderId="23" xfId="0" applyFont="1" applyFill="1" applyBorder="1" applyAlignment="1">
      <alignment horizontal="justify" vertical="center" wrapText="1"/>
    </xf>
    <xf numFmtId="0" fontId="17" fillId="2" borderId="23" xfId="0" applyNumberFormat="1" applyFont="1" applyFill="1" applyBorder="1" applyAlignment="1">
      <alignment horizontal="justify" vertical="center" wrapText="1"/>
    </xf>
    <xf numFmtId="167" fontId="17" fillId="2" borderId="23" xfId="15" applyNumberFormat="1" applyFont="1" applyFill="1" applyBorder="1" applyAlignment="1">
      <alignment horizontal="center" vertical="center" wrapText="1"/>
    </xf>
    <xf numFmtId="0" fontId="17" fillId="2" borderId="23" xfId="0" applyNumberFormat="1" applyFont="1" applyFill="1" applyBorder="1" applyAlignment="1">
      <alignment horizontal="center" vertical="center" wrapText="1"/>
    </xf>
    <xf numFmtId="1" fontId="17" fillId="2" borderId="23" xfId="0" applyNumberFormat="1" applyFont="1" applyFill="1" applyBorder="1" applyAlignment="1">
      <alignment horizontal="center" vertical="center" wrapText="1"/>
    </xf>
    <xf numFmtId="2" fontId="17" fillId="5" borderId="23" xfId="0" applyNumberFormat="1" applyFont="1" applyFill="1" applyBorder="1" applyAlignment="1">
      <alignment horizontal="center" vertical="center" wrapText="1"/>
    </xf>
    <xf numFmtId="14" fontId="17" fillId="2" borderId="23" xfId="0" applyNumberFormat="1" applyFont="1" applyFill="1" applyBorder="1" applyAlignment="1">
      <alignment horizontal="center" vertical="center"/>
    </xf>
    <xf numFmtId="0" fontId="17" fillId="2" borderId="23" xfId="15" applyNumberFormat="1" applyFont="1" applyFill="1" applyBorder="1" applyAlignment="1">
      <alignment horizontal="justify" vertical="center" wrapText="1"/>
    </xf>
    <xf numFmtId="0" fontId="17" fillId="2" borderId="23" xfId="15" applyNumberFormat="1" applyFont="1" applyFill="1" applyBorder="1" applyAlignment="1">
      <alignment horizontal="center" vertical="center" wrapText="1"/>
    </xf>
    <xf numFmtId="0" fontId="17" fillId="2" borderId="23" xfId="15" applyFont="1" applyFill="1" applyBorder="1" applyAlignment="1">
      <alignment horizontal="center" vertical="center" wrapText="1"/>
    </xf>
    <xf numFmtId="0" fontId="17" fillId="2" borderId="23" xfId="15" applyFont="1" applyFill="1" applyBorder="1" applyAlignment="1">
      <alignment horizontal="justify" vertical="center" wrapText="1"/>
    </xf>
    <xf numFmtId="0" fontId="22" fillId="2" borderId="23" xfId="0" applyFont="1" applyFill="1" applyBorder="1" applyAlignment="1">
      <alignment horizontal="center" vertical="center"/>
    </xf>
    <xf numFmtId="14" fontId="17" fillId="2" borderId="23" xfId="0" applyNumberFormat="1" applyFont="1" applyFill="1" applyBorder="1" applyAlignment="1">
      <alignment horizontal="center" vertical="center" wrapText="1"/>
    </xf>
    <xf numFmtId="0" fontId="17" fillId="2" borderId="23" xfId="0" applyFont="1" applyFill="1" applyBorder="1" applyAlignment="1">
      <alignment horizontal="justify" vertical="center"/>
    </xf>
    <xf numFmtId="169" fontId="17" fillId="2" borderId="23" xfId="14" applyNumberFormat="1" applyFont="1" applyFill="1" applyBorder="1" applyAlignment="1">
      <alignment horizontal="center" vertical="center" wrapText="1"/>
    </xf>
    <xf numFmtId="0" fontId="22" fillId="2" borderId="23" xfId="0" applyFont="1" applyFill="1" applyBorder="1" applyAlignment="1">
      <alignment horizontal="center" vertical="center" wrapText="1"/>
    </xf>
    <xf numFmtId="168" fontId="17" fillId="2" borderId="23" xfId="14" applyNumberFormat="1" applyFont="1" applyFill="1" applyBorder="1" applyAlignment="1">
      <alignment horizontal="center" vertical="center" wrapText="1"/>
    </xf>
    <xf numFmtId="0" fontId="17" fillId="2" borderId="23" xfId="0" applyFont="1" applyFill="1" applyBorder="1" applyAlignment="1">
      <alignment horizontal="center" vertical="center"/>
    </xf>
    <xf numFmtId="0" fontId="17" fillId="2" borderId="23" xfId="0" applyNumberFormat="1" applyFont="1" applyFill="1" applyBorder="1" applyAlignment="1">
      <alignment horizontal="center" vertical="center"/>
    </xf>
    <xf numFmtId="0" fontId="30" fillId="2" borderId="23" xfId="0" applyFont="1" applyFill="1" applyBorder="1" applyAlignment="1">
      <alignment horizontal="center" vertical="center"/>
    </xf>
    <xf numFmtId="0" fontId="19" fillId="10" borderId="26" xfId="0" applyFont="1" applyFill="1" applyBorder="1" applyAlignment="1">
      <alignment horizontal="center" vertical="center" wrapText="1"/>
    </xf>
    <xf numFmtId="0" fontId="19" fillId="11" borderId="26" xfId="0" applyFont="1" applyFill="1" applyBorder="1" applyAlignment="1">
      <alignment horizontal="center" vertical="center" wrapText="1"/>
    </xf>
    <xf numFmtId="9" fontId="19" fillId="10" borderId="26" xfId="14" applyFont="1" applyFill="1" applyBorder="1" applyAlignment="1">
      <alignment horizontal="center" vertical="center" wrapText="1"/>
    </xf>
    <xf numFmtId="0" fontId="19" fillId="10" borderId="26" xfId="0" applyFont="1" applyFill="1" applyBorder="1" applyAlignment="1" applyProtection="1">
      <alignment horizontal="center" vertical="center" wrapText="1"/>
    </xf>
    <xf numFmtId="167" fontId="7" fillId="2" borderId="23" xfId="0" applyNumberFormat="1" applyFont="1" applyFill="1" applyBorder="1" applyAlignment="1">
      <alignment horizontal="center" vertical="center" wrapText="1"/>
    </xf>
    <xf numFmtId="0" fontId="7" fillId="5" borderId="23" xfId="1" applyFont="1" applyFill="1" applyBorder="1" applyAlignment="1">
      <alignment horizontal="justify" vertical="center" wrapText="1"/>
    </xf>
    <xf numFmtId="9" fontId="7" fillId="5" borderId="23" xfId="0" applyNumberFormat="1" applyFont="1" applyFill="1" applyBorder="1" applyAlignment="1">
      <alignment horizontal="center" vertical="center" wrapText="1"/>
    </xf>
    <xf numFmtId="0" fontId="17" fillId="2" borderId="23" xfId="1" applyFont="1" applyFill="1" applyBorder="1" applyAlignment="1">
      <alignment horizontal="justify" vertical="center" wrapText="1"/>
    </xf>
    <xf numFmtId="167" fontId="7" fillId="5" borderId="23" xfId="1" applyNumberFormat="1" applyFont="1" applyFill="1" applyBorder="1" applyAlignment="1">
      <alignment horizontal="center" vertical="center" wrapText="1"/>
    </xf>
    <xf numFmtId="0" fontId="7" fillId="2" borderId="23" xfId="1" applyFont="1" applyFill="1" applyBorder="1" applyAlignment="1">
      <alignment horizontal="justify" vertical="center" wrapText="1"/>
    </xf>
    <xf numFmtId="0" fontId="7" fillId="5" borderId="23" xfId="1" applyNumberFormat="1" applyFont="1" applyFill="1" applyBorder="1" applyAlignment="1">
      <alignment horizontal="center" vertical="center" wrapText="1"/>
    </xf>
    <xf numFmtId="167" fontId="7" fillId="2" borderId="23" xfId="1" applyNumberFormat="1" applyFont="1" applyFill="1" applyBorder="1" applyAlignment="1">
      <alignment horizontal="justify" vertical="center" wrapText="1"/>
    </xf>
    <xf numFmtId="0" fontId="7" fillId="5" borderId="23" xfId="1" applyFont="1" applyFill="1" applyBorder="1" applyAlignment="1">
      <alignment horizontal="center" vertical="center" wrapText="1"/>
    </xf>
    <xf numFmtId="167" fontId="17" fillId="2" borderId="23" xfId="1" applyNumberFormat="1" applyFont="1" applyFill="1" applyBorder="1" applyAlignment="1">
      <alignment horizontal="justify" vertical="center" wrapText="1"/>
    </xf>
    <xf numFmtId="0" fontId="17" fillId="5" borderId="23" xfId="1" applyFont="1" applyFill="1" applyBorder="1" applyAlignment="1">
      <alignment horizontal="center" vertical="center" wrapText="1"/>
    </xf>
    <xf numFmtId="49" fontId="7" fillId="5" borderId="23" xfId="1" applyNumberFormat="1" applyFont="1" applyFill="1" applyBorder="1" applyAlignment="1">
      <alignment horizontal="center" vertical="center" wrapText="1"/>
    </xf>
    <xf numFmtId="0" fontId="7" fillId="2" borderId="23" xfId="1" applyFont="1" applyFill="1" applyBorder="1" applyAlignment="1">
      <alignment horizontal="center" vertical="center" wrapText="1"/>
    </xf>
    <xf numFmtId="170" fontId="7" fillId="2" borderId="23" xfId="1" applyNumberFormat="1" applyFont="1" applyFill="1" applyBorder="1" applyAlignment="1">
      <alignment horizontal="center" vertical="center" wrapText="1"/>
    </xf>
    <xf numFmtId="0" fontId="7" fillId="2" borderId="23" xfId="1" applyNumberFormat="1" applyFont="1" applyFill="1" applyBorder="1" applyAlignment="1">
      <alignment horizontal="center" vertical="center" wrapText="1"/>
    </xf>
    <xf numFmtId="0" fontId="7" fillId="5" borderId="26" xfId="0" applyFont="1" applyFill="1" applyBorder="1" applyAlignment="1">
      <alignment horizontal="center" vertical="center" wrapText="1"/>
    </xf>
    <xf numFmtId="0" fontId="17" fillId="2" borderId="26" xfId="0" applyFont="1" applyFill="1" applyBorder="1" applyAlignment="1">
      <alignment horizontal="center" vertical="center" wrapText="1"/>
    </xf>
    <xf numFmtId="0" fontId="7" fillId="5" borderId="26" xfId="0" applyFont="1" applyFill="1" applyBorder="1" applyAlignment="1">
      <alignment horizontal="justify" vertical="center" wrapText="1"/>
    </xf>
    <xf numFmtId="0" fontId="0" fillId="0" borderId="0" xfId="0" applyAlignment="1">
      <alignment horizontal="center"/>
    </xf>
    <xf numFmtId="0" fontId="17" fillId="2" borderId="23" xfId="1" applyFont="1" applyFill="1" applyBorder="1" applyAlignment="1">
      <alignment horizontal="center" vertical="center" wrapText="1"/>
    </xf>
    <xf numFmtId="0" fontId="17" fillId="2" borderId="26" xfId="0" applyFont="1" applyFill="1" applyBorder="1" applyAlignment="1" applyProtection="1">
      <alignment horizontal="center" vertical="center" wrapText="1"/>
    </xf>
    <xf numFmtId="0" fontId="7" fillId="12" borderId="26" xfId="0" applyFont="1" applyFill="1" applyBorder="1" applyAlignment="1">
      <alignment horizontal="center" vertical="center" wrapText="1"/>
    </xf>
    <xf numFmtId="165" fontId="7" fillId="12" borderId="26" xfId="0" applyNumberFormat="1" applyFont="1" applyFill="1" applyBorder="1" applyAlignment="1">
      <alignment horizontal="center" vertical="center" wrapText="1"/>
    </xf>
    <xf numFmtId="0" fontId="0" fillId="0" borderId="27" xfId="0" applyBorder="1" applyAlignment="1">
      <alignment vertical="center"/>
    </xf>
    <xf numFmtId="10" fontId="31" fillId="7" borderId="7" xfId="18" applyNumberFormat="1" applyFont="1" applyFill="1" applyBorder="1" applyAlignment="1">
      <alignment horizontal="center" vertical="center"/>
    </xf>
    <xf numFmtId="10" fontId="31" fillId="4" borderId="7" xfId="18" applyNumberFormat="1" applyFont="1" applyFill="1" applyBorder="1" applyAlignment="1">
      <alignment horizontal="center" vertical="center"/>
    </xf>
    <xf numFmtId="170" fontId="17" fillId="2" borderId="23" xfId="0" applyNumberFormat="1" applyFont="1" applyFill="1" applyBorder="1" applyAlignment="1">
      <alignment horizontal="center" vertical="center"/>
    </xf>
    <xf numFmtId="0" fontId="17" fillId="12" borderId="26" xfId="0" applyFont="1" applyFill="1" applyBorder="1" applyAlignment="1">
      <alignment horizontal="center" vertical="center" wrapText="1"/>
    </xf>
    <xf numFmtId="0" fontId="17" fillId="5" borderId="26" xfId="0" applyFont="1" applyFill="1" applyBorder="1" applyAlignment="1">
      <alignment horizontal="center" vertical="center" wrapText="1"/>
    </xf>
    <xf numFmtId="0" fontId="17" fillId="2" borderId="0" xfId="0" applyFont="1" applyFill="1" applyAlignment="1">
      <alignment horizontal="center" vertical="center" wrapText="1"/>
    </xf>
    <xf numFmtId="0" fontId="17" fillId="2" borderId="4" xfId="0" applyFont="1" applyFill="1" applyBorder="1" applyAlignment="1">
      <alignment horizontal="center" vertical="center"/>
    </xf>
    <xf numFmtId="0" fontId="30" fillId="2" borderId="0" xfId="0" applyFont="1" applyFill="1" applyAlignment="1">
      <alignment horizontal="center" vertical="center"/>
    </xf>
    <xf numFmtId="0" fontId="7" fillId="2" borderId="26" xfId="0" applyFont="1" applyFill="1" applyBorder="1" applyAlignment="1">
      <alignment horizontal="center" vertical="center" wrapText="1"/>
    </xf>
    <xf numFmtId="0" fontId="19" fillId="2" borderId="26" xfId="0" applyFont="1" applyFill="1" applyBorder="1" applyAlignment="1">
      <alignment horizontal="center" vertical="center" wrapText="1"/>
    </xf>
    <xf numFmtId="1" fontId="7" fillId="5" borderId="26" xfId="0" applyNumberFormat="1" applyFont="1" applyFill="1" applyBorder="1" applyAlignment="1">
      <alignment horizontal="center" vertical="center" wrapText="1"/>
    </xf>
    <xf numFmtId="0" fontId="17" fillId="5" borderId="26" xfId="0" applyFont="1" applyFill="1" applyBorder="1" applyAlignment="1">
      <alignment horizontal="justify" vertical="center" wrapText="1"/>
    </xf>
    <xf numFmtId="1" fontId="7" fillId="5" borderId="26" xfId="0" applyNumberFormat="1" applyFont="1" applyFill="1" applyBorder="1" applyAlignment="1">
      <alignment horizontal="justify" vertical="center" wrapText="1"/>
    </xf>
    <xf numFmtId="170" fontId="7" fillId="5" borderId="26" xfId="0" applyNumberFormat="1" applyFont="1" applyFill="1" applyBorder="1" applyAlignment="1">
      <alignment horizontal="center" vertical="center" wrapText="1"/>
    </xf>
    <xf numFmtId="170" fontId="7" fillId="2" borderId="26" xfId="0" applyNumberFormat="1" applyFont="1" applyFill="1" applyBorder="1" applyAlignment="1">
      <alignment horizontal="center" vertical="center" wrapText="1"/>
    </xf>
    <xf numFmtId="170" fontId="7" fillId="2" borderId="23" xfId="0" applyNumberFormat="1" applyFont="1" applyFill="1" applyBorder="1" applyAlignment="1">
      <alignment horizontal="center" vertical="center" wrapText="1"/>
    </xf>
    <xf numFmtId="170" fontId="17" fillId="2" borderId="23" xfId="0" applyNumberFormat="1" applyFont="1" applyFill="1" applyBorder="1" applyAlignment="1">
      <alignment horizontal="center" vertical="center" wrapText="1"/>
    </xf>
    <xf numFmtId="0" fontId="19" fillId="2" borderId="0" xfId="0" applyFont="1" applyFill="1" applyAlignment="1">
      <alignment horizontal="center" vertical="center"/>
    </xf>
    <xf numFmtId="0" fontId="28" fillId="9" borderId="22" xfId="0" applyFont="1" applyFill="1" applyBorder="1" applyAlignment="1">
      <alignment horizontal="center" vertical="center"/>
    </xf>
    <xf numFmtId="0" fontId="8" fillId="13" borderId="22" xfId="0" applyFont="1" applyFill="1" applyBorder="1" applyAlignment="1">
      <alignment horizontal="center" vertical="center"/>
    </xf>
    <xf numFmtId="0" fontId="8" fillId="0" borderId="22" xfId="0" applyFont="1" applyBorder="1" applyAlignment="1">
      <alignment horizontal="left" vertical="center" indent="1"/>
    </xf>
    <xf numFmtId="0" fontId="0" fillId="13" borderId="22" xfId="0" applyFill="1" applyBorder="1" applyAlignment="1">
      <alignment horizontal="center" vertical="center"/>
    </xf>
    <xf numFmtId="0" fontId="0" fillId="0" borderId="22" xfId="0" applyBorder="1" applyAlignment="1">
      <alignment horizontal="left" vertical="center" indent="1"/>
    </xf>
    <xf numFmtId="0" fontId="7" fillId="2" borderId="26" xfId="0" applyFont="1" applyFill="1" applyBorder="1" applyAlignment="1">
      <alignment horizontal="justify" vertical="center" wrapText="1"/>
    </xf>
    <xf numFmtId="2" fontId="17" fillId="5" borderId="23" xfId="0" applyNumberFormat="1" applyFont="1" applyFill="1" applyBorder="1" applyAlignment="1">
      <alignment horizontal="justify" vertical="center" wrapText="1"/>
    </xf>
    <xf numFmtId="0" fontId="7" fillId="2" borderId="26" xfId="0" applyFont="1" applyFill="1" applyBorder="1" applyAlignment="1" applyProtection="1">
      <alignment horizontal="center" vertical="center" wrapText="1"/>
    </xf>
    <xf numFmtId="0" fontId="7" fillId="5" borderId="26" xfId="0" applyFont="1" applyFill="1" applyBorder="1" applyAlignment="1" applyProtection="1">
      <alignment horizontal="justify" vertical="center" wrapText="1"/>
      <protection locked="0"/>
    </xf>
    <xf numFmtId="0" fontId="7" fillId="5" borderId="26" xfId="0" applyFont="1" applyFill="1" applyBorder="1" applyAlignment="1" applyProtection="1">
      <alignment horizontal="center" vertical="center" wrapText="1"/>
      <protection locked="0"/>
    </xf>
    <xf numFmtId="167" fontId="17" fillId="2" borderId="23" xfId="0" applyNumberFormat="1" applyFont="1" applyFill="1" applyBorder="1" applyAlignment="1" applyProtection="1">
      <alignment horizontal="center" vertical="center" wrapText="1"/>
      <protection locked="0"/>
    </xf>
    <xf numFmtId="0" fontId="17" fillId="2" borderId="23" xfId="0" applyFont="1" applyFill="1" applyBorder="1" applyAlignment="1" applyProtection="1">
      <alignment horizontal="justify" vertical="center" wrapText="1"/>
      <protection locked="0"/>
    </xf>
    <xf numFmtId="0" fontId="17" fillId="2" borderId="23" xfId="0" applyFont="1" applyFill="1" applyBorder="1" applyAlignment="1" applyProtection="1">
      <alignment horizontal="center" vertical="center" wrapText="1"/>
      <protection locked="0"/>
    </xf>
    <xf numFmtId="167" fontId="7" fillId="2" borderId="23" xfId="0" applyNumberFormat="1" applyFont="1" applyFill="1" applyBorder="1" applyAlignment="1" applyProtection="1">
      <alignment horizontal="center" vertical="center" wrapText="1"/>
      <protection locked="0"/>
    </xf>
    <xf numFmtId="0" fontId="17" fillId="5" borderId="23" xfId="0" applyFont="1" applyFill="1" applyBorder="1" applyAlignment="1" applyProtection="1">
      <alignment horizontal="center" vertical="center" wrapText="1"/>
      <protection locked="0"/>
    </xf>
    <xf numFmtId="0" fontId="17" fillId="5" borderId="23" xfId="0" applyFont="1" applyFill="1" applyBorder="1" applyAlignment="1" applyProtection="1">
      <alignment horizontal="justify" vertical="center" wrapText="1"/>
      <protection locked="0"/>
    </xf>
    <xf numFmtId="0" fontId="8" fillId="15" borderId="28" xfId="0" applyFont="1" applyFill="1" applyBorder="1" applyAlignment="1">
      <alignment horizontal="center" vertical="center"/>
    </xf>
    <xf numFmtId="0" fontId="8" fillId="0" borderId="28" xfId="0" applyFont="1" applyBorder="1" applyAlignment="1">
      <alignment horizontal="left" vertical="center" indent="1"/>
    </xf>
    <xf numFmtId="0" fontId="8" fillId="15" borderId="0" xfId="0" applyFont="1" applyFill="1" applyBorder="1" applyAlignment="1">
      <alignment horizontal="center" vertical="center"/>
    </xf>
    <xf numFmtId="0" fontId="8" fillId="0" borderId="0" xfId="0" applyFont="1" applyBorder="1" applyAlignment="1">
      <alignment horizontal="left" vertical="center" indent="1"/>
    </xf>
    <xf numFmtId="0" fontId="7" fillId="14" borderId="29" xfId="0" applyFont="1" applyFill="1" applyBorder="1" applyAlignment="1">
      <alignment horizontal="left" vertical="center" wrapText="1" indent="1"/>
    </xf>
    <xf numFmtId="0" fontId="26" fillId="10" borderId="29" xfId="0" applyFont="1" applyFill="1" applyBorder="1" applyAlignment="1">
      <alignment horizontal="center" vertical="center" wrapText="1"/>
    </xf>
    <xf numFmtId="0" fontId="22" fillId="2" borderId="29" xfId="0" applyNumberFormat="1" applyFont="1" applyFill="1" applyBorder="1" applyAlignment="1">
      <alignment horizontal="center" vertical="center"/>
    </xf>
    <xf numFmtId="10" fontId="6" fillId="0" borderId="24" xfId="1" applyNumberFormat="1" applyFont="1" applyBorder="1" applyAlignment="1">
      <alignment horizontal="center" vertical="center"/>
    </xf>
    <xf numFmtId="0" fontId="19" fillId="16" borderId="29" xfId="1" applyFont="1" applyFill="1" applyBorder="1" applyAlignment="1">
      <alignment horizontal="center" vertical="center"/>
    </xf>
    <xf numFmtId="0" fontId="30" fillId="2" borderId="26" xfId="0" applyFont="1" applyFill="1" applyBorder="1" applyAlignment="1" applyProtection="1">
      <alignment horizontal="center" vertical="center" wrapText="1"/>
    </xf>
    <xf numFmtId="167" fontId="7" fillId="2" borderId="26" xfId="0" applyNumberFormat="1" applyFont="1" applyFill="1" applyBorder="1" applyAlignment="1">
      <alignment horizontal="center" vertical="center" wrapText="1"/>
    </xf>
    <xf numFmtId="0" fontId="7" fillId="2" borderId="26" xfId="0" applyNumberFormat="1" applyFont="1" applyFill="1" applyBorder="1" applyAlignment="1">
      <alignment horizontal="center" vertical="center" wrapText="1"/>
    </xf>
    <xf numFmtId="0" fontId="7" fillId="2" borderId="23" xfId="0" applyNumberFormat="1" applyFont="1" applyFill="1" applyBorder="1" applyAlignment="1">
      <alignment horizontal="justify" vertical="center" wrapText="1"/>
    </xf>
    <xf numFmtId="0" fontId="7" fillId="2" borderId="23" xfId="0" applyFont="1" applyFill="1" applyBorder="1" applyAlignment="1">
      <alignment horizontal="justify" vertical="center"/>
    </xf>
    <xf numFmtId="0" fontId="17" fillId="2" borderId="23" xfId="0" applyNumberFormat="1" applyFont="1" applyFill="1" applyBorder="1" applyAlignment="1">
      <alignment horizontal="left" vertical="center" wrapText="1"/>
    </xf>
    <xf numFmtId="9" fontId="17" fillId="2" borderId="23" xfId="0" applyNumberFormat="1" applyFont="1" applyFill="1" applyBorder="1" applyAlignment="1">
      <alignment horizontal="justify" vertical="center" wrapText="1"/>
    </xf>
    <xf numFmtId="9" fontId="17" fillId="2" borderId="23" xfId="0" applyNumberFormat="1" applyFont="1" applyFill="1" applyBorder="1" applyAlignment="1">
      <alignment horizontal="center" vertical="center" wrapText="1"/>
    </xf>
    <xf numFmtId="0" fontId="17" fillId="2" borderId="23" xfId="0" applyFont="1" applyFill="1" applyBorder="1" applyAlignment="1">
      <alignment horizontal="justify" vertical="center" wrapText="1" shrinkToFit="1"/>
    </xf>
    <xf numFmtId="0" fontId="17" fillId="2" borderId="23" xfId="1" applyNumberFormat="1" applyFont="1" applyFill="1" applyBorder="1" applyAlignment="1">
      <alignment horizontal="center" vertical="center" wrapText="1"/>
    </xf>
    <xf numFmtId="167" fontId="17" fillId="2" borderId="23" xfId="1" applyNumberFormat="1" applyFont="1" applyFill="1" applyBorder="1" applyAlignment="1">
      <alignment horizontal="center" vertical="center" wrapText="1"/>
    </xf>
    <xf numFmtId="0" fontId="17" fillId="2" borderId="23" xfId="1" applyNumberFormat="1" applyFont="1" applyFill="1" applyBorder="1" applyAlignment="1">
      <alignment horizontal="justify" vertical="center" wrapText="1"/>
    </xf>
    <xf numFmtId="4" fontId="17" fillId="2" borderId="23" xfId="0" applyNumberFormat="1" applyFont="1" applyFill="1" applyBorder="1" applyAlignment="1">
      <alignment horizontal="center"/>
    </xf>
    <xf numFmtId="0" fontId="17" fillId="2" borderId="23" xfId="0" applyFont="1" applyFill="1" applyBorder="1"/>
    <xf numFmtId="0" fontId="19" fillId="2" borderId="0" xfId="0" applyFont="1" applyFill="1" applyBorder="1" applyAlignment="1">
      <alignment horizontal="center" vertical="center"/>
    </xf>
    <xf numFmtId="0" fontId="32" fillId="2" borderId="0" xfId="0" applyNumberFormat="1" applyFont="1" applyFill="1" applyBorder="1" applyAlignment="1">
      <alignment horizontal="center" vertical="center" wrapText="1"/>
    </xf>
    <xf numFmtId="0" fontId="28" fillId="2" borderId="0" xfId="0" applyFont="1" applyFill="1" applyAlignment="1">
      <alignment horizontal="center" vertical="center"/>
    </xf>
    <xf numFmtId="0" fontId="7" fillId="0" borderId="5"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 xfId="0" applyFont="1" applyFill="1" applyBorder="1" applyAlignment="1">
      <alignment horizontal="center" vertical="center"/>
    </xf>
    <xf numFmtId="0" fontId="20" fillId="0" borderId="9" xfId="0" applyFont="1" applyFill="1" applyBorder="1" applyAlignment="1">
      <alignment horizontal="center" vertical="center"/>
    </xf>
    <xf numFmtId="0" fontId="20" fillId="0" borderId="7" xfId="0" applyFont="1" applyBorder="1" applyAlignment="1">
      <alignment horizontal="center" vertical="center"/>
    </xf>
    <xf numFmtId="0" fontId="20" fillId="0" borderId="9" xfId="0" applyFont="1" applyFill="1" applyBorder="1" applyAlignment="1">
      <alignment horizontal="center" vertical="center" wrapText="1"/>
    </xf>
    <xf numFmtId="0" fontId="20" fillId="0" borderId="7" xfId="0" applyFont="1" applyFill="1" applyBorder="1" applyAlignment="1">
      <alignment horizontal="center" vertical="center"/>
    </xf>
    <xf numFmtId="0" fontId="20" fillId="0" borderId="9" xfId="0" applyFont="1" applyBorder="1" applyAlignment="1">
      <alignment horizontal="center" vertical="center" wrapText="1"/>
    </xf>
    <xf numFmtId="0" fontId="20" fillId="0" borderId="14" xfId="0" applyFont="1" applyFill="1" applyBorder="1" applyAlignment="1">
      <alignment horizontal="center" vertical="center"/>
    </xf>
    <xf numFmtId="0" fontId="20" fillId="0" borderId="15" xfId="0" applyFont="1" applyFill="1" applyBorder="1" applyAlignment="1">
      <alignment horizontal="center" vertical="center"/>
    </xf>
    <xf numFmtId="0" fontId="20" fillId="0" borderId="17" xfId="0" applyFont="1" applyFill="1" applyBorder="1" applyAlignment="1">
      <alignment horizontal="center" vertical="center"/>
    </xf>
    <xf numFmtId="0" fontId="20" fillId="0" borderId="16" xfId="0" applyFont="1" applyFill="1" applyBorder="1" applyAlignment="1">
      <alignment horizontal="center" vertical="center"/>
    </xf>
    <xf numFmtId="0" fontId="20" fillId="0" borderId="4" xfId="0" applyFont="1" applyFill="1" applyBorder="1" applyAlignment="1">
      <alignment horizontal="center" vertical="center"/>
    </xf>
    <xf numFmtId="0" fontId="20" fillId="0" borderId="10" xfId="0" applyFont="1" applyFill="1" applyBorder="1" applyAlignment="1">
      <alignment horizontal="center" vertical="center"/>
    </xf>
    <xf numFmtId="0" fontId="20" fillId="0" borderId="5" xfId="0" applyFont="1" applyFill="1" applyBorder="1" applyAlignment="1">
      <alignment horizontal="center" vertical="center"/>
    </xf>
    <xf numFmtId="0" fontId="20" fillId="0" borderId="1" xfId="0" applyFont="1" applyFill="1" applyBorder="1" applyAlignment="1">
      <alignment horizontal="center" vertical="center"/>
    </xf>
    <xf numFmtId="0" fontId="9" fillId="2" borderId="23" xfId="0" applyFont="1" applyFill="1" applyBorder="1" applyAlignment="1">
      <alignment horizontal="center" vertical="center" wrapText="1"/>
    </xf>
    <xf numFmtId="0" fontId="35" fillId="0" borderId="2" xfId="0" applyFont="1" applyFill="1" applyBorder="1" applyAlignment="1"/>
    <xf numFmtId="0" fontId="18" fillId="0" borderId="0" xfId="0" applyFont="1" applyFill="1" applyBorder="1" applyAlignment="1"/>
    <xf numFmtId="0" fontId="7" fillId="0" borderId="0" xfId="0" applyFont="1" applyFill="1" applyBorder="1" applyAlignment="1"/>
    <xf numFmtId="0" fontId="17" fillId="2" borderId="5" xfId="0" applyFont="1" applyFill="1" applyBorder="1" applyAlignment="1">
      <alignment horizontal="center"/>
    </xf>
    <xf numFmtId="0" fontId="17" fillId="2" borderId="6" xfId="0" applyFont="1" applyFill="1" applyBorder="1" applyAlignment="1">
      <alignment horizontal="center"/>
    </xf>
    <xf numFmtId="0" fontId="17" fillId="2" borderId="1" xfId="0" applyFont="1" applyFill="1" applyBorder="1" applyAlignment="1">
      <alignment horizontal="center"/>
    </xf>
    <xf numFmtId="0" fontId="7" fillId="0" borderId="5"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7" fillId="0" borderId="0" xfId="0" applyFont="1" applyFill="1" applyBorder="1" applyAlignment="1">
      <alignment horizontal="center"/>
    </xf>
    <xf numFmtId="0" fontId="7" fillId="0" borderId="0" xfId="0" applyFont="1" applyFill="1" applyBorder="1" applyAlignment="1">
      <alignment horizontal="center"/>
    </xf>
    <xf numFmtId="0" fontId="9" fillId="0" borderId="0" xfId="0" applyFont="1" applyFill="1" applyBorder="1" applyAlignment="1">
      <alignment horizontal="left"/>
    </xf>
    <xf numFmtId="0" fontId="20" fillId="0" borderId="5" xfId="0" applyFont="1" applyFill="1" applyBorder="1" applyAlignment="1">
      <alignment horizontal="center"/>
    </xf>
    <xf numFmtId="0" fontId="9" fillId="0" borderId="6" xfId="0" applyFont="1" applyFill="1" applyBorder="1" applyAlignment="1">
      <alignment horizontal="center"/>
    </xf>
    <xf numFmtId="0" fontId="28" fillId="10" borderId="24" xfId="1" applyFont="1" applyFill="1" applyBorder="1" applyAlignment="1">
      <alignment horizontal="center" vertical="center"/>
    </xf>
    <xf numFmtId="0" fontId="27" fillId="0" borderId="0" xfId="1" applyFont="1" applyAlignment="1">
      <alignment horizontal="center"/>
    </xf>
    <xf numFmtId="0" fontId="27" fillId="0" borderId="0" xfId="1" applyFont="1" applyAlignment="1">
      <alignment horizontal="center" vertical="center"/>
    </xf>
    <xf numFmtId="0" fontId="7" fillId="0" borderId="0" xfId="0" applyFont="1" applyAlignment="1">
      <alignment horizontal="justify" vertical="center" wrapText="1"/>
    </xf>
    <xf numFmtId="0" fontId="37" fillId="0" borderId="29" xfId="0" applyNumberFormat="1" applyFont="1" applyBorder="1" applyAlignment="1">
      <alignment horizontal="center" vertical="center"/>
    </xf>
    <xf numFmtId="0" fontId="39" fillId="10" borderId="29" xfId="0" applyFont="1" applyFill="1" applyBorder="1" applyAlignment="1">
      <alignment horizontal="center" vertical="center" wrapText="1"/>
    </xf>
    <xf numFmtId="0" fontId="40" fillId="10" borderId="30" xfId="0" applyNumberFormat="1" applyFont="1" applyFill="1" applyBorder="1" applyAlignment="1">
      <alignment horizontal="center" vertical="center"/>
    </xf>
    <xf numFmtId="0" fontId="40" fillId="10" borderId="29" xfId="0" applyFont="1" applyFill="1" applyBorder="1" applyAlignment="1">
      <alignment horizontal="center" vertical="center" wrapText="1"/>
    </xf>
    <xf numFmtId="0" fontId="39" fillId="10" borderId="30" xfId="0" applyFont="1" applyFill="1" applyBorder="1" applyAlignment="1">
      <alignment horizontal="center" vertical="center" wrapText="1"/>
    </xf>
    <xf numFmtId="0" fontId="38" fillId="8" borderId="29" xfId="0" applyFont="1" applyFill="1" applyBorder="1" applyAlignment="1">
      <alignment horizontal="center" vertical="center" wrapText="1"/>
    </xf>
    <xf numFmtId="0" fontId="38" fillId="0" borderId="29" xfId="0" applyFont="1" applyBorder="1" applyAlignment="1">
      <alignment horizontal="center" vertical="center" wrapText="1"/>
    </xf>
    <xf numFmtId="0" fontId="25" fillId="2" borderId="0" xfId="0" applyFont="1" applyFill="1" applyBorder="1" applyAlignment="1">
      <alignment horizontal="center" vertical="center"/>
    </xf>
    <xf numFmtId="15" fontId="25" fillId="2" borderId="0" xfId="0" applyNumberFormat="1" applyFont="1" applyFill="1" applyBorder="1" applyAlignment="1">
      <alignment horizontal="center" vertical="center"/>
    </xf>
    <xf numFmtId="0" fontId="9" fillId="0" borderId="0" xfId="0" applyFont="1" applyFill="1" applyBorder="1" applyAlignment="1">
      <alignment horizontal="center"/>
    </xf>
    <xf numFmtId="0" fontId="41" fillId="0" borderId="0" xfId="0" applyFont="1" applyFill="1" applyBorder="1" applyAlignment="1"/>
    <xf numFmtId="165" fontId="7" fillId="0" borderId="0" xfId="0" applyNumberFormat="1" applyFont="1" applyFill="1" applyBorder="1" applyAlignment="1"/>
    <xf numFmtId="0" fontId="7" fillId="0" borderId="25" xfId="0" applyFont="1" applyBorder="1" applyAlignment="1">
      <alignment vertical="center" wrapText="1"/>
    </xf>
  </cellXfs>
  <cellStyles count="33">
    <cellStyle name="Millares 2" xfId="19" xr:uid="{757B1AAE-6027-4EC9-9400-A48672338970}"/>
    <cellStyle name="Millares 3" xfId="28" xr:uid="{4C1A1BE3-862D-4139-A3F2-C75597EAEA56}"/>
    <cellStyle name="Normal" xfId="0" builtinId="0"/>
    <cellStyle name="Normal 10" xfId="22" xr:uid="{35B8BCBE-B331-423A-847F-004600274886}"/>
    <cellStyle name="Normal 11" xfId="32" xr:uid="{2554E0F7-56C8-42AF-9535-557C9C501346}"/>
    <cellStyle name="Normal 13 2" xfId="1" xr:uid="{00000000-0005-0000-0000-000002000000}"/>
    <cellStyle name="Normal 2" xfId="2" xr:uid="{00000000-0005-0000-0000-000003000000}"/>
    <cellStyle name="Normal 2 2" xfId="23" xr:uid="{0ED642E3-7CAF-4C14-BF1D-662445CB9683}"/>
    <cellStyle name="Normal 2 3" xfId="31" xr:uid="{77E1B34C-39B3-4DEA-B6F2-46AEF65C1A58}"/>
    <cellStyle name="Normal 2 3 2" xfId="3" xr:uid="{00000000-0005-0000-0000-000004000000}"/>
    <cellStyle name="Normal 3" xfId="4" xr:uid="{00000000-0005-0000-0000-000005000000}"/>
    <cellStyle name="Normal 4" xfId="5" xr:uid="{00000000-0005-0000-0000-000006000000}"/>
    <cellStyle name="Normal 4 2" xfId="6" xr:uid="{00000000-0005-0000-0000-000007000000}"/>
    <cellStyle name="Normal 4 2 2" xfId="24" xr:uid="{F34402E4-E1AB-4278-9F5A-36EF7C7AC01A}"/>
    <cellStyle name="Normal 4 3" xfId="7" xr:uid="{00000000-0005-0000-0000-000008000000}"/>
    <cellStyle name="Normal 5" xfId="8" xr:uid="{00000000-0005-0000-0000-000009000000}"/>
    <cellStyle name="Normal 5 2" xfId="9" xr:uid="{00000000-0005-0000-0000-00000A000000}"/>
    <cellStyle name="Normal 6" xfId="10" xr:uid="{00000000-0005-0000-0000-00000B000000}"/>
    <cellStyle name="Normal 6 2" xfId="25" xr:uid="{148CB59B-4FF7-42E9-B376-C1C50E29C40E}"/>
    <cellStyle name="Normal 7" xfId="11" xr:uid="{00000000-0005-0000-0000-00000C000000}"/>
    <cellStyle name="Normal 7 2" xfId="15" xr:uid="{00000000-0005-0000-0000-00000D000000}"/>
    <cellStyle name="Normal 8" xfId="12" xr:uid="{00000000-0005-0000-0000-00000E000000}"/>
    <cellStyle name="Normal 8 2" xfId="26" xr:uid="{14E5824D-04D6-45A8-892E-6DC674F73F41}"/>
    <cellStyle name="Normal 9" xfId="16" xr:uid="{00000000-0005-0000-0000-00000F000000}"/>
    <cellStyle name="Normal 9 2" xfId="20" xr:uid="{1AED0840-40CB-4AA0-81E1-0773C5508AAA}"/>
    <cellStyle name="Normal 9 3" xfId="29" xr:uid="{EFB032C6-F561-40F5-9B3E-77157DD81026}"/>
    <cellStyle name="Porcentaje" xfId="14" builtinId="5"/>
    <cellStyle name="Porcentaje 2" xfId="17" xr:uid="{00000000-0005-0000-0000-000011000000}"/>
    <cellStyle name="Porcentaje 2 2" xfId="30" xr:uid="{8B6BF7F0-4D2C-4A44-8874-1604551B096B}"/>
    <cellStyle name="Porcentaje 2 3" xfId="13" xr:uid="{00000000-0005-0000-0000-000012000000}"/>
    <cellStyle name="Porcentaje 2 3 2" xfId="27" xr:uid="{18407A24-D771-4F32-82CB-D5F3CFD355A8}"/>
    <cellStyle name="Porcentaje 3" xfId="18" xr:uid="{141E453C-9FC6-4295-A6AC-5246DA752946}"/>
    <cellStyle name="Porcentaje 3 2" xfId="21" xr:uid="{EFB49E58-2ACD-42F8-860E-6D1F538F9185}"/>
  </cellStyles>
  <dxfs count="1436">
    <dxf>
      <font>
        <color theme="1"/>
      </font>
      <fill>
        <patternFill>
          <bgColor rgb="FFD35C55"/>
        </patternFill>
      </fill>
    </dxf>
    <dxf>
      <font>
        <color theme="1"/>
      </font>
      <fill>
        <patternFill>
          <bgColor rgb="FFFFFB53"/>
        </patternFill>
      </fill>
    </dxf>
    <dxf>
      <font>
        <color theme="1"/>
      </font>
      <fill>
        <patternFill>
          <bgColor rgb="FFC399DB"/>
        </patternFill>
      </fill>
    </dxf>
    <dxf>
      <font>
        <color theme="1"/>
      </font>
      <fill>
        <patternFill>
          <bgColor rgb="FF82D6EA"/>
        </patternFill>
      </fill>
    </dxf>
    <dxf>
      <font>
        <color theme="1"/>
      </font>
      <fill>
        <patternFill>
          <bgColor rgb="FF8FDF8B"/>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ont>
        <color theme="0"/>
      </font>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border>
        <left style="hair">
          <color theme="0" tint="-0.34998626667073579"/>
        </left>
        <right style="hair">
          <color theme="0" tint="-0.34998626667073579"/>
        </right>
        <bottom style="hair">
          <color theme="0" tint="-0.34998626667073579"/>
        </bottom>
        <vertical style="hair">
          <color theme="0" tint="-0.34998626667073579"/>
        </vertical>
        <horizontal style="hair">
          <color theme="0" tint="-0.34998626667073579"/>
        </horizontal>
      </border>
    </dxf>
    <dxf>
      <border>
        <left style="hair">
          <color theme="0" tint="-0.34998626667073579"/>
        </left>
        <right style="hair">
          <color theme="0" tint="-0.34998626667073579"/>
        </right>
        <bottom style="hair">
          <color theme="0" tint="-0.34998626667073579"/>
        </bottom>
        <vertical style="hair">
          <color theme="0" tint="-0.34998626667073579"/>
        </vertical>
        <horizontal style="hair">
          <color theme="0" tint="-0.34998626667073579"/>
        </horizontal>
      </border>
    </dxf>
    <dxf>
      <border>
        <left style="hair">
          <color theme="0" tint="-0.34998626667073579"/>
        </left>
        <right style="hair">
          <color theme="0" tint="-0.34998626667073579"/>
        </right>
        <top style="hair">
          <color theme="0" tint="-0.34998626667073579"/>
        </top>
        <bottom style="hair">
          <color theme="0" tint="-0.34998626667073579"/>
        </bottom>
        <vertical style="hair">
          <color theme="0" tint="-0.34998626667073579"/>
        </vertical>
        <horizontal style="hair">
          <color theme="0" tint="-0.34998626667073579"/>
        </horizontal>
      </border>
    </dxf>
    <dxf>
      <border>
        <left style="hair">
          <color theme="0" tint="-0.34998626667073579"/>
        </left>
        <right style="hair">
          <color theme="0" tint="-0.34998626667073579"/>
        </right>
        <top style="hair">
          <color theme="0" tint="-0.34998626667073579"/>
        </top>
        <bottom style="hair">
          <color theme="0" tint="-0.34998626667073579"/>
        </bottom>
        <vertical style="hair">
          <color theme="0" tint="-0.34998626667073579"/>
        </vertical>
        <horizontal style="hair">
          <color theme="0" tint="-0.34998626667073579"/>
        </horizontal>
      </border>
    </dxf>
    <dxf>
      <border>
        <left style="hair">
          <color theme="0" tint="-0.34998626667073579"/>
        </left>
        <right style="hair">
          <color theme="0" tint="-0.34998626667073579"/>
        </right>
        <top style="hair">
          <color theme="0" tint="-0.34998626667073579"/>
        </top>
        <bottom style="hair">
          <color theme="0" tint="-0.34998626667073579"/>
        </bottom>
        <vertical style="hair">
          <color theme="0" tint="-0.34998626667073579"/>
        </vertical>
        <horizontal style="hair">
          <color theme="0" tint="-0.34998626667073579"/>
        </horizontal>
      </border>
    </dxf>
    <dxf>
      <border>
        <left style="hair">
          <color theme="0" tint="-0.34998626667073579"/>
        </left>
        <right style="hair">
          <color theme="0" tint="-0.34998626667073579"/>
        </right>
        <top style="hair">
          <color theme="0" tint="-0.34998626667073579"/>
        </top>
        <bottom style="hair">
          <color theme="0" tint="-0.34998626667073579"/>
        </bottom>
        <vertical style="hair">
          <color theme="0" tint="-0.34998626667073579"/>
        </vertical>
        <horizontal style="hair">
          <color theme="0" tint="-0.34998626667073579"/>
        </horizontal>
      </border>
    </dxf>
    <dxf>
      <border>
        <left style="hair">
          <color theme="0" tint="-0.34998626667073579"/>
        </left>
        <right style="hair">
          <color theme="0" tint="-0.34998626667073579"/>
        </right>
        <top style="hair">
          <color theme="0" tint="-0.34998626667073579"/>
        </top>
        <bottom style="hair">
          <color theme="0" tint="-0.34998626667073579"/>
        </bottom>
        <vertical style="hair">
          <color theme="0" tint="-0.34998626667073579"/>
        </vertical>
        <horizontal style="hair">
          <color theme="0" tint="-0.34998626667073579"/>
        </horizontal>
      </border>
    </dxf>
    <dxf>
      <font>
        <sz val="9"/>
        <color theme="0"/>
        <family val="2"/>
      </font>
      <fill>
        <patternFill patternType="solid">
          <fgColor indexed="64"/>
          <bgColor theme="4" tint="-0.499984740745262"/>
        </patternFill>
      </fill>
    </dxf>
    <dxf>
      <border>
        <bottom style="hair">
          <color theme="0"/>
        </bottom>
      </border>
    </dxf>
    <dxf>
      <border>
        <bottom style="hair">
          <color theme="0"/>
        </bottom>
      </border>
    </dxf>
    <dxf>
      <font>
        <sz val="9"/>
        <color theme="0"/>
        <family val="2"/>
      </font>
      <fill>
        <patternFill patternType="solid">
          <fgColor indexed="64"/>
          <bgColor theme="4" tint="-0.499984740745262"/>
        </patternFill>
      </fill>
    </dxf>
    <dxf>
      <border>
        <top style="hair">
          <color theme="0"/>
        </top>
      </border>
    </dxf>
    <dxf>
      <font>
        <sz val="9"/>
        <color theme="0"/>
        <family val="2"/>
      </font>
      <fill>
        <patternFill patternType="solid">
          <fgColor indexed="64"/>
          <bgColor theme="4" tint="-0.499984740745262"/>
        </patternFill>
      </fill>
    </dxf>
    <dxf>
      <border>
        <bottom style="hair">
          <color theme="0"/>
        </bottom>
      </border>
    </dxf>
    <dxf>
      <font>
        <sz val="9"/>
        <color theme="0"/>
        <family val="2"/>
      </font>
      <fill>
        <patternFill patternType="solid">
          <fgColor indexed="64"/>
          <bgColor theme="4" tint="-0.499984740745262"/>
        </patternFill>
      </fill>
    </dxf>
    <dxf>
      <border>
        <bottom style="hair">
          <color theme="0"/>
        </bottom>
      </border>
    </dxf>
    <dxf>
      <font>
        <color theme="1"/>
      </font>
    </dxf>
    <dxf>
      <fill>
        <patternFill>
          <bgColor theme="0"/>
        </patternFill>
      </fill>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border>
        <bottom style="hair">
          <color theme="0"/>
        </bottom>
      </border>
    </dxf>
    <dxf>
      <border>
        <top style="hair">
          <color theme="0"/>
        </top>
      </border>
    </dxf>
    <dxf>
      <font>
        <sz val="9"/>
        <color theme="0"/>
        <family val="2"/>
      </font>
      <fill>
        <patternFill patternType="solid">
          <fgColor indexed="64"/>
          <bgColor theme="4" tint="-0.499984740745262"/>
        </patternFill>
      </fill>
    </dxf>
    <dxf>
      <border>
        <top style="hair">
          <color theme="0"/>
        </top>
      </border>
    </dxf>
    <dxf>
      <font>
        <sz val="9"/>
        <color theme="0"/>
        <family val="2"/>
      </font>
      <fill>
        <patternFill patternType="solid">
          <fgColor indexed="64"/>
          <bgColor theme="4" tint="-0.499984740745262"/>
        </patternFill>
      </fill>
    </dxf>
    <dxf>
      <border>
        <top style="hair">
          <color theme="0"/>
        </top>
      </border>
    </dxf>
    <dxf>
      <border>
        <top style="hair">
          <color theme="0"/>
        </top>
      </border>
    </dxf>
    <dxf>
      <border>
        <bottom style="hair">
          <color theme="0"/>
        </bottom>
      </border>
    </dxf>
    <dxf>
      <border>
        <top style="hair">
          <color theme="0"/>
        </top>
      </border>
    </dxf>
    <dxf>
      <border>
        <top style="hair">
          <color theme="0"/>
        </top>
      </border>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alignment wrapText="1"/>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border>
        <left style="hair">
          <color theme="0" tint="-0.14999847407452621"/>
        </left>
        <right style="hair">
          <color theme="0" tint="-0.14999847407452621"/>
        </right>
        <top style="hair">
          <color theme="0" tint="-0.14999847407452621"/>
        </top>
      </border>
    </dxf>
    <dxf>
      <border>
        <left style="hair">
          <color theme="0" tint="-0.14999847407452621"/>
        </left>
        <right style="hair">
          <color theme="0" tint="-0.14999847407452621"/>
        </right>
        <top style="hair">
          <color theme="0" tint="-0.14999847407452621"/>
        </top>
      </border>
    </dxf>
    <dxf>
      <border>
        <left style="hair">
          <color theme="0" tint="-0.14999847407452621"/>
        </left>
        <right style="hair">
          <color theme="0" tint="-0.14999847407452621"/>
        </right>
        <top style="hair">
          <color theme="0" tint="-0.14999847407452621"/>
        </top>
      </border>
    </dxf>
    <dxf>
      <border>
        <left style="hair">
          <color theme="0" tint="-0.14999847407452621"/>
        </left>
        <right style="hair">
          <color theme="0" tint="-0.14999847407452621"/>
        </right>
        <top style="hair">
          <color theme="0" tint="-0.14999847407452621"/>
        </top>
        <bottom style="hair">
          <color theme="0" tint="-0.14999847407452621"/>
        </bottom>
      </border>
    </dxf>
    <dxf>
      <border>
        <left style="hair">
          <color theme="0" tint="-0.14999847407452621"/>
        </left>
        <right style="hair">
          <color theme="0" tint="-0.14999847407452621"/>
        </right>
        <top style="hair">
          <color theme="0" tint="-0.14999847407452621"/>
        </top>
        <bottom style="hair">
          <color theme="0" tint="-0.14999847407452621"/>
        </bottom>
      </border>
    </dxf>
    <dxf>
      <font>
        <color theme="0"/>
      </font>
    </dxf>
    <dxf>
      <fill>
        <patternFill>
          <bgColor theme="4" tint="-0.499984740745262"/>
        </patternFill>
      </fill>
    </dxf>
    <dxf>
      <font>
        <color theme="0"/>
      </font>
    </dxf>
    <dxf>
      <fill>
        <patternFill patternType="solid">
          <bgColor theme="4" tint="-0.499984740745262"/>
        </patternFill>
      </fill>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ont>
      <fill>
        <patternFill patternType="solid">
          <fgColor indexed="64"/>
          <bgColor theme="4" tint="-0.499984740745262"/>
        </patternFill>
      </fill>
    </dxf>
    <dxf>
      <font>
        <sz val="9"/>
        <color theme="0"/>
      </font>
      <fill>
        <patternFill patternType="solid">
          <fgColor indexed="64"/>
          <bgColor theme="4" tint="-0.499984740745262"/>
        </patternFill>
      </fill>
    </dxf>
    <dxf>
      <font>
        <sz val="9"/>
        <color theme="0"/>
      </font>
      <fill>
        <patternFill patternType="solid">
          <fgColor indexed="64"/>
          <bgColor theme="4" tint="-0.499984740745262"/>
        </patternFill>
      </fill>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thin">
          <color theme="0"/>
        </left>
      </border>
    </dxf>
    <dxf>
      <border>
        <top style="thin">
          <color theme="0"/>
        </top>
      </border>
    </dxf>
    <dxf>
      <font>
        <sz val="9"/>
        <color theme="0"/>
      </font>
      <fill>
        <patternFill patternType="solid">
          <fgColor indexed="64"/>
          <bgColor theme="4" tint="-0.499984740745262"/>
        </patternFill>
      </fill>
    </dxf>
    <dxf>
      <border>
        <bottom style="hair">
          <color theme="0" tint="-0.14999847407452621"/>
        </bottom>
      </border>
    </dxf>
    <dxf>
      <border>
        <vertical style="hair">
          <color theme="0" tint="-0.14999847407452621"/>
        </vertical>
        <horizontal style="hair">
          <color theme="0" tint="-0.14999847407452621"/>
        </horizontal>
      </border>
    </dxf>
    <dxf>
      <border>
        <bottom style="hair">
          <color theme="0" tint="-0.14999847407452621"/>
        </bottom>
      </border>
    </dxf>
    <dxf>
      <border>
        <top style="hair">
          <color theme="0" tint="-0.14999847407452621"/>
        </top>
        <vertical style="hair">
          <color theme="0" tint="-0.14999847407452621"/>
        </vertical>
        <horizontal style="hair">
          <color theme="0" tint="-0.14999847407452621"/>
        </horizontal>
      </border>
    </dxf>
    <dxf>
      <border>
        <top style="hair">
          <color theme="0" tint="-0.14999847407452621"/>
        </top>
        <vertical style="hair">
          <color theme="0" tint="-0.14999847407452621"/>
        </vertical>
        <horizontal style="hair">
          <color theme="0" tint="-0.14999847407452621"/>
        </horizontal>
      </border>
    </dxf>
    <dxf>
      <border>
        <left style="hair">
          <color theme="0" tint="-0.14999847407452621"/>
        </left>
        <top style="hair">
          <color theme="0" tint="-0.14999847407452621"/>
        </top>
        <horizontal style="hair">
          <color theme="0" tint="-0.14999847407452621"/>
        </horizontal>
      </border>
    </dxf>
    <dxf>
      <border>
        <left style="hair">
          <color theme="0" tint="-0.14999847407452621"/>
        </left>
        <right style="hair">
          <color theme="0" tint="-0.14999847407452621"/>
        </right>
        <top style="hair">
          <color theme="0" tint="-0.14999847407452621"/>
        </top>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vertical style="hair">
          <color theme="0" tint="-0.14999847407452621"/>
        </vertical>
        <horizontal style="hair">
          <color theme="0" tint="-0.14999847407452621"/>
        </horizontal>
      </border>
    </dxf>
    <dxf>
      <border>
        <bottom style="hair">
          <color theme="0" tint="-0.14999847407452621"/>
        </bottom>
      </border>
    </dxf>
    <dxf>
      <border>
        <bottom style="hair">
          <color theme="0" tint="-0.14999847407452621"/>
        </bottom>
      </border>
    </dxf>
    <dxf>
      <border>
        <bottom style="hair">
          <color theme="0" tint="-0.14999847407452621"/>
        </bottom>
      </border>
    </dxf>
    <dxf>
      <border>
        <top style="thin">
          <color theme="0"/>
        </top>
      </border>
    </dxf>
    <dxf>
      <font>
        <sz val="9"/>
        <color theme="0"/>
      </font>
      <fill>
        <patternFill patternType="solid">
          <fgColor indexed="64"/>
          <bgColor theme="4" tint="-0.499984740745262"/>
        </patternFill>
      </fill>
    </dxf>
    <dxf>
      <font>
        <color theme="1"/>
      </font>
    </dxf>
    <dxf>
      <fill>
        <patternFill>
          <bgColor theme="0"/>
        </patternFill>
      </fill>
    </dxf>
    <dxf>
      <font>
        <b val="0"/>
      </font>
    </dxf>
    <dxf>
      <font>
        <i val="0"/>
      </font>
    </dxf>
    <dxf>
      <font>
        <b val="0"/>
      </font>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fill>
        <patternFill>
          <bgColor theme="4" tint="-0.499984740745262"/>
        </patternFill>
      </fill>
    </dxf>
    <dxf>
      <fill>
        <patternFill>
          <bgColor theme="4" tint="-0.499984740745262"/>
        </patternFill>
      </fill>
    </dxf>
    <dxf>
      <fill>
        <patternFill>
          <bgColor theme="4" tint="-0.499984740745262"/>
        </patternFill>
      </fill>
    </dxf>
    <dxf>
      <fill>
        <patternFill>
          <bgColor theme="3"/>
        </patternFill>
      </fill>
    </dxf>
    <dxf>
      <border>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ill>
        <patternFill>
          <bgColor theme="4" tint="-0.499984740745262"/>
        </patternFill>
      </fill>
    </dxf>
    <dxf>
      <font>
        <color theme="0"/>
      </font>
    </dxf>
    <dxf>
      <fill>
        <patternFill patternType="solid">
          <bgColor theme="4" tint="-0.249977111117893"/>
        </patternFill>
      </fill>
    </dxf>
    <dxf>
      <font>
        <color theme="0"/>
      </font>
    </dxf>
    <dxf>
      <font>
        <color theme="0"/>
      </font>
    </dxf>
    <dxf>
      <font>
        <color theme="0"/>
      </font>
    </dxf>
    <dxf>
      <fill>
        <patternFill patternType="solid">
          <bgColor theme="4" tint="-0.249977111117893"/>
        </patternFill>
      </fill>
    </dxf>
    <dxf>
      <fill>
        <patternFill patternType="solid">
          <bgColor theme="4" tint="-0.249977111117893"/>
        </patternFill>
      </fill>
    </dxf>
    <dxf>
      <fill>
        <patternFill patternType="solid">
          <bgColor theme="4" tint="-0.249977111117893"/>
        </patternFill>
      </fill>
    </dxf>
    <dxf>
      <border>
        <bottom style="thin">
          <color theme="4" tint="0.79998168889431442"/>
        </bottom>
      </border>
    </dxf>
    <dxf>
      <border>
        <top style="thin">
          <color theme="4" tint="0.79998168889431442"/>
        </top>
      </border>
    </dxf>
    <dxf>
      <font>
        <sz val="9"/>
      </font>
    </dxf>
    <dxf>
      <font>
        <sz val="9"/>
      </font>
    </dxf>
    <dxf>
      <border>
        <top style="thin">
          <color theme="4" tint="0.79998168889431442"/>
        </top>
      </border>
    </dxf>
    <dxf>
      <border>
        <left style="thin">
          <color theme="4" tint="0.79998168889431442"/>
        </left>
      </border>
    </dxf>
    <dxf>
      <border>
        <top style="thin">
          <color theme="4" tint="0.79998168889431442"/>
        </top>
      </border>
    </dxf>
    <dxf>
      <border>
        <left style="thin">
          <color theme="4" tint="0.79998168889431442"/>
        </left>
      </border>
    </dxf>
    <dxf>
      <border>
        <bottom style="thin">
          <color theme="4" tint="0.79998168889431442"/>
        </bottom>
      </border>
    </dxf>
    <dxf>
      <font>
        <sz val="9"/>
      </font>
    </dxf>
    <dxf>
      <font>
        <sz val="9"/>
      </font>
    </dxf>
    <dxf>
      <border>
        <left style="thin">
          <color theme="4" tint="0.79998168889431442"/>
        </left>
      </border>
    </dxf>
    <dxf>
      <border>
        <left style="thin">
          <color theme="3" tint="0.79998168889431442"/>
        </left>
        <right style="thin">
          <color theme="3" tint="0.79998168889431442"/>
        </right>
        <top style="thin">
          <color theme="3" tint="0.79998168889431442"/>
        </top>
        <bottom style="thin">
          <color theme="3" tint="0.79998168889431442"/>
        </bottom>
        <vertical style="thin">
          <color theme="3" tint="0.79998168889431442"/>
        </vertical>
        <horizontal style="thin">
          <color theme="3" tint="0.79998168889431442"/>
        </horizontal>
      </border>
    </dxf>
    <dxf>
      <font>
        <b val="0"/>
      </font>
    </dxf>
    <dxf>
      <font>
        <sz val="8"/>
      </font>
    </dxf>
    <dxf>
      <font>
        <sz val="8"/>
      </font>
    </dxf>
    <dxf>
      <fill>
        <patternFill patternType="solid">
          <bgColor rgb="FFA38EBC"/>
        </patternFill>
      </fill>
    </dxf>
    <dxf>
      <font>
        <sz val="8"/>
      </font>
    </dxf>
    <dxf>
      <font>
        <sz val="8"/>
      </font>
    </dxf>
    <dxf>
      <font>
        <sz val="8"/>
      </font>
    </dxf>
    <dxf>
      <alignment horizontal="center"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vertical="center" readingOrder="0"/>
    </dxf>
    <dxf>
      <font>
        <sz val="9"/>
      </font>
    </dxf>
    <dxf>
      <font>
        <sz val="9"/>
      </font>
    </dxf>
    <dxf>
      <font>
        <sz val="9"/>
      </font>
    </dxf>
    <dxf>
      <font>
        <sz val="9"/>
      </font>
    </dxf>
    <dxf>
      <font>
        <sz val="9"/>
      </font>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9" defaultPivotStyle="PivotStyleLight16">
    <tableStyle name="Seguimiento OCI" table="0" count="14" xr9:uid="{00000000-0011-0000-FFFF-FFFF00000000}">
      <tableStyleElement type="wholeTable" dxfId="1435"/>
      <tableStyleElement type="headerRow" dxfId="1434"/>
      <tableStyleElement type="totalRow" dxfId="1433"/>
      <tableStyleElement type="firstColumn" dxfId="1432"/>
      <tableStyleElement type="firstRowStripe" dxfId="1431"/>
      <tableStyleElement type="secondRowStripe" dxfId="1430"/>
      <tableStyleElement type="firstColumnStripe" dxfId="1429"/>
      <tableStyleElement type="firstSubtotalColumn" dxfId="1428"/>
      <tableStyleElement type="firstSubtotalRow" dxfId="1427"/>
      <tableStyleElement type="secondSubtotalRow" dxfId="1426"/>
      <tableStyleElement type="firstRowSubheading" dxfId="1425"/>
      <tableStyleElement type="secondRowSubheading" dxfId="1424"/>
      <tableStyleElement type="pageFieldLabels" dxfId="1423"/>
      <tableStyleElement type="pageFieldValues" dxfId="1422"/>
    </tableStyle>
    <tableStyle name="Seguimiento OCI 2" table="0" count="14" xr9:uid="{00000000-0011-0000-FFFF-FFFF01000000}">
      <tableStyleElement type="wholeTable" dxfId="1421"/>
      <tableStyleElement type="headerRow" dxfId="1420"/>
      <tableStyleElement type="totalRow" dxfId="1419"/>
      <tableStyleElement type="firstColumn" dxfId="1418"/>
      <tableStyleElement type="firstRowStripe" dxfId="1417"/>
      <tableStyleElement type="secondRowStripe" dxfId="1416"/>
      <tableStyleElement type="firstColumnStripe" dxfId="1415"/>
      <tableStyleElement type="firstSubtotalColumn" dxfId="1414"/>
      <tableStyleElement type="firstSubtotalRow" dxfId="1413"/>
      <tableStyleElement type="secondSubtotalRow" dxfId="1412"/>
      <tableStyleElement type="firstRowSubheading" dxfId="1411"/>
      <tableStyleElement type="secondRowSubheading" dxfId="1410"/>
      <tableStyleElement type="pageFieldLabels" dxfId="1409"/>
      <tableStyleElement type="pageFieldValues" dxfId="1408"/>
    </tableStyle>
  </tableStyles>
  <colors>
    <mruColors>
      <color rgb="FFD35C55"/>
      <color rgb="FFFEF800"/>
      <color rgb="FFFF8181"/>
      <color rgb="FF8FDF8B"/>
      <color rgb="FFFFFF71"/>
      <color rgb="FF8FE78B"/>
      <color rgb="FFC399DB"/>
      <color rgb="FFFFFB53"/>
      <color rgb="FFFFFFB3"/>
      <color rgb="FF82D6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4719.453807291669" createdVersion="5" refreshedVersion="7" minRefreshableVersion="3" recordCount="745" xr:uid="{00000000-000A-0000-FFFF-FFFF1D000000}">
  <cacheSource type="worksheet">
    <worksheetSource ref="A1:AA1048576" sheet="PLAN DE MEJORAMIENTO CGR-INVIAS"/>
  </cacheSource>
  <cacheFields count="30">
    <cacheField name="N° de Hallazgos" numFmtId="0">
      <sharedItems containsBlank="1" containsMixedTypes="1" containsNumber="1" containsInteger="1" minValue="1" maxValue="449"/>
    </cacheField>
    <cacheField name="N° Acciones" numFmtId="0">
      <sharedItems containsString="0" containsBlank="1" containsNumber="1" containsInteger="1" minValue="1" maxValue="534"/>
    </cacheField>
    <cacheField name="N° de Actividades" numFmtId="0">
      <sharedItems containsString="0" containsBlank="1" containsNumber="1" containsInteger="1" minValue="1" maxValue="62"/>
    </cacheField>
    <cacheField name="Tipo de hallazgo" numFmtId="0">
      <sharedItems containsBlank="1"/>
    </cacheField>
    <cacheField name="8. Código hallazgo" numFmtId="0">
      <sharedItems containsBlank="1" containsMixedTypes="1" containsNumber="1" containsInteger="1" minValue="1101001" maxValue="10405004"/>
    </cacheField>
    <cacheField name="12. Descripción del hallazgo " numFmtId="0">
      <sharedItems containsBlank="1" longText="1"/>
    </cacheField>
    <cacheField name="16. Causa del hallazgo" numFmtId="0">
      <sharedItems containsBlank="1" longText="1"/>
    </cacheField>
    <cacheField name="20. Acción de mejora" numFmtId="0">
      <sharedItems containsBlank="1" longText="1"/>
    </cacheField>
    <cacheField name=" 24. Actividades / Descripción" numFmtId="0">
      <sharedItems containsBlank="1" longText="1"/>
    </cacheField>
    <cacheField name="28. Actividades / Unidad de medida" numFmtId="0">
      <sharedItems containsBlank="1"/>
    </cacheField>
    <cacheField name="31. Actividades / Cantidades Unidad de Medida" numFmtId="0">
      <sharedItems containsBlank="1" containsMixedTypes="1" containsNumber="1" containsInteger="1" minValue="1" maxValue="40"/>
    </cacheField>
    <cacheField name="32. Actividades / Fecha inicio" numFmtId="0">
      <sharedItems containsNonDate="0" containsDate="1" containsString="0" containsBlank="1" minDate="2017-11-01T00:00:00" maxDate="2022-03-20T07:26:24"/>
    </cacheField>
    <cacheField name="36. Actividades / Fecha terminación" numFmtId="0">
      <sharedItems containsNonDate="0" containsDate="1" containsString="0" containsBlank="1" minDate="2017-11-30T00:00:00" maxDate="2022-12-21T00:00:00" count="97">
        <d v="2022-06-30T00:00:00"/>
        <d v="2022-04-15T00:00:00"/>
        <d v="2022-05-15T00:00:00"/>
        <d v="2022-04-01T00:00:00"/>
        <d v="2022-08-30T07:26:24"/>
        <d v="2022-08-20T00:00:00"/>
        <d v="2022-05-30T00:00:00"/>
        <d v="2022-03-30T00:00:00"/>
        <d v="2022-04-30T07:26:24"/>
        <d v="2022-12-20T00:00:00"/>
        <d v="2022-08-01T00:00:00"/>
        <d v="2022-07-30T00:00:00"/>
        <d v="2022-02-22T00:00:00"/>
        <d v="2022-06-03T00:00:00"/>
        <d v="2022-02-03T00:00:00"/>
        <d v="2022-04-03T00:00:00"/>
        <d v="2021-12-31T00:00:00"/>
        <d v="2021-11-30T00:00:00"/>
        <d v="2021-03-30T00:00:00"/>
        <d v="2021-05-30T00:00:00"/>
        <d v="2021-07-07T00:00:00"/>
        <d v="2021-06-06T00:00:00"/>
        <d v="2021-05-31T00:00:00"/>
        <d v="2020-12-31T00:00:00"/>
        <d v="2020-09-30T00:00:00"/>
        <d v="2020-11-30T00:00:00"/>
        <d v="2021-01-30T00:00:00"/>
        <d v="2020-10-31T00:00:00"/>
        <d v="2020-03-01T00:00:00"/>
        <d v="2020-06-30T00:00:00"/>
        <d v="2020-05-31T00:00:00"/>
        <d v="2020-07-31T00:00:00"/>
        <d v="2020-03-31T00:00:00"/>
        <d v="2019-12-31T00:00:00"/>
        <d v="2020-08-12T00:00:00"/>
        <d v="2020-01-30T00:00:00"/>
        <d v="2020-02-15T00:00:00"/>
        <d v="2020-02-06T00:00:00"/>
        <d v="2020-01-31T00:00:00"/>
        <d v="2019-10-30T00:00:00"/>
        <d v="2019-09-15T00:00:00"/>
        <d v="2019-11-30T00:00:00"/>
        <d v="2019-10-31T00:00:00"/>
        <d v="2019-08-31T00:00:00"/>
        <d v="2019-10-15T00:00:00"/>
        <d v="2019-02-28T00:00:00"/>
        <d v="2019-06-30T00:00:00"/>
        <d v="2019-12-28T00:00:00"/>
        <d v="2018-11-30T00:00:00"/>
        <d v="2021-01-28T00:00:00"/>
        <d v="2019-02-01T00:00:00"/>
        <d v="2019-03-30T00:00:00"/>
        <d v="2018-12-31T00:00:00"/>
        <d v="2019-01-31T00:00:00"/>
        <d v="2019-07-31T00:00:00"/>
        <d v="2019-03-31T00:00:00"/>
        <d v="2020-05-28T00:00:00"/>
        <d v="2019-01-20T00:00:00"/>
        <d v="2019-03-01T00:00:00"/>
        <d v="2018-10-30T00:00:00"/>
        <d v="2018-02-28T00:00:00"/>
        <d v="2017-12-30T00:00:00"/>
        <d v="2018-01-30T00:00:00"/>
        <d v="2018-05-30T00:00:00"/>
        <d v="2018-10-15T00:00:00"/>
        <d v="2018-08-30T00:00:00"/>
        <d v="2018-06-30T00:00:00"/>
        <d v="2021-02-28T00:00:00"/>
        <d v="2018-03-30T00:00:00"/>
        <d v="2017-12-15T00:00:00"/>
        <d v="2018-09-30T00:00:00"/>
        <d v="2018-05-01T00:00:00"/>
        <d v="2021-10-30T00:00:00"/>
        <d v="2017-11-30T00:00:00"/>
        <d v="2018-03-01T00:00:00"/>
        <d v="2018-07-31T00:00:00"/>
        <d v="2021-04-30T00:00:00"/>
        <d v="2018-05-31T00:00:00"/>
        <d v="2022-02-28T00:00:00"/>
        <d v="2020-08-30T00:00:00"/>
        <d v="2018-07-30T00:00:00"/>
        <d v="2017-12-31T00:00:00"/>
        <m/>
        <d v="2020-02-28T00:00:00" u="1"/>
        <d v="2019-09-30T00:00:00" u="1"/>
        <d v="2019-08-30T00:00:00" u="1"/>
        <d v="2019-12-12T00:00:00" u="1"/>
        <d v="2019-07-30T00:00:00" u="1"/>
        <d v="2018-10-31T00:00:00" u="1"/>
        <d v="2021-02-15T00:00:00" u="1"/>
        <d v="2019-03-13T00:00:00" u="1"/>
        <d v="2019-12-01T00:00:00" u="1"/>
        <d v="2018-12-20T00:00:00" u="1"/>
        <d v="2018-04-30T00:00:00" u="1"/>
        <d v="2020-04-30T00:00:00" u="1"/>
        <d v="2020-03-30T00:00:00" u="1"/>
        <d v="2020-12-23T00:00:00" u="1"/>
      </sharedItems>
    </cacheField>
    <cacheField name="40. Actividades / Plazo en semanas" numFmtId="0">
      <sharedItems containsString="0" containsBlank="1" containsNumber="1" minValue="1" maxValue="65.285714285714292"/>
    </cacheField>
    <cacheField name="Área Líder" numFmtId="0">
      <sharedItems containsBlank="1" count="162">
        <s v="DTE"/>
        <s v="DEO-SVR"/>
        <s v="SVR"/>
        <s v="SS-GGPT"/>
        <s v=" DTE-DEO"/>
        <s v="GGPT"/>
        <s v="DEO-DTE"/>
        <s v="GGPT-SS"/>
        <s v="SS"/>
        <s v="SGR"/>
        <s v="DEO-SGR"/>
        <s v="DTE-DEO "/>
        <s v="DEO-SGI"/>
        <s v="GGP1"/>
        <s v="DEO-GGP1-DTE-TIC"/>
        <s v=" SPSC"/>
        <s v="SVR-SE-Direcciones Territoriales"/>
        <s v="SF"/>
        <s v="SF (GC)"/>
        <s v="DEO-DTE-SF"/>
        <s v="SDJ"/>
        <s v="DEO-GGPT"/>
        <s v="DEO-GGP1"/>
        <s v="SGI"/>
        <s v="SRTI"/>
        <s v=" DEO-SGI"/>
        <s v="SPI"/>
        <s v="DEO"/>
        <s v="DG"/>
        <s v="OAP"/>
        <s v="DTE-DEO"/>
        <s v="SS (BUPI)-SF (GC)"/>
        <s v="SS-SF (GC)"/>
        <s v="DTE-DEO-SGI"/>
        <s v="DTE-DEO-SGI-SPI"/>
        <s v="SGI-SS"/>
        <s v="SS-SMF"/>
        <s v="DJ-DEO-DTE"/>
        <s v="SDJ-DEO-DTE"/>
        <s v="SS-DEO-DTE"/>
        <s v="DJ"/>
        <s v="SF (GP)"/>
        <s v="GGP1-SS"/>
        <s v="SF (GC)-SVR-DTE-SS"/>
        <s v="SF-DTE-DEO"/>
        <s v="SF-SS"/>
        <s v="SDJ-SF"/>
        <s v="DEO-DTE-OAP"/>
        <s v="DEO (SVR) - DTE"/>
        <s v="SMF"/>
        <s v="SMF-SS"/>
        <s v="SF (GCP)"/>
        <s v="SA-SF"/>
        <s v="SS (BUPI)"/>
        <s v="DEO-TERRITORIAL SANTANDER"/>
        <s v="SF-SA"/>
        <s v="SA"/>
        <s v="SG"/>
        <s v="SF-SVR-SMF"/>
        <s v="DEO-DJ"/>
        <s v="SGI-DJ"/>
        <s v="SA-SF (GC)"/>
        <s v="SF-SVR"/>
        <m/>
        <s v="SF-SRT-DTEC-GC-SMA" u="1"/>
        <s v="DEO-GTE" u="1"/>
        <s v="SA-SF-SMF" u="1"/>
        <s v="OAJ-DO-DT-DC" u="1"/>
        <s v="SMA-SMF" u="1"/>
        <s v="SMA-DO-DTEC" u="1"/>
        <s v="Oficina Asesora de Planeación-  " u="1"/>
        <s v="SRN" u="1"/>
        <s v="SMA-SF (GC)" u="1"/>
        <s v="SMA" u="1"/>
        <s v="OAJ-SF" u="1"/>
        <s v="SF-SMA (BUPI)" u="1"/>
        <s v="SEI" u="1"/>
        <s v="DTEC-GGP_x000a_" u="1"/>
        <s v="DO-DTEC-OAJ-OAP" u="1"/>
        <s v="GGP " u="1"/>
        <s v="DO-DC" u="1"/>
        <s v="DO-GTE" u="1"/>
        <s v="DTEC -DO" u="1"/>
        <s v="DO-DT-SF (GP)-SRN" u="1"/>
        <s v="DO-DTEC-SA" u="1"/>
        <s v="SRT" u="1"/>
        <s v="DTEC-GGP" u="1"/>
        <s v="DO (SRT) - DTEC (GGP)" u="1"/>
        <s v="OAJ " u="1"/>
        <s v="DO-DTEC" u="1"/>
        <s v="SF(GP)-DO-DT-SRN-SEI" u="1"/>
        <s v="GGP1-SS-SDJ" u="1"/>
        <s v="SF (GC)-OAJ" u="1"/>
        <s v="GGP" u="1"/>
        <s v="DTEC-DO" u="1"/>
        <s v="OAJ - DIRECCIONES TERRITORIALES" u="1"/>
        <s v="SF(GP)-DO-DT-OAP-SRN-SEI-GRUPO PEAJES-SMF" u="1"/>
        <s v="DO-DT-SF" u="1"/>
        <s v="GPE-SS-SDJ" u="1"/>
        <s v="OAJ-DO-DTEC" u="1"/>
        <s v="GPE-SMA" u="1"/>
        <s v="OAJ" u="1"/>
        <s v="DO-DTEC-SA-OAP" u="1"/>
        <s v="SF-SRT-SMA" u="1"/>
        <s v="SRN-DO" u="1"/>
        <s v="DO-DTEC-OAP" u="1"/>
        <s v="OAP  " u="1"/>
        <s v="SMA (BUPI)" u="1"/>
        <s v="DTEC-DO-SRN-SEI" u="1"/>
        <s v="DTEC-DO-SRN" u="1"/>
        <s v="DTEC-DO-GGP" u="1"/>
        <s v="OAP-DO-DTEC" u="1"/>
        <s v="SMA (BUPI)-SF (GC)" u="1"/>
        <s v="DO-OAJ" u="1"/>
        <s v="DT" u="1"/>
        <s v="SF-SMA" u="1"/>
        <s v="DEO-GPE " u="1"/>
        <s v="SF-SRT" u="1"/>
        <s v="DC-DO-DTEC" u="1"/>
        <s v="DO-GPE " u="1"/>
        <s v="DO-DTEC-SF" u="1"/>
        <s v="SMA-DO-DT" u="1"/>
        <s v="SPA" u="1"/>
        <s v="DO-DTEC-SF(GP)-SRN" u="1"/>
        <s v="OAP-DG-DO-DTEC-SF" u="1"/>
        <s v="DO-SRN" u="1"/>
        <s v="SF-DTEC-DO" u="1"/>
        <s v="DC" u="1"/>
        <s v="GPE" u="1"/>
        <s v="DO-TERRITORIAL SANTANDER" u="1"/>
        <s v="DO-DTEC-SG" u="1"/>
        <s v="DO (SRT) - DTEC" u="1"/>
        <s v="SRN-SMA" u="1"/>
        <s v="DO-SF-DTEC" u="1"/>
        <s v="DO-DT-OAJ-OAP" u="1"/>
        <s v="DTEC (GGP)-DO" u="1"/>
        <s v="DTEC-DO-SG" u="1"/>
        <s v="GTE" u="1"/>
        <s v="SEI-OAP" u="1"/>
        <s v="SF (GC)-DO-DT" u="1"/>
        <s v="SF(GC)-DO-DTEC" u="1"/>
        <s v="SF(GCP-GT)" u="1"/>
        <s v="SF- DTEC- DO" u="1"/>
        <s v="SA-OAP" u="1"/>
        <s v="OAJ-DO-DTEC-DC" u="1"/>
        <s v="SF(GP)-DO-DTEC-SRN-SEI" u="1"/>
        <s v=" DO-SRN" u="1"/>
        <s v="SF-SRT-SMF" u="1"/>
        <s v="SF(GI)-DO-DTEC-OAP-SRN-SEI-GRUPO PEAJES-SMF" u="1"/>
        <s v="SF(GP)-DO-DTEC-OAP-SRN-SEI-GRUPO PEAJES-SMF" u="1"/>
        <s v="SF-DTEC" u="1"/>
        <s v="SMF-SMA" u="1"/>
        <s v="GPE-SMA-OAJ" u="1"/>
        <s v="DO-DT-SA-OAP" u="1"/>
        <s v="DTEC" u="1"/>
        <s v="SRN " u="1"/>
        <s v="DC-OAJ-GPE" u="1"/>
        <s v="DTE-DEO-SGI-SRTI" u="1"/>
        <s v="DO" u="1"/>
        <s v="GPE-SS" u="1"/>
        <s v="OAJ-DO-DT" u="1"/>
        <s v="SRN-DC" u="1"/>
      </sharedItems>
    </cacheField>
    <cacheField name="44. Actividades / Avance físico de ejecución" numFmtId="0">
      <sharedItems containsString="0" containsBlank="1" containsNumber="1" minValue="0" maxValue="100"/>
    </cacheField>
    <cacheField name="48. Observaciones" numFmtId="0">
      <sharedItems containsBlank="1" longText="1"/>
    </cacheField>
    <cacheField name="Fecha de elaboración papel de trabajo de cumplimiento" numFmtId="0">
      <sharedItems containsDate="1" containsBlank="1" containsMixedTypes="1" minDate="2020-10-26T00:00:00" maxDate="2022-03-05T00:00:00"/>
    </cacheField>
    <cacheField name="Tiempo transcurrido para el cumplimiento después de la fecha de terminación (Meses)" numFmtId="0">
      <sharedItems containsString="0" containsBlank="1" containsNumber="1" minValue="-1497.1666666666667" maxValue="39.533333333333331"/>
    </cacheField>
    <cacheField name="Porcentaje de avance físico de ejecución de las actividades" numFmtId="0">
      <sharedItems containsString="0" containsBlank="1" containsNumber="1" minValue="0" maxValue="100" count="78">
        <n v="100"/>
        <n v="0"/>
        <n v="70"/>
        <n v="20"/>
        <n v="50"/>
        <n v="30"/>
        <n v="89.65517241379311"/>
        <n v="40"/>
        <n v="90"/>
        <n v="66.663333333333327"/>
        <n v="80"/>
        <n v="25"/>
        <n v="99"/>
        <n v="33.355000000000004"/>
        <n v="42.85"/>
        <n v="24"/>
        <n v="12.5"/>
        <m/>
        <n v="75" u="1"/>
        <n v="99.98333333333332" u="1"/>
        <n v="61.45" u="1"/>
        <n v="16.25" u="1"/>
        <n v="16.666666666666664" u="1"/>
        <n v="25.333333333333336" u="1"/>
        <n v="61" u="1"/>
        <n v="93.5" u="1"/>
        <n v="12.135" u="1"/>
        <n v="38" u="1"/>
        <n v="5" u="1"/>
        <n v="72.5" u="1"/>
        <n v="93.45" u="1"/>
        <n v="17.849999999999998" u="1"/>
        <n v="44.444444444444443" u="1"/>
        <n v="74.916666666666671" u="1"/>
        <n v="97.474999999999994" u="1"/>
        <n v="14.299999999999999" u="1"/>
        <n v="15" u="1"/>
        <n v="94.314999999999998" u="1"/>
        <n v="6.25" u="1"/>
        <n v="56.896551724137936" u="1"/>
        <n v="92.5" u="1"/>
        <n v="17" u="1"/>
        <n v="92.449999999999989" u="1"/>
        <n v="8.3333333333333321" u="1"/>
        <n v="86" u="1"/>
        <n v="65" u="1"/>
        <n v="66.666666666666657" u="1"/>
        <n v="91.666666666666657" u="1"/>
        <n v="59.666666666666671" u="1"/>
        <n v="76.25" u="1"/>
        <n v="33" u="1"/>
        <n v="99.625" u="1"/>
        <n v="74.666666666666671" u="1"/>
        <n v="35" u="1"/>
        <n v="5.3333333333333339" u="1"/>
        <n v="78.649999999999991" u="1"/>
        <n v="60" u="1"/>
        <n v="29.666666666666668" u="1"/>
        <n v="85" u="1"/>
        <n v="46.666666666666664" u="1"/>
        <n v="71.25" u="1"/>
        <n v="32.5" u="1"/>
        <n v="33.333333333333329" u="1"/>
        <n v="83.333333333333343" u="1"/>
        <n v="10" u="1"/>
        <n v="66.333333333333329" u="1"/>
        <n v="19.055" u="1"/>
        <n v="98.6" u="1"/>
        <n v="13.333333333333334" u="1"/>
        <n v="88.888888888888886" u="1"/>
        <n v="28.599999999999998" u="1"/>
        <n v="88" u="1"/>
        <n v="67" u="1"/>
        <n v="22.333333333333336" u="1"/>
        <n v="12" u="1"/>
        <n v="99.25" u="1"/>
        <n v="55.000000000000007" u="1"/>
        <n v="56.999999999999993" u="1"/>
      </sharedItems>
    </cacheField>
    <cacheField name="Puntaje  Logrado  por las Actividades  (PLAI)" numFmtId="0">
      <sharedItems containsString="0" containsBlank="1" containsNumber="1" minValue="0" maxValue="8288.1242421182287"/>
    </cacheField>
    <cacheField name="Puntaje Logrado por las Actividades  Vencidas (PLAVI)  " numFmtId="0">
      <sharedItems containsString="0" containsBlank="1" containsNumber="1" minValue="0" maxValue="8113.5528135468039"/>
    </cacheField>
    <cacheField name="Puntaje atribuido a las actividades vencidas (PAAVI)" numFmtId="0">
      <sharedItems containsString="0" containsBlank="1" containsNumber="1" minValue="0" maxValue="12264.714285714263"/>
    </cacheField>
    <cacheField name="Efectividad de la Acción_x000a_SI / NO" numFmtId="0">
      <sharedItems containsBlank="1"/>
    </cacheField>
    <cacheField name="Estado de acción" numFmtId="0">
      <sharedItems containsBlank="1" containsMixedTypes="1" containsNumber="1" minValue="0.43915416283248704" maxValue="7376.7142857142944" count="9">
        <s v="CUMPLIDA"/>
        <s v="PRÓXIMA A VENCER"/>
        <s v="EN TERMINO"/>
        <s v="VENCIDA"/>
        <m/>
        <n v="0.68083545613667817" u="1"/>
        <n v="0.43915416283248704" u="1"/>
        <n v="7376.7142857142944" u="1"/>
        <n v="4554.1428571428551" u="1"/>
      </sharedItems>
    </cacheField>
    <cacheField name="Estado de hallazgo" numFmtId="0">
      <sharedItems containsBlank="1"/>
    </cacheField>
    <cacheField name="Auditoria" numFmtId="0">
      <sharedItems containsBlank="1" count="43">
        <s v="ANTYSTODOM2021"/>
        <s v="D2021"/>
        <s v="AC2020"/>
        <s v="AT232"/>
        <s v="ACC1234"/>
        <s v="AF2020"/>
        <s v="DENUNCIA2020-187038-82111-D"/>
        <s v="AT73"/>
        <s v="AT74"/>
        <s v="AT75"/>
        <s v="AC2019"/>
        <s v="AT75-OCAD PAZ"/>
        <s v="AEFC"/>
        <s v="AF2019"/>
        <s v="ACPP"/>
        <s v="ACTL2018"/>
        <s v="AF2018"/>
        <s v="APCSMF18"/>
        <s v="ACSRT17"/>
        <s v="ADP2017"/>
        <s v="AF2017"/>
        <s v="AC2017"/>
        <s v="R2016"/>
        <s v="D2016"/>
        <s v="ECP2016"/>
        <s v="EVP2016"/>
        <s v="R2015"/>
        <s v="R2014"/>
        <m/>
        <s v="AT75-SGR" u="1"/>
        <s v="DSMF18" u="1"/>
        <s v="ADSMF18" u="1"/>
        <s v="ADSPA2018" u="1"/>
        <s v="H1R15" u="1"/>
        <e v="#REF!" u="1"/>
        <s v="E2016" u="1"/>
        <s v="AD2018" u="1"/>
        <s v="H1Denuncia2020-187038-82111-D" u="1"/>
        <s v="R2011" u="1"/>
        <s v="ACAT75" u="1"/>
        <s v="AF19" u="1"/>
        <s v="ACAT75-SGR" u="1"/>
        <s v="AC2018" u="1"/>
      </sharedItems>
    </cacheField>
    <cacheField name="Código interno  hallazgo" numFmtId="0">
      <sharedItems containsBlank="1" count="1382">
        <s v="H1ANTYSTODOM2021"/>
        <s v="H2ANTYSTODOM2021"/>
        <s v="H3ANTYSTODOM2021"/>
        <s v="H4ANTYSTODOM2021"/>
        <s v="H5ANTYSTODOM2021"/>
        <s v="H6ANTYSTODOM2021"/>
        <s v="H9ANTYSTODOM2021"/>
        <s v="H10ANTYSTODOM2021"/>
        <s v="H11ANTYSTODOM2021"/>
        <s v="H13ANTYSTODOM2021"/>
        <s v="H14ANTYSTODOM2021"/>
        <s v="H15ANTYSTODOM2021"/>
        <s v="H16ANTYSTODOM2021"/>
        <s v="H1D2021"/>
        <s v="H1AC2020"/>
        <s v="H2AC2020"/>
        <s v="H3AC2020"/>
        <s v="H4AC2020"/>
        <s v="H5AC2020"/>
        <s v="H6AC2020"/>
        <s v="H7AC2020"/>
        <s v="H8AC2020"/>
        <s v="H9AC2020"/>
        <s v="H10AC2020"/>
        <s v="H11AC2020"/>
        <s v="H12AC2020"/>
        <s v="H13AC2020"/>
        <s v="H14AC2020"/>
        <s v="H15AC2020"/>
        <s v="H16AC2020"/>
        <s v="H17AC2020"/>
        <s v="H18AC2020"/>
        <s v="H19AC2020"/>
        <s v="H20AC2020"/>
        <s v="H1AT232"/>
        <s v="H1ACC1234"/>
        <s v="H2ACC1234"/>
        <s v="H3ACC1234"/>
        <s v="H4ACC1234"/>
        <s v="H5ACC1234"/>
        <s v="H6ACC1234"/>
        <s v="H7ACC1234"/>
        <s v="H8ACC1234"/>
        <s v="H10ACC1234"/>
        <s v="H11ACC1234"/>
        <s v="H12ACC1234"/>
        <s v="H13ACC1234"/>
        <s v="H14ACC1234"/>
        <s v="H15ACC1234"/>
        <s v="H16ACC1234"/>
        <s v="H17ACC1234"/>
        <s v="H18ACC1234"/>
        <s v="H19ACC1234"/>
        <s v="H1AF2020"/>
        <s v="H2AF2020"/>
        <s v="H3AF2020"/>
        <s v="H4AF2020"/>
        <s v="H5AF2020"/>
        <s v="H6AF2020"/>
        <s v="H7AF2020"/>
        <s v="H8AF2020"/>
        <s v="H9AF2020"/>
        <s v="H10AF2020"/>
        <s v="H11AF2020"/>
        <s v="H12AF2020"/>
        <s v="H13AF2020"/>
        <s v="H14AF2020"/>
        <s v="H15AF2020"/>
        <s v="H16AF2020"/>
        <s v="H17AF2020"/>
        <s v="H18AF2020"/>
        <s v="H19AF2020"/>
        <s v="H20AF2020"/>
        <s v="H21AF2020"/>
        <s v="H22AF2020"/>
        <s v="H23AF2020"/>
        <s v="H24AF2020"/>
        <s v="H25AF2020"/>
        <s v="H1Denuncia2020-187038-82111-D"/>
        <s v="H1AT73"/>
        <s v="H2AT73"/>
        <s v="H3AT73"/>
        <s v="H4AT73"/>
        <s v="H5AT73"/>
        <s v="H6AT73"/>
        <s v="H7AT73"/>
        <s v="H1AT74"/>
        <s v="H1AT75"/>
        <s v="H2AT75"/>
        <s v="H3AT75"/>
        <s v="H4AT75"/>
        <s v="H5AT75"/>
        <s v="H6AT75"/>
        <s v="H7AT75"/>
        <s v="H8AT75"/>
        <s v="H9AT75"/>
        <s v="H10AT75"/>
        <s v="H11AT75"/>
        <s v="H12AT75"/>
        <s v="H1AC19"/>
        <s v="H2AC19"/>
        <s v="H3AC19"/>
        <s v="H4AC19"/>
        <s v="H5AC19"/>
        <s v="H6AC19"/>
        <s v="H7AC19"/>
        <s v="H8AC19"/>
        <s v="H9AC19"/>
        <s v="H10AC19"/>
        <s v="H11AC19"/>
        <s v="H12AC19"/>
        <s v="H13AC19"/>
        <s v="H14AC19"/>
        <s v="H15AC19"/>
        <s v="H16AC19"/>
        <s v="H17AC19"/>
        <s v="H1AT75-OCAD"/>
        <s v="H2AT75-OCAD"/>
        <s v="H3AT75-OCAD"/>
        <s v="H20AT75-OCAD"/>
        <s v="H22AT75-OCAD"/>
        <s v="H11AEFC"/>
        <s v="H2AF19"/>
        <s v="H4AF19"/>
        <s v="H9AF19"/>
        <s v="H15AF19"/>
        <s v="H17AF19"/>
        <s v="H18AF19"/>
        <s v="H19AF19"/>
        <s v="H20AF19"/>
        <s v="H21AF19"/>
        <s v="H1ACPP"/>
        <s v="H2ACPP"/>
        <s v="H3ACPP"/>
        <s v="H4ACPP"/>
        <s v="H5ACPP"/>
        <s v="H2ACTL"/>
        <s v="H4ACTL"/>
        <s v="H5ACTL"/>
        <s v="H15ACTL"/>
        <s v="H10AF18"/>
        <s v="H12AF18"/>
        <s v="H13AF18"/>
        <s v="H21AF18"/>
        <s v="H22AF18"/>
        <s v="H23AF18"/>
        <s v="_x000a_H24AF18"/>
        <s v="H26AF18"/>
        <s v="H30AF18"/>
        <s v="H31AF18"/>
        <s v="H32AF18"/>
        <s v="H33AF18"/>
        <s v="H34AF18"/>
        <s v="H35AF18"/>
        <s v="H37AF18"/>
        <s v="H38AF18"/>
        <s v="H39AF18"/>
        <s v="H40AF18"/>
        <s v="H41AF18"/>
        <s v="H43AF18"/>
        <s v="H45AF18"/>
        <s v="H46AF18"/>
        <s v="H47AF18"/>
        <s v="H48AF18"/>
        <s v="H49AF18"/>
        <s v="H50AF18"/>
        <s v="H51AF18"/>
        <s v="H52AF18"/>
        <s v="H53AF18"/>
        <s v="_x000a__x000a_H54AF18"/>
        <s v="H55AF18"/>
        <s v="H56AF18"/>
        <s v="H57AF18"/>
        <s v="H58AF18"/>
        <s v="H1APCSMF18"/>
        <s v="H2APCSMF18"/>
        <s v="H4APCSMF18"/>
        <s v="H5APCSMF18"/>
        <s v="H6APCSMF18"/>
        <s v="H1ACSRT17"/>
        <s v="H2ACSRT17"/>
        <s v="H3ACSRT17"/>
        <s v="H4ACSRT17"/>
        <s v="H5ACSRT17"/>
        <s v="H6ACSRT17"/>
        <s v="H8ACSRT17"/>
        <s v="H9ACSRT17"/>
        <s v="H10ACSRT17"/>
        <s v="H11ACSRT17"/>
        <s v="H12ACSRT17"/>
        <s v="H13ACSRT17"/>
        <s v="H14ACSRT17"/>
        <s v="H15ACSRT17"/>
        <s v="H17ACSRT17"/>
        <s v="H19ACSRT17"/>
        <s v="H20ACSRT17"/>
        <s v="H21ACSRT17"/>
        <s v="H22ACSRT17"/>
        <s v="H23ACSRT17"/>
        <s v="H24ACSRT17"/>
        <s v="H25ACSRT17"/>
        <s v="H26ACSRT17"/>
        <s v="H27ACSRT17"/>
        <s v="H28ACSRT17"/>
        <s v="H29ACSRT17"/>
        <s v="H30ACSRT17"/>
        <s v="H31ACSRT17"/>
        <s v="H1DP17"/>
        <s v="H2DP17"/>
        <s v="H3DP17"/>
        <s v="H4DP17"/>
        <s v="H5DP17"/>
        <s v="H6DP17"/>
        <s v="H7DP17"/>
        <s v="H2AF17"/>
        <s v="H3AF17"/>
        <s v="H7AF17"/>
        <s v="H18AF17"/>
        <s v="H24AF17"/>
        <s v="H25AF17"/>
        <s v="H26AF17"/>
        <s v="H27AF17"/>
        <s v="H28AF17"/>
        <s v="H29AF17"/>
        <s v="H30AF17"/>
        <s v="H31AF17"/>
        <s v="H32AF17"/>
        <s v="H33AF17"/>
        <s v="H34AF17"/>
        <s v="H35AF17"/>
        <s v="H36AF17"/>
        <s v="H37AF17"/>
        <s v="H38AF17"/>
        <s v="H39AF17"/>
        <s v="H43AF17"/>
        <s v="H44AF17"/>
        <s v="H48AF17"/>
        <s v="H51AF17"/>
        <s v="H52AF17"/>
        <s v="H53AF17"/>
        <s v="H54AF17"/>
        <s v="H56AF17"/>
        <s v="H57AF17"/>
        <s v="H58AF17"/>
        <s v="H1AC17"/>
        <s v="H2AC17"/>
        <s v="H5AC17"/>
        <s v="H8AC17"/>
        <s v="H1R16"/>
        <s v="H7R16"/>
        <s v="H8R16"/>
        <s v="H9R16"/>
        <s v="H10R16"/>
        <s v="H11R16"/>
        <s v="H13R16"/>
        <s v="H22R16"/>
        <s v="H27R16"/>
        <s v="H29R16"/>
        <s v="H32R16"/>
        <s v="H33R16"/>
        <s v="H35R16"/>
        <s v="H36R16"/>
        <s v="H37R16"/>
        <s v="H39R16"/>
        <s v="H41R16"/>
        <s v="H44R16"/>
        <s v="H54R16"/>
        <s v="H56R16"/>
        <s v="H57R16"/>
        <s v="H58R16"/>
        <s v="H59R16"/>
        <s v="H61R16"/>
        <s v="H62R16"/>
        <s v="H63R16"/>
        <s v="H68R16"/>
        <s v="H70R16"/>
        <s v="H71R16"/>
        <s v="H72R16"/>
        <s v="H77R16"/>
        <s v="H78R16"/>
        <s v="H79R16"/>
        <s v="H80R16"/>
        <s v="H81R16"/>
        <s v="H82R16"/>
        <s v="H84R16"/>
        <s v="H85R16"/>
        <s v="H87R16"/>
        <s v="H88R16"/>
        <s v="H89R16"/>
        <s v="H90R16"/>
        <s v="H91R16"/>
        <s v="H95R16"/>
        <s v="H101R16"/>
        <s v="H105R16"/>
        <s v="H106R16"/>
        <s v="H116R16"/>
        <s v="H117R16"/>
        <s v="H119R16"/>
        <s v="H121R16"/>
        <s v="H122R16"/>
        <s v="H123R16"/>
        <s v="H124R16"/>
        <s v="H1D16"/>
        <s v="H2D16"/>
        <s v="H3D16"/>
        <s v="H4D16"/>
        <s v="H5D16"/>
        <s v="H6D16"/>
        <s v="H5ECP"/>
        <s v="H6ECP"/>
        <s v="H7ECP"/>
        <s v="H8ECP"/>
        <s v="H10ECP"/>
        <s v="H11ECP"/>
        <s v="H12ECP"/>
        <s v="H13ECP"/>
        <s v="H15ECP"/>
        <s v="H16ECP"/>
        <s v="H18ECP"/>
        <s v="H19ECP"/>
        <s v="H22ECP"/>
        <s v="H24ECP"/>
        <s v="H25ECP"/>
        <s v="H26ECP"/>
        <s v="H1EVP"/>
        <s v="H2EVP"/>
        <s v="H4EVP"/>
        <s v="H6EVP"/>
        <s v="H1R15"/>
        <s v="H2R15"/>
        <s v="H3R15"/>
        <s v="H5R15"/>
        <s v="H6R15"/>
        <s v="H7R15"/>
        <s v="H8R15"/>
        <s v="H9R15"/>
        <s v="H10R15"/>
        <s v="H13R15"/>
        <s v="H14R15"/>
        <s v="H16R15"/>
        <s v="H17R15"/>
        <s v="H20R15"/>
        <s v="H21R15"/>
        <s v="_x000a_H22R15"/>
        <s v="H23R15"/>
        <s v="H24R15"/>
        <s v="H25R15"/>
        <s v="H26R15"/>
        <s v="H27R15"/>
        <s v="H28R15"/>
        <s v="H30R15"/>
        <s v="H32R15"/>
        <s v="H38R15"/>
        <s v="H39R15"/>
        <s v="H43R15"/>
        <s v="H48R15"/>
        <s v="H49R15"/>
        <s v="H50R15"/>
        <s v="H51R15"/>
        <s v="H52R15"/>
        <s v="H53R15"/>
        <s v="H54R15"/>
        <s v="H55R15"/>
        <s v="H56R15"/>
        <s v="H60R15"/>
        <s v="H61R15"/>
        <s v="H62R15"/>
        <s v="H63R15"/>
        <s v="H64R15"/>
        <s v="H66R15"/>
        <s v="H68R15"/>
        <s v="H75R15"/>
        <s v="H76R15"/>
        <s v="H83R15"/>
        <s v="H84R15"/>
        <s v="H88R15"/>
        <s v="H93R15"/>
        <s v="H94R15"/>
        <s v="H95R15"/>
        <s v="H96R15"/>
        <s v="H97R15"/>
        <s v="H1R14"/>
        <s v="H2R14"/>
        <s v="H4R14"/>
        <s v="H5R14"/>
        <s v="H6R14"/>
        <s v="H9R14"/>
        <s v="H11R14"/>
        <s v="H13R14"/>
        <s v="H17R14"/>
        <s v="H20R14"/>
        <s v="H21R14"/>
        <s v="H22R14"/>
        <s v="H29R14"/>
        <s v="H31R14"/>
        <s v="H32R14"/>
        <s v="H34R14"/>
        <s v="H41R14"/>
        <s v="H44R14"/>
        <s v="H45R14"/>
        <s v="H46R14"/>
        <s v="H47R14"/>
        <s v="H49R14"/>
        <s v="H57R14"/>
        <s v="H59R14"/>
        <s v="H64R14"/>
        <s v="H65R14"/>
        <s v="H66R14"/>
        <s v="H69R14"/>
        <s v="H70R14"/>
        <s v="H71R14"/>
        <s v="H74R14"/>
        <s v="H79R14"/>
        <s v="H80R14"/>
        <s v="H81R14"/>
        <s v="H83R14"/>
        <s v="H84R14"/>
        <s v="H85R14"/>
        <s v="H99R14"/>
        <s v="H103R14"/>
        <s v="H104R14"/>
        <s v="H108R14"/>
        <s v="H112R14"/>
        <s v="H113R14"/>
        <s v="H114R14"/>
        <s v="H116R14"/>
        <s v="H118R14"/>
        <s v="H119R14"/>
        <s v="H120R14"/>
        <s v="H121R14"/>
        <s v="H122R14"/>
        <s v="H123R14"/>
        <s v="H124R14"/>
        <s v="H126R14"/>
        <s v="H127R14"/>
        <s v="H130R14"/>
        <s v="H131R14"/>
        <s v="H132R14"/>
        <s v="H134R14"/>
        <s v="H135R14"/>
        <s v="H136R14"/>
        <s v="H137R14"/>
        <s v="H138R14"/>
        <s v="H140R14"/>
        <s v="H146R14"/>
        <s v="H153R14"/>
        <s v="H157R14"/>
        <s v="H182R14"/>
        <s v="H183R14"/>
        <m/>
        <s v="PORCENTAJES GENERALES"/>
        <s v="PBEC"/>
        <s v="PBEA"/>
        <s v="CPM = POMMVi / PBEC"/>
        <s v="AP =  POMi / PBEA"/>
        <s v="Actuación Especial de Fiscalización contratos de obra 171 de 2018 y L-2018-004. Convenios INVIAS, departamento de Antioquia y municipio de Santo Domingo. Vigencias 2017 - 2021. ANTYSTODOM2021"/>
        <s v="Denuncias 2021-218052-80154-D y 2021-223671-82111-D. Contrato 1387 de 2015. Municipio de Samacá. D2021"/>
        <s v="Auditoría de Cumplimiento 2020 y Primer Semestre de 2021 - AC2020"/>
        <s v="ACTUACIÓN ESPECIAL DE FISCALIZACIÓN AT 232 - 2021 - AT232"/>
        <s v="AUDITORIA DE CUMPLIMIENTO CONVENIO 1234 DE 2017 - ACC1234"/>
        <s v="AUDITORIA FINANCIERA 2020 - AF2020"/>
        <s v="DENUNCIA 2020-187038-82111-D - CONVENIO INTERADMINISTRATIVO 3522 DE 2008"/>
        <s v="ACTUACIÓN ESPECIAL DE FISCALIZACIÓN AT 73"/>
        <s v="ACTUACIÓN ESPECIAL DE FISCALIZACIÓN AT 74"/>
        <s v="ACTUACIÓN ESPECIAL DE FISCALIZACIÓN AT 75"/>
        <s v="AUDITORIA DE CUMPLIMIENTO 2019"/>
        <s v="AUDITORIA DE CUMPLIMIENTO AT 75/2020 - OCAD PAZ"/>
        <s v="ACTUACIÓN ESPECIAL DE FISCALIZACIÓN AT N°. 41-2020. DEPARTAMENTO DE CÓRDOBA - AEFC"/>
        <s v="AUDITORIA FINANCIERA 2019 - AF2019"/>
        <s v="AUDITORIA DE CUMPLIMIENTO PUENTE PUMAREJO - ACPP"/>
        <s v="AUDITORIA DE CUMPLIMIENTO TÚNEL DE LA LÍNEA 2018 - ACTL"/>
        <s v="AUDITORIA FINANCIERA 2018 - AF18"/>
        <s v="AUDITORIA PETICIÓN CIUDADANA 2018 - APCSMF18"/>
        <s v="AUDITORIA CUMPLIMIENTO RED TERCIARIA 2017 - ACSRT17"/>
        <s v="AUDITORIA DERECHO DE PETICIÓN 2017"/>
        <s v="AUDITORIA FINANCIERA 2017"/>
        <s v="AUDITORIA DE CUMPLIMIENTO 2017"/>
        <s v="AUDITORIA REGULAR 2016"/>
        <s v="DENUNCIA 2016"/>
        <s v="ESPECIAL CONTRATOS PLAN 2016"/>
        <s v="ESPECIAL VÍAS PARA LA PROSPERIDAD 2016"/>
        <s v="AUDITORIA REGULAR 2015"/>
        <s v="AUDITORIA REGULAR 2014"/>
        <s v="H10AF17" u="1"/>
        <s v="H11AF17" u="1"/>
        <s v="H12AF17" u="1"/>
        <s v="H11AF18" u="1"/>
        <s v="H13AF17" u="1"/>
        <s v="H10AF19" u="1"/>
        <s v="H14AF17" u="1"/>
        <s v="H11AF19" u="1"/>
        <s v="H15AF17" u="1"/>
        <s v="H12AF19" u="1"/>
        <s v="H14AF18" u="1"/>
        <s v="H16AF17" u="1"/>
        <s v="H204R11" u="1"/>
        <s v="H13AF19" u="1"/>
        <s v="H15AF18" u="1"/>
        <s v="H17AF17" u="1"/>
        <s v="H214R11" u="1"/>
        <e v="#VALUE!" u="1"/>
        <s v="H14AF19" u="1"/>
        <s v="H16AF18" u="1"/>
        <s v="H224R11" u="1"/>
        <s v="H5R13" u="1"/>
        <s v="H17AF18" u="1"/>
        <s v="H19AF17" u="1"/>
        <s v="H234R11" u="1"/>
        <s v="H1R12" u="1"/>
        <s v="H16AF19" u="1"/>
        <s v="H18AF18" u="1"/>
        <s v="H244R11" u="1"/>
        <s v="H19AF18" u="1"/>
        <s v="H254R11" u="1"/>
        <e v="#REF!" u="1"/>
        <s v="H264R11" u="1"/>
        <s v="H1R13" u="1"/>
        <s v="H1ECP" u="1"/>
        <s v="H205R11" u="1"/>
        <s v="H215R11" u="1"/>
        <s v="H225R11" u="1"/>
        <s v="H235R11" u="1"/>
        <s v="H90R15" u="1"/>
        <s v="H245R11" u="1"/>
        <s v="_x000a_H114R16" u="1"/>
        <s v="H91R15" u="1"/>
        <s v="H255R11" u="1"/>
        <s v="H92R15" u="1"/>
        <s v="H73R16" u="1"/>
        <s v="H74R16" u="1"/>
        <s v="H75R16" u="1"/>
        <s v="H76R16" u="1"/>
        <s v="H98R15" u="1"/>
        <s v="H5R16" u="1"/>
        <s v="H30R16" u="1"/>
        <s v="H31R16" u="1"/>
        <s v="H73R14" u="1"/>
        <s v="H3DSMF18" u="1"/>
        <s v="H20EPP14" u="1"/>
        <s v="H34R16" u="1"/>
        <s v="H75R14" u="1"/>
        <s v="H76R14" u="1"/>
        <s v="H57R15" u="1"/>
        <s v="H77R14" u="1"/>
        <s v="H38R16" u="1"/>
        <s v="H58R15" u="1"/>
        <s v="H59R15" u="1"/>
        <s v="H206R11" u="1"/>
        <s v="H216R11" u="1"/>
        <s v="H226R11" u="1"/>
        <s v="H236R11" u="1"/>
        <s v="H246R11" u="1"/>
        <s v="H30R14" u="1"/>
        <s v="H50R13" u="1"/>
        <s v="H70R12" u="1"/>
        <s v="H7AC17" u="1"/>
        <s v="H90R11" u="1"/>
        <s v="H256R11" u="1"/>
        <s v="H11R15" u="1"/>
        <s v="H51R13" u="1"/>
        <s v="H71R12" u="1"/>
        <s v="H91R11" u="1"/>
        <s v="H8AE5P13" u="1"/>
        <s v="H12R15" u="1"/>
        <s v="H52R13" u="1"/>
        <s v="H72R12" u="1"/>
        <s v="H92R11" u="1"/>
        <s v="H33R14" u="1"/>
        <s v="H53R13" u="1"/>
        <s v="H73R12" u="1"/>
        <s v="H93R11" u="1"/>
        <s v="H54R13" u="1"/>
        <s v="H74R12" u="1"/>
        <s v="H94R11" u="1"/>
        <s v="H15R15" u="1"/>
        <s v="H35R14" u="1"/>
        <s v="H55R13" u="1"/>
        <s v="H75R12" u="1"/>
        <s v="H95R11" u="1"/>
        <s v="H36R14" u="1"/>
        <s v="H56R13" u="1"/>
        <s v="H76R12" u="1"/>
        <s v="H96R11" u="1"/>
        <s v="H37R14" u="1"/>
        <s v="H77R12" u="1"/>
        <s v="H97R11" u="1"/>
        <s v="H18R15" u="1"/>
        <s v="H38R14" u="1"/>
        <s v="H58R13" u="1"/>
        <s v="H78R12" u="1"/>
        <s v="H98R11" u="1"/>
        <s v="H19R15" u="1"/>
        <s v="H39R14" u="1"/>
        <s v="H79R12" u="1"/>
        <s v="H99R11" u="1"/>
        <s v="H1D18" u="1"/>
        <s v="H10R13" u="1"/>
        <s v="H30R12" u="1"/>
        <s v="H3AC17" u="1"/>
        <s v="H50R11" u="1"/>
        <s v="H11R13" u="1"/>
        <s v="H31R12" u="1"/>
        <s v="H51R11" u="1"/>
        <s v="H4AE5P13" u="1"/>
        <s v="H12R13" u="1"/>
        <s v="H32R12" u="1"/>
        <s v="H52R11" u="1"/>
        <s v="H13R13" u="1"/>
        <s v="H33R12" u="1"/>
        <s v="H53R11" u="1"/>
        <s v="H14R13" u="1"/>
        <s v="H34R12" u="1"/>
        <s v="H54R11" u="1"/>
        <s v="H15R13" u="1"/>
        <s v="H35R12" u="1"/>
        <s v="H55R11" u="1"/>
        <s v="H16R13" u="1"/>
        <s v="H36R12" u="1"/>
        <s v="H56R11" u="1"/>
        <s v="H17R13" u="1"/>
        <s v="H37R12" u="1"/>
        <s v="H57R11" u="1"/>
        <s v="H18R13" u="1"/>
        <s v="H38R12" u="1"/>
        <s v="H58R11" u="1"/>
        <s v="H19R13" u="1"/>
        <s v="H39R12" u="1"/>
        <s v="H59R11" u="1"/>
        <s v="H207R11" u="1"/>
        <s v="H217R11" u="1"/>
        <s v="H227R11" u="1"/>
        <s v="H237R11" u="1"/>
        <s v="H247R11" u="1"/>
        <s v="H257R11" u="1"/>
        <s v="H10R11" u="1"/>
        <s v="H11R11" u="1"/>
        <s v="H12R11" u="1"/>
        <s v="H13R11" u="1"/>
        <s v="H14R11" u="1"/>
        <s v="H15R11" u="1"/>
        <s v="H16R11" u="1"/>
        <s v="H17R11" u="1"/>
        <s v="H18R11" u="1"/>
        <s v="H19R11" u="1"/>
        <s v="H7EPP14" u="1"/>
        <s v="H3EVP" u="1"/>
        <s v="H208R11" u="1"/>
        <s v="H218R11" u="1"/>
        <s v="H228R11" u="1"/>
        <s v="H238R11" u="1"/>
        <s v="H248R11" u="1"/>
        <s v="H258R11" u="1"/>
        <s v="H7AF19" u="1"/>
        <s v="H9AF18" u="1"/>
        <s v="H78R14-" u="1"/>
        <s v="H1DSPA18" u="1"/>
        <s v="H209R11" u="1"/>
        <s v="H219R11" u="1"/>
        <s v="H229R11" u="1"/>
        <s v="H239R11" u="1"/>
        <s v="H249R11" u="1"/>
        <s v="H3AF19" u="1"/>
        <s v="H5AF18" u="1"/>
        <s v="H259R11" u="1"/>
        <s v="H30AE5P13" u="1"/>
        <s v="H31AE5P13" u="1"/>
        <s v="H14F18" u="1"/>
        <s v="H32AE5P13" u="1"/>
        <s v="H6ADSMF18" u="1"/>
        <s v="H33AE5P13" u="1"/>
        <s v="H34AE5P13" u="1"/>
        <s v="H35AE5P13" u="1"/>
        <s v="H36AE5P13" u="1"/>
        <s v="H37AE5P13" u="1"/>
        <s v="H38AE5P13" u="1"/>
        <s v="H39AE5P13" u="1"/>
        <s v="H1AF18" u="1"/>
        <s v="H2ADSMF18" u="1"/>
        <s v="H12ACTL" u="1"/>
        <s v="H72R14o" u="1"/>
        <s v="H14ECP" u="1"/>
        <s v="H20AE13" u="1"/>
        <s v="H6R11" u="1"/>
        <s v="H17ECP" u="1"/>
        <s v="HR1187" u="1"/>
        <s v="H36R14o" u="1"/>
        <s v="H2R11" u="1"/>
        <s v="H20AF17" u="1"/>
        <s v="H21AF17" u="1"/>
        <s v="H20AF18" u="1"/>
        <s v="H22AF17" u="1"/>
        <s v="H23AF17" u="1"/>
        <s v="H25AF18" u="1"/>
        <s v="H6R13" u="1"/>
        <s v="H27AF18" u="1"/>
        <s v="H2R12" u="1"/>
        <s v="H28AF18" u="1"/>
        <s v="H29AF18" u="1"/>
        <s v="H2R13" u="1"/>
        <s v="H2ECP" u="1"/>
        <s v="H83R16" u="1"/>
        <s v="H86R16" u="1"/>
        <s v="H6R16" u="1"/>
        <s v="H40R16" u="1"/>
        <s v="H42R16" u="1"/>
        <s v="H82R14" u="1"/>
        <s v="H43R16" u="1"/>
        <s v="H4DSMF18" u="1"/>
        <s v="_x000a_H1AF2020" u="1"/>
        <s v="H45R16" u="1"/>
        <s v="H65R15" u="1"/>
        <s v="_x000a_H2AF2020" u="1"/>
        <s v="H1AESRT13" u="1"/>
        <s v="H46R16" u="1"/>
        <s v="H86R14" u="1"/>
        <s v="_x000a_H3AF2020" u="1"/>
        <s v="H47R16" u="1"/>
        <s v="H67R15" u="1"/>
        <s v="H87R14" u="1"/>
        <s v="_x000a_H4AF2020" u="1"/>
        <s v="H48R16" u="1"/>
        <s v="H88R14" u="1"/>
        <s v="_x000a_H5AF2020" u="1"/>
        <s v="H49R16" u="1"/>
        <s v="H69R15" u="1"/>
        <s v="H89R14" u="1"/>
        <s v="_x000a_H6AF2020" u="1"/>
        <s v="_x000a_H7AF2020" u="1"/>
        <s v="_x000a_H8AF2020" u="1"/>
        <s v="_x000a_H9AF2020" u="1"/>
        <s v="H2R16" u="1"/>
        <s v="H6F18" u="1"/>
        <s v="H40R14" u="1"/>
        <s v="H60R13" u="1"/>
        <s v="H80R12" u="1"/>
        <s v="H61R13" u="1"/>
        <s v="H81R12" u="1"/>
        <s v="H9AE5P13" u="1"/>
        <s v="H42R14" u="1"/>
        <s v="H62R13" u="1"/>
        <s v="H82R12" u="1"/>
        <s v="H43R14" u="1"/>
        <s v="H63R13" u="1"/>
        <s v="H83R12" u="1"/>
        <s v="H64R13" u="1"/>
        <s v="H84R12" u="1"/>
        <s v="H65R13" u="1"/>
        <s v="H85R12" u="1"/>
        <s v="H66R13" u="1"/>
        <s v="H86R12" u="1"/>
        <s v="H87R12" u="1"/>
        <s v="H48R14" u="1"/>
        <s v="H88R12" u="1"/>
        <s v="H29R15" u="1"/>
        <s v="H89R12" u="1"/>
        <s v="AUDITORIA PETICIÓN CIUDADANA 2018 - ADSMF18" u="1"/>
        <s v="H20R13" u="1"/>
        <s v="H40R12" u="1"/>
        <s v="H4AC17" u="1"/>
        <s v="H60R11" u="1"/>
        <s v="H21R13" u="1"/>
        <s v="H41R12" u="1"/>
        <s v="H61R11" u="1"/>
        <s v="H5AE5P13" u="1"/>
        <s v="H22R13" u="1"/>
        <s v="H42R12" u="1"/>
        <s v="H62R11" u="1"/>
        <s v="H23R13" u="1"/>
        <s v="H43R12" u="1"/>
        <s v="H63R11" u="1"/>
        <s v="H24R13" u="1"/>
        <s v="H44R12" u="1"/>
        <s v="H64R11" u="1"/>
        <s v="H25R13" u="1"/>
        <s v="H45R12" u="1"/>
        <s v="H65R11" u="1"/>
        <s v="H26R13" u="1"/>
        <s v="H46R12" u="1"/>
        <s v="H66R11" u="1"/>
        <s v="H27R13" u="1"/>
        <s v="H47R12" u="1"/>
        <s v="H67R11" u="1"/>
        <s v="H28R13" u="1"/>
        <s v="H48R12" u="1"/>
        <s v="H68R11" u="1"/>
        <s v="H29R13" u="1"/>
        <s v="H49R12" u="1"/>
        <s v="H69R11" u="1"/>
        <s v="H20R11" u="1"/>
        <s v="H21R11" u="1"/>
        <s v="H1AE5P13" u="1"/>
        <s v="H22R11" u="1"/>
        <s v="H23R11" u="1"/>
        <s v="H24R11" u="1"/>
        <s v="H25R11" u="1"/>
        <s v="H26R11" u="1"/>
        <s v="H27R11" u="1"/>
        <s v="H28R11" u="1"/>
        <s v="H29R11" u="1"/>
        <s v="H8EPP14" u="1"/>
        <s v="H8AF19" u="1"/>
        <s v="H20AT75" u="1"/>
        <s v="H22AT75" u="1"/>
        <s v="H6AF18" u="1"/>
        <s v="H8AF17" u="1"/>
        <s v="H40AE5P13" u="1"/>
        <s v="H41AE5P13" u="1"/>
        <s v="H42AE5P13" u="1"/>
        <s v="H43AE5P13" u="1"/>
        <s v="H2AF18" u="1"/>
        <s v="H4AF17" u="1"/>
        <s v="H3ADSMF18" u="1"/>
        <s v="H1CPP" u="1"/>
        <s v="Hallazgo" u="1"/>
        <s v="H1AT75-SGR" u="1"/>
        <s v="H20ECP" u="1"/>
        <s v="H21ECP" u="1"/>
        <s v="H23ECP" u="1"/>
        <s v="H7R11" u="1"/>
        <s v="H3R11" u="1"/>
        <s v="H36AF18" u="1"/>
        <s v="H7R13" u="1"/>
        <s v="H3R12" u="1"/>
        <s v="H7R14" u="1"/>
        <s v="H3R13" u="1"/>
        <s v="H3ECP" u="1"/>
        <s v="H3R14" u="1"/>
        <s v="H7D16" u="1"/>
        <s v="AUDITORIA DE CUMPLIMIENTO AT 75/2020" u="1"/>
        <s v="H92R16" u="1"/>
        <s v="H93R16" u="1"/>
        <s v="H94R16" u="1"/>
        <s v="H96R16" u="1"/>
        <s v="H97R16" u="1"/>
        <s v="H98R16" u="1"/>
        <s v="H99R16" u="1"/>
        <s v="H50R16" u="1"/>
        <s v="H70R15" u="1"/>
        <s v="H90R14" u="1"/>
        <s v="H51R16" u="1"/>
        <s v="H71R15" u="1"/>
        <s v="H91R14" u="1"/>
        <s v="H52R16" u="1"/>
        <s v="H72R15" u="1"/>
        <s v="H92R14" u="1"/>
        <s v="H53R16" u="1"/>
        <s v="H73R15" u="1"/>
        <s v="H93R14" u="1"/>
        <s v="H5DSMF18" u="1"/>
        <s v="H74R15" u="1"/>
        <s v="H94R14" u="1"/>
        <s v="H55R16" u="1"/>
        <s v="H95R14" u="1"/>
        <s v="H2AESRT13" u="1"/>
        <s v="H96R14" u="1"/>
        <s v="H77R15" u="1"/>
        <s v="H97R14" u="1"/>
        <s v="H78R15" u="1"/>
        <s v="H98R14" u="1"/>
        <s v="H79R15" u="1"/>
        <s v="H3R16" u="1"/>
        <s v="H50R14" u="1"/>
        <s v="H90R12" u="1"/>
        <s v="H9AC17" u="1"/>
        <s v="H31R15" u="1"/>
        <s v="H51R14" u="1"/>
        <s v="H91R12" u="1"/>
        <s v="H12R16" u="1"/>
        <s v="H52R14" u="1"/>
        <s v="H92R12" u="1"/>
        <s v="H33R15" u="1"/>
        <s v="H53R14" u="1"/>
        <s v="H93R12" u="1"/>
        <s v="H1DSMF18" u="1"/>
        <s v="H14R16" u="1"/>
        <s v="H34R15" u="1"/>
        <s v="H54R14" u="1"/>
        <s v="H94R12" u="1"/>
        <s v="H15R16" u="1"/>
        <s v="H35R15" u="1"/>
        <s v="H55R14" u="1"/>
        <s v="H95R12" u="1"/>
        <s v="H16R16" u="1"/>
        <s v="H36R15" u="1"/>
        <s v="H56R14" u="1"/>
        <s v="H96R12" u="1"/>
        <s v="H17R16" u="1"/>
        <s v="H37R15" u="1"/>
        <s v="H97R12" u="1"/>
        <s v="H18R16" u="1"/>
        <s v="H58R14" u="1"/>
        <s v="H98R12" u="1"/>
        <s v="H19R16" u="1"/>
        <s v="H99R12" u="1"/>
        <s v="H10R14" u="1"/>
        <s v="H30R13" u="1"/>
        <s v="H3AC18" u="1"/>
        <s v="H50R12" u="1"/>
        <s v="H70R11" u="1"/>
        <s v="H31R13" u="1"/>
        <s v="H51R12" u="1"/>
        <s v="H71R11" u="1"/>
        <s v="H6AE5P13" u="1"/>
        <s v="H12R14" u="1"/>
        <s v="H32R13" u="1"/>
        <s v="H52R12" u="1"/>
        <s v="H72R11" u="1"/>
        <s v="H33R13" u="1"/>
        <s v="H53R12" u="1"/>
        <s v="H73R11" u="1"/>
        <s v="H14R14" u="1"/>
        <s v="H34R13" u="1"/>
        <s v="H54R12" u="1"/>
        <s v="H74R11" u="1"/>
        <s v="H15R14" u="1"/>
        <s v="H35R13" u="1"/>
        <s v="H55R12" u="1"/>
        <s v="H75R11" u="1"/>
        <s v="H16R14" u="1"/>
        <s v="H36R13" u="1"/>
        <s v="H56R12" u="1"/>
        <s v="H76R11" u="1"/>
        <s v="H37R13" u="1"/>
        <s v="H57R12" u="1"/>
        <s v="H77R11" u="1"/>
        <s v="H18R14" u="1"/>
        <s v="H38R13" u="1"/>
        <s v="H58R12" u="1"/>
        <s v="H78R11" u="1"/>
        <s v="H19R14" u="1"/>
        <s v="H39R13" u="1"/>
        <s v="H59R12" u="1"/>
        <s v="H79R11" u="1"/>
        <s v="H10R12" u="1"/>
        <s v="H30R11" u="1"/>
        <s v="H11R12" u="1"/>
        <s v="H31R11" u="1"/>
        <s v="H2AE5P13" u="1"/>
        <s v="H6ACPP" u="1"/>
        <s v="H12R12" u="1"/>
        <s v="H32R11" u="1"/>
        <s v="H13R12" u="1"/>
        <s v="H33R11" u="1"/>
        <s v="H14R12" u="1"/>
        <s v="H34R11" u="1"/>
        <s v="H15R12" u="1"/>
        <s v="H35R11" u="1"/>
        <s v="H16R12" u="1"/>
        <s v="H36R11" u="1"/>
        <s v="H17R12" u="1"/>
        <s v="H37R11" u="1"/>
        <s v="H18R12" u="1"/>
        <s v="H38R11" u="1"/>
        <s v="H19R12" u="1"/>
        <s v="H39R11" u="1"/>
        <s v="H9EPP14" u="1"/>
        <s v="H5EVP" u="1"/>
        <s v="AUDITORIA DECUMPLIMIENTO TÚNEL DE LA LÍNEA 2018 - ACTL" u="1"/>
        <s v="H5EPP14" u="1"/>
        <s v="H100R11" u="1"/>
        <s v="H110R11" u="1"/>
        <s v="H100R12" u="1"/>
        <s v="H120R11" u="1"/>
        <s v="H110R12" u="1"/>
        <s v="H130R11" u="1"/>
        <s v="H120R12" u="1"/>
        <s v="H140R11" u="1"/>
        <s v="H150R11" u="1"/>
        <s v="H100R14" u="1"/>
        <s v="H160R11" u="1"/>
        <s v="H110R14" u="1"/>
        <s v="H170R11" u="1"/>
        <s v="H180R11" u="1"/>
        <s v="H190R11" u="1"/>
        <s v="H100R16" u="1"/>
        <s v="H19AE5913" u="1"/>
        <s v="H110R16" u="1"/>
        <s v="H150R14" u="1"/>
        <s v="H120R16" u="1"/>
        <s v="H160R14" u="1"/>
        <s v="H170R14" u="1"/>
        <s v="H180R14" u="1"/>
        <s v="H5AF19" u="1"/>
        <s v="H7AF18" u="1"/>
        <s v="H9AF17" u="1"/>
        <s v="H101R11" u="1"/>
        <s v="H111R11" u="1"/>
        <s v="H101R12" u="1"/>
        <s v="H121R11" u="1"/>
        <s v="H111R12" u="1"/>
        <s v="H131R11" u="1"/>
        <s v="H121R12" u="1"/>
        <s v="H141R11" u="1"/>
        <s v="H151R11" u="1"/>
        <s v="H101R14" u="1"/>
        <s v="H161R11" u="1"/>
        <s v="H111R14" u="1"/>
        <s v="H171R11" u="1"/>
        <s v="H181R11" u="1"/>
        <s v="H191R11" u="1"/>
        <s v="H16ACSRT17" u="1"/>
        <s v="H141R14" u="1"/>
        <s v="H111R16" u="1"/>
        <s v="H151R14" u="1"/>
        <s v="H18ACSRT17" u="1"/>
        <s v="H161R14" u="1"/>
        <s v="H1AF19" u="1"/>
        <s v="H3AF18" u="1"/>
        <s v="H5AF17" u="1"/>
        <s v="H171R14" u="1"/>
        <s v="H181R14" u="1"/>
        <s v="H10AE5P13" u="1"/>
        <s v="H11AE5P13" u="1"/>
        <s v="H12AE5P13" u="1"/>
        <s v="_x000a_H10AF2020" u="1"/>
        <s v="H4ADSMF18" u="1"/>
        <s v="H13AE5P13" u="1"/>
        <s v="_x000a_H20AF2020" u="1"/>
        <s v="H14AE5P13" u="1"/>
        <s v="H15AE5P13" u="1"/>
        <s v="H16AE5P13" u="1"/>
        <s v="H17AE5P13" u="1"/>
        <s v="H18AE5P13" u="1"/>
        <s v="H2AT75-SGR" u="1"/>
        <s v="H1AF17" u="1"/>
        <s v="H102R11" u="1"/>
        <s v="H112R11" u="1"/>
        <s v="H102R12" u="1"/>
        <s v="H122R11" u="1"/>
        <s v="H112R12" u="1"/>
        <s v="H132R11" u="1"/>
        <s v="H122R12" u="1"/>
        <s v="H142R11" u="1"/>
        <s v="H152R11" u="1"/>
        <s v="H102R14" u="1"/>
        <s v="H162R11" u="1"/>
        <s v="H172R11" u="1"/>
        <s v="H182R11" u="1"/>
        <s v="H192R11" u="1"/>
        <s v="H102R16" u="1"/>
        <s v="H142R14" u="1"/>
        <s v="H112R16" u="1"/>
        <s v="H152R14" u="1"/>
        <s v="H162R14" u="1"/>
        <s v="H172R14" u="1"/>
        <s v="_x000a_H11AF2020" u="1"/>
        <s v="_x000a_H21AF2020" u="1"/>
        <s v="H8R11" u="1"/>
        <s v="H103R11" u="1"/>
        <s v="H113R11" u="1"/>
        <s v="R12" u="1"/>
        <s v="H103R12" u="1"/>
        <s v="H123R11" u="1"/>
        <s v="H113R12" u="1"/>
        <s v="H133R11" u="1"/>
        <s v="H4R11" u="1"/>
        <s v="H123R12" u="1"/>
        <s v="H143R11" u="1"/>
        <s v="H153R11" u="1"/>
        <s v="H163R11" u="1"/>
        <s v="H173R11" u="1"/>
        <s v="H183R11" u="1"/>
        <s v="H133R14" u="1"/>
        <s v="H193R11" u="1"/>
        <s v="H40AF17" u="1"/>
        <s v="H3APCSMF18" u="1"/>
        <s v="H103R16" u="1"/>
        <s v="H143R14" u="1"/>
        <s v="H41AF17" u="1"/>
        <s v="H113R16" u="1"/>
        <s v="H42AF17" u="1"/>
        <s v="H163R14" u="1"/>
        <s v="H173R14" u="1"/>
        <s v="H42AF18" u="1"/>
        <s v="H45AF17" u="1"/>
        <s v="H44AF18" u="1"/>
        <s v="H46AF17" u="1"/>
        <s v="H47AF17" u="1"/>
        <s v="_x000a_H12AF2020" u="1"/>
        <s v="H8R13" u="1"/>
        <s v="_x000a_H22AF2020" u="1"/>
        <s v="H49AF17" u="1"/>
        <s v="H4R12" u="1"/>
        <s v="H121R14–" u="1"/>
        <s v="H104R11" u="1"/>
        <s v="H114R11" u="1"/>
        <s v="H8R14" u="1"/>
        <s v="H104R12" u="1"/>
        <s v="H124R11" u="1"/>
        <s v="H4R13" u="1"/>
        <s v="H114R12" u="1"/>
        <s v="H134R11" u="1"/>
        <s v="H124R12" u="1"/>
        <s v="H144R11" u="1"/>
        <s v="H154R11" u="1"/>
        <s v="H164R11" u="1"/>
        <s v="H4ECP" u="1"/>
        <s v="H174R11" u="1"/>
        <s v="H184R11" u="1"/>
        <s v="H194R11" u="1"/>
        <s v="H104R16" u="1"/>
        <s v="H144R14" u="1"/>
        <s v="H114R16" u="1"/>
        <s v="H154R14" u="1"/>
        <s v="H164R14" u="1"/>
        <s v="H174R14" u="1"/>
        <s v="H184R14" u="1"/>
        <s v="_x000a_H13AF2020" u="1"/>
        <s v="_x000a_H23AF2020" u="1"/>
        <s v="H129R14-" u="1"/>
        <s v="H105R11" u="1"/>
        <s v="H115R11" u="1"/>
        <s v="H4R15" u="1"/>
        <s v="H105R12" u="1"/>
        <s v="H125R11" u="1"/>
        <s v="H115R12" u="1"/>
        <s v="H135R11" u="1"/>
        <s v="H60R16" u="1"/>
        <s v="H80R15" u="1"/>
        <s v="H125R12" u="1"/>
        <s v="H145R11" u="1"/>
        <s v="H81R15" u="1"/>
        <s v="H155R11" u="1"/>
        <s v="H82R15" u="1"/>
        <s v="H105R14" u="1"/>
        <s v="H165R11" u="1"/>
        <s v="H115R14" u="1"/>
        <s v="H175R11" u="1"/>
        <s v="H6DSMF18" u="1"/>
        <s v="H64R16" u="1"/>
        <s v="H125R14" u="1"/>
        <s v="H185R11" u="1"/>
        <s v="H65R16" u="1"/>
        <s v="H85R15" u="1"/>
        <s v="H195R11" u="1"/>
        <s v="H66R16" u="1"/>
        <s v="H86R15" u="1"/>
        <s v="H145R14" u="1"/>
        <s v="H67R16" u="1"/>
        <s v="H87R15" u="1"/>
        <s v="H115R16" u="1"/>
        <s v="H155R14" u="1"/>
        <s v="H125R16" u="1"/>
        <s v="H165R14" u="1"/>
        <s v="H69R16" u="1"/>
        <s v="H89R15" u="1"/>
        <s v="H175R14" u="1"/>
        <s v="H4R16" u="1"/>
        <s v="_x000a_H14AF2020" u="1"/>
        <s v="_x000a_H24AF2020" u="1"/>
        <s v="H20R16" u="1"/>
        <s v="H40R15" u="1"/>
        <s v="H60R14" u="1"/>
        <s v="H21R16" u="1"/>
        <s v="H41R15" u="1"/>
        <s v="H61R14" u="1"/>
        <s v="H42R15" u="1"/>
        <s v="H62R14" u="1"/>
        <s v="H23R16" u="1"/>
        <s v="H63R14" u="1"/>
        <s v="H2DSMF18" u="1"/>
        <s v="H10EPP14" u="1"/>
        <s v="H24R16" u="1"/>
        <s v="H44R15" u="1"/>
        <s v="H11EPP14" u="1"/>
        <s v="H25R16" u="1"/>
        <s v="H45R15" u="1"/>
        <s v="H26R16" u="1"/>
        <s v="H46R15" u="1"/>
        <s v="H47R15" u="1"/>
        <s v="H67R14" u="1"/>
        <s v="H28R16" u="1"/>
        <s v="H68R14" u="1"/>
        <s v="H16EPP14" u="1"/>
        <s v="H17EPP14" u="1"/>
        <s v="H106R11" u="1"/>
        <s v="H116R11" u="1"/>
        <s v="H19EPP14" u="1"/>
        <s v="H106R12" u="1"/>
        <s v="H126R11" u="1"/>
        <s v="H116R12" u="1"/>
        <s v="H136R11" u="1"/>
        <s v="H126R12" u="1"/>
        <s v="H146R11" u="1"/>
        <s v="H40R13" u="1"/>
        <s v="H60R12" u="1"/>
        <s v="H6AC17" u="1"/>
        <s v="H80R11" u="1"/>
        <s v="H156R11" u="1"/>
        <s v="H41R13" u="1"/>
        <s v="H61R12" u="1"/>
        <s v="H81R11" u="1"/>
        <s v="H106R14" u="1"/>
        <s v="H166R11" u="1"/>
        <s v="H7AE5P13" u="1"/>
        <s v="H42R13" u="1"/>
        <s v="H62R12" u="1"/>
        <s v="H82R11" u="1"/>
        <s v="H176R11" u="1"/>
        <s v="H23R14" u="1"/>
        <s v="H43R13" u="1"/>
        <s v="H63R12" u="1"/>
        <s v="H83R11" u="1"/>
        <s v="H186R11" u="1"/>
        <s v="H24R14" u="1"/>
        <s v="H44R13" u="1"/>
        <s v="H64R12" u="1"/>
        <s v="H84R11" u="1"/>
        <s v="H196R11" u="1"/>
        <s v="H25R14" u="1"/>
        <s v="H45R13" u="1"/>
        <s v="H65R12" u="1"/>
        <s v="H85R11" u="1"/>
        <s v="AUDITORIA DENUNCIA 2018 - ADSPA2018" u="1"/>
        <s v="H26R14" u="1"/>
        <s v="H46R13" u="1"/>
        <s v="H66R12" u="1"/>
        <s v="H86R11" u="1"/>
        <s v="H156R14" u="1"/>
        <s v="H27R14" u="1"/>
        <s v="H47R13" u="1"/>
        <s v="H67R12" u="1"/>
        <s v="H166R14" u="1"/>
        <s v="H28R14" u="1"/>
        <s v="H48R13" u="1"/>
        <s v="H68R12" u="1"/>
        <s v="H88R11" u="1"/>
        <s v="H176R14" u="1"/>
        <s v="H49R13" u="1"/>
        <s v="H69R12" u="1"/>
        <s v="H89R11" u="1"/>
        <s v="_x000a_H15AF2020" u="1"/>
        <s v="_x000a_H25AF2020" u="1"/>
        <s v="H7ACSRT17" u="1"/>
        <s v="H20R12" u="1"/>
        <s v="H40R11" u="1"/>
        <s v="H21R12" u="1"/>
        <s v="H41R11" u="1"/>
        <s v="H3AE5P13" u="1"/>
        <s v="H7ACPP" u="1"/>
        <s v="H22R12" u="1"/>
        <s v="H42R11" u="1"/>
        <s v="H23R12" u="1"/>
        <s v="H43R11" u="1"/>
        <s v="H24R12" u="1"/>
        <s v="H44R11" u="1"/>
        <s v="H25R12" u="1"/>
        <s v="H45R11" u="1"/>
        <s v="H26R12" u="1"/>
        <s v="H46R11" u="1"/>
        <s v="H27R12" u="1"/>
        <s v="H47R11" u="1"/>
        <s v="H28R12" u="1"/>
        <s v="H48R11" u="1"/>
        <s v="H29R12" u="1"/>
        <s v="H49R11" u="1"/>
        <s v="H107R11" u="1"/>
        <s v="H117R11" u="1"/>
        <s v="H107R12" u="1"/>
        <s v="H127R11" u="1"/>
        <s v="H117R12" u="1"/>
        <s v="H137R11" u="1"/>
        <s v="H127R12" u="1"/>
        <s v="H147R11" u="1"/>
        <s v="H157R11" u="1"/>
        <s v="H107R14" u="1"/>
        <s v="H167R11" u="1"/>
        <s v="H117R14" u="1"/>
        <s v="H177R11" u="1"/>
        <s v="H187R11" u="1"/>
        <s v="H197R11" u="1"/>
        <s v="H107R16" u="1"/>
        <s v="H147R14" u="1"/>
        <s v="H167R14" u="1"/>
        <s v="H177R14" u="1"/>
        <s v="_x000a_H16AF2020" u="1"/>
        <s v="H6EPP14" u="1"/>
        <s v="H200R11" u="1"/>
        <s v="H210R11" u="1"/>
        <s v="H220R11" u="1"/>
        <s v="H230R11" u="1"/>
        <s v="H240R11" u="1"/>
        <s v="H250R11" u="1"/>
        <s v="H260R11" u="1"/>
        <s v="H108R11" u="1"/>
        <s v="H118R11" u="1"/>
        <s v="H108R12" u="1"/>
        <s v="H128R11" u="1"/>
        <s v="H118R12" u="1"/>
        <s v="H138R11" u="1"/>
        <s v="H128R12" u="1"/>
        <s v="H148R11" u="1"/>
        <s v="H158R11" u="1"/>
        <s v="H168R11" u="1"/>
        <s v="H178R11" u="1"/>
        <s v="H128R14" u="1"/>
        <s v="H188R11" u="1"/>
        <s v="H198R11" u="1"/>
        <s v="H108R16" u="1"/>
        <s v="H148R14" u="1"/>
        <s v="H118R16" u="1"/>
        <s v="H158R14" u="1"/>
        <s v="H168R14" u="1"/>
        <s v="H178R14" u="1"/>
        <s v="_x000a_H17AF2020" u="1"/>
        <s v="H6AF19" u="1"/>
        <s v="H8AF18" u="1"/>
        <s v="H201R11" u="1"/>
        <s v="H211R11" u="1"/>
        <s v="H221R11" u="1"/>
        <s v="H231R11" u="1"/>
        <s v="H241R11" u="1"/>
        <s v="H251R11" u="1"/>
        <s v="H261R11" u="1"/>
        <s v="H109R11" u="1"/>
        <s v="H119R11" u="1"/>
        <s v="H109R12" u="1"/>
        <s v="H129R11" u="1"/>
        <s v="H119R12" u="1"/>
        <s v="H129R12" u="1"/>
        <s v="H149R11" u="1"/>
        <s v="24AE5P13" u="1"/>
        <s v="H4AF18" u="1"/>
        <s v="H6AF17" u="1"/>
        <s v="H159R11" u="1"/>
        <s v="H109R14" u="1"/>
        <s v="H169R11" u="1"/>
        <s v="H179R11" u="1"/>
        <s v="H129R14" u="1"/>
        <s v="H189R11" u="1"/>
        <s v="H21AE5P13" u="1"/>
        <s v="H139R14" u="1"/>
        <s v="H199R11" u="1"/>
        <s v="H22AE5P13" u="1"/>
        <s v="H5ADSMF18" u="1"/>
        <s v="AUDITORIA FINANCIERA 2019 - AF19" u="1"/>
        <s v="H109R16" u="1"/>
        <s v="H149R14" u="1"/>
        <s v="H23AE5P13" u="1"/>
        <s v="H159R14" u="1"/>
        <s v="H169R14" u="1"/>
        <s v="H25AE5P13" u="1"/>
        <s v="H179R14" u="1"/>
        <s v="H26AE5P13" u="1"/>
        <s v="H27AE5P13" u="1"/>
        <s v="H28AE5P13" u="1"/>
        <s v="H29AE5P13" u="1"/>
        <s v="_x000a_H18AF2020" u="1"/>
        <s v="H3AT75-SGR" u="1"/>
        <s v="H202R11" u="1"/>
        <s v="H212R11" u="1"/>
        <s v="H222R11" u="1"/>
        <s v="H1ADSMF18" u="1"/>
        <s v="H232R11" u="1"/>
        <s v="H242R11" u="1"/>
        <s v="H252R11" u="1"/>
        <s v="H262R11" u="1"/>
        <s v="H10AC17" u="1"/>
        <s v="H11AC17" u="1"/>
        <s v="H12AC17" u="1"/>
        <s v="H13AC17" u="1"/>
        <s v="H14AC17" u="1"/>
        <s v="H15AC17" u="1"/>
        <s v="H9R11" u="1"/>
        <s v="_x000a_H19AF2020" u="1"/>
        <s v="H203R11" u="1"/>
        <s v="H213R11" u="1"/>
        <s v="H223R11" u="1"/>
        <s v="H9R12" u="1"/>
        <s v="H233R11" u="1"/>
        <s v="H5R11" u="1"/>
        <s v="H243R11" u="1"/>
        <s v="H253R11" u="1"/>
        <s v="H263R11" u="1"/>
        <s v="H20AT75-SGR" u="1"/>
        <s v="H22AT75-SGR" u="1"/>
        <s v="H50AF17" u="1"/>
        <s v="H55AF17" u="1"/>
        <s v="H9R13" u="1"/>
        <s v="H5R12" u="1"/>
        <s v="H1R11" u="1"/>
        <s v="H9ECP" u="1"/>
      </sharedItems>
    </cacheField>
    <cacheField name="N° Acción" numFmtId="0">
      <sharedItems containsString="0" containsBlank="1" containsNumber="1" containsInteger="1" minValue="1" maxValue="5"/>
    </cacheField>
    <cacheField name="Cód. acción" numFmtId="0">
      <sharedItems containsBlank="1" containsMixedTypes="1" containsNumber="1" minValue="-6293.7142857142853" maxValue="15133.428571428522" count="2440">
        <s v="H1ANTYSTODOM2021 - 1"/>
        <s v="H2ANTYSTODOM2021 - 1"/>
        <s v="H3ANTYSTODOM2021 - 1"/>
        <s v="H4ANTYSTODOM2021 - 1"/>
        <s v="H5ANTYSTODOM2021 - 1"/>
        <s v="H6ANTYSTODOM2021 - 1"/>
        <s v="H9ANTYSTODOM2021 - 1"/>
        <s v="H10ANTYSTODOM2021 - 1"/>
        <s v="H11ANTYSTODOM2021 - 1"/>
        <s v="H13ANTYSTODOM2021 - 1"/>
        <s v="H14ANTYSTODOM2021 - 1"/>
        <s v="H15ANTYSTODOM2021 - 1"/>
        <s v="H16ANTYSTODOM2021 - 1"/>
        <s v="H1D2021 - 1"/>
        <s v="H1AC2020 - 1"/>
        <s v="H2AC2020 - 1"/>
        <s v="H3AC2020 - 1"/>
        <s v="H4AC2020 - 1"/>
        <s v="H5AC2020 - 1"/>
        <s v="H6AC2020 - 1"/>
        <s v="H7AC2020 - 1"/>
        <s v="H8AC2020 - 1"/>
        <s v="H9AC2020 - 1"/>
        <s v="H10AC2020 - 1"/>
        <s v="H11AC2020 - 1"/>
        <s v="H12AC2020 - 1"/>
        <s v="H13AC2020 - 1"/>
        <s v="H14AC2020 - 1"/>
        <s v="H15AC2020 - 1"/>
        <s v="H16AC2020 - 1"/>
        <s v="H17AC2020 - 1"/>
        <s v="H18AC2020 - 1"/>
        <s v="H19AC2020 - 1"/>
        <s v="H20AC2020 - 1"/>
        <s v="H1AT232 - 1"/>
        <s v="H1AT232 - 2"/>
        <s v="H1ACC1234 - 1"/>
        <s v="H2ACC1234 - 1"/>
        <s v="H3ACC1234 - 1"/>
        <s v="H4ACC1234 - 1"/>
        <s v="H5ACC1234 - 1"/>
        <s v="H6ACC1234 - 1"/>
        <s v="H7ACC1234 - 1"/>
        <s v="H8ACC1234 - 1"/>
        <s v="H10ACC1234 - 1"/>
        <s v="H11ACC1234 - 1"/>
        <s v="H12ACC1234 - 1"/>
        <s v="H13ACC1234 - 1"/>
        <s v="H14ACC1234 - 1"/>
        <s v="H15ACC1234 - 1"/>
        <s v="H16ACC1234 - 1"/>
        <s v="H17ACC1234 - 1"/>
        <s v="H18ACC1234 - 1"/>
        <s v="H19ACC1234 - 1"/>
        <s v="H1AF2020 - 1"/>
        <s v="H1AF2020 - 2"/>
        <s v="H2AF2020 - 1"/>
        <s v="H3AF2020 - 1"/>
        <s v="H4AF2020 - 1"/>
        <s v="H4AF2020 - 2"/>
        <s v="H5AF2020 - 1"/>
        <s v="H6AF2020 - 1"/>
        <s v="H7AF2020 - 1"/>
        <s v="H8AF2020 - 1"/>
        <s v="H9AF2020 - 1"/>
        <s v="H10AF2020 - 1"/>
        <s v="H11AF2020 - 1"/>
        <s v="H12AF2020 - 1"/>
        <s v="H13AF2020 - 1"/>
        <s v="H14AF2020 - 1"/>
        <s v="H15AF2020 - 1"/>
        <s v="H16AF2020 - 1"/>
        <s v="H17AF2020 - 1"/>
        <s v="H18AF2020 - 1"/>
        <s v="H19AF2020 - 1"/>
        <s v="H20AF2020 - 1"/>
        <s v="H21AF2020 - 1"/>
        <s v="H22AF2020 - 1"/>
        <s v="H23AF2020 - 1"/>
        <s v="H24AF2020 - 1"/>
        <s v="H25AF2020 - 1"/>
        <s v="H1Denuncia2020-187038-82111-D - 1"/>
        <s v="H1AT73 - 1"/>
        <s v="H2AT73 - 1"/>
        <s v="H3AT73 - 1"/>
        <s v="H4AT73 - 1"/>
        <s v="H5AT73 - 1"/>
        <s v="H6AT73 - 1"/>
        <s v="H7AT73 - 1"/>
        <s v="H1AT74 - 1"/>
        <s v="H1AT75 - 1"/>
        <s v="H2AT75 - 1"/>
        <s v="H3AT75 - 1"/>
        <s v="H4AT75 - 1"/>
        <s v="H5AT75 - 1"/>
        <s v="H6AT75 - 1"/>
        <s v="H7AT75 - 1"/>
        <s v="H8AT75 - 1"/>
        <s v="H9AT75 - 1"/>
        <s v="H10AT75 - 1"/>
        <s v="H11AT75 - 1"/>
        <s v="H12AT75 - 1"/>
        <s v="H1AC19 - 1"/>
        <s v="H2AC19 - 1"/>
        <s v="H3AC19 - 1"/>
        <s v="H4AC19 - 1"/>
        <s v="H5AC19 - 1"/>
        <s v="H6AC19 - 1"/>
        <s v="H7AC19 - 1"/>
        <s v="H8AC19 - 1"/>
        <s v="H9AC19 - 1"/>
        <s v="H10AC19 - 1"/>
        <s v="H11AC19 - 1"/>
        <s v="H12AC19 - 1"/>
        <s v="H13AC19 - 1"/>
        <s v="H14AC19 - 1"/>
        <s v="H15AC19 - 1"/>
        <s v="H16AC19 - 1"/>
        <s v="H17AC19 - 1"/>
        <s v="H1AT75-OCAD - 1"/>
        <s v="H1AT75-OCAD - 2"/>
        <s v="H1AT75-OCAD - 3"/>
        <s v="H1AT75-OCAD - 4"/>
        <s v="H1AT75-OCAD - 5"/>
        <s v="H2AT75-OCAD - 1"/>
        <s v="H2AT75-OCAD - 2"/>
        <s v="H2AT75-OCAD - 3"/>
        <s v="H3AT75-OCAD - 1"/>
        <s v="H20AT75-OCAD - 1"/>
        <s v="H22AT75-OCAD - 1"/>
        <s v="H11AEFC - 1"/>
        <s v="H11AEFC - 2"/>
        <s v="H2AF19 - 1"/>
        <s v="H4AF19 - 1"/>
        <s v="H9AF19 - 1"/>
        <s v="H15AF19 - 1"/>
        <s v="H17AF19 - 1"/>
        <s v="H18AF19 - 1"/>
        <s v="H19AF19 - 1"/>
        <s v="H20AF19 - 1"/>
        <s v="H21AF19 - 1"/>
        <s v="H21AF19 - 2"/>
        <s v="H21AF19 - 3"/>
        <s v="H1ACPP - 1"/>
        <s v="H2ACPP - 1"/>
        <s v="H3ACPP - 1"/>
        <s v="H4ACPP - 1"/>
        <s v="H5ACPP - 1"/>
        <s v="H2ACTL - 1"/>
        <s v="H4ACTL - 1"/>
        <s v="H5ACTL - 1"/>
        <s v="H5ACTL - 2"/>
        <s v="H15ACTL - 1"/>
        <s v="H15ACTL - 2"/>
        <s v="H10AF18 - 1"/>
        <s v="H10AF18 - 2"/>
        <s v="H10AF18 - 3"/>
        <s v="H12AF18 - 1"/>
        <s v="H12AF18 - 2"/>
        <s v="H12AF18 - 3"/>
        <s v="H13AF18 - 1"/>
        <s v="H13AF18 - 2"/>
        <s v="H13AF18 - 3"/>
        <s v="H21AF18 - 1"/>
        <s v="H22AF18 - 1"/>
        <s v="H22AF18 - 2"/>
        <s v="H23AF18 - 1"/>
        <s v="H23AF18 - 2"/>
        <s v="_x000a_H24AF18 - 1"/>
        <s v="H26AF18 - 1"/>
        <s v="H26AF18 - 2"/>
        <s v="H26AF18 - 3"/>
        <s v="H26AF18 - 4"/>
        <s v="H30AF18 - 1"/>
        <s v="H31AF18 - 1"/>
        <s v="H32AF18 - 1"/>
        <s v="H32AF18 - 2"/>
        <s v="H33AF18 - 1"/>
        <s v="H34AF18 - 1"/>
        <s v="H35AF18 - 1"/>
        <s v="H35AF18 - 2"/>
        <s v="H35AF18 - 3"/>
        <s v="H37AF18 - 1"/>
        <s v="H38AF18 - 1"/>
        <s v="H39AF18 - 1"/>
        <s v="H39AF18 - 2"/>
        <s v="H40AF18 - 1"/>
        <s v="H41AF18 - 1"/>
        <s v="H43AF18 - 1"/>
        <s v="H45AF18 - 1"/>
        <s v="H45AF18 - 2"/>
        <s v="H45AF18 - 3"/>
        <s v="H46AF18 - 1"/>
        <s v="H47AF18 - 1"/>
        <s v="H48AF18 - 1"/>
        <s v="H48AF18 - 2"/>
        <s v="H49AF18 - 1"/>
        <s v="H50AF18 - 1"/>
        <s v="H50AF18 - 2"/>
        <s v="H51AF18 - 1"/>
        <s v="H52AF18 - 1"/>
        <s v="H53AF18 - 1"/>
        <s v="_x000a__x000a_H54AF18 - 1"/>
        <s v="H55AF18 - 1"/>
        <s v="H56AF18 - 1"/>
        <s v="H57AF18 - 1"/>
        <s v="H58AF18 - 1"/>
        <s v="H58AF18 - 2"/>
        <s v="H1APCSMF18 - 1"/>
        <s v="H2APCSMF18 - 1"/>
        <s v="H4APCSMF18 - 1"/>
        <s v="H5APCSMF18 - 1"/>
        <s v="H6APCSMF18 - 1"/>
        <s v="H1ACSRT17 - 1"/>
        <s v="H2ACSRT17 - 1"/>
        <s v="H3ACSRT17 - 1"/>
        <s v="H4ACSRT17 - 1"/>
        <s v="H5ACSRT17 - 1"/>
        <s v="H6ACSRT17 - 1"/>
        <s v="H8ACSRT17 - 1"/>
        <s v="H9ACSRT17 - 1"/>
        <s v="H10ACSRT17 - 1"/>
        <s v="H11ACSRT17 - 1"/>
        <s v="H12ACSRT17 - 1"/>
        <s v="H13ACSRT17 - 1"/>
        <s v="H14ACSRT17 - 1"/>
        <s v="H15ACSRT17 - 1"/>
        <s v="H17ACSRT17 - 1"/>
        <s v="H19ACSRT17 - 1"/>
        <s v="H20ACSRT17 - 1"/>
        <s v="H21ACSRT17 - 1"/>
        <s v="H22ACSRT17 - 1"/>
        <s v="H23ACSRT17 - 1"/>
        <s v="H24ACSRT17 - 1"/>
        <s v="H25ACSRT17 - 1"/>
        <s v="H26ACSRT17 - 1"/>
        <s v="H27ACSRT17 - 1"/>
        <s v="H28ACSRT17 - 1"/>
        <s v="H29ACSRT17 - 1"/>
        <s v="H30ACSRT17 - 1"/>
        <s v="H31ACSRT17 - 1"/>
        <s v="H1DP17 - 1"/>
        <s v="H2DP17 - 1"/>
        <s v="H3DP17 - 1"/>
        <s v="H3DP17 - 2"/>
        <s v="H4DP17 - 1"/>
        <s v="H5DP17 - 1"/>
        <s v="H6DP17 - 1"/>
        <s v="H7DP17 - 1"/>
        <s v="H2AF17 - 1"/>
        <s v="H3AF17 - 1"/>
        <s v="H7AF17 - 1"/>
        <s v="H18AF17 - 1"/>
        <s v="H24AF17 - 1"/>
        <s v="H24AF17 - 2"/>
        <s v="H25AF17 - 1"/>
        <s v="H25AF17 - 2"/>
        <s v="H26AF17 - 1"/>
        <s v="H26AF17 - 2"/>
        <s v="H27AF17 - 1"/>
        <s v="H27AF17 - 2"/>
        <s v="H28AF17 - 1"/>
        <s v="H28AF17 - 2"/>
        <s v="H29AF17 - 1"/>
        <s v="H29AF17 - 2"/>
        <s v="H30AF17 - 1"/>
        <s v="H30AF17 - 2"/>
        <s v="H31AF17 - 1"/>
        <s v="H31AF17 - 2"/>
        <s v="H32AF17 - 1"/>
        <s v="H32AF17 - 2"/>
        <s v="H33AF17 - 1"/>
        <s v="H33AF17 - 2"/>
        <s v="H34AF17 - 1"/>
        <s v="H34AF17 - 2"/>
        <s v="H35AF17 - 1"/>
        <s v="H35AF17 - 2"/>
        <s v="H36AF17 - 1"/>
        <s v="H36AF17 - 2"/>
        <s v="H37AF17 - 1"/>
        <s v="H37AF17 - 2"/>
        <s v="H38AF17 - 1"/>
        <s v="H39AF17 - 1"/>
        <s v="H43AF17 - 1"/>
        <s v="H44AF17 - 1"/>
        <s v="H48AF17 - 1"/>
        <s v="H51AF17 - 1"/>
        <s v="H52AF17 - 1"/>
        <s v="H53AF17 - 1"/>
        <s v="H54AF17 - 1"/>
        <s v="H56AF17 - 1"/>
        <s v="H57AF17 - 1"/>
        <s v="H58AF17 - 1"/>
        <s v="H1AC17 - 1"/>
        <s v="H2AC17 - 1"/>
        <s v="H5AC17 - 1"/>
        <s v="H8AC17 - 1"/>
        <s v="H1R16 - 1"/>
        <s v="H1R16 - 2"/>
        <s v="H7R16 - 1"/>
        <s v="H8R16 - 1"/>
        <s v="H9R16 - 1"/>
        <s v="H10R16 - 1"/>
        <s v="H10R16 - 2"/>
        <s v="H11R16 - 1"/>
        <s v="H13R16 - 1"/>
        <s v="H22R16 - 1"/>
        <s v="H22R16 - 2"/>
        <s v="H27R16 - 1"/>
        <s v="H29R16 - 1"/>
        <s v="H32R16 - 1"/>
        <s v="H33R16 - 1"/>
        <s v="H35R16 - 1"/>
        <s v="H36R16 - 1"/>
        <s v="H36R16 - 2"/>
        <s v="H37R16 - 1"/>
        <s v="H39R16 - 1"/>
        <s v="H41R16 - 1"/>
        <s v="H44R16 - 1"/>
        <s v="H54R16 - 1"/>
        <s v="H56R16 - 1"/>
        <s v="H57R16 - 1"/>
        <s v="H58R16 - 1"/>
        <s v="H59R16 - 1"/>
        <s v="H61R16 - 1"/>
        <s v="H62R16 - 1"/>
        <s v="H63R16 - 1"/>
        <s v="H68R16 - 1"/>
        <s v="H70R16 - 1"/>
        <s v="H71R16 - 1"/>
        <s v="H71R16 - 2"/>
        <s v="H72R16 - 1"/>
        <s v="H77R16 - 1"/>
        <s v="H78R16 - 1"/>
        <s v="H79R16 - 1"/>
        <s v="H80R16 - 1"/>
        <s v="H81R16 - 1"/>
        <s v="H82R16 - 1"/>
        <s v="H84R16 - 1"/>
        <s v="H85R16 - 1"/>
        <s v="H87R16 - 1"/>
        <s v="H88R16 - 1"/>
        <s v="H89R16 - 1"/>
        <s v="H90R16 - 1"/>
        <s v="H91R16 - 1"/>
        <s v="H95R16 - 1"/>
        <s v="H101R16 - 1"/>
        <s v="H101R16 - 2"/>
        <s v="H101R16 - 3"/>
        <s v="H105R16 - 1"/>
        <s v="H105R16 - 2"/>
        <s v="H106R16 - 1"/>
        <s v="H116R16 - 1"/>
        <s v="H117R16 - 1"/>
        <s v="H119R16 - 1"/>
        <s v="H121R16 - 1"/>
        <s v="H122R16 - 1"/>
        <s v="H123R16 - 1"/>
        <s v="H124R16 - 1"/>
        <s v="H1D16 - 1"/>
        <s v="H2D16 - 1"/>
        <s v="H2D16 - 2"/>
        <s v="H3D16 - 1"/>
        <s v="H4D16 - 1"/>
        <s v="H5D16 - 1"/>
        <s v="H6D16 - 1"/>
        <s v="H5ECP - 1"/>
        <s v="H6ECP - 1"/>
        <s v="H7ECP - 1"/>
        <s v="H7ECP - 2"/>
        <s v="H7ECP - 3"/>
        <s v="H8ECP - 1"/>
        <s v="H10ECP - 1"/>
        <s v="H11ECP - 1"/>
        <s v="H11ECP - 2"/>
        <s v="H12ECP - 1"/>
        <s v="H13ECP - 1"/>
        <s v="H15ECP - 1"/>
        <s v="H15ECP - 2"/>
        <s v="H15ECP - 3"/>
        <s v="H15ECP - 4"/>
        <s v="H16ECP - 1"/>
        <s v="H16ECP - 2"/>
        <s v="H16ECP - 3"/>
        <s v="H18ECP - 1"/>
        <s v="H19ECP - 1"/>
        <s v="H22ECP - 1"/>
        <s v="H24ECP - 1"/>
        <s v="H25ECP - 1"/>
        <s v="H26ECP - 1"/>
        <s v="H1EVP - 1"/>
        <s v="H1EVP - 2"/>
        <s v="H2EVP - 1"/>
        <s v="H2EVP - 2"/>
        <s v="H4EVP - 1"/>
        <s v="H4EVP - 2"/>
        <s v="H6EVP - 1"/>
        <s v="H6EVP - 2"/>
        <s v="H1R15 - 1"/>
        <s v="H2R15 - 1"/>
        <s v="H2R15 - 2"/>
        <s v="H3R15 - 1"/>
        <s v="H5R15 - 1"/>
        <s v="H6R15 - 1"/>
        <s v="H7R15 - 1"/>
        <s v="H8R15 - 1"/>
        <s v="H9R15 - 1"/>
        <s v="H10R15 - 1"/>
        <s v="H13R15 - 1"/>
        <s v="H14R15 - 1"/>
        <s v="H16R15 - 1"/>
        <s v="H17R15 - 1"/>
        <s v="H20R15 - 1"/>
        <s v="H21R15 - 1"/>
        <s v="_x000a_H22R15 - 1"/>
        <s v="H23R15 - 1"/>
        <s v="H24R15 - 1"/>
        <s v="H25R15 - 1"/>
        <s v="H26R15 - 1"/>
        <s v="H27R15 - 1"/>
        <s v="H28R15 - 1"/>
        <s v="H30R15 - 1"/>
        <s v="H30R15 - 2"/>
        <s v="H32R15 - 1"/>
        <s v="H38R15 - 1"/>
        <s v="H39R15 - 1"/>
        <s v="H43R15 - 1"/>
        <s v="H48R15 - 1"/>
        <s v="H49R15 - 1"/>
        <s v="H50R15 - 1"/>
        <s v="H51R15 - 1"/>
        <s v="H52R15 - 1"/>
        <s v="H53R15 - 1"/>
        <s v="H54R15 - 1"/>
        <s v="H55R15 - 1"/>
        <s v="H56R15 - 1"/>
        <s v="H60R15 - 1"/>
        <s v="H61R15 - 1"/>
        <s v="H62R15 - 1"/>
        <s v="H63R15 - 1"/>
        <s v="H63R15 - 2"/>
        <s v="H64R15 - 1"/>
        <s v="H66R15 - 1"/>
        <s v="H68R15 - 1"/>
        <s v="H75R15 - 1"/>
        <s v="H76R15 - 1"/>
        <s v="H83R15 - 1"/>
        <s v="H84R15 - 1"/>
        <s v="H84R15 - 2"/>
        <s v="H88R15 - 1"/>
        <s v="H93R15 - 1"/>
        <s v="H93R15 - 2"/>
        <s v="H94R15 - 1"/>
        <s v="H94R15 - 2"/>
        <s v="H95R15 - 1"/>
        <s v="H95R15 - 2"/>
        <s v="H96R15 - 1"/>
        <s v="H97R15 - 1"/>
        <s v="H1R14 - 1"/>
        <s v="H2R14 - 1"/>
        <s v="H4R14 - 1"/>
        <s v="H5R14 - 1"/>
        <s v="H5R14 - 2"/>
        <s v="H6R14 - 1"/>
        <s v="H9R14 - 1"/>
        <s v="H11R14 - 1"/>
        <s v="H13R14 - 1"/>
        <s v="H17R14 - 1"/>
        <s v="H20R14 - 1"/>
        <s v="H21R14 - 1"/>
        <s v="H21R14 - 2"/>
        <s v="H22R14 - 1"/>
        <s v="H29R14 - 1"/>
        <s v="H31R14 - 1"/>
        <s v="H32R14 - 1"/>
        <s v="H34R14 - 1"/>
        <s v="H41R14 - 1"/>
        <s v="H44R14 - 1"/>
        <s v="H45R14 - 1"/>
        <s v="H46R14 - 1"/>
        <s v="H47R14 - 1"/>
        <s v="H49R14 - 1"/>
        <s v="H57R14 - 1"/>
        <s v="H59R14 - 1"/>
        <s v="H64R14 - 1"/>
        <s v="H65R14 - 1"/>
        <s v="H66R14 - 1"/>
        <s v="H69R14 - 1"/>
        <s v="H70R14 - 1"/>
        <s v="H71R14 - 1"/>
        <s v="H74R14 - 1"/>
        <s v="H79R14 - 1"/>
        <s v="H80R14 - 1"/>
        <s v="H81R14 - 1"/>
        <s v="H83R14 - 1"/>
        <s v="H84R14 - 1"/>
        <s v="H85R14 - 1"/>
        <s v="H99R14 - 1"/>
        <s v="H103R14 - 1"/>
        <s v="H104R14 - 1"/>
        <s v="H108R14 - 1"/>
        <s v="H112R14 - 1"/>
        <s v="H113R14 - 1"/>
        <s v="H114R14 - 1"/>
        <s v="H114R14 - 2"/>
        <s v="H116R14 - 1"/>
        <s v="H118R14 - 1"/>
        <s v="H119R14 - 1"/>
        <s v="H120R14 - 1"/>
        <s v="H121R14 - 1"/>
        <s v="H122R14 - 1"/>
        <s v="H123R14 - 1"/>
        <s v="H123R14 - 2"/>
        <s v="H123R14 - 3"/>
        <s v="H124R14 - 1"/>
        <s v="H126R14 - 1"/>
        <s v="H126R14 - 2"/>
        <s v="H127R14 - 1"/>
        <s v="H127R14 - 2"/>
        <s v="H130R14 - 1"/>
        <s v="H131R14 - 1"/>
        <s v="H131R14 - 2"/>
        <s v="H132R14 - 1"/>
        <s v="H134R14 - 1"/>
        <s v="H135R14 - 1"/>
        <s v="H136R14 - 1"/>
        <s v="H137R14 - 1"/>
        <s v="H138R14 - 1"/>
        <s v="H140R14 - 1"/>
        <s v="H146R14 - 1"/>
        <s v="H153R14 - 1"/>
        <s v="H157R14 - 1"/>
        <s v="H182R14 - 1"/>
        <s v="H183R14 - 1"/>
        <m/>
        <n v="12264.714285714263"/>
        <n v="13105.857142857099"/>
        <n v="0.66153622697899594"/>
        <n v="0.63239848807869758"/>
        <n v="0"/>
        <n v="241.42857142857147"/>
        <n v="0.42130177514792888"/>
        <n v="4"/>
        <n v="1.4285714285714286"/>
        <n v="302.28571428571433"/>
        <n v="0.24102079395085063"/>
        <n v="1"/>
        <n v="30.857142857142858"/>
        <n v="3.2407407407407406E-2"/>
        <n v="167.57142857142858"/>
        <n v="232.28571428571433"/>
        <n v="508.42857142857156"/>
        <n v="664.85714285714266"/>
        <n v="0.44239955043551549"/>
        <n v="0.33831113021057169"/>
        <n v="26.285714285714285"/>
        <n v="152.28571428571428"/>
        <n v="9.3808630393996256E-2"/>
        <n v="23"/>
        <n v="235.42857142857142"/>
        <n v="0.30339805825242722"/>
        <n v="307"/>
        <n v="0.47557003257328989"/>
        <n v="274.57142857142856"/>
        <n v="0.11654526534859522"/>
        <n v="15.571428571428571"/>
        <n v="219.71428571428572"/>
        <n v="0.76833550065019507"/>
        <n v="104"/>
        <n v="0.64684065934065937"/>
        <n v="162.28571428571428"/>
        <n v="1325.9999999999998"/>
        <n v="0.59295521922296779"/>
        <n v="48.857142857142854"/>
        <n v="0.75555555555555554"/>
        <n v="480.00000000000011"/>
        <n v="0.32142857142857134"/>
        <n v="217.14285714285714"/>
        <n v="0.14407894736842106"/>
        <n v="1415.5714285714291"/>
        <n v="0.917851841760016"/>
        <n v="206.14285714285714"/>
        <n v="0.9494109494109495"/>
        <n v="1713.1428571428571"/>
        <n v="1761"/>
        <n v="0.78137174783188768"/>
        <n v="0.76013709742840896"/>
        <n v="91"/>
        <n v="551.28571428571422"/>
        <n v="0.58850620627105477"/>
        <n v="75.857142857142861"/>
        <n v="1733.4285714285711"/>
        <n v="0.65202736113400384"/>
        <n v="2203.7142857142849"/>
        <n v="0.79940425256061198"/>
        <n v="0.40581414324569298" u="1"/>
        <n v="0.33701657458563539" u="1"/>
        <n v="1374.4285714285711" u="1"/>
        <n v="11411.428571428545" u="1"/>
        <n v="0.48419369388037042" u="1"/>
        <n v="11994.42857142856" u="1"/>
        <n v="0.54256759279354283" u="1"/>
        <n v="0.52793982491101421" u="1"/>
        <n v="0.5632341711740374" u="1"/>
        <n v="8.1787011807447768E-2" u="1"/>
        <n v="1.1775307900270348E-2" u="1"/>
        <n v="4.2750941694519595E-2" u="1"/>
        <n v="0.53360583186619726" u="1"/>
        <n v="0.6802099254546623" u="1"/>
        <n v="0.42029696740908529" u="1"/>
        <n v="0.73035651619078013" u="1"/>
        <n v="14424.714285714226" u="1"/>
        <n v="0.40747693286668768" u="1"/>
        <n v="11225.71428571427" u="1"/>
        <n v="0.56784411645132205" u="1"/>
        <n v="0.38012942856934989" u="1"/>
        <n v="0.66564343870914577" u="1"/>
        <n v="0.46914520928387227" u="1"/>
        <n v="0.42790925217932818" u="1"/>
        <n v="0.5026089723194398" u="1"/>
        <n v="11242.999999999985" u="1"/>
        <n v="0.40677093706625661" u="1"/>
        <n v="0.48916549513146473" u="1"/>
        <n v="0.5431597821829065" u="1"/>
        <n v="2348.4285714285706" u="1"/>
        <n v="0.96216216216216199" u="1"/>
        <n v="0.3391187551131713" u="1"/>
        <n v="9829.5714285714221" u="1"/>
        <n v="0.46193878081175049" u="1"/>
        <n v="8.7617874868401266E-2" u="1"/>
        <n v="0.162288878026771" u="1"/>
        <n v="0.39412478689272007" u="1"/>
        <n v="0.29822570828144462" u="1"/>
        <n v="0.41745391734171067" u="1"/>
        <n v="0.3599299718575954" u="1"/>
        <n v="1.7283950617283947E-3" u="1"/>
        <n v="0.42412481971941923" u="1"/>
        <n v="8.8731730315888963E-2" u="1"/>
        <n v="0.39452451267198052" u="1"/>
        <n v="2.4860312121140159E-2" u="1"/>
        <n v="0.53150879277409069" u="1"/>
        <n v="0.20111731843575434" u="1"/>
        <n v="0.61450787923266659" u="1"/>
        <n v="2212.1428571428573" u="1"/>
        <n v="0.52554015113445329" u="1"/>
        <n v="0.54565724290237927" u="1"/>
        <n v="0.46424190041108948" u="1"/>
        <n v="0.39016057233704282" u="1"/>
        <n v="0.22344220025784278" u="1"/>
        <n v="0.3438358035963498" u="1"/>
        <n v="0.22641191497640029" u="1"/>
        <n v="0.56780270274698474" u="1"/>
        <n v="0.51063399771351292" u="1"/>
        <n v="0.64288872815647258" u="1"/>
        <n v="0.64525043061398357" u="1"/>
        <n v="2335.8571428571431" u="1"/>
        <n v="0.13851519681116095" u="1"/>
        <n v="0.27137757529135048" u="1"/>
        <n v="0.55037311436250147" u="1"/>
        <n v="0.63528344402277059" u="1"/>
        <n v="652.857142857143" u="1"/>
        <n v="0.46073119777158766" u="1"/>
        <n v="0.52668211440638568" u="1"/>
        <n v="0.55028404584390844" u="1"/>
        <n v="0.59706712991099542" u="1"/>
        <n v="0.35694589530378135" u="1"/>
        <n v="0.14982339109808265" u="1"/>
        <n v="0.39310646387832704" u="1"/>
        <n v="0.41281562292304103" u="1"/>
        <n v="1835.4285714285713" u="1"/>
        <n v="0.55467229015529618" u="1"/>
        <n v="0.17694145736200942" u="1"/>
        <n v="1453.7142857142862" u="1"/>
        <n v="0.4827386134628025" u="1"/>
        <n v="0.79837618403247623" u="1"/>
        <n v="0.48311207246882171" u="1"/>
        <n v="0.41221567765844774" u="1"/>
        <n v="0.36157330362277162" u="1"/>
        <n v="0.44624246110580906" u="1"/>
        <n v="2339.8571428571431" u="1"/>
        <n v="0.29227796222150543" u="1"/>
        <n v="0.30598710362763432" u="1"/>
        <n v="0.33652077029861688" u="1"/>
        <n v="12230.142857142835" u="1"/>
        <n v="0.43031861197738397" u="1"/>
        <n v="10502.999999999995" u="1"/>
        <n v="14678.999999999953" u="1"/>
        <n v="0.13511120947216998" u="1"/>
        <n v="0.28570712432432427" u="1"/>
        <n v="0.36000441543262246" u="1"/>
        <n v="0.49874332919737313" u="1"/>
        <n v="1514.9999999999961" u="1"/>
        <n v="14099.285714285666" u="1"/>
        <n v="0.29858139052782651" u="1"/>
        <n v="0.1971015037593985" u="1"/>
        <n v="0.64830192794207453" u="1"/>
        <n v="0.66856542959964016" u="1"/>
        <n v="0.11494252873563218" u="1"/>
        <n v="0.3546861302299899" u="1"/>
        <n v="1447.4285714285716" u="1"/>
        <n v="4.790569211020531E-2" u="1"/>
        <n v="0.56687268453220474" u="1"/>
        <n v="0.59140908827113869" u="1"/>
        <n v="0.57709968889374519" u="1"/>
        <n v="0.40738850091760886" u="1"/>
        <n v="0.59866220735785958" u="1"/>
        <n v="0.3829187064470847" u="1"/>
        <n v="8.0528846153846173E-2" u="1"/>
        <n v="0.41816972060998303" u="1"/>
        <n v="0.45381622306717367" u="1"/>
        <n v="0.33161073304353605" u="1"/>
        <n v="0.35982700499880177" u="1"/>
        <n v="0.31055041910590742" u="1"/>
        <n v="0.44128323882858017" u="1"/>
        <n v="0.64343294425286091" u="1"/>
        <n v="715.71428571428567" u="1"/>
        <n v="0.39264687726942671" u="1"/>
        <n v="0.45775276509562235" u="1"/>
        <n v="0.47456683869419114" u="1"/>
        <n v="0.63636363636363624" u="1"/>
        <n v="1527.857142857139" u="1"/>
        <n v="0.86405075749974891" u="1"/>
        <n v="388.42857142857139" u="1"/>
        <n v="0.52588774502206148" u="1"/>
        <n v="0.34889790265136505" u="1"/>
        <n v="0.39350064010010627" u="1"/>
        <n v="0.60209926669619573" u="1"/>
        <n v="25.285714285714285" u="1"/>
        <n v="0.4477650939603422" u="1"/>
        <n v="0.15395019651191361" u="1"/>
        <n v="0.62280550963629056" u="1"/>
        <n v="1.1232925377337976E-2" u="1"/>
        <n v="0.34704617735562426" u="1"/>
        <n v="0.6064126605396486" u="1"/>
        <n v="0.13642105648925135" u="1"/>
        <n v="0.36109341770612952" u="1"/>
        <n v="0.46915972426105934" u="1"/>
        <n v="0.46930358761130903" u="1"/>
        <n v="2686.2857142857151" u="1"/>
        <n v="2.2403441168563532E-3" u="1"/>
        <n v="0.61060316163210049" u="1"/>
        <n v="0.36619718309859156" u="1"/>
        <n v="0.59032652737251035" u="1"/>
        <n v="2301.4285714285716" u="1"/>
        <n v="0.50243057492282073" u="1"/>
        <n v="290.14285714285705" u="1"/>
        <n v="0.54063681586913648" u="1"/>
        <n v="0.35438527587009494" u="1"/>
        <n v="0.50441187264700338" u="1"/>
        <n v="63.142857142857146" u="1"/>
        <n v="0.54460012107927813" u="1"/>
        <n v="0.57969200034602231" u="1"/>
        <n v="4.1099000908265217E-2" u="1"/>
        <n v="0.48018581708292335" u="1"/>
        <n v="2181.7142857142849" u="1"/>
        <n v="0.45472298088177887" u="1"/>
        <n v="0.48105946540402128" u="1"/>
        <n v="0.49871091107927884" u="1"/>
        <n v="0.54298486778071886" u="1"/>
        <n v="0.57302703617852913" u="1"/>
        <n v="0.60874799396035495" u="1"/>
        <n v="3656.9999999999995" u="1"/>
        <n v="0.53704807063752347" u="1"/>
        <n v="0.61382393668177992" u="1"/>
        <n v="5.6371292906785483E-2" u="1"/>
        <n v="0.48974390766497533" u="1"/>
        <n v="0.52261436572945974" u="1"/>
        <n v="524.28571428571422" u="1"/>
        <n v="0.55824319759863628" u="1"/>
        <n v="324.57142857142856" u="1"/>
        <n v="0.57063080862141358" u="1"/>
        <n v="0.48017687810197029" u="1"/>
        <n v="208.71428571428572" u="1"/>
        <n v="0.37999742531929032" u="1"/>
        <n v="0.52411378555798682" u="1"/>
        <n v="0.26487796941099889" u="1"/>
        <n v="0.69607221573966038" u="1"/>
        <n v="0.36578582771345136" u="1"/>
        <n v="0.42774560943975809" u="1"/>
        <n v="0.17921830314585316" u="1"/>
        <n v="4.1428571428571432" u="1"/>
        <n v="0.40722326985386509" u="1"/>
        <n v="4.7204429838115541E-2" u="1"/>
        <n v="0.63239933519679681" u="1"/>
        <n v="0.6299227659031581" u="1"/>
        <n v="0.37121742530345475" u="1"/>
        <n v="0.58465771509992814" u="1"/>
        <n v="0.16543745198380153" u="1"/>
        <n v="0.40679061478834949" u="1"/>
        <n v="0.53750042151568167" u="1"/>
        <n v="3525.8571428571463" u="1"/>
        <n v="0.36358438251997333" u="1"/>
        <n v="0.29999999999999993" u="1"/>
        <n v="0.52959351905465701" u="1"/>
        <n v="11173.857142857123" u="1"/>
        <n v="0.29344108944641406" u="1"/>
        <n v="0.30000000000000004" u="1"/>
        <n v="0.14387007304972857" u="1"/>
        <n v="0.93852903725848402" u="1"/>
        <n v="1401.8571428571433" u="1"/>
        <n v="0.44737510126680385" u="1"/>
        <n v="2512.7142857142871" u="1"/>
        <n v="0.35536507076708218" u="1"/>
        <n v="0.53203618367840166" u="1"/>
        <n v="0.1574624507729733" u="1"/>
        <n v="0.4319749216300941" u="1"/>
        <n v="0.60352148751400991" u="1"/>
        <n v="4.4295169927802691E-2" u="1"/>
        <n v="0.17389162561576355" u="1"/>
        <n v="0.41613052516888538" u="1"/>
        <n v="0.56577683438553783" u="1"/>
        <n v="2.1429099238897517E-3" u="1"/>
        <n v="0.58110979929161755" u="1"/>
        <n v="0.12807069985461478" u="1"/>
        <n v="0.57967886892415177" u="1"/>
        <n v="0.62416708497669404" u="1"/>
        <n v="0.49028497206922139" u="1"/>
        <n v="0.42548301233728353" u="1"/>
        <n v="6167.2857142857256" u="1"/>
        <n v="0.36116479248371425" u="1"/>
        <n v="0.46957395540173935" u="1"/>
        <n v="0.33145604395604394" u="1"/>
        <n v="0.52861729423936676" u="1"/>
        <n v="0.28378999482745887" u="1"/>
        <n v="0.43489576504523547" u="1"/>
        <n v="0.47017335594497811" u="1"/>
        <n v="0.3426430517711172" u="1"/>
        <n v="0.10372127392300302" u="1"/>
        <n v="0.40904576055994629" u="1"/>
        <n v="0.47194327272531006" u="1"/>
        <n v="0.31941142324084382" u="1"/>
        <n v="0.43613228299643286" u="1"/>
        <n v="0.58234859874392386" u="1"/>
        <n v="0.38643256681168392" u="1"/>
        <n v="0.26696832579185525" u="1"/>
        <n v="0.49447135654095897" u="1"/>
        <n v="0.67775194381979653" u="1"/>
        <n v="0.87500000000000011" u="1"/>
        <n v="595.14285714285711" u="1"/>
        <n v="0.51886818115156985" u="1"/>
        <n v="0.32208467175384736" u="1"/>
        <n v="0.31315114418094675" u="1"/>
        <n v="0.54916353368380344" u="1"/>
        <n v="0.49187527352297589" u="1"/>
        <n v="0.26004482527363498" u="1"/>
        <n v="0.50132622616146372" u="1"/>
        <n v="0.50893047014481252" u="1"/>
        <n v="0.63845384417918061" u="1"/>
        <n v="0.33012486931181145" u="1"/>
        <n v="2.9728464419475662E-2" u="1"/>
        <n v="0.47308120598591552" u="1"/>
        <n v="6.8048990116029232E-2" u="1"/>
        <n v="0.27797284644194764" u="1"/>
        <n v="0.6067573369528495" u="1"/>
        <n v="0.94342163538725565" u="1"/>
        <n v="0.57551775800078775" u="1"/>
        <n v="0.58276926588621181" u="1"/>
        <n v="0.62691470877086952" u="1"/>
        <n v="0.43524391218879799" u="1"/>
        <n v="0.4856919544382749" u="1"/>
        <n v="0.43563474387527823" u="1"/>
        <n v="0.47021289810954142" u="1"/>
        <n v="0.5598769158439113" u="1"/>
        <n v="0.5437942429737066" u="1"/>
        <n v="3.9050765995794524E-3" u="1"/>
        <n v="71.428571428571431" u="1"/>
        <n v="0.5320699911595832" u="1"/>
        <n v="0.56300902784707119" u="1"/>
        <n v="0.57426053215077566" u="1"/>
        <n v="0.53544210286921767" u="1"/>
        <n v="0.61996868303939368" u="1"/>
        <n v="0.28066041702929467" u="1"/>
        <n v="0.28328098753857578" u="1"/>
        <n v="0.43566277697653222" u="1"/>
        <n v="0.61600362093937511" u="1"/>
        <n v="722" u="1"/>
        <n v="0.15052138044458593" u="1"/>
        <n v="722.00000000000023" u="1"/>
        <n v="0.53109662486815878" u="1"/>
        <n v="0.60512929482100408" u="1"/>
        <n v="0.1409090909090909" u="1"/>
        <n v="0.67238039473517053" u="1"/>
        <n v="2176.0000000000005" u="1"/>
        <n v="0.32322594974277796" u="1"/>
        <n v="0.39927160486435026" u="1"/>
        <n v="0.52456040502788448" u="1"/>
        <n v="0.38133729776425146" u="1"/>
        <n v="0.48188349196329178" u="1"/>
        <n v="0.57651594365393555" u="1"/>
        <n v="209.71428571428569" u="1"/>
        <n v="0.19288563514048276" u="1"/>
        <n v="0.60003503257520352" u="1"/>
        <n v="63.714285714285701" u="1"/>
        <n v="0.67814838186243598" u="1"/>
        <n v="1204.5714285714282" u="1"/>
        <n v="0.42383612690563277" u="1"/>
        <n v="0.34338282191628022" u="1"/>
        <n v="0.41717593548995446" u="1"/>
        <n v="0.47321787189455417" u="1"/>
        <n v="0.52238056974970404" u="1"/>
        <n v="0.55896251610714565" u="1"/>
        <n v="0.48819150135256956" u="1"/>
        <n v="0.64517733788485643" u="1"/>
        <n v="0.34902816780821921" u="1"/>
        <n v="2304.8571428571436" u="1"/>
        <n v="0.39575388937123923" u="1"/>
        <n v="0.48121662522970454" u="1"/>
        <n v="0.51607713879280104" u="1"/>
        <n v="144" u="1"/>
        <n v="486.85714285714312" u="1"/>
        <n v="0.54891798096624644" u="1"/>
        <n v="1396.4285714285711" u="1"/>
        <n v="0.69646569646569645" u="1"/>
        <n v="0.32014480894127872" u="1"/>
        <n v="0.18236074270557029" u="1"/>
        <n v="0.57589814397354944" u="1"/>
        <n v="0.69168150864326872" u="1"/>
        <n v="0.2600528139968068" u="1"/>
        <n v="0.52739804518355715" u="1"/>
        <n v="51.428571428571431" u="1"/>
        <n v="0.49842031109107265" u="1"/>
        <n v="0.41621945342658045" u="1"/>
        <n v="0.36881347821132976" u="1"/>
        <n v="0.48221111343143308" u="1"/>
        <n v="0.55067148883997918" u="1"/>
        <n v="0.37386003874001705" u="1"/>
        <n v="0.13506554307116106" u="1"/>
        <n v="0.65042418785176148" u="1"/>
        <n v="87.571428571428584" u="1"/>
        <n v="0.34648302689627508" u="1"/>
        <n v="6115.7142857142962" u="1"/>
        <n v="0.38112390450287048" u="1"/>
        <n v="0.49680510155790558" u="1"/>
        <n v="0.67387113672079624" u="1"/>
        <n v="8.3314859971920521E-2" u="1"/>
        <n v="0.42595099499120231" u="1"/>
        <n v="2319.1428571428573" u="1"/>
        <n v="0.80407702984038854" u="1"/>
        <n v="0.42497051092443017" u="1"/>
        <n v="0.20817940135679688" u="1"/>
        <n v="0.31628128371089526" u="1"/>
        <n v="3.2445208422862068E-2" u="1"/>
        <n v="0.17035942885278196" u="1"/>
        <n v="0.5373799185888738" u="1"/>
        <n v="0.48857694930666057" u="1"/>
        <n v="15133.428571428522" u="1"/>
        <n v="0.64418506900528638" u="1"/>
        <n v="424.28571428571445" u="1"/>
        <n v="0.23333333333333336" u="1"/>
        <n v="0.51437262012692531" u="1"/>
        <n v="0.31891891891891888" u="1"/>
        <n v="0.58735223319228924" u="1"/>
        <n v="0.6794091460946986" u="1"/>
        <n v="327.42857142857144" u="1"/>
        <n v="0.30172005334452956" u="1"/>
        <n v="0.49387921145621294" u="1"/>
        <n v="0.56714617783985011" u="1"/>
        <n v="0.12205657708628032" u="1"/>
        <n v="128.57142857142858" u="1"/>
        <n v="0.52650854045004958" u="1"/>
        <n v="12864.428571428527" u="1"/>
        <n v="0.47073542691553849" u="1"/>
        <n v="0.52136029313385757" u="1"/>
        <n v="860.14285714285711" u="1"/>
        <n v="6.6666666666666666E-2" u="1"/>
        <n v="0.61089502071995905" u="1"/>
        <n v="0.31002910180572868" u="1"/>
        <n v="0.40033079847908748" u="1"/>
        <n v="0.45850943695479984" u="1"/>
        <n v="0.51137216963697363" u="1"/>
        <n v="0.59751711026615972" u="1"/>
        <n v="0.61129840663627766" u="1"/>
        <n v="0.34960806141110812" u="1"/>
        <n v="0.30528054451974762" u="1"/>
        <n v="1933.2857142857138" u="1"/>
        <n v="0.25866248872619235" u="1"/>
        <n v="0.46192448923786089" u="1"/>
        <n v="0.58413770734542658" u="1"/>
        <n v="0.432205097352094" u="1"/>
        <n v="0.58221937214831954" u="1"/>
        <n v="0.54959614687216529" u="1"/>
        <n v="2.6116011419354056E-3" u="1"/>
        <n v="0.63329538131041885" u="1"/>
        <n v="0.4816242782152233" u="1"/>
        <n v="31.571428571428569" u="1"/>
        <n v="11823.142857142826" u="1"/>
        <n v="2.0549500454132608E-2" u="1"/>
        <n v="457.14285714285739" u="1"/>
        <n v="0.60783178185237396" u="1"/>
        <n v="660.71428571428578" u="1"/>
        <n v="0.73910157830837708" u="1"/>
        <n v="0.59407625897645677" u="1"/>
        <n v="0.16331604682830217" u="1"/>
        <n v="0.53756798700118169" u="1"/>
        <n v="1672.7142857142856" u="1"/>
        <n v="2082.5714285714284" u="1"/>
        <n v="0.58408089651782169" u="1"/>
        <n v="0.53472424618417735" u="1"/>
        <n v="13688.999999999955" u="1"/>
        <n v="145" u="1"/>
        <n v="0.59777945676465516" u="1"/>
        <n v="0.5" u="1"/>
        <n v="0.4670556749252836" u="1"/>
        <n v="0.3974075611263691" u="1"/>
        <n v="0.56949129735061743" u="1"/>
        <n v="0.45813860323149153" u="1"/>
        <n v="0.49652495049380868" u="1"/>
        <n v="0.41778646100356831" u="1"/>
        <n v="0.48552954048140046" u="1"/>
        <n v="0.48954850031908065" u="1"/>
        <n v="0.26621536406806484" u="1"/>
        <n v="0.35871990570287976" u="1"/>
        <n v="0.55608378906824307" u="1"/>
        <n v="0.32567170230074094" u="1"/>
        <n v="0.38409638919744482" u="1"/>
        <n v="0.52817048420114909" u="1"/>
        <n v="0.41230004374909768" u="1"/>
        <n v="0.4343275731140378" u="1"/>
        <n v="0.66851245882000554" u="1"/>
        <n v="0.80293637846655785" u="1"/>
        <n v="667.14285714285734" u="1"/>
        <n v="0.47555289038686749" u="1"/>
        <n v="0.50848788867223704" u="1"/>
        <n v="0.58664480613549619" u="1"/>
        <n v="0.59143035419864654" u="1"/>
        <n v="7.3420251165588771E-2" u="1"/>
        <n v="1677.285714285714" u="1"/>
        <n v="13952.428571428518" u="1"/>
        <n v="0.1148712866776018" u="1"/>
        <n v="0.59174750987790781" u="1"/>
        <n v="4.9864824271553011E-3" u="1"/>
        <n v="0.41354777592837155" u="1"/>
        <n v="0.56680561240742455" u="1"/>
        <n v="0.68461248427792831" u="1"/>
        <n v="0.74601484322881917" u="1"/>
        <n v="2.9661016949152539E-3" u="1"/>
        <n v="0.19746463119175203" u="1"/>
        <n v="0.53427365065522781" u="1"/>
        <n v="9883.8571428571358" u="1"/>
        <n v="0.44727788525785378" u="1"/>
        <n v="10710.999999999995" u="1"/>
        <n v="0.56282308429839079" u="1"/>
        <n v="0.20860580578987395" u="1"/>
        <n v="2532.1428571428582" u="1"/>
        <n v="0.12234494477485131" u="1"/>
        <n v="0.28508028157686827" u="1"/>
        <n v="0.29093309859154931" u="1"/>
        <n v="0.40577041129527308" u="1"/>
        <n v="0.77993441785197182" u="1"/>
        <n v="0.51258032202003834" u="1"/>
        <n v="0.20643274853801169" u="1"/>
        <n v="1416.7142857142856" u="1"/>
        <n v="0.46972083550777927" u="1"/>
        <n v="0.31451997427779971" u="1"/>
        <n v="0.15555555555555556" u="1"/>
        <n v="0.47085062044365406" u="1"/>
        <n v="0.30616776875997875" u="1"/>
        <n v="0.40095560438558808" u="1"/>
        <n v="1091.7142857142858" u="1"/>
        <n v="0.60907181733727989" u="1"/>
        <n v="0.27037032696589719" u="1"/>
        <n v="0.62549731471535985" u="1"/>
        <n v="0.42990430947935038" u="1"/>
        <n v="0.61689037141513836" u="1"/>
        <n v="0.30325704225352113" u="1"/>
        <n v="0.52772712669433319" u="1"/>
        <n v="0.35422669279327573" u="1"/>
        <n v="25.571428571428569" u="1"/>
        <n v="2292.7142857142858" u="1"/>
        <n v="5.6668883470036235E-2" u="1"/>
        <n v="0.41642376096272571" u="1"/>
        <n v="0.5868476858988384" u="1"/>
        <n v="0.45890641711456559" u="1"/>
        <n v="0.50400767608109687" u="1"/>
        <n v="0.66714378322312973" u="1"/>
        <n v="0.49100238323076673" u="1"/>
        <n v="0.47860682404284854" u="1"/>
        <n v="4.3597132934308737E-3" u="1"/>
        <n v="0.41602296747258366" u="1"/>
        <n v="0.52497558672344424" u="1"/>
        <n v="1223.7142857142856" u="1"/>
        <n v="0.22643390231286487" u="1"/>
        <n v="3705.0000000000005" u="1"/>
        <n v="0.57901291298942881" u="1"/>
        <n v="0.47335821866695788" u="1"/>
        <n v="0.33333333333333331" u="1"/>
        <n v="0.37076830462529742" u="1"/>
        <n v="8458.0000000000091" u="1"/>
        <n v="0.37696967645864504" u="1"/>
        <n v="1423.8571428571433" u="1"/>
        <n v="9.4670846394984326E-2" u="1"/>
        <n v="0.37253615843680848" u="1"/>
        <n v="0.52764884619163688" u="1"/>
        <n v="4.6681454584353681E-2" u="1"/>
        <n v="0.57018160467922241" u="1"/>
        <n v="0.57824699435627103" u="1"/>
        <n v="0.62783624808437777" u="1"/>
        <n v="0.43280189737458358" u="1"/>
        <n v="0.52838426326990773" u="1"/>
        <n v="0.32489097896230607" u="1"/>
        <n v="11073.999999999987" u="1"/>
        <n v="0.5714285714285714" u="1"/>
        <n v="0.47632838403304528" u="1"/>
        <n v="0.69258445151339909" u="1"/>
        <n v="14356.571428571378" u="1"/>
        <n v="0.54840099802949682" u="1"/>
        <n v="146" u="1"/>
        <n v="0.30334067394893582" u="1"/>
        <n v="0.56957240178844104" u="1"/>
        <n v="0.62267202780723441" u="1"/>
        <n v="732.28571428571468" u="1"/>
        <n v="0.67517983021299177" u="1"/>
        <n v="3600.7142857142853" u="1"/>
        <n v="5.1564620213173672E-2" u="1"/>
        <n v="0.21054344288968427" u="1"/>
        <n v="0.55270651947148808" u="1"/>
        <n v="492.14285714285711" u="1"/>
        <n v="11735.999999999973" u="1"/>
        <n v="0.63329230872595454" u="1"/>
        <n v="0.55076023477497305" u="1"/>
        <n v="0.13357122880434219" u="1"/>
        <n v="3.4963579604578562E-2" u="1"/>
        <n v="14107.857142857096" u="1"/>
        <n v="0.62499961794745118" u="1"/>
        <n v="0.24647884136914311" u="1"/>
        <n v="8.3706404532789172E-2" u="1"/>
        <n v="12527.285714285686" u="1"/>
        <n v="0.53437105718497724" u="1"/>
        <n v="7.1239455674041038E-2" u="1"/>
        <n v="0.33062173206236628" u="1"/>
        <n v="0.45476740721618447" u="1"/>
        <n v="1414.4285714285713" u="1"/>
        <n v="0.26073761477045909" u="1"/>
        <n v="0.39625678353799754" u="1"/>
        <n v="0.40613043452227704" u="1"/>
        <n v="0.50268376263819092" u="1"/>
        <n v="2616.2857142857151" u="1"/>
        <n v="0.47020821864367973" u="1"/>
        <n v="0.50182087342787196" u="1"/>
        <n v="0.4066754040470596" u="1"/>
        <n v="0.48504343602361533" u="1"/>
        <n v="0.69393526864616428" u="1"/>
        <n v="0.29978553849759765" u="1"/>
        <n v="0.39972872331242792" u="1"/>
        <n v="0.60882578903726103" u="1"/>
        <n v="0.64499248120300756" u="1"/>
        <n v="1871.4285714285711" u="1"/>
        <n v="0.83070500927643787" u="1"/>
        <n v="0.12552502555447273" u="1"/>
        <n v="0.39985753577106509" u="1"/>
        <n v="0.56934203247592718" u="1"/>
        <n v="0.41769454098887332" u="1"/>
        <n v="0.42934581740794314" u="1"/>
        <n v="0.29833098641301736" u="1"/>
        <n v="0.5552110120801228" u="1"/>
        <n v="121" u="1"/>
        <n v="0.50903620842278019" u="1"/>
        <n v="1939.0000000000005" u="1"/>
        <n v="0.44278286586529259" u="1"/>
        <n v="0.32231121638007787" u="1"/>
        <n v="0.56877101334334923" u="1"/>
        <n v="0.59775219605584107" u="1"/>
        <n v="0.59035614702154626" u="1"/>
        <n v="0.5120218633659237" u="1"/>
        <n v="1419" u="1"/>
        <n v="0.15945945945945944" u="1"/>
        <n v="0.22827320896515807" u="1"/>
        <n v="0.55738014727983143" u="1"/>
        <n v="0.59104022662506706" u="1"/>
        <n v="2110.5714285714221" u="1"/>
        <n v="0.31920388445773401" u="1"/>
        <n v="998.14285714285757" u="1"/>
        <n v="0.42735744561197581" u="1"/>
        <n v="0.21218446048828996" u="1"/>
        <n v="0.57347421192014936" u="1"/>
        <n v="13079.28571428569" u="1"/>
        <n v="7.7894037535293142E-2" u="1"/>
        <n v="0.38511364261322217" u="1"/>
        <n v="0.42911860947015668" u="1"/>
        <n v="14324.285714285666" u="1"/>
        <n v="7.5019522998732721E-3" u="1"/>
        <n v="0.41242430382794254" u="1"/>
        <n v="0.43196913445192442" u="1"/>
        <n v="0.13377522754254056" u="1"/>
        <n v="0.17583226801022717" u="1"/>
        <n v="0.42742668788360988" u="1"/>
        <n v="0.58693763919821806" u="1"/>
        <n v="0.5337550395021754" u="1"/>
        <n v="0.54207459336603137" u="1"/>
        <n v="21.714285714285715" u="1"/>
        <n v="0.44019047713053799" u="1"/>
        <n v="0.61524317473071966" u="1"/>
        <n v="0.38940435176790517" u="1"/>
        <n v="329.85714285714289" u="1"/>
        <n v="0.51953299929741947" u="1"/>
        <n v="0.32611468262765114" u="1"/>
        <n v="3799.4285714285716" u="1"/>
        <n v="12823.999999999975" u="1"/>
        <n v="25.857142857142858" u="1"/>
        <n v="993.71428571428578" u="1"/>
        <n v="1290.9999999999998" u="1"/>
        <n v="0.50719518499821858" u="1"/>
        <n v="0.32169733244661219" u="1"/>
        <n v="1881.1428571428567" u="1"/>
        <n v="0.52179633847584361" u="1"/>
        <n v="0.75094945064304586" u="1"/>
        <n v="51.857142857142868" u="1"/>
        <n v="2426.142857142856" u="1"/>
        <n v="0.14545066005816129" u="1"/>
        <n v="0.70398189669490119" u="1"/>
        <n v="0.11533940792614993" u="1"/>
        <n v="0.44581921401296881" u="1"/>
        <n v="0.48964011286993481" u="1"/>
        <n v="0.51440651978592911" u="1"/>
        <n v="0.31625102543068084" u="1"/>
        <n v="10181.57142857142" u="1"/>
        <n v="11015.285714285701" u="1"/>
        <n v="0.20175724048161398" u="1"/>
        <n v="0.24469467301862277" u="1"/>
        <n v="0.47987904425366368" u="1"/>
        <n v="0.21104448209998147" u="1"/>
        <n v="0.15952732644017734" u="1"/>
        <n v="0.36136562580300524" u="1"/>
        <n v="0.44799431228876008" u="1"/>
        <n v="0.51470632092971436" u="1"/>
        <n v="0.57868562084721575" u="1"/>
        <n v="11116.142857142839" u="1"/>
        <n v="0.54196069293769433" u="1"/>
        <n v="3.9989748496446299E-2" u="1"/>
        <n v="0.26942888394077907" u="1"/>
        <n v="0.38070032774352031" u="1"/>
        <n v="11590.428571428542" u="1"/>
        <n v="0.1871473354231975" u="1"/>
        <n v="1948.1428571428567" u="1"/>
        <n v="0.60758210532634394" u="1"/>
        <n v="0.58978254058523072" u="1"/>
        <n v="12.714285714285714" u="1"/>
        <n v="11946.571428571417" u="1"/>
        <n v="0.25" u="1"/>
        <n v="0.52254987499686167" u="1"/>
        <n v="0.21461238622872972" u="1"/>
        <n v="0.12414627261273693" u="1"/>
        <n v="0.44757354290899798" u="1"/>
        <n v="0.5022277927790878" u="1"/>
        <n v="0.52926590267397444" u="1"/>
        <n v="0.68770279886148034" u="1"/>
        <n v="0.35428870796137574" u="1"/>
        <n v="0.40720948384190492" u="1"/>
        <n v="0.23899839837493664" u="1"/>
        <n v="0.612840006978976" u="1"/>
        <n v="0.40013833237931667" u="1"/>
        <n v="0.68738865463170373" u="1"/>
        <n v="7.9882181995388588E-2" u="1"/>
        <n v="4.9391385767790272E-2" u="1"/>
        <n v="1165.0000000000007" u="1"/>
        <n v="0.12763078407780623" u="1"/>
        <n v="0.24332475657079766" u="1"/>
        <n v="0.44453041419964157" u="1"/>
        <n v="0.41154752851711029" u="1"/>
        <n v="0.5512311564979836" u="1"/>
        <n v="0.16656388495992488" u="1"/>
        <n v="0.54821307402107444" u="1"/>
        <n v="0.15438596491228071" u="1"/>
        <n v="0.55431614186759692" u="1"/>
        <n v="0.56953205395462891" u="1"/>
        <n v="0.14084854192088" u="1"/>
        <n v="2496.0000000000009" u="1"/>
        <n v="0.1124013379450244" u="1"/>
        <n v="3.3810320441201053E-2" u="1"/>
        <n v="14473.142857142808" u="1"/>
        <n v="0.41516950219567095" u="1"/>
        <n v="0.60181510939432659" u="1"/>
        <n v="0.63265306122448972" u="1"/>
        <n v="0.40667911114714161" u="1"/>
        <n v="0.50806077173990072" u="1"/>
        <n v="0.59244886574934896" u="1"/>
        <n v="0.32069691002490675" u="1"/>
        <n v="0.5856583627564107" u="1"/>
        <n v="0.48736817873679589" u="1"/>
        <n v="0.11368379401206075" u="1"/>
        <n v="0.51444185086708716" u="1"/>
        <n v="6137.1428571428678" u="1"/>
        <n v="0.23008752735229751" u="1"/>
        <n v="0.53142781506997216" u="1"/>
        <n v="0.6233042661706254" u="1"/>
        <n v="6.6163598885447636E-2" u="1"/>
        <n v="0.36377722026479115" u="1"/>
        <n v="0.53963516065371697" u="1"/>
        <n v="105.57142857142858" u="1"/>
        <n v="0.18176889592402057" u="1"/>
        <n v="0.16201117318435757" u="1"/>
        <n v="0.86088011088011096" u="1"/>
        <n v="0.3676543847038527" u="1"/>
        <n v="0.40790965170046239" u="1"/>
        <n v="0.66086993241097181" u="1"/>
        <n v="0.1824104234527687" u="1"/>
        <n v="0.47332419589334496" u="1"/>
        <n v="2256.5714285714289" u="1"/>
        <n v="122.14285714285715" u="1"/>
        <n v="12954.285714285688" u="1"/>
        <n v="0.42054503140911209" u="1"/>
        <n v="0.54872933573790161" u="1"/>
        <n v="0.56016559473929151" u="1"/>
        <n v="0.49631512304622766" u="1"/>
        <n v="0.38831300342195307" u="1"/>
        <n v="0.3654293306759675" u="1"/>
        <n v="14.857142857142858" u="1"/>
        <n v="0.16774222951417381" u="1"/>
        <n v="56.428571428571431" u="1"/>
        <n v="0.33555960729312873" u="1"/>
        <n v="0.27208550270270265" u="1"/>
        <n v="1.7157722349696283E-2" u="1"/>
        <n v="0.5119949093223034" u="1"/>
        <n v="0.55245718136311139" u="1"/>
        <n v="0.5392656583458223" u="1"/>
        <n v="0.64328511077154527" u="1"/>
        <n v="0.54930598664651142" u="1"/>
        <n v="9.7142857142857135" u="1"/>
        <n v="0.16666666666666666" u="1"/>
        <n v="0.47187025394804327" u="1"/>
        <n v="0.16145034219321985" u="1"/>
        <n v="0.62037440146768852" u="1"/>
        <n v="0.48223835354179923" u="1"/>
        <n v="14111.142857142804" u="1"/>
        <n v="0.15433545581207606" u="1"/>
        <n v="0.6092555840921472" u="1"/>
        <n v="0.17036152052940298" u="1"/>
        <n v="0.40257078445380262" u="1"/>
        <n v="0.5668987633427145" u="1"/>
        <n v="4.7335423197492163E-2" u="1"/>
        <n v="12366.714285714259" u="1"/>
        <n v="14191.428571428523" u="1"/>
        <n v="0.57022306177758131" u="1"/>
        <n v="44.142857142857139" u="1"/>
        <n v="0.22055674518201285" u="1"/>
        <n v="0.56800554589707919" u="1"/>
        <n v="0.39139168839949817" u="1"/>
        <n v="0.41925087145484935" u="1"/>
        <n v="0.65608786634150473" u="1"/>
        <n v="0.55886332882273337" u="1"/>
        <n v="0.86459226536227418" u="1"/>
        <n v="2570.9999999999982" u="1"/>
        <n v="0.39092930711610502" u="1"/>
        <n v="0.31411222758405993" u="1"/>
        <n v="0.4009224588094924" u="1"/>
        <n v="0.47486228018661675" u="1"/>
        <n v="0.53353642774076127" u="1"/>
        <n v="64.714285714285708" u="1"/>
        <n v="0.26815969373803678" u="1"/>
        <n v="0.41326751222785674" u="1"/>
        <n v="0.51909743478422821" u="1"/>
        <n v="0.55735285933419532" u="1"/>
        <n v="0.59074542726836299" u="1"/>
        <n v="0.60501107665042053" u="1"/>
        <n v="0.51188623289029955" u="1"/>
        <n v="0.53341723426262877" u="1"/>
        <n v="10910.85714285713" u="1"/>
        <n v="0.56408194319206462" u="1"/>
        <n v="13900.285714285661" u="1"/>
        <n v="0.69134763253743425" u="1"/>
        <n v="230.142857142857" u="1"/>
        <n v="1766.285714285714" u="1"/>
        <n v="0.55889694218824659" u="1"/>
        <n v="0.59788823447756112" u="1"/>
        <n v="611.28571428571422" u="1"/>
        <n v="2643.1428571428578" u="1"/>
        <n v="0.31520376175548592" u="1"/>
        <n v="0.12592752042913727" u="1"/>
        <n v="0.47871042250233437" u="1"/>
        <n v="0.15506944279363877" u="1"/>
        <n v="0.62338828273244795" u="1"/>
        <n v="0.35724431818181823" u="1"/>
        <n v="0.54041261377397543" u="1"/>
        <n v="0.87323943661971837" u="1"/>
        <n v="2461.5714285714298" u="1"/>
        <n v="0.31963642642642637" u="1"/>
        <n v="0.3603083090698494" u="1"/>
        <n v="0.41528643852978453" u="1"/>
        <n v="0.28381962864721483" u="1"/>
        <n v="0.38625584110330652" u="1"/>
        <n v="0.57171458056909819" u="1"/>
        <n v="1.9255020032575274E-2" u="1"/>
        <n v="0.39179560132470115" u="1"/>
        <n v="0.48644347091545065" u="1"/>
        <n v="0.39632736556126258" u="1"/>
        <n v="0.54295757665239452" u="1"/>
        <n v="-5866.8571428571431" u="1"/>
        <n v="0.34042902769727745" u="1"/>
        <n v="0.48097489066672211" u="1"/>
        <n v="0.67338572275662134" u="1"/>
        <n v="0.47496900822685745" u="1"/>
        <n v="0.4579371353365192" u="1"/>
        <n v="0.59348137568709858" u="1"/>
        <n v="0.44601025697257551" u="1"/>
        <n v="0.22860308555399789" u="1"/>
        <n v="0.55567176638535565" u="1"/>
        <n v="149.85714285714289" u="1"/>
        <n v="2.814258911819888E-2" u="1"/>
        <n v="0.53736706497167219" u="1"/>
        <n v="0.56184917472676787" u="1"/>
        <n v="0.34364443705443742" u="1"/>
        <n v="0.43712539892581931" u="1"/>
        <n v="0.22777876302371983" u="1"/>
        <n v="0.62000324024979347" u="1"/>
        <n v="0.60243886697741122" u="1"/>
        <n v="0.56401480258949388" u="1"/>
        <n v="0.24033089815212727" u="1"/>
        <n v="0.4444251986982915" u="1"/>
        <n v="0.75104006475111307" u="1"/>
        <n v="182.28571428571428" u="1"/>
        <n v="0.63159195268114265" u="1"/>
        <n v="0.39849808344843635" u="1"/>
        <n v="0.60719265586626259" u="1"/>
        <n v="0.35555008274146827" u="1"/>
        <n v="0.49102637552696976" u="1"/>
        <n v="0.5466266155886409" u="1"/>
        <n v="611.99999999999989" u="1"/>
        <n v="0.55659023118766837" u="1"/>
        <n v="0.57173295454545459" u="1"/>
        <n v="9753.0000000000018" u="1"/>
        <n v="1696.9999999999995" u="1"/>
        <n v="0.21481436375656773" u="1"/>
        <n v="14696.428571428523" u="1"/>
        <n v="0.66872863025706875" u="1"/>
        <n v="2.9828581670144584E-3" u="1"/>
        <n v="0.4751648101841327" u="1"/>
        <n v="0.49794901805197378" u="1"/>
        <n v="2469.5714285714298" u="1"/>
        <n v="0.39111199429322147" u="1"/>
        <n v="0.55236085673093305" u="1"/>
        <n v="12016.142857142822" u="1"/>
        <n v="0.2020618556701031" u="1"/>
        <n v="0.33325797631719001" u="1"/>
        <n v="0.52205198038013478" u="1"/>
        <n v="0.44391155002146837" u="1"/>
        <n v="0.51804595185995617" u="1"/>
        <n v="3.4922833399287694E-2" u="1"/>
        <n v="0.42624880687241473" u="1"/>
        <n v="0.5943451877501903" u="1"/>
        <n v="0.39955849889624728" u="1"/>
        <n v="0.21604001469934794" u="1"/>
        <n v="0.37049566505422554" u="1"/>
        <n v="0.39900002632271647" u="1"/>
        <n v="0.40914389935386514" u="1"/>
        <n v="0.5394909281706699" u="1"/>
        <n v="0.62805047395209035" u="1"/>
        <n v="0.46682991644890592" u="1"/>
        <n v="1774.8571428571427" u="1"/>
        <n v="2473.5714285714275" u="1"/>
        <n v="0.58429273442471186" u="1"/>
        <n v="0.45652580980876789" u="1"/>
        <n v="0.50708283322764702" u="1"/>
        <n v="0.50741063281095011" u="1"/>
        <n v="0.56838720421617295" u="1"/>
        <n v="13198.142857142833" u="1"/>
        <n v="0.34617064252493746" u="1"/>
        <n v="0.54875939659043482" u="1"/>
        <n v="0.11416289292477892" u="1"/>
        <n v="0.38613281809073985" u="1"/>
        <n v="0.31099939129528004" u="1"/>
        <n v="0.40611398195995668" u="1"/>
        <n v="0.49399911369967064" u="1"/>
        <n v="0.43119632639951794" u="1"/>
        <n v="0.38934562365055642" u="1"/>
        <n v="0.49785084266188667" u="1"/>
        <n v="0.2353358759867723" u="1"/>
        <n v="0.66737378237481049" u="1"/>
        <n v="40.571428571428569" u="1"/>
        <n v="0.33483195183608305" u="1"/>
        <n v="0.45347538401355098" u="1"/>
        <n v="0.57431075293056766" u="1"/>
        <n v="0.2194531885021799" u="1"/>
        <n v="0.33773671128494764" u="1"/>
        <n v="0.62908772239896282" u="1"/>
        <n v="0.46774074135941468" u="1"/>
        <n v="0.125" u="1"/>
        <n v="0.57986127935466747" u="1"/>
        <n v="0.61474383477778394" u="1"/>
        <n v="2919.1428571428587" u="1"/>
        <n v="0.36449109289451598" u="1"/>
        <n v="0.42151322675536751" u="1"/>
        <n v="14731.714285714241" u="1"/>
        <n v="0.42305031948459404" u="1"/>
        <n v="0.62058212058212059" u="1"/>
        <n v="0.1739974269192" u="1"/>
        <n v="0.12729600993652992" u="1"/>
        <n v="0.74616294037940334" u="1"/>
        <n v="12941.571428571402" u="1"/>
        <n v="0.53372052871205833" u="1"/>
        <n v="0.5785786502100837" u="1"/>
        <n v="0.36392082200060422" u="1"/>
        <n v="0.53849457897691144" u="1"/>
        <n v="2132.8571428571427" u="1"/>
        <n v="0.60364113163315225" u="1"/>
        <n v="0.19765792866351531" u="1"/>
        <n v="0.63932473864297334" u="1"/>
        <n v="0.3285937499999998" u="1"/>
        <n v="0.32200509770603225" u="1"/>
        <n v="11632.285714285688" u="1"/>
        <n v="0.58528296603032515" u="1"/>
        <n v="0.38882465178401038" u="1"/>
        <n v="0.42136094310927208" u="1"/>
        <n v="0.42543230498320556" u="1"/>
        <n v="0.47075308098591556" u="1"/>
        <n v="0.55692602594516971" u="1"/>
        <n v="0.13562161749906901" u="1"/>
        <n v="4.5802570412906751E-2" u="1"/>
        <n v="0.50045411720369304" u="1"/>
        <n v="0.62010888850732548" u="1"/>
        <n v="2464.9999999999986" u="1"/>
        <n v="14098.428571428518" u="1"/>
        <n v="0.11735014139070445" u="1"/>
        <n v="0.14500292980194543" u="1"/>
        <n v="499.14285714285739" u="1"/>
        <n v="12727.42857142854" u="1"/>
        <n v="7.8702313006908976E-3" u="1"/>
        <n v="0.30586236193712824" u="1"/>
        <n v="0.5618220301613901" u="1"/>
        <n v="0.68564402352033937" u="1"/>
        <n v="0.16082789692305693" u="1"/>
        <n v="0.44479873073435983" u="1"/>
        <n v="0.23110004730227354" u="1"/>
        <n v="0.47351652139140565" u="1"/>
        <n v="1.3498873426958401E-2" u="1"/>
        <n v="0.60240790985309589" u="1"/>
        <n v="7.2694243706468514E-2" u="1"/>
        <n v="0.57291222416398357" u="1"/>
        <n v="0.36796260952441007" u="1"/>
        <n v="0.49716173855966889" u="1"/>
        <n v="13929.999999999947" u="1"/>
        <n v="0.86325501059642717" u="1"/>
        <n v="0.55935238695041856" u="1"/>
        <n v="0.33006588002040266" u="1"/>
        <n v="0.68477635161415795" u="1"/>
        <n v="1910.8571428571422" u="1"/>
        <n v="0.14967498730419163" u="1"/>
        <n v="0.2485047457175924" u="1"/>
        <n v="3.8449984980474611E-2" u="1"/>
        <n v="0.37176307041402212" u="1"/>
        <n v="0.21185346193770299" u="1"/>
        <n v="14927.57142857138" u="1"/>
        <n v="11148.857142857127" u="1"/>
        <n v="0.68957927026154331" u="1"/>
        <n v="0.59549287339474666" u="1"/>
        <n v="0.1967095851216023" u="1"/>
        <n v="0.69208309851217253" u="1"/>
        <n v="0.21899036170821023" u="1"/>
        <n v="337.14285714285717" u="1"/>
        <n v="0.64489861413535843" u="1"/>
        <n v="0.56644785381750373" u="1"/>
        <n v="133.42857142857142" u="1"/>
        <n v="11396.285714285706" u="1"/>
        <n v="0.10266940451745381" u="1"/>
        <n v="0.44520178713837422" u="1"/>
        <n v="0.6098357814678379" u="1"/>
        <n v="13928.714285714239" u="1"/>
        <n v="0.5780099928622412" u="1"/>
        <n v="0.61411625235266787" u="1"/>
        <n v="0.48571428571428565" u="1"/>
        <n v="11371.142857142833" u="1"/>
        <n v="0.69336770325471064" u="1"/>
        <n v="0.16281700422342144" u="1"/>
        <n v="0.42154766535163296" u="1"/>
        <n v="0.18118452904493648" u="1"/>
        <n v="0.5269097929936305" u="1"/>
        <n v="0.46233442115768464" u="1"/>
        <n v="11144.28571428571" u="1"/>
        <n v="199.71428571428569" u="1"/>
        <n v="0.19475655430711616" u="1"/>
        <n v="0.22696273562206362" u="1"/>
        <n v="0.49228302524797085" u="1"/>
        <n v="0.56337480018805808" u="1"/>
        <n v="0.53232069760931222" u="1"/>
        <n v="8.2272020427730644E-2" u="1"/>
        <n v="0.11027837259100642" u="1"/>
        <n v="0.43180061619718307" u="1"/>
        <n v="0.67816896165502683" u="1"/>
        <n v="0.55321840677179057" u="1"/>
        <n v="2534.8571428571436" u="1"/>
        <n v="12159.142857142844" u="1"/>
        <n v="0.47559699140221595" u="1"/>
        <n v="0.40046351137768849" u="1"/>
        <n v="1584.7142857142856" u="1"/>
        <n v="0.14285714285714285" u="1"/>
        <n v="0.13931539374752672" u="1"/>
        <n v="1127.1428571428573" u="1"/>
        <n v="0.57243334150827696" u="1"/>
        <n v="0.57254830643328036" u="1"/>
        <n v="0.65890883330275407" u="1"/>
        <n v="0.10654302652027879" u="1"/>
        <n v="0.11277225418182127" u="1"/>
        <n v="0.53346339806349197" u="1"/>
        <n v="0.54823123462076417" u="1"/>
        <n v="401.857142857143" u="1"/>
        <n v="0.3344986329712557" u="1"/>
        <n v="0.17477375418310623" u="1"/>
        <n v="0.12563983248022334" u="1"/>
        <n v="2233.5714285714275" u="1"/>
        <n v="0.25773775279403938" u="1"/>
        <n v="0.52516851405966047" u="1"/>
        <n v="0.43539381375555419" u="1"/>
        <n v="0.44929854464402924" u="1"/>
        <n v="0.60937090128257154" u="1"/>
        <n v="0.24729655871481768" u="1"/>
        <n v="0.39875692344421459" u="1"/>
        <n v="0.52374462818648482" u="1"/>
        <n v="0.62503276539973762" u="1"/>
        <n v="0.25778819485136145" u="1"/>
        <n v="0.10542197076850568" u="1"/>
        <n v="1779.1428571428571" u="1"/>
        <n v="0.33004301075268933" u="1"/>
        <n v="0.37028344783934075" u="1"/>
        <n v="0.37622597069734792" u="1"/>
        <n v="0.61511755164058968" u="1"/>
        <n v="9.101941747572817E-2" u="1"/>
        <n v="0.44058745098238183" u="1"/>
        <n v="0.60688490498386505" u="1"/>
        <n v="0.12114989733059549" u="1"/>
        <n v="0.53265613298127701" u="1"/>
        <n v="0.55423162583518915" u="1"/>
        <n v="306.28571428571422" u="1"/>
        <n v="0.52200454793235473" u="1"/>
        <n v="0.57142922794117612" u="1"/>
        <n v="2097.2857142857138" u="1"/>
        <n v="11235.999999999978" u="1"/>
        <n v="0.48933252521066473" u="1"/>
        <n v="6.4285714285714288" u="1"/>
        <n v="0.62511553117920671" u="1"/>
        <n v="0.33511875103803357" u="1"/>
        <n v="0.4465666747819565" u="1"/>
        <n v="8.9541753613355153E-3" u="1"/>
        <n v="0.34686890340907306" u="1"/>
        <n v="0.75360667634252543" u="1"/>
        <n v="0.22677645882473679" u="1"/>
        <n v="0.59863811130390077" u="1"/>
        <n v="0.26504047093451066" u="1"/>
        <n v="232.71428571428569" u="1"/>
        <n v="0.49470107854468942" u="1"/>
        <n v="0.56349381737753457" u="1"/>
        <n v="0.53739852270200161" u="1"/>
        <n v="0.5058983749365209" u="1"/>
        <n v="0.28072100313479631" u="1"/>
        <n v="0.47185974749772525" u="1"/>
        <n v="0.48640921177123059" u="1"/>
        <n v="0.4900576447268204" u="1"/>
        <n v="215.42857142857142" u="1"/>
        <n v="0.22337766483716764" u="1"/>
        <n v="0.30571161048689149" u="1"/>
        <n v="0.28624572219890182" u="1"/>
        <n v="0.27836228520957124" u="1"/>
        <n v="0.46606334841628955" u="1"/>
        <n v="0.23448275862068968" u="1"/>
        <n v="0.57263737533998005" u="1"/>
        <n v="0.45899880472411819" u="1"/>
        <n v="0.60828428565286496" u="1"/>
        <n v="0.35251693823950969" u="1"/>
        <n v="0.36196520164592327" u="1"/>
        <n v="0.53469699407463289" u="1"/>
        <n v="0.40372083395572178" u="1"/>
        <n v="0.54614375587559638" u="1"/>
        <n v="1645.4285714285711" u="1"/>
        <n v="0.41967178662262539" u="1"/>
        <n v="0.27219406422975573" u="1"/>
        <n v="0.53285542530808505" u="1"/>
        <n v="0.57196718017414583" u="1"/>
        <n v="10027.571428571433" u="1"/>
        <n v="0.17004700704454612" u="1"/>
        <n v="0.53409531017769885" u="1"/>
        <n v="0.54273770459783577" u="1"/>
        <n v="12933.428571428547" u="1"/>
        <n v="0.40909188410056097" u="1"/>
        <n v="4.1318504960475351E-2" u="1"/>
        <n v="2168.2857142857142" u="1"/>
        <n v="0.43332301089918257" u="1"/>
        <n v="12043.285714285697" u="1"/>
        <n v="0.59122954838827213" u="1"/>
        <n v="52.857142857142861" u="1"/>
        <n v="0.46105293352413151" u="1"/>
        <n v="0.48822605965463112" u="1"/>
        <n v="0.40730070130241869" u="1"/>
        <n v="0.55940025453388464" u="1"/>
        <n v="7.8702274214370302E-2" u="1"/>
        <n v="0.13084112149532709" u="1"/>
        <n v="57" u="1"/>
        <n v="13828.857142857098" u="1"/>
        <n v="0.43684465929506799" u="1"/>
        <n v="5.9615085818460548E-2" u="1"/>
        <n v="1983.2857142857135" u="1"/>
        <n v="10190.14285714285" u="1"/>
        <n v="8.4549661801352951E-3" u="1"/>
        <n v="0.60600118066435082" u="1"/>
        <n v="0.37332088309074624" u="1"/>
        <n v="0.5187767020945252" u="1"/>
        <n v="0.34460484395580376" u="1"/>
        <n v="0.43742808072133954" u="1"/>
        <n v="3602.2857142857142" u="1"/>
        <n v="3.3541151920935121E-3" u="1"/>
        <n v="0.46061216461895166" u="1"/>
        <n v="0.48819207285801769" u="1"/>
        <n v="0.55465641020504031" u="1"/>
        <n v="0.18600297037148453" u="1"/>
        <n v="0.37443759443940738" u="1"/>
        <n v="9.2117338747267991E-2" u="1"/>
        <n v="0.48735426973578583" u="1"/>
        <n v="0.54693941634194942" u="1"/>
        <n v="2489.0000000000009" u="1"/>
        <n v="0.52150261528496011" u="1"/>
        <n v="6.5536096948200728E-2" u="1"/>
        <n v="7.8742529005039266E-2" u="1"/>
        <n v="1909.4285714285711" u="1"/>
        <n v="0.46699837745592182" u="1"/>
        <n v="0.59664023352083018" u="1"/>
        <n v="0.63441618181326875" u="1"/>
        <n v="5.8951668955229061E-3" u="1"/>
        <n v="0.13078749505342305" u="1"/>
        <n v="0.69635228620371592" u="1"/>
        <n v="0.44582587528142537" u="1"/>
        <n v="0.42296641249092254" u="1"/>
        <n v="0.51555380222422564" u="1"/>
        <n v="0.32303965195267459" u="1"/>
        <n v="0.38481685908030339" u="1"/>
        <n v="0.65289896706755679" u="1"/>
        <n v="6.8460625247328863E-2" u="1"/>
        <n v="0.51167026512909863" u="1"/>
        <n v="689.5714285714289" u="1"/>
        <n v="15107.142857142808" u="1"/>
        <n v="0.15075823274346661" u="1"/>
        <n v="0.57412798355468675" u="1"/>
        <n v="83.428571428571431" u="1"/>
        <n v="11011.428571428565" u="1"/>
        <n v="0.40693567587195079" u="1"/>
        <n v="0.18232649620679961" u="1"/>
        <n v="0.42099994612205571" u="1"/>
        <n v="14481.714285714223" u="1"/>
        <n v="0.24484778891539719" u="1"/>
        <n v="0.55707527983402683" u="1"/>
        <n v="2424.8571428571436" u="1"/>
        <n v="0.54724998935571312" u="1"/>
        <n v="0.57351784000697903" u="1"/>
        <n v="0.32867748836038757" u="1"/>
        <n v="0.28762027650873295" u="1"/>
        <n v="628.42857142857156" u="1"/>
        <n v="13898.714285714235" u="1"/>
        <n v="0.35890110747891246" u="1"/>
        <n v="0.46596717724288833" u="1"/>
        <n v="0.57988803886548701" u="1"/>
        <n v="0.22726123306818036" u="1"/>
        <n v="0.55226634021956555" u="1"/>
        <n v="0.32592893875642936" u="1"/>
        <n v="0.18280571073867177" u="1"/>
        <n v="0.54352949518023541" u="1"/>
        <n v="0.51879905808967952" u="1"/>
        <n v="0.5543815469947444" u="1"/>
        <n v="0.57064220183486236" u="1"/>
        <n v="14976.571428571378" u="1"/>
        <n v="0.48288999378495934" u="1"/>
        <n v="0.64634975816389706" u="1"/>
        <n v="0.15436818052154902" u="1"/>
        <n v="0.52386135390586153" u="1"/>
        <n v="0.57281297831192191" u="1"/>
        <n v="0.49775800631859224" u="1"/>
        <n v="0.55570242205811671" u="1"/>
        <n v="0.61012743333015362" u="1"/>
        <n v="0.70855996722575687" u="1"/>
        <n v="504.4285714285715" u="1"/>
        <n v="0.15851434418110796" u="1"/>
        <n v="758.14285714285757" u="1"/>
        <n v="2179.142857142851" u="1"/>
        <n v="0.40317038939690636" u="1"/>
        <n v="0.14491223326281102" u="1"/>
        <n v="0.30586541562891811" u="1"/>
        <n v="0.4646592086181891" u="1"/>
        <n v="0.1252390452966822" u="1"/>
        <n v="1718.4285714285713" u="1"/>
        <n v="0.64316875360171177" u="1"/>
        <n v="3422.4285714285738" u="1"/>
        <n v="0.15219704083168922" u="1"/>
        <n v="0.29201806975986372" u="1"/>
        <n v="0.47049406917275111" u="1"/>
        <n v="0.55102406690229111" u="1"/>
        <n v="0.12516029458986336" u="1"/>
        <n v="0.61153834258471218" u="1"/>
        <n v="0.50543416690615495" u="1"/>
        <n v="0.33021663582724431" u="1"/>
        <n v="0.29372197309417047" u="1"/>
        <n v="201.14285714285714" u="1"/>
        <n v="0.36761852477185847" u="1"/>
        <n v="0.46316698479254009" u="1"/>
        <n v="0.41096067221514182" u="1"/>
        <n v="0.46637420273641222" u="1"/>
        <n v="0.41403102794411184" u="1"/>
        <n v="0.66570159706208909" u="1"/>
        <n v="0.43165655990300478" u="1"/>
        <n v="1723.5714285714282" u="1"/>
        <n v="0.38892211548102468" u="1"/>
        <n v="0.47236021005571333" u="1"/>
        <n v="0.47890792291220557" u="1"/>
        <n v="1791.1428571428569" u="1"/>
        <n v="0.57397292731168648" u="1"/>
        <n v="67.428571428571431" u="1"/>
        <n v="0.40719451522527322" u="1"/>
        <n v="0.3563868238138409" u="1"/>
        <n v="0.70074380165289285" u="1"/>
        <n v="558.71428571428589" u="1"/>
        <n v="12602.14285714283" u="1"/>
        <n v="12019.142857142822" u="1"/>
        <n v="0.35567136836912144" u="1"/>
        <n v="0.1773533391177568" u="1"/>
        <n v="0.44784616778962638" u="1"/>
        <n v="0.36650100766547572" u="1"/>
        <n v="0.4310181323662729" u="1"/>
        <n v="0.43885226122830234" u="1"/>
        <n v="0.53078199545785587" u="1"/>
        <n v="0.53579245320431457" u="1"/>
        <n v="0.75040645742850132" u="1"/>
        <n v="12496.714285714257" u="1"/>
        <n v="0.47984996201570007" u="1"/>
        <n v="0.36762135795481382" u="1"/>
        <n v="0.60238112131739607" u="1"/>
        <n v="2318.2857142857138" u="1"/>
        <n v="0.30113306085376934" u="1"/>
        <n v="0.59175326871054956" u="1"/>
        <n v="0.48661352932900381" u="1"/>
        <n v="0.12482376328238297" u="1"/>
        <n v="0.22818311874105868" u="1"/>
        <n v="0.83435891047998656" u="1"/>
        <n v="0.46092074984223108" u="1"/>
        <n v="0.58388446098757352" u="1"/>
        <n v="0.34575128564749991" u="1"/>
        <n v="0.54077981199862213" u="1"/>
        <n v="10953.999999999985" u="1"/>
        <n v="0.34529679461812407" u="1"/>
        <n v="0.18172484599589322" u="1"/>
        <n v="0.61389279026217247" u="1"/>
        <n v="0.30500140488901367" u="1"/>
        <n v="0.39532806367635176" u="1"/>
        <n v="0.65193460368093381" u="1"/>
        <n v="0.64613170569877831" u="1"/>
        <n v="0.7245310776020597" u="1"/>
        <n v="0.1201566053359325" u="1"/>
        <n v="439.00000000000023" u="1"/>
        <n v="0.20377352627381112" u="1"/>
        <n v="11158.999999999982" u="1"/>
        <n v="0.2332402234636872" u="1"/>
        <n v="0.41686286986955118" u="1"/>
        <n v="0.58554245158450691" u="1"/>
        <n v="0.21153846153846154" u="1"/>
        <n v="0.2146627351847924" u="1"/>
        <n v="0.42444385271262058" u="1"/>
        <n v="0.51427353769734752" u="1"/>
        <n v="0.51573578859626901" u="1"/>
        <n v="0.55220430177308788" u="1"/>
        <n v="0.60096554487179432" u="1"/>
        <n v="0.59805071539989463" u="1"/>
        <n v="0.4084777840692686" u="1"/>
        <n v="0.1336730460720911" u="1"/>
        <n v="0.57737808601587726" u="1"/>
        <n v="0.49960096097503803" u="1"/>
        <n v="0.4872630340847513" u="1"/>
        <n v="0.59967001380065665" u="1"/>
        <n v="3756.2857142857147" u="1"/>
        <n v="0.59395436567067872" u="1"/>
        <n v="4.8902682332077167E-2" u="1"/>
        <n v="0.38863916905742929" u="1"/>
        <n v="0.42162055588242964" u="1"/>
        <n v="2377.8571428571431" u="1"/>
        <n v="0.44287942343604114" u="1"/>
        <n v="1992.1428571428564" u="1"/>
        <n v="0.46747425093632977" u="1"/>
        <n v="10717.999999999995" u="1"/>
        <n v="0.36537473770334034" u="1"/>
        <n v="0.39230470914127413" u="1"/>
        <n v="0.36537473770334039" u="1"/>
        <n v="0.27619086683073568" u="1"/>
        <n v="0.30093792726278379" u="1"/>
        <n v="0.42140668639501144" u="1"/>
        <n v="0.53201959638503826" u="1"/>
        <n v="0.15437415400812154" u="1"/>
        <n v="0.18989548481992108" u="1"/>
        <n v="0.43059800433685913" u="1"/>
        <n v="0.58405039549801285" u="1"/>
        <n v="0.64238503378935241" u="1"/>
        <n v="628" u="1"/>
        <n v="406.85714285714278" u="1"/>
        <n v="0.24286752077562326" u="1"/>
        <n v="0.41772589856184378" u="1"/>
        <n v="0.23303167420814477" u="1"/>
        <n v="0.53139705532160231" u="1"/>
        <n v="0.65591419851223776" u="1"/>
        <n v="409.57142857142867" u="1"/>
        <n v="3.3703814959447277E-2" u="1"/>
        <n v="-6293.7142857142853" u="1"/>
        <n v="0.54135557570262771" u="1"/>
        <n v="0.38928467925386717" u="1"/>
        <n v="0.41466699883740243" u="1"/>
        <n v="0.64996118667687297" u="1"/>
        <n v="2257.0000000000009" u="1"/>
        <n v="12104.999999999982" u="1"/>
        <n v="0.14573991031390135" u="1"/>
        <n v="0.43547075071358343" u="1"/>
        <n v="6.625729697775809E-2" u="1"/>
        <n v="0.30049220890410966" u="1"/>
        <n v="3120.5714285714294" u="1"/>
        <n v="0.35836732601790383" u="1"/>
        <n v="11064.999999999987" u="1"/>
        <n v="45.571428571428584" u="1"/>
        <n v="0.33492662538260309" u="1"/>
        <n v="0.65799804961120745" u="1"/>
        <n v="0.36277719864461788" u="1"/>
        <n v="0.10985179475610372" u="1"/>
        <n v="0.5049168490153173" u="1"/>
        <n v="0.62485417054954362" u="1"/>
        <n v="14615.571428571355" u="1"/>
        <n v="5.5156854318865509E-2" u="1"/>
        <n v="0.32600509509509501" u="1"/>
        <n v="0.44639468381537328" u="1"/>
        <n v="1860.9999999999998" u="1"/>
        <n v="0.38539256572982727" u="1"/>
        <n v="0.29743193093480219" u="1"/>
        <n v="7.9837618403247629E-2" u="1"/>
        <n v="0.46942193150393496" u="1"/>
        <n v="0.52041729006862991" u="1"/>
        <n v="0.4800585777806175" u="1"/>
        <n v="0.52423065786179546" u="1"/>
        <n v="0.24288437037113758" u="1"/>
        <n v="13411.714285714246" u="1"/>
        <n v="0.25533437119263663" u="1"/>
        <n v="0.56007439059856146" u="1"/>
        <n v="33.285714285714285" u="1"/>
        <n v="1.4850281003162111E-3" u="1"/>
        <n v="0.14733114574788081" u="1"/>
        <n v="0.23532924613987286" u="1"/>
        <n v="2282.7142857142862" u="1"/>
        <n v="1156.8571428571436" u="1"/>
        <n v="14949.857142857094" u="1"/>
        <n v="7.7194860813704511E-2" u="1"/>
        <n v="0.1584263090880153" u="1"/>
        <n v="0.70000000000000007" u="1"/>
        <n v="11311.142857142842" u="1"/>
        <n v="0.40187981537347811" u="1"/>
        <n v="0.24857728762017978" u="1"/>
        <n v="0.41657086582842606" u="1"/>
        <n v="0.46806443017001359" u="1"/>
        <n v="0.49207547169811316" u="1"/>
        <n v="2401.2857142857156" u="1"/>
        <n v="0.71543874455048861" u="1"/>
        <n v="0.37264150943396218" u="1"/>
        <n v="0.47020100579076579" u="1"/>
        <n v="0.47325853713131116" u="1"/>
        <n v="11202.428571428551" u="1"/>
        <n v="11331.714285714279" u="1"/>
        <n v="0.469303898177376" u="1"/>
        <n v="1.0213277260438568E-3" u="1"/>
        <n v="0.57614428080077629" u="1"/>
        <n v="0.14949651432997679" u="1"/>
        <n v="0.85123346041938364" u="1"/>
        <n v="7" u="1"/>
        <n v="0.4532197050272988" u="1"/>
        <n v="4717.7142857142871" u="1"/>
        <n v="0.26360712137163489" u="1"/>
        <n v="0.56684009862739748" u="1"/>
        <n v="14114.857142857094" u="1"/>
        <n v="0.30749959419904205" u="1"/>
        <n v="0.53353302473398656" u="1"/>
        <n v="0.42856492581524341" u="1"/>
        <n v="0.56249455214908295" u="1"/>
        <n v="0.57491542113536676" u="1"/>
        <n v="0.1494395349482176" u="1"/>
        <n v="0.48004297652869576" u="1"/>
        <n v="0.61465682809001987" u="1"/>
        <n v="0.42921780667418713" u="1"/>
        <n v="8.8985670132059533E-2" u="1"/>
        <n v="0.37109896936078235" u="1"/>
        <n v="0.5135327123531841" u="1"/>
        <n v="0.10390848427073401" u="1"/>
        <n v="0.22832736748338839" u="1"/>
        <n v="0.40443714050944946" u="1"/>
        <n v="0.21565898298377525" u="1"/>
        <n v="0.24463519313304721" u="1"/>
        <n v="0.30597881573670227" u="1"/>
        <n v="10370.71428571427" u="1"/>
        <n v="8.1331559890637728E-2" u="1"/>
        <n v="0.54112692585401767" u="1"/>
        <n v="9.1418805422086843E-2" u="1"/>
        <n v="0.12800915800984153" u="1"/>
        <n v="1994.9999999999993" u="1"/>
        <n v="1415.7142857142856" u="1"/>
        <n v="0.35607549625772833" u="1"/>
        <n v="41.714285714285715" u="1"/>
        <n v="1743.285714285714" u="1"/>
        <n v="0.56190502035278145" u="1"/>
        <n v="1342.4285714285711" u="1"/>
        <n v="0.34157593812375253" u="1"/>
        <n v="0.35761399410017564" u="1"/>
        <n v="0.40880407843649946" u="1"/>
        <n v="0.50739965945534871" u="1"/>
        <n v="0.59977557033609663" u="1"/>
        <n v="0.62130786083685918" u="1"/>
        <n v="1669.4285714285663" u="1"/>
        <n v="0.50876904354655406" u="1"/>
        <n v="0.29715547088262056" u="1"/>
        <n v="0.65607991145387679" u="1"/>
        <n v="0.10955927995034148" u="1"/>
        <n v="0.32568392223917503" u="1"/>
        <n v="0.34336145943200896" u="1"/>
        <n v="1935.1428571428567" u="1"/>
        <n v="0.2629789074098734" u="1"/>
        <n v="0.34848517634760462" u="1"/>
        <n v="0.38271804170444201" u="1"/>
        <n v="0.48115442742243369" u="1"/>
        <n v="0.45789056507287101" u="1"/>
        <n v="4.9201244443388088E-2" u="1"/>
        <n v="0.29504603346063835" u="1"/>
        <n v="0.53527385696334362" u="1"/>
        <n v="0.43387031271152177" u="1"/>
        <n v="0.4060664641477591" u="1"/>
        <n v="0.14205283672585534" u="1"/>
        <n v="0.43675810438700791" u="1"/>
        <n v="0.37527497559388195" u="1"/>
        <n v="0.35514380272468299" u="1"/>
        <n v="378.42857142857144" u="1"/>
        <n v="0.13405613914089165" u="1"/>
        <n v="0.64535957482145823" u="1"/>
        <n v="0.71522460542290567" u="1"/>
        <n v="0.39496061269146582" u="1"/>
        <n v="0.61182540348175851" u="1"/>
        <n v="0.32600907839399007" u="1"/>
        <n v="0.60725316236329485" u="1"/>
        <n v="0.6384796482216516" u="1"/>
        <n v="895.85714285714278" u="1"/>
        <n v="0.14217849898178314" u="1"/>
        <n v="0.37150039837267157" u="1"/>
        <n v="0.53214276575386055" u="1"/>
        <n v="0.44899644138363481" u="1"/>
        <n v="0.41407232769509245" u="1"/>
        <n v="2153.2857142857079" u="1"/>
        <n v="6.9873595505617989E-2" u="1"/>
        <n v="0.60730685931806705" u="1"/>
        <n v="24.571428571428573" u="1"/>
        <n v="0.58709044757768603" u="1"/>
        <n v="10818.571428571422" u="1"/>
        <n v="0.43192605218303537" u="1"/>
        <n v="0.25985994134456314" u="1"/>
        <n v="0.23904490769656173" u="1"/>
        <n v="0.46304916548360092" u="1"/>
        <n v="0.34877137573589967" u="1"/>
        <n v="154" u="1"/>
        <n v="0.54569716826654924" u="1"/>
        <n v="0.4896940725505905" u="1"/>
        <n v="0.13942844864632578" u="1"/>
        <n v="0.50823261443661971" u="1"/>
        <n v="0.54053941933341576" u="1"/>
        <n v="0.63670835626771027" u="1"/>
        <n v="0.46149827648003022" u="1"/>
        <n v="0.49088820824665613" u="1"/>
        <n v="0.50179346205009057" u="1"/>
        <n v="0.62231513980980202" u="1"/>
        <n v="0.77655966957549305" u="1"/>
        <n v="0.29097490140944687" u="1"/>
        <n v="186.42857142857144" u="1"/>
        <n v="0.38103722558065528" u="1"/>
        <n v="84.285714285714292" u="1"/>
        <n v="0.26056253340432395" u="1"/>
        <n v="0.38550247796816467" u="1"/>
        <n v="2095.428571428572" u="1"/>
        <n v="11168.857142857121" u="1"/>
        <n v="0.56740681215146616" u="1"/>
        <n v="0.87878787878787878" u="1"/>
        <n v="0.53663305960787933" u="1"/>
        <n v="0.58520333642176159" u="1"/>
        <n v="2214" u="1"/>
        <n v="0.33424012552412879" u="1"/>
        <n v="0.40819872813990454" u="1"/>
        <n v="0.61893669664490158" u="1"/>
        <n v="0.51135099031690134" u="1"/>
        <n v="0.53186193647092217" u="1"/>
        <n v="0.27328751753155772" u="1"/>
        <n v="0.3636913330989428" u="1"/>
        <n v="0.60685927674655926" u="1"/>
        <n v="0.54385200396474931" u="1"/>
        <n v="0.55361832981937331" u="1"/>
        <n v="0.51887831190153921" u="1"/>
        <n v="5" u="1"/>
        <n v="2692.7142857142862" u="1"/>
        <n v="0.61348443425346166" u="1"/>
        <n v="0.56903127369706308" u="1"/>
        <n v="0.16313267445342922" u="1"/>
        <n v="2364.5714285714294" u="1"/>
        <n v="203.5714285714285" u="1"/>
        <n v="0.53196851711284798" u="1"/>
        <n v="0.39386548367774787" u="1"/>
        <n v="0.93373332226097527" u="1"/>
        <n v="0.13875134843581446" u="1"/>
        <n v="0.4661247606892146" u="1"/>
        <n v="0.37480339805825247" u="1"/>
        <n v="0.55818747084736986" u="1"/>
        <n v="0.58536642187169607" u="1"/>
        <n v="0.38432576986962996" u="1"/>
        <n v="0.13618462622098382" u="1"/>
        <n v="138.57142857142856" u="1"/>
        <n v="0.54183329368953759" u="1"/>
        <n v="0.57877923424799937" u="1"/>
        <n v="0.48797808353711686" u="1"/>
        <n v="0.38211174772940848" u="1"/>
        <n v="0.32182891891891885" u="1"/>
        <n v="0.6603999413381525" u="1"/>
        <n v="0.51373848909626896" u="1"/>
        <n v="0.44637303079207419" u="1"/>
        <n v="0.35920759055737966" u="1"/>
        <n v="0.27017543859649124" u="1"/>
        <n v="0.5531538428324696" u="1"/>
        <n v="9.3254323864145668E-3" u="1"/>
        <n v="0.69810202195372972" u="1"/>
        <n v="0.41303098283492501" u="1"/>
        <n v="0.42026962427423803" u="1"/>
        <n v="0.56465490542836128" u="1"/>
        <n v="0.22818574139666145" u="1"/>
        <n v="0.61074621931447814" u="1"/>
        <n v="10743.857142857132" u="1"/>
        <n v="0.18751696301193502" u="1"/>
        <n v="1098.1428571428576" u="1"/>
        <n v="410.85714285714289" u="1"/>
        <n v="0.44658890854331185" u="1"/>
        <n v="898.57142857142867" u="1"/>
        <n v="0.43921424533634795" u="1"/>
        <n v="0.64330243653295027" u="1"/>
        <n v="0.35645253003875166" u="1"/>
        <n v="0.52102594225719456" u="1"/>
        <n v="0.70352714455132426" u="1"/>
        <n v="0.56473307247010185" u="1"/>
        <n v="0.52796162610704478" u="1"/>
        <n v="0.43387398005439615" u="1"/>
        <n v="0.53386790924789418" u="1"/>
        <n v="0.55593268775779991" u="1"/>
        <n v="0.52825233712993236" u="1"/>
        <n v="139.14285714285714" u="1"/>
        <n v="0.19009757106331787" u="1"/>
        <n v="0.37949860735317525" u="1"/>
        <n v="0.50447165069344091" u="1"/>
        <n v="896.99999999999989" u="1"/>
        <n v="0.22665733814349132" u="1"/>
        <n v="0.34825772985912667" u="1"/>
        <n v="0.59537824975825404" u="1"/>
        <n v="831.99999999999977" u="1"/>
        <n v="0.40860571402042295" u="1"/>
        <n v="0.46668274802401138" u="1"/>
        <n v="0.34493001839178022" u="1"/>
        <n v="0.5454545454545453" u="1"/>
        <n v="0.65394927536231851" u="1"/>
        <n v="0.66791587222464532" u="1"/>
        <n v="0.60711004537473012" u="1"/>
        <n v="6316.4285714285852" u="1"/>
        <n v="0.57081491994881906" u="1"/>
        <n v="2117.7142857142858" u="1"/>
        <n v="0.66333333333333322" u="1"/>
        <n v="0.15149577855959945" u="1"/>
        <n v="109.00000000000003" u="1"/>
        <n v="0.16598440041018842" u="1"/>
        <n v="0.3266046695686583" u="1"/>
        <n v="0.5134590377113134" u="1"/>
        <n v="0.54590395534904168" u="1"/>
        <n v="0.57714726827245555" u="1"/>
        <n v="0.70623106805475244" u="1"/>
        <n v="1619.5714285714282" u="1"/>
        <n v="0.3067096110100091" u="1"/>
        <n v="0.38441901116940502" u="1"/>
        <n v="0.393788913097534" u="1"/>
        <n v="0.49122318578613805" u="1"/>
        <n v="0.569287394462615" u="1"/>
        <n v="3151.4285714285725" u="1"/>
        <n v="0.59926704221786153" u="1"/>
        <n v="0.18740023411727152" u="1"/>
        <n v="1884.7142857142856" u="1"/>
        <n v="8.0600084389188947E-2" u="1"/>
        <n v="0.31643077186376972" u="1"/>
        <n v="898.00000000000057" u="1"/>
        <n v="0.35508457640214508" u="1"/>
        <n v="0.61022110357671444" u="1"/>
        <n v="0.26912084830339322" u="1"/>
        <n v="0.83375038325471673" u="1"/>
        <n v="-30.857142857142858" u="1"/>
        <n v="0.59287187623076831" u="1"/>
        <n v="172.85714285714283" u="1"/>
        <n v="10336.142857142844" u="1"/>
        <n v="0.37906848297623724" u="1"/>
        <n v="0.56996460906923174" u="1"/>
        <n v="11019.999999999987" u="1"/>
        <n v="0.62157202201938366" u="1"/>
        <n v="0.51959704475781721" u="1"/>
        <n v="0.60753366020701993" u="1"/>
        <n v="0.70321402935077382" u="1"/>
        <n v="0.57631578105216086" u="1"/>
        <n v="0.67370386952350503" u="1"/>
        <n v="4.9522161076378322E-2" u="1"/>
        <n v="12558.14285714283" u="1"/>
        <n v="0.49973896345066249" u="1"/>
        <n v="12495.142857142831" u="1"/>
        <n v="8.8635609162332624E-2" u="1"/>
        <n v="0.38038160656363257" u="1"/>
        <n v="0.39331774816562487" u="1"/>
        <n v="0.37793353758820103" u="1"/>
        <n v="0.52887933971882406" u="1"/>
        <n v="0.33374742481341924" u="1"/>
        <n v="0.55615224200969526" u="1"/>
        <n v="0.27602408061666939" u="1"/>
        <n v="0.48155346759131662" u="1"/>
        <n v="0.34714854050734445" u="1"/>
        <n v="0.60213553081182958" u="1"/>
        <n v="0.58045365021008366" u="1"/>
        <n v="0.58253774853284679" u="1"/>
        <n v="0.90909090909090906" u="1"/>
        <n v="10704.999999999989" u="1"/>
        <n v="0.64192349599190612" u="1"/>
        <n v="14.285714285714286" u="1"/>
        <n v="0.13718627867084021" u="1"/>
        <n v="0.31876301260604289" u="1"/>
        <n v="0.46090739337433057" u="1"/>
        <n v="0.59331438555047" u="1"/>
        <n v="15131.714285714237" u="1"/>
        <n v="0.20309517298852833" u="1"/>
        <n v="0.41828922443273209" u="1"/>
        <n v="0.25847148075302046" u="1"/>
        <n v="0.33845983155127563" u="1"/>
        <n v="0.15523042023596192" u="1"/>
        <n v="0.41908351381368142" u="1"/>
        <n v="703.71428571428555" u="1"/>
        <n v="0.35563407424769189" u="1"/>
        <n v="0.3867950482242119" u="1"/>
        <n v="0.56248146065988236" u="1"/>
        <n v="205.85714285714286" u="1"/>
        <n v="0.12468469940808721" u="1"/>
        <n v="0.3046243946248004" u="1"/>
        <n v="0.35432043698162585" u="1"/>
        <n v="0.36253460601204507" u="1"/>
        <n v="0.57455666323893662" u="1"/>
        <n v="0.57458584017953662" u="1"/>
        <n v="0.69754495437149033" u="1"/>
        <n v="13.285714285714286" u="1"/>
        <n v="0.21625392396232995" u="1"/>
        <n v="0.33156412359857795" u="1"/>
        <n v="0.44513771420075765" u="1"/>
        <n v="0.48941630374972245" u="1"/>
        <n v="0.23286296992481204" u="1"/>
        <n v="0.34717110336312162" u="1"/>
        <n v="0.47124047814367742" u="1"/>
        <n v="0.56880108991825618" u="1"/>
        <n v="0.60348656921822952" u="1"/>
        <n v="0.11462882889657597" u="1"/>
        <n v="0.31427367237988191" u="1"/>
        <n v="0.5282511586039571" u="1"/>
        <n v="0.56920760940735504" u="1"/>
        <n v="0.32960893854748607" u="1"/>
        <n v="0.54294322061270994" u="1"/>
        <n v="0.60174930354198608" u="1"/>
        <n v="0.27977315689981092" u="1"/>
        <n v="0.34549009434097472" u="1"/>
        <n v="0.47237799133220254" u="1"/>
        <n v="318.71428571428567" u="1"/>
        <n v="0.52483789394285141" u="1"/>
        <n v="0.5177171744357193" u="1"/>
        <n v="0.53675747428613119" u="1"/>
        <n v="0.54997594991364418" u="1"/>
        <n v="0.6101766901739536" u="1"/>
        <n v="1758.1428571428569" u="1"/>
        <n v="1.9250213944422039E-2" u="1"/>
        <n v="0.65368679775280913" u="1"/>
        <n v="9826.2857142857083" u="1"/>
        <n v="0.27518796992481204" u="1"/>
        <n v="0.52937040257665169" u="1"/>
        <n v="0.34550345347973571" u="1"/>
        <n v="0.46426980591791267" u="1"/>
        <n v="706.00000000000011" u="1"/>
        <n v="0.53624341547924836" u="1"/>
        <n v="0.19688420845725293" u="1"/>
        <n v="0.15191457917682707" u="1"/>
        <n v="0.53477143932385751" u="1"/>
        <n v="0.35487170550205249" u="1"/>
        <n v="0.57912049835448964" u="1"/>
        <n v="0.52398811375653676" u="1"/>
        <n v="0.19836842584996825" u="1"/>
        <n v="0.42242253521126766" u="1"/>
        <n v="0.43980046143161811" u="1"/>
        <n v="0.54983592475067844" u="1"/>
        <n v="0.39772359573978056" u="1"/>
        <n v="68.714285714285708" u="1"/>
        <n v="773.57142857142878" u="1"/>
        <n v="0.30220757194064274" u="1"/>
        <n v="0.51955381981959603" u="1"/>
        <n v="0.47176620726851237" u="1"/>
        <n v="578.57142857142867" u="1"/>
        <n v="0.4142297968570669" u="1"/>
        <n v="0.57313901349968288" u="1"/>
        <n v="0.16971279373368148" u="1"/>
        <n v="0.37968524226206757" u="1"/>
        <n v="0.57445637491163815" u="1"/>
        <n v="0.70066600232519516" u="1"/>
        <n v="0.16312217194570136" u="1"/>
        <n v="0.54167997925080402" u="1"/>
        <n v="11209.999999999984" u="1"/>
        <n v="7.0764797162491719E-2" u="1"/>
        <n v="0.42022380793599623" u="1"/>
        <n v="0.17503441929937175" u="1"/>
        <n v="0.35404040404040388" u="1"/>
        <n v="173.85714285714286" u="1"/>
        <n v="0.44491018414669281" u="1"/>
        <n v="0.36502091187038677" u="1"/>
        <n v="0.58628855222497878" u="1"/>
        <n v="0.64539628796780057" u="1"/>
        <n v="0.55895798828434218" u="1"/>
        <n v="0.60882613217305259" u="1"/>
        <n v="0.19190646856188456" u="1"/>
        <n v="0.24325493530366268" u="1"/>
        <n v="0.39727473040697919" u="1"/>
        <n v="0.7026683494095376" u="1"/>
        <n v="0.18837174763122283" u="1"/>
        <n v="0.43953061492067802" u="1"/>
        <n v="0.4379044266955478" u="1"/>
        <n v="3748.1428571428573" u="1"/>
        <n v="0.48802967453733215" u="1"/>
        <n v="0.35823311139406155" u="1"/>
        <n v="0.52547241784037502" u="1"/>
        <n v="0.44451458937812993" u="1"/>
        <n v="0.24394164866331614" u="1"/>
        <n v="0.29218881708345029" u="1"/>
        <n v="0.42590943524937697" u="1"/>
        <n v="0.5930437389975427" u="1"/>
        <n v="1052.8571428571431" u="1"/>
        <n v="0.44502068087814173" u="1"/>
        <n v="0.22373806038394539" u="1"/>
        <n v="0.45381346341653978" u="1"/>
        <n v="0.47397784831052042" u="1"/>
        <n v="0.44020141073923624" u="1"/>
        <n v="0.32261520162666057" u="1"/>
        <n v="0.57062423907378623" u="1"/>
        <n v="0.27890861844954523" u="1"/>
        <n v="0.53400348305063261" u="1"/>
        <n v="0.56563377824304295" u="1"/>
        <n v="0.44583143219264892" u="1"/>
        <n v="0.53637987556642042" u="1"/>
        <n v="0.58412391158740773" u="1"/>
        <n v="0.30680747040117656" u="1"/>
        <n v="0.5010974061486777" u="1"/>
        <n v="2260.2857142857142" u="1"/>
        <n v="8.7663857677902635E-2" u="1"/>
        <n v="0.35745057651157441" u="1"/>
        <n v="0.42494096555847444" u="1"/>
        <n v="0.67489160662368852" u="1"/>
        <n v="0.44233401984916865" u="1"/>
        <n v="0.50634445968316311" u="1"/>
        <n v="0.15228873239436624" u="1"/>
        <n v="0.47828969264505627" u="1"/>
        <n v="0.59046852142349937" u="1"/>
        <n v="0.48677631376098379" u="1"/>
        <n v="6.4107637514839735E-2" u="1"/>
        <n v="0.49527401421028905" u="1"/>
        <n v="0.60326266127983297" u="1"/>
        <n v="0.58955123742008941" u="1"/>
        <n v="54.714285714285701" u="1"/>
        <n v="0.67522838002436059" u="1"/>
        <n v="0.56046157630220095" u="1"/>
        <n v="0.68502609032978368" u="1"/>
        <n v="0.35119029745167729" u="1"/>
        <n v="0.64629991594793734" u="1"/>
        <n v="0.50634787345957277" u="1"/>
        <n v="0.23146111990502574" u="1"/>
        <n v="0.2298529595462141" u="1"/>
        <n v="1890.9999999999993" u="1"/>
        <n v="0.13219043450580933" u="1"/>
        <n v="0.36862955032119915" u="1"/>
        <n v="0.50786763372619992" u="1"/>
        <n v="0.19263850884073508" u="1"/>
        <n v="0.57323397975716073" u="1"/>
        <n v="0.35593644734704177" u="1"/>
        <n v="0.54197176751634601" u="1"/>
        <n v="0.60667953738051794" u="1"/>
        <n v="12029.999999999984" u="1"/>
        <n v="0.17448886102328834" u="1"/>
        <n v="0.52659308611021283" u="1"/>
        <n v="1.8475637857975007E-2" u="1"/>
        <n v="0.16498838109992256" u="1"/>
        <n v="0.30640752646326286" u="1"/>
        <n v="0.29833312833225312" u="1"/>
        <n v="0.16399214167543996" u="1"/>
        <n v="9827.2857142857065" u="1"/>
        <n v="0.46532643857944345" u="1"/>
        <n v="2031.285714285714" u="1"/>
        <n v="0.53585488365430933" u="1"/>
        <n v="0.40072279789396437" u="1"/>
        <n v="11344.857142857136" u="1"/>
        <n v="0.22040526128688229" u="1"/>
        <n v="0.30939098297989676" u="1"/>
        <n v="77.857142857142861" u="1"/>
        <n v="0.72574105621805796" u="1"/>
        <n v="0.66747065965196284" u="1"/>
        <n v="0.35209226922926673" u="1"/>
        <n v="0.33204557174012811" u="1"/>
        <n v="0.55939085924864185" u="1"/>
        <n v="0.58857407100848091" u="1"/>
        <n v="0.67351732819603272" u="1"/>
        <n v="0.41790307296602291" u="1"/>
        <n v="0.67286681185257013" u="1"/>
        <n v="0.3516897779798438" u="1"/>
        <n v="0.70040411441856942" u="1"/>
        <n v="1113.0000000000005" u="1"/>
        <n v="0.49326480455859628" u="1"/>
        <n v="5.8270676691729327E-2" u="1"/>
        <n v="0.87311216298510752" u="1"/>
        <n v="14389.428571428523" u="1"/>
        <n v="0.49966169644773584" u="1"/>
        <n v="0.18678325110085423" u="1"/>
        <n v="0.56215087181870249" u="1"/>
        <n v="9.6052631578947376E-2" u="1"/>
        <n v="0.76359588248901222" u="1"/>
        <n v="0.18609865470852019" u="1"/>
        <n v="0.32757893747526712" u="1"/>
        <n v="0.49048441240183943" u="1"/>
        <n v="0.64512657080715297" u="1"/>
        <n v="0.65288862291312855" u="1"/>
        <n v="102" u="1"/>
        <n v="0.17250469995488052" u="1"/>
        <n v="713.57142857142867" u="1"/>
        <n v="0.85080292018907355" u="1"/>
        <n v="0.2571619060511719" u="1"/>
        <n v="0.40002231766183965" u="1"/>
        <n v="12002.285714285706" u="1"/>
        <n v="0.4616374599585451" u="1"/>
        <n v="0.54670866141732144" u="1"/>
        <n v="0.347766479952406" u="1"/>
        <n v="0.36895544807007447" u="1"/>
        <n v="0.6614507879232665" u="1"/>
        <n v="2147.428571428572" u="1"/>
        <n v="0.40985127150821471" u="1"/>
        <n v="0.72611389478025168" u="1"/>
        <n v="0.50133979434156883" u="1"/>
        <n v="0.36023082621749036" u="1"/>
        <n v="0.40994671959733481" u="1"/>
        <n v="0.3507966563429008" u="1"/>
        <n v="0.36464726831855709" u="1"/>
        <n v="0.56118278299591073" u="1"/>
        <n v="42.714285714285708" u="1"/>
      </sharedItems>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45">
  <r>
    <n v="1"/>
    <n v="1"/>
    <m/>
    <s v="Administrativo con presunta incidencia disciplinaria "/>
    <s v="14 04 100   "/>
    <s v="H1ANTYSTODOM2021. Plazo de calibración de diseños en la ejecución de la etapa de preconstrucción del proyecto de ciclorrutas del convenio 2017–AS–20–0025 entre Gobernación de Antioquia e Indeportes y Contrato 171-2018. _x000a__x000a_La cláusula séptima del Convenio Interadministrativo N° 1234, firmado el 10 de noviembre de 2017, entre Instituto Nacional de Vías – INVÍAS, y el Departamento de Antioquia - Secretaría de Infraestructura Física, indica lo siguiente: “CLAÚSULA SÉPTIMA: OBLIGACIONES A CARGO DEL DEPARTAMENTO: 1) (...) obtener previo a la contratación de las obras, los diseños, planos, estudios y todos los documentos técnicos para el adecuado desarrollo de las obras (…)”._x000a__x000a_Así mismo, el Pliego de Condiciones Definitivo de la Licitación Pública LP-004 de 2018, para el contrato de obra, estableció lo siguiente con respecto a los plazos para la calibración de estudios y diseños requeridos para construir las obras objeto del contrato: (...) En esta etapa el contratista deberá realizar todas y cada una de las intervenciones necesarias y suficientes para llevar a nivel de Fase III los estudios y diseños existentes para construir las obras objeto del contrato (…). Para todos los efectos las intervenciones sobre los Estudios y Diseños son responsabilidad del Contratista. La etapa de preconstrucción tendrá un plazo de treinta (30) días calendario._x000a__x000a_El pliego de condiciones para el contrato de interventoría 1355 de 2018, el cual hace parte del contrato, establece en el numeral 8.25.1. Aprobación de Estudios y Diseños lo siguiente: “(…) Es responsabilidad del interventor exigir al contratista el cumplimiento de los plazos establecidos contractualmente para la entrega de Estudios y Diseños y en caso de incumplimiento adelantar las gestiones requeridas para iniciar las acciones administrativas a que haya lugar”._x000a__x000a_En la información suministrada por la entidad (INDEPORTES), se observó que existió incumplimiento en la ejecución contractual a lo establecido en el pliego de condiciones definitivo con relación a los términos previstos para la entrega definitiva de los estudios y diseños calibrados a Fase III requeridos para construir las obras objeto del contrato, tal como consta en el informe mensual de interventoría No. 13 correspondiente al período del 01 al 15 de diciembre de 2019 y sus anexos técnicos, ya muy cerca de la terminación del plazo inicial."/>
    <s v="Incumplimiento de las obligaciones expresamente pactadas en el Pliego de Condiciones Definitivo de la Licitación Pública LP-004 de 2018 numeral 1.3. ETAPA DE PRECONSTRUCCIÓN, al no entregarse en el plazo establecido de treinta (30) días calendario, la calibración a nivel de Fase III de los estudios y diseños existentes, necesarios para construir las obras del contrato, lo cual, generó el consiguiente atraso de la ejecución de las obras._x000a__x000a_(...) deficiencias en la gestión y control del supervisor e  interventor para hacer cumplir esta exigencia acorde con lo establecido en el pliego de condiciones, toda vez que la calibración de estudios y diseños fue ejecutada durante el desarrollo de la ejecución del contrato (...)._x000a__x000a_(...) las dificultades presentadas en la ejecución del contrato se hubieran podido subsanar si desde la fase de la elaboración y revisión de la formulación del proyecto se hubiera realizado una planeación adecuada que permitiera que el proyecto estuviera lo más ajustado posible y así el contratista hubiera realizado la calibración de los diseños a fase III en el tiempo acordado y de una manera más ágil y oportuna, lo que evitaría la suspensión del contrato y los retrasos en la entrega de las obras."/>
    <s v="Elaborar guía para la estructuración de proyectos del INVIAS."/>
    <s v="Documentación y socialización de la guía técnica para la estructuración de proyectos del INVIAS."/>
    <s v="Guía técnica de estructuración de proyectos socializada"/>
    <n v="1"/>
    <d v="2022-01-03T00:00:00"/>
    <x v="0"/>
    <n v="25.428571428571427"/>
    <x v="0"/>
    <n v="1"/>
    <s v="Actuación Especial de Fiscalización contratos de obra 171 de 2018 y L-2018-004 y sus respectivas interventorías, producto de convenios entre el INVIAS y el departamento de Antioquia y el municipio de Santo Domingo."/>
    <m/>
    <n v="-1491.4"/>
    <x v="0"/>
    <n v="25.428571428571427"/>
    <n v="0"/>
    <n v="0"/>
    <m/>
    <x v="0"/>
    <s v="CUMPLIDO"/>
    <x v="0"/>
    <x v="0"/>
    <n v="1"/>
    <x v="0"/>
  </r>
  <r>
    <n v="2"/>
    <n v="2"/>
    <m/>
    <s v="Administrativo con presunta connotación disciplinaria"/>
    <s v="14 04 100   "/>
    <s v="H2ANTYSTODOM2021. Principio de planeación, viabilización y contratación del proyecto ciclorrutas en el Departamento de Antioquia, contrato 171 de 2018.  _x000a__x000a_El Instituto Departamental de Deportes de Antioquia, INDEPORTES, realizó el proceso de selección mediante el cual suscribió el Contrato de Obra No. 171 – 2018 (...) con el Consorcio Ciclo–infraestructura por $44.136.796.199 y un plazo de 11 meses a partir de la suscripción del acta de inicio que tiene fecha del 28 de enero de 2019. _x000a__x000a_El Contrato se suspendió mediante acta 1 con fecha del 23/12/2019, faltando 5 días para el vencimiento del tiempo contractual, con un avance físico de la obra del 12% y un avance financiero del 6%, según consta en informes de interventoría._x000a__x000a_(...) al contrato se le realizaron 13 actas de suspensiones en total por un periodo de 335 días calendario, se hicieron tres prorrogas por 9 meses. El 17 de septiembre de 2021, fecha en que se realizó visita técnica por parte de la Contraloría General de la República, el contrato estaba con las obras terminadas y suspendido, faltando seis días para la terminación del tiempo contractual."/>
    <s v="Debilidades en la planeación y viabilización desde la fase inicial del proyecto, por lo cual se tuvieron retrasos en la calibración de los diseños y en los tiempos requeridos para la elaboración y obtención de permisos y licencias por parte de autoridades ambientales y de las administraciones municipales, derivando en la no entrega oportuna de las obras de acuerdo con los plazos establecidos contractualmente. _x000a__x000a_Deficiencias en el cumplimiento de requisitos exigidos durante la etapa de estructuración y formulación del proyecto respecto al trámite para la obtención de permisos de intervención vial, ingreso a los lotes donde se van a construir las obras (servidumbre), diseños definitivos de secciones transversales de ciclorruta, diseño y lineamiento geométrico, diseño de obras hidráulicas y pavimentos necesario para la ejecución de las obras; así como la falta de control en la revisión y evaluación de los requisitos técnicos obligatorios establecidos para la viabilización de los proyectos."/>
    <s v="Elaborar guía para la estructuración de proyectos del INVIAS."/>
    <s v="Documentación y socialización de la guía técnica para la estructuración de proyectos del INVIAS."/>
    <s v="Guía técnica de estructuración de proyectos socializada"/>
    <n v="1"/>
    <d v="2022-01-03T00:00:00"/>
    <x v="0"/>
    <n v="25.428571428571427"/>
    <x v="0"/>
    <n v="1"/>
    <s v="Actuación Especial de Fiscalización contratos de obra 171 de 2018 y L-2018-004 y sus respectivas interventorías, producto de convenios entre el INVIAS y el departamento de Antioquia y el municipio de Santo Domingo."/>
    <m/>
    <n v="-1491.4"/>
    <x v="0"/>
    <n v="25.428571428571427"/>
    <n v="0"/>
    <n v="0"/>
    <m/>
    <x v="0"/>
    <s v="CUMPLIDO"/>
    <x v="0"/>
    <x v="1"/>
    <n v="1"/>
    <x v="1"/>
  </r>
  <r>
    <n v="3"/>
    <n v="3"/>
    <m/>
    <s v="Administrativo con presunta connotación disciplinaria "/>
    <s v="14 04 100   "/>
    <s v="H3ANTYSTODOM2021. Disminución en el alcance del proyecto de ciclorrutas, contrato de obra 171 de 2018 y convenio 2017-AS-20-0025._x000a__x000a_El Instituto Nacional de Vías – INVÍAS, suscribió el convenio interadministrativo 1234, de fecha 10 de noviembre de 2017, con el Departamento de Antioquia -Secretaría de Infraestructura Física (...) por $235.556.321.892, dentro de los cuales, según anexo 1, determinaron que $45.000.000.000 serían para “CICLOINFRAESTRUCTURA EN SUBREGIONES DEL DPTO DE ANTIOQUIA”. En este mismo convenio, en su cláusula primera, parágrafo segundo, se autorizó a la gobernación para celebrar convenio solamente con INDEPORTES Antioquia para la ejecución de la ciclo infraestructura._x000a__x000a_Del anterior convenio, nace el convenio interadministrativo de cooperación 201-AS-20-0025, entre el Departamento de Antioquia - Secretaría de Infraestructura Física y el Instituto Departamental de Deportes de Antioquia - INDEPORTES._x000a__x000a_De este convenio de cooperación, y previo todos los pasos de una licitación Pública, INDEPORTES suscribió el contrato de obra 171 de 2018 con el Consorcio Ciclo Infraestructura, por $44.136.796.199 ._x000a__x000a_El alcance inicial del contrato de obra contemplaba la construcción de 33,76 Km de ciclorruta con un presupuesto oficial de $45.000.000.000. (...) el proceso de selección y adjudicación contractual se hizo con diseños en fase II aportados por la Secretaría de Infraestructura del departamento, siendo exigido al contratista de obra realizar el ajuste y calibración de tales diseños a fase III durante el primer mes de la ejecución del contrato, para proseguir con la gestión predial, obtención de licencias y permisos requeridos para el desarrollo de las obras. _x000a__x000a_Por situaciones y modificaciones, el proyecto tuvo un recorte de 14,98 Km, construyendo un total de 18,77 Km (55,6% del alcance inicial; 15,56 Km en Urabá, 2,94 Km en Polideportivo Tulio Ospina y 0,27 Km del puente hacienda El Progreso) con el mismo valor contractual de $44.136.796.199."/>
    <s v="Deficiencias de planeación, control, gestión y supervisión para viabilizar adecuadamente el proyecto, subestimando la totalidad de recursos físicos y financieros requeridos (gestión predial, permisos y licencias) para el desarrollo y ejecución del proyecto._x000a__x000a_(...) Es cierto que la coordinación de las actividades de planeación y ejecución del alcance de las obras debían ser primordialmente observadas por INDEPORTES y la gobernación, pero también tiene cierto grado de participación INVÍAS, acorde con las consideraciones de la cláusula 8 del convenio 1234 de 2017 y cláusula novena de la “vigilancia y control de la ejecución del convenio” y si bien lo dice en su respuesta “Papel crucial desempeña la interventoría contratada por el INVÍAS frente a la revisión de los diseños”, se anota que INVÍAS, como supervisor del correcto desarrollo y ejecución del convenio debería haber efectuado la revisión y estudio preliminar de la documentación utilizada por INDEPORTES para apertura del proceso licitatorio._x000a__x000a_INVÍAS requirió a la gobernación información acerca del alcance del proyecto el 13 de abril de 2020, casi un año y medio después de haberse iniciado el contrato de obra, además, solicitan ampliar la información acerca de los diferentes incumplimientos que ha tenido el contratista y que hacen que las obras no avancen, ya que el Consorcio Ciclorrutas hasta ese momento no había subsanado la calibración de diseños y desde noviembre de 2019 se solicitó proceso sancionatorio contra el contratista de obra, pero según la documentación contractual disponible, Indeportes no ejecutó la recomendación realizada por la interventoría._x000a__x000a_Por la valoración incompleta y proyección de los diseños fase 2 y la tardía entrega de los diseños fase 3, el proyecto sufrió una serie de cambios que recortaron significativamente su alcance y de haberse efectuado una adecuada supervisión por parte de INDEPORTES como entidad contratante y de INVÍAS como entidad aportante de los dineros, se hubiera definido un objeto contractual y unos pliegos de condiciones acordes con un alcance real._x000a__x000a_(...) se precisa según la respuesta que tanto la Gobernación, INDEPORTES e INVÍAS contaban con un supervisor para el proyecto, pero ninguno de ellos atendió a las advertencias de la interventoría, a pesar de la experiencia requerida que deben de tener todos estos funcionarios para el manejo de estas situaciones y hacer uso de las facultades administrativas y legales a su disposición."/>
    <s v="Aplicar estrictamente los lineamientos establecidos en el manual de interventoría del invias ( resolución No. 319 del 26/01/2022) el cual es aplicable a los convenios interadministrativos que suscribe esta entidad."/>
    <s v="Socialización del manual de interventoría."/>
    <s v="Agendamiento de socialización del manual de interventoría"/>
    <n v="2"/>
    <d v="2022-01-03T00:00:00"/>
    <x v="1"/>
    <n v="14.571428571428571"/>
    <x v="1"/>
    <n v="0"/>
    <s v="Actuación Especial de Fiscalización contratos de obra 171 de 2018 y L-2018-004 y sus respectivas interventorías, producto de convenios entre el INVIAS y el departamento de Antioquia y el municipio de Santo Domingo."/>
    <m/>
    <n v="-1488.8666666666666"/>
    <x v="1"/>
    <n v="0"/>
    <n v="0"/>
    <n v="0"/>
    <m/>
    <x v="1"/>
    <s v="PRÓXIMO A VENCER"/>
    <x v="0"/>
    <x v="2"/>
    <n v="1"/>
    <x v="2"/>
  </r>
  <r>
    <n v="4"/>
    <n v="4"/>
    <m/>
    <s v="Administrativo"/>
    <s v="14 04 100   "/>
    <s v="H4ANTYSTODOM2021. Avance físico - financiero de las obras del contrato 171 de 2018 y labor de interventoría contrato 1355 de 2018._x000a__x000a_El Instituto Departamental de Deportes de Antioquia, INDEPORTES, realizó el proceso de selección mediante el cual suscribió el Contrato de Obra 171 de 2018, con el Consorcio Ciclo Infraestructura por $44.136.796.199 y un plazo de 11 meses a partir de la suscripción del acta de inicio que tiene fecha del 28 de enero de 2019.  _x000a__x000a_A su vez, el Instituto Nacional de Vías – INVÍAS, realizó el proceso de selección mediante el cual suscribió el contrato de interventoría 1355 de 2018, con el Consorcio Ciclorruta, por $3.120.205.437, plazo contractual de 12 meses, con fecha de inicio el 27 de diciembre de 2018, con el fin de darle seguimiento al contrato de obra 171 de 2018._x000a__x000a_El contrato de interventoría fue suspendido con acta N° 1 del 16 de diciembre de 2019 hasta el 1 de febrero de 2020 faltando 12 días para la culminación del tiempo contractual y con un avance financiero del dicho contrato del 48%. _x000a__x000a_El contrato de interventoría suscrito con Consorcio Ciclorruta (Interventoría N°1) fue cedido al Consorcio Ciclo Rutas CCT (Interventoría N°2), quien inicia actividades según acta N°1 a partir del 15 de julio de 2020. En total el proyecto y el contrato de interventoría estuvo suspendido siete meses._x000a__x000a_Habiendo transcurrido 11 meses y 20 días, se aprecia que la Interventoría N°1 consumió casi la totalidad del plazo contractual inicialmente concedido (12 meses), tiempo durante el cual el avance físico de las obras fue de 13,89%. (...) Contrario a lo anterior, el contrato de interventoría 1355 de 2018 tuvo una ejecución financiera por $1.502.743.875, equivalente al 48.2% de su valor total, presentándose una gran diferencia entre el avance del contrato de obra e interventoría. _x000a__x000a_Por su parte, la interventoría N° 2 en un tiempo de 10 meses de ejecución reportados hasta el 19 de abril de 2021 (incluidas suspensiones aprobadas), logró que las obras del contrato de obra tuvieran un avance físico del 79.11% (avance acumulado total del 93,01%), con un costo de recursos utilizados para este servicio de interventoría de $1.110.737.74 equivalente al 35.6% del valor del contrato, siendo evidente la eficiencia de la segunda interventoría con mayor avance de obra y menor valor de recursos utilizados, con respecto a la interventoría N° 1. "/>
    <s v="Deficiencias en el control, supervisión y gestión por parte de INVÍAS e INDEPORTES y en la labor de la interventoría N°1, que permitieran el adecuado desarrollo del proyecto y reinicio oportuno del contrato de interventoría luego de las sucesivas suspensiones."/>
    <s v="Aplicar estrictamente los lineamientos establecidos en el manual de interventoría del invias ( resolución No. 319 del 26/01/2022) el cual es aplicable a los convenios interadministrativos que suscribe esta entidad."/>
    <s v="Socialización del manual de interventoría."/>
    <s v="Agendamiento de socialización del manual de interventoría"/>
    <n v="2"/>
    <d v="2022-01-03T00:00:00"/>
    <x v="1"/>
    <n v="14.571428571428571"/>
    <x v="1"/>
    <n v="0"/>
    <s v="Actuación Especial de Fiscalización contratos de obra 171 de 2018 y L-2018-004 y sus respectivas interventorías, producto de convenios entre el INVIAS y el departamento de Antioquia y el municipio de Santo Domingo."/>
    <m/>
    <n v="-1488.8666666666666"/>
    <x v="1"/>
    <n v="0"/>
    <n v="0"/>
    <n v="0"/>
    <m/>
    <x v="1"/>
    <s v="PRÓXIMO A VENCER"/>
    <x v="0"/>
    <x v="3"/>
    <n v="1"/>
    <x v="3"/>
  </r>
  <r>
    <n v="5"/>
    <n v="5"/>
    <m/>
    <s v="Administrativo con presunta connotación disciplinaria"/>
    <s v="14 04 100   "/>
    <s v="H5ANTYSTODOM2021. Seguridad vial y de desplazamiento en ciclorrutas del proyecto y calidad y durabilidad de las obras ejecutadas en el frente AMVA - Polideportivo Tulio Ospina de Bello del contrato 171 de 2018.  _x000a__x000a_Mediante visita técnica a las obras ejecutadas en los distintos frentes, se observa que existen discontinuidades y ausencia de elementos de seguridad vial tales como barandas y señalización horizontal y vertical, así como, desgastes y daños prematuros en algunos ítems ejecutados en el frente AMVA-Polideportivo Tulio Ospina de Bello. Lo anterior afecta la seguridad de los usuarios de la ciclorruta y por ende genera riesgos de accidente a la población beneficiaria del proyecto. "/>
    <s v="Deficiencias en la ejecución indicando que su calidad no es la requerida, dejando expuestos a riesgos de accidente a los usuarios y generando un menor nivel de servicio de esta infraestructura. "/>
    <s v="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_x000a__x000a_"/>
    <s v="Reparación por parte del contratista y recibo por parte de Indeportes y la  Gobernación de Antioquia como garantía, de los defectos detectados por el Ente de Control."/>
    <s v="Informe de Indeportes y la Gobernación de Antioquia con registro fotográfico del recibo de las obras a satisfacción. En caso de no subsanación el informe de declaratoria del siniestro   "/>
    <n v="1"/>
    <d v="2022-01-03T00:00:00"/>
    <x v="2"/>
    <n v="18.857142857142858"/>
    <x v="2"/>
    <n v="0"/>
    <s v="Actuación Especial de Fiscalización contratos de obra 171 de 2018 y L-2018-004 y sus respectivas interventorías, producto de convenios entre el INVIAS y el departamento de Antioquia y el municipio de Santo Domingo."/>
    <m/>
    <n v="-1489.8666666666666"/>
    <x v="1"/>
    <n v="0"/>
    <n v="0"/>
    <n v="0"/>
    <m/>
    <x v="2"/>
    <s v="EN TERMINO"/>
    <x v="0"/>
    <x v="4"/>
    <n v="1"/>
    <x v="4"/>
  </r>
  <r>
    <n v="6"/>
    <n v="6"/>
    <m/>
    <s v="Administrativo con presunta connotación fiscal y disciplinaria "/>
    <s v="14 04 100   "/>
    <s v="H6ANTYSTODOM2021. Actividades y pagos realizados en el frente de Occidente en contrato de obra 171 de 2018 y contrato de interventoría 1355 de 2018. _x000a__x000a_Pago de actividades en el frente de Occidente, tanto de obra por $53.116.110 como por el servicio de interventoría por $47.787.480, sin disponer de los diseños definitivos y aprobados en fase III, al final se determinó no construir los tramos de este frente ante las necesidades prediales y el alto costo de los terrenos requeridos. Lo anterior, generó detrimento patrimonial por $100.903.590 debido a la inversión de recursos que no aportaron utilidad ni beneficio a la comunidad._x000a__x000a_Para el desarrollo del contrato de obra, en el frente de Occidente se tenía proyectada la construcción de dos tramos de ciclorruta entre el Puente de Occidente (Santafé de Antioquia) hacia el municipio de Sopetran con una longitud de 15,59 Km. _x000a__x000a_Desde el inicio del contrato hasta el mes de julio de 2019, se realizaron actividades de localización y replanteo, gestión ambiental y predial, por un valor total de $53.116.110, lo anterior, sin disponer a tal fecha de los diseños definitivos y aprobados en fase III. Se analiza por las diferentes partes (INVÍAS, Gobernación de Antioquia, INDEPORTES, Interventoría y Contratista), que, ante las necesidades prediales y alto costo de los terrenos requeridos en el frente de Occidente, estos tramos de ciclorruta no son viables y determinan el traslado de los recursos correspondientes por $18.763.786.844 para el frente de Urabá.  (...) Las anteriores actividades y pagos fueron aprobados por la interventoría. _x000a__x000a_(...) Al evaluar el costo de las actividades pagadas en el frente de Occidente del proyecto, en labores de interventoría por $47.787.480, equivalen a un porcentaje del 89,97% de lo pagado en el contrato de obra por $53.116.110, lo que es no es coherente con la proporción de costos del proyecto, ni normal para obras de construcción. "/>
    <s v="Se ocasiona porque no se viabilizó oportunamente el frente de Occidente del proyecto e incumplir con la oportuna calibración de los diseños que conllevó a la decisión de no construir estos tramos y evitar incurrir en los costos referidos en los hechos mencionados en el contrato de obra e interventoría, además de vislumbrar deficiencias de planeación, gestión, control y supervisión para garantizar la madurez, valoración y adecuada viabilización del proyecto, lo que permitió la inversión de un total de $100.903.590 en actividades ejecutadas en el frente de Occidente no construido._x000a__x000a_INVÍAS menciona en su respuesta que la viabilidad del proyecto es de la entidad contratante IINDEPORTES, pero, según el numeral 7 de la cláusula octava del convenio 1234 de 2017, quien da el visto bueno a los pliegos es INVÍAS; además, dentro de sus obligaciones también está supervisar el desarrollo del convenio; (...) es importante hacer la mención también a INVÍAS de que la fase II de unos diseños tiene como fin establecer la “Factibilidad”, por lo tanto, previo al inicio de la ejecución de este proyecto se debió haber tenido unos diseños con la información a profundidad, una propuesta económica final, unos estudios ambientales además del conocimiento del costo de la gestión predial para este tramo._x000a__x000a_(...) con la no ejecución de este tramo, se puede concluir la falta de claridad y la debilidad de los diseños proporcionados en fase II por la entidad contratante. "/>
    <s v="Elaborar guía para la estructuración de proyectos del INVIAS."/>
    <s v="Documentación y socialización de la guía técnica para la estructuración de proyectos del INVIAS."/>
    <s v="Guía técnica de estructuración de proyectos socializada"/>
    <n v="1"/>
    <d v="2022-01-03T00:00:00"/>
    <x v="0"/>
    <n v="25.428571428571427"/>
    <x v="0"/>
    <n v="1"/>
    <s v="Actuación Especial de Fiscalización contratos de obra 171 de 2018 y L-2018-004 y sus respectivas interventorías, producto de convenios entre el INVIAS y el departamento de Antioquia y el municipio de Santo Domingo."/>
    <m/>
    <n v="-1491.4"/>
    <x v="0"/>
    <n v="25.428571428571427"/>
    <n v="0"/>
    <n v="0"/>
    <m/>
    <x v="0"/>
    <s v="CUMPLIDO"/>
    <x v="0"/>
    <x v="5"/>
    <n v="1"/>
    <x v="5"/>
  </r>
  <r>
    <n v="7"/>
    <n v="7"/>
    <m/>
    <s v="Administrativo"/>
    <s v="14 04 100   "/>
    <s v="H9ANTYSTODOM2021. Giro de los recursos del convenio interadministrativo N° 01241 de 2017._x000a__x000a_En la evaluación realizada al Convenio Interadministrativo N° 01241 de 2017, suscrito entre el Instituto Nacional de Vías y el municipio de Santo Domingo Antioquia, se constató (...) en la conciliación bancaria correspondiente a la cuenta corriente del convenio, se observó para el día 12 de diciembre del año 2019 cinco (5) transferencias electrónicas realizadas en el portal transaccional que suman $85.819.791. Es importante indicar que el convenio interadministrativo deja claro que solo se debe realizar pagos en cheque con firmas conjuntas correspondientes al interventor contratado por el INSTITUTO y del Tesorero de EL MUNICIPIO. "/>
    <s v="Trasgresión del control establecido en el convenio causado por la debilidad en el seguimiento y control a los recursos consignados en la cuenta por parte de la supervisión y la interventoría, lo que aumenta el riesgo en el manejo de estos recursos que podría conllevar a ser usados para fines diferentes al establecido en el convenio."/>
    <s v="Aplicar estrictamente los lineamientos establecidos en el manual de interventoría del invias ( resolución No. 319 del 26/01/2022) el cual es aplicable a los convenios interadministrativos que suscribe esta entidad."/>
    <s v="Socialización del manual de interventoría."/>
    <s v="Agendamiento de socialización del manual de interventoría"/>
    <n v="2"/>
    <d v="2022-01-03T00:00:00"/>
    <x v="1"/>
    <n v="14.571428571428571"/>
    <x v="1"/>
    <n v="0"/>
    <s v="Actuación Especial de Fiscalización contratos de obra 171 de 2018 y L-2018-004 y sus respectivas interventorías, producto de convenios entre el INVIAS y el departamento de Antioquia y el municipio de Santo Domingo."/>
    <m/>
    <n v="-1488.8666666666666"/>
    <x v="1"/>
    <n v="0"/>
    <n v="0"/>
    <n v="0"/>
    <m/>
    <x v="1"/>
    <s v="PRÓXIMO A VENCER"/>
    <x v="0"/>
    <x v="6"/>
    <n v="1"/>
    <x v="6"/>
  </r>
  <r>
    <n v="8"/>
    <n v="8"/>
    <m/>
    <s v="Administrativo"/>
    <s v="14 04 100   "/>
    <s v="H10ANTYSTODOM2021. Principio de planeación contrato de obra pública Nº L-2018-004 municipio de Santo Domingo - Antioquia._x000a__x000a_Se observó que existió incumplimiento por parte del contratista en los términos establecidos para la entrega definitiva de los ajustes y actualización de los estudios y diseños (estructurales, hidráulicos, hidrológicos, diseño geométrico), para la ejecución de las obras contempladas en el contrato, toda vez que, en los informes mensuales de interventoría, se señala reiteradamente lo siguiente: “(…) No se ha concluido la etapa de estudios y diseños, faltando por parte del contratista dar respuesta a las observaciones de la interventoría en aspecto Hidráulicos e Hidrológicos …”."/>
    <s v="Deficiencias por parte del contratista en la revisión, ajuste y actualización de los estudios y diseños iniciales del proyecto, toda vez que dicha actividad fue ejecutada durante el desarrollo de la ejecución del contrato, incumpliendo con el plazo de los dos (2) meses establecidos a partir de la suscripción del acta de inicio de obra para su entrega definitiva, generando retrasos en el cronograma establecido para la ejecución de obras. "/>
    <s v="Aplicar estrictamente los lineamientos establecidos en el manual de interventoría del invias ( resolución No. 319 del 26/01/2022) el cual es aplicable a los convenios interadministrativos que suscribe esta entidad."/>
    <s v="Socialización del manual de interventoría."/>
    <s v="Agendamiento de socialización del manual de interventoría"/>
    <n v="2"/>
    <d v="2022-01-03T00:00:00"/>
    <x v="1"/>
    <n v="14.571428571428571"/>
    <x v="1"/>
    <n v="0"/>
    <s v="Actuación Especial de Fiscalización contratos de obra 171 de 2018 y L-2018-004 y sus respectivas interventorías, producto de convenios entre el INVIAS y el departamento de Antioquia y el municipio de Santo Domingo."/>
    <m/>
    <n v="-1488.8666666666666"/>
    <x v="1"/>
    <n v="0"/>
    <n v="0"/>
    <n v="0"/>
    <m/>
    <x v="1"/>
    <s v="PRÓXIMO A VENCER"/>
    <x v="0"/>
    <x v="7"/>
    <n v="1"/>
    <x v="7"/>
  </r>
  <r>
    <n v="9"/>
    <n v="9"/>
    <m/>
    <s v="Administrativo"/>
    <s v="14 04 100   "/>
    <s v="H11ANTYSTODOM2021. Planeación y estructuración contrato de obra pública Nº L-2018-004 municipio de Santo Domingo - Antioquia._x000a__x000a_Realizada la revisión de la información que soporta la ejecución del contrato de obra pública N° L-2018-004, se observó que el municipio de Santo Domingo realizó una adición presupuestal por $6.601.329.636 equivalente al 47,50% del valor inicial del contrato, debido a que, según lo establecido en el Otrosí N°1, en desarrollo de la etapa de revisión se identificaron por parte del contratista, la interventoría y la supervisión del contrato varios requerimientos de obras complementarias consistentes en la construcción de muros de contención en concreto reforzado, alcantarillas transversales de 36 pulgadas, construcción de sumideros, reparación de pavimento articulado; al igual que 55 ítems no previstos, que no habían sido contemplados en el presupuesto inicial del proyecto (ver tabla N°19) que en términos generales eran previsibles para el normal desarrollo de la obra."/>
    <s v="Deficiencias por parte del municipio de Santo Domingo en la etapa de planeación para la elaboración de los estudios y diseños requeridos, que permitieran establecer con mayor precisión las obras requeridas para la terminación de proyecto, generando un incremento significativo del presupuesto, representado en un 47,50% del valor inicial estimado, conllevando a mayores costos económicos y tiempos requeridos para la terminación de las obras."/>
    <s v="Elaborar guía para la estructuración de proyectos del INVIAS."/>
    <s v="Documentación y socialización de la guía técnica para la estructuración de proyectos del INVIAS."/>
    <s v="Guía técnica de estructuración de proyectos socializada"/>
    <n v="1"/>
    <d v="2022-01-03T00:00:00"/>
    <x v="0"/>
    <n v="25.428571428571427"/>
    <x v="0"/>
    <n v="1"/>
    <s v="Actuación Especial de Fiscalización contratos de obra 171 de 2018 y L-2018-004 y sus respectivas interventorías, producto de convenios entre el INVIAS y el departamento de Antioquia y el municipio de Santo Domingo."/>
    <m/>
    <n v="-1491.4"/>
    <x v="0"/>
    <n v="25.428571428571427"/>
    <n v="0"/>
    <n v="0"/>
    <m/>
    <x v="0"/>
    <s v="CUMPLIDO"/>
    <x v="0"/>
    <x v="8"/>
    <n v="1"/>
    <x v="8"/>
  </r>
  <r>
    <n v="10"/>
    <n v="10"/>
    <m/>
    <s v="Administrativo con presunta connotación disciplinaria y fiscal"/>
    <s v="14 04 100   "/>
    <s v="H13ANTYSTODOM2021. Deficiencias técnicas en la ejecución del contrato de obra pública L2018-004 de 2018 del municipio de Santo Domingo - Antioquia._x000a__x000a_Durante el recorrido se presentaron las siguientes deficiencias técnicas: _x000a__x000a_1. La obra de arte ubicada sobre la abscisa k0+218 margen izquierdo de la vía - alcantarilla de Ø36” de longitud 18,00 m en tubería PVC Novafort Pavco, la tubería instalada presenta fracturamiento y rotura de las paredes circulares._x000a__x000a_2. En el costado derecho sobre la abscisa k0+454 de la vía, específicamente en el box coulvert del afluente Nº 2 se evidenció la no terminación de la construcción del box coulvert._x000a__x000a_3. En el costado derecho sobre la abscisa k0+464,6 de la vía, específicamente 3 m a la salida del box coulvert Nº 2 del afluente principal se evidenció el cambio de nivel en la placa de fondo del canal, lo cual ha generado socavación aproximada de la placa de 10,0 cm en el extremo izquierdo y en una socavación aproximada de la misma placa 5,0 cm en el extremo derecho en la longitud de 6 metros de la placa del canal._x000a__x000a_4. Se evidenció la erosión del talud que se encuentra sobre el box coulvert construido en la margen izquierda de la vía en el afluente Nº 1._x000a__x000a_5. En el costado derecho sobre la misma abscisa (k0+277) de la vía, se evidenció que, para garantizar la estabilización del talud, se instalaron unos sacos en fibra que contienen material de suelo confinado, (...) los cuales presentan deterioro por perdida de la fibra y exposición a los impactos negativos del clima (intemperismo)._x000a__x000a_6. En el costado derecho sobre la abscisa k0+485 de la vía, específicamente en el talud que colinda con el box coulvert del afluente Nº 2 se evidencio el daño del geotextil y socavación del terreno._x000a__x000a_7. En la abscisa k0+210 hasta K0+240 de la vía se evidencia una dilatación entre la cuneta y el borde del pavimento._x000a__x000a_8. En el costado derecho sobre la abscisa k0+346 de la vía, específicamente en el interior del box coulvert Nº1 (...) del afluente principal se evidenció una estructura de concreto en forma de ele (L) (...) la cual no fue removida del canal, generando un obstáculo para el flujo del agua de la quebrada San Miguel y por consiguiente acumulación de arenas. _x000a__x000a_9. En cuanto a la reinstalación del adoquín se pudo evidenciar que se presentan problemas de instalación (asentamientos, levantamientos y fracturamiento de adoquín) contiguo al muro de la vía."/>
    <s v="Debilidades en las labores de vigilancia, control y seguimiento de la interventoría, en la verificación de la calidad de los bienes y servicios adquiridos por la Entidad Estatal y el cumplimiento de las normas técnicas por parte del contratista. Así mismo, debilidades en las labores de supervisión por parte del INVÍAS (visita previa de obra), en aras de requerir al contratista de obra, el cumplimiento de las obligaciones previstas en el contrato de obra y el convenio, en cuanto a la estabilidad y calidad de la obra. "/>
    <s v="Solicitar al Municipio de Santo Domingo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_x000a__x000a_"/>
    <s v="Reparación por parte del contratista y recibo por parte del Municipio de Santo Domingo como garantía, de los defectos detectados por el Ente de Control."/>
    <s v="Informe del Municipio de Santo Domingo con registro fotográfico del recibo de las obras a satisfacción. En caso de no subsanación el informe de declaratoria del siniestro."/>
    <n v="1"/>
    <d v="2022-01-03T00:00:00"/>
    <x v="2"/>
    <n v="18.857142857142858"/>
    <x v="2"/>
    <n v="0"/>
    <s v="Actuación Especial de Fiscalización contratos de obra 171 de 2018 y L-2018-004 y sus respectivas interventorías, producto de convenios entre el INVIAS y el departamento de Antioquia y el municipio de Santo Domingo."/>
    <m/>
    <n v="-1489.8666666666666"/>
    <x v="1"/>
    <n v="0"/>
    <n v="0"/>
    <n v="0"/>
    <m/>
    <x v="2"/>
    <s v="EN TERMINO"/>
    <x v="0"/>
    <x v="9"/>
    <n v="1"/>
    <x v="9"/>
  </r>
  <r>
    <n v="11"/>
    <n v="11"/>
    <m/>
    <s v="Administrativo con connotación disciplinaria y otra incidencia para traslado a la Corporación Autónoma CORNARE"/>
    <s v="14 04 100   "/>
    <s v="H14ANTYSTODOM2021. Gestión predial – ambiental construcción de Jarillón en material de préstamo del contrato de obra pública L2018-004 de 2018 de Municipio de Santo Domingo - Antioquia. _x000a__x000a_En la visita de auditoría realizada desde el 14 hasta el 17 de septiembre de los corrientes, al municipio de Santo Domingo para la vigilancia fiscal del Contrato de Obra Nº L2018-004 del 14/08/2018, se observó lo siguiente: En el Jarillón construido en material de préstamo (Longitud: 376.4ml) sobre la margen derecha de la quebrada San Miguel, contiguo al canal abierto (en concreto), se evidenció cinco predios los cuales han invadido la corona del Jarillón en 110 metros lineales._x000a__x000a_En los descargos, el INVÍAS manifestó lo siguiente: “Una vez concluida la obra se iniciaron, por parte de algunos propietarios de predios adyacentes al Jarillón, actividades de instalación de estantillos de madera y alambre de púa sobre la corana del Jarillón, invadiendo y deteriorando la obra recientemente construida. _x000a_ _x000a_Este aspecto se socializo inicialmente, por parte de la Interventoría con el dueño del primer predio que realizó la invasión, recibiendo intimidaciones y malos tratos por parte del señor poseedor del predio. La interventoría siempre informo de estas irregularidades, a la entidad contratante y a las autoridades del municipio, tal y como quedó plasmado en los informes mensuales de Interventoría. A la fecha son cinco (5) predios que presentan invasiones del Jarillón&quot;."/>
    <s v="Debilidades en las labores de seguimiento y control en el componente de gestión predial por parte de la interventoría, en virtud de verificar que los predios en donde se realizaron las obras fueran de propiedad o estén a cargo del INVÍAS o del ente territorial. _x000a__x000a_Así mismo, debilidades en la gestión predial y ambiental por parte del Municipio en relación con la vigilancia, seguimiento y control de las áreas de ronda y retiros obligatorios de los titulares o poseedores de estos predios en la quebrada San Miguel, cuya titularidad son del estado y el trámite administrativo para la aplicación del procedimiento sancionatorio ambiental por parte de la Corporación Autónoma Regional de las Cuencas de los Ríos Negro - Nare “CORNARE” lo cual genera un impacto ambiental negativo en la estabilidad, conservación y mantenimiento de dicha obra pública. _x000a__x000a_Teniendo en cuenta lo expuesto por el INVÍAS, no es posible valorar por el ente de control fiscal tales afirmaciones, toda vez que no se adjuntaron los soportes que confirmen la entrega de los archivos físicos o digitales (email) de los informes de interventoría junto con los números de radicado al Municipio de Santo Domingo, por parte del Consorcio IDF – ARA, contratista de interventoría Nº 00998 de 2018.   "/>
    <s v="Aplicar estrictamente los lineamientos establecidos en el manual de interventoría del invias ( resolución No. 319 del 26/01/2022) el cual es aplicable a los convenios interadministrativos que suscribe esta entidad."/>
    <s v="Socialización del manual de interventoría."/>
    <s v="Agendamiento de socialización del manual de interventoría"/>
    <n v="2"/>
    <d v="2022-01-03T00:00:00"/>
    <x v="1"/>
    <n v="14.571428571428571"/>
    <x v="1"/>
    <n v="0"/>
    <s v="Actuación Especial de Fiscalización contratos de obra 171 de 2018 y L-2018-004 y sus respectivas interventorías, producto de convenios entre el INVIAS y el departamento de Antioquia y el municipio de Santo Domingo."/>
    <m/>
    <n v="-1488.8666666666666"/>
    <x v="1"/>
    <n v="0"/>
    <n v="0"/>
    <n v="0"/>
    <m/>
    <x v="1"/>
    <s v="PRÓXIMO A VENCER"/>
    <x v="0"/>
    <x v="10"/>
    <n v="1"/>
    <x v="10"/>
  </r>
  <r>
    <n v="12"/>
    <n v="12"/>
    <m/>
    <s v="Administrativo con alcance disciplinario y otra incidencia, para traslado al Ministerio de Trabajo"/>
    <s v="14 04 100   "/>
    <s v="H15ANTYSTODOM2021. Reclamación salarios y prestaciones del contrato de obra pública L2018-004 de 2018 de municipio de Santo Domingo - Antioquia._x000a__x000a_En la visita de auditoría realizada desde el 14 hasta el 17 de septiembre de los corrientes, al Municipio de Santo Domingo para la vigilancia fiscal del Contrato de Obra Nº L2018-004 del 14/08/2018, se observó:_x000a__x000a_(...) al no verificar el pago de salarios y prestaciones sociales por parte del contratista, ha generado reclamación de algunos extrabajadores de la empresa contratista INGECON, por el pago de salarios y cesantías de los años 2019 y 2020, relacionados con la ejecución del contrato de obra L2018-004; los cuales a la fecha no han sido cancelados. "/>
    <s v="Debilidades en las labores de vigilancia, control y seguimiento de la interventoría, en la verificación del pago de salarios y prestaciones sociales por parte del contratista al personal vinculado a la obra, para el periodo correspondiente a los pagos de las actas de recibo parcial de obra. _x000a__x000a_Así mismo, debilidades de supervisión en aras de requerir al contratista de obra, el cumplimiento de las obligaciones previstas en la Cláusula Octava del contrato, especialmente en la aplicabilidad de la garantía única de cumplimiento por el pago de salarios, prestaciones sociales del personal reclamante, vinculado para la ejecución de los trabajos. "/>
    <s v="Aplicar estrictamente los lineamientos establecidos en el manual de interventoría del invias ( resolución No. 319 del 26/01/2022) el cual es aplicable a los convenios interadministrativos que suscribe esta entidad."/>
    <s v="Socialización del manual de interventoría."/>
    <s v="Agendamiento de socialización del manual de interventoría"/>
    <n v="2"/>
    <d v="2022-01-03T00:00:00"/>
    <x v="1"/>
    <n v="14.571428571428571"/>
    <x v="1"/>
    <n v="0"/>
    <s v="Actuación Especial de Fiscalización contratos de obra 171 de 2018 y L-2018-004 y sus respectivas interventorías, producto de convenios entre el INVIAS y el departamento de Antioquia y el municipio de Santo Domingo."/>
    <m/>
    <n v="-1488.8666666666666"/>
    <x v="1"/>
    <n v="0"/>
    <n v="0"/>
    <n v="0"/>
    <m/>
    <x v="1"/>
    <s v="PRÓXIMO A VENCER"/>
    <x v="0"/>
    <x v="11"/>
    <n v="1"/>
    <x v="11"/>
  </r>
  <r>
    <n v="13"/>
    <n v="13"/>
    <m/>
    <s v="Administrativo"/>
    <s v="14 04 100   "/>
    <s v="H16ANTYSTODOM2021. Liquidación de contratos. Convenio N° 01241 de 2017 - contrato de obra pública N° L-2018-004 - contrato de interventoría N° 998 de 2018._x000a__x000a_En evaluación realizada a la información enviada por el INVIAS y el municipio de Santo Domingo, correspondiente a los contratos - CONVENIO 01241 DE 2017 - CONTRATO DE OBRA PÚBLICA N°L-2018-004 – CONTRATO DE INTERVENTORÍA N°. 998 DE 2018 respectivamente, se observó que los mismos a la presente fecha (septiembre de 2021), se encuentran sin la correspondiente liquidación pese al cumplimiento de los plazos estipulado por las partes en el contrato. _x000a__x000a_Es oportuno indicar que la fecha máxima de ejecución de los contratos, incluidas las prórrogas que se efectuaron a los mismos, era hasta el día 24 de diciembre de 2020. "/>
    <s v="Debilidades de seguimiento, control y supervisión en la ejecución de los recursos, con el riesgo de quedar obligaciones pendientes de cumplir por las partes o en su defecto, la pérdida de competencia para liquidarlo unilateralmente, impidiendo la posibilidad de declararse las partes a paz y salvo respecto a las obligaciones adquiridas con la suscripción del contrato. "/>
    <s v="Aplicar estrictamente los lineamientos establecidos en el manual de interventoría del invias ( resolución No. 319 del 26/01/2022) el cual es aplicable a los convenios interadministrativos que suscribe esta entidad."/>
    <s v="Socialización del manual de interventoría."/>
    <s v="Agendamiento de socialización del manual de interventoría"/>
    <n v="2"/>
    <d v="2022-01-03T00:00:00"/>
    <x v="1"/>
    <n v="14.571428571428571"/>
    <x v="1"/>
    <n v="0"/>
    <s v="Actuación Especial de Fiscalización contratos de obra 171 de 2018 y L-2018-004 y sus respectivas interventorías, producto de convenios entre el INVIAS y el departamento de Antioquia y el municipio de Santo Domingo."/>
    <m/>
    <n v="-1488.8666666666666"/>
    <x v="1"/>
    <n v="0"/>
    <n v="0"/>
    <n v="0"/>
    <m/>
    <x v="1"/>
    <s v="PRÓXIMO A VENCER"/>
    <x v="0"/>
    <x v="12"/>
    <n v="1"/>
    <x v="12"/>
  </r>
  <r>
    <n v="14"/>
    <n v="14"/>
    <m/>
    <s v="Administrativo con presunta incidencia disciplinaria y fiscal"/>
    <s v="14 04 100   "/>
    <s v="H1D2021. Daños prematuros en la vía - Obras ejecutadas contrato 1387 de 2015._x000a__x000a_De acuerdo con visita de inspección visual realizada por parte de la Contraloría General de la Republica el día 23 de noviembre de 2021, se evidencia una falla generalizada en la vía por desgaste superficial de la capa de rodadura, aspecto que lleva a que existan diferentes grados de severidad acelerando los procesos de desintegración de la capa de rodadura por la pérdida de los agregados, en la vía objeto de ejecución del contrato 1387 de 2015, siendo estos recurrentes en gran parte del tramo vial, y los cuales se vienen presentando desde la entrega de las obras por parte del contratista, sin que a la fecha se presenten acciones concretas que permitan subsanar las fallas evidenciadas."/>
    <s v="Presuntamente las causas de las fallas evidenciadas corresponden a posibles deficiencias constructivas o uso de materiales que no cumplen con las características y especificaciones requeridas acorde con los diseños presentados._x000a__x000a_Deficiencias en las obras ejecutadas por parte del contratista de obra, debilidades en la interventoría y la supervisión, y falta de gestión de la administración para tomar acciones correctivas y aplicar las pólizas respectivas."/>
    <s v="_x000a__x000a_Iniciar proceso de siniestro de la póliza  por el presunto incumplimiento de las obligaciones estipuladas en los  Manuales de Contratación e Interventoría en lo correspondiente al recibo definitivo de las obras."/>
    <s v="_x000a_Proceso de siniestro de póliza por el incumplimiento de las obligaciones del contratista."/>
    <s v="_x000a__x000a_Inicio de siniestro de la póliza "/>
    <n v="1"/>
    <d v="2022-03-04T00:00:00"/>
    <x v="3"/>
    <n v="4"/>
    <x v="0"/>
    <n v="0"/>
    <s v="Denuncias 2021-218052- 80154-D y 2021-223671-82111-D, “relacionadas con posibles hechos irregulares en la vías de acceso al municipio de Samacá, a partir del cruce del Puente de Boyacá (k0+050) hasta el Puente de Boyacá - Samacá (k7+040) (…), contrato de obra 1387 de 2015, suscrito entre el Instituto Nacional de Vías y el contratista ICM Ingenieros S.A.&quot;"/>
    <m/>
    <n v="-1488.4"/>
    <x v="1"/>
    <n v="0"/>
    <n v="0"/>
    <n v="4"/>
    <m/>
    <x v="3"/>
    <s v="VENCIDO"/>
    <x v="1"/>
    <x v="13"/>
    <n v="1"/>
    <x v="13"/>
  </r>
  <r>
    <n v="15"/>
    <n v="15"/>
    <m/>
    <s v="Administrativo con presunta incidencia disciplinaria"/>
    <s v="14 01 100   "/>
    <s v="H1AC2020. Gestión predial inconclusa en el proceso de adquisición de predios para el desarrollo de las obras del contrato 407 de 2010._x000a__x000a_Se evidenció la no conclusión de algunas de las actividades de gestión y adquisición predial emprendidas mediante el contrato 407 de 2010, en concordancia con los parámetros contractuales, lo que conllevó a generar incumplimiento de los términos pactados con los propietarios de los inmuebles requeridos para el proyecto, lo cual vulnera el marco normativo que lo rige; y por ende afectación a la contraparte. Conforme a lo anterior, esta situación puede acarrear un alto riesgo, derivado de las posibles de acciones ejecutivas en contra de Instituto Nacional de Vías, lo que en forma subyacente implicaría un menoscabo a los recursos patrimoniales del Estado"/>
    <s v="Deficiencias en la aplicación del principio de la planeación."/>
    <s v="Culminar la gestión predial pendiente en el marco de los contratos 1111 de 2021 y 964 de 2021 los cuales están definidos para la &quot;CONSTRUCCIÓN, MEJORAMIENTO Y MANTENIMIENTO, GESTIÓN PREDIAL, SOCIAL Y AMBIENTAL SOSTENIBLE DE LA VARIANTE SAN FRANCISCO MOCOA TRAMOS 2 y 3 (FRENTE DE SAN FRANCISCO Y FRENTE DE MOCOA), DEPARTAMENTO DE PUTUMAYO, EN MARCO DE LA REACTIVACIÓN ECONÓMICA, MEDIANTE EL PROGRAMA DE OBRA PÚBLICA “VIAS PARA LA LEGALIDAD Y REACTIVACIÓN VISIÓN 2030&quot;."/>
    <s v="Tramitar con los contratistas de obra la culminación de la gestión y adquisición predial pendiente del proyecto. _x000a_                          "/>
    <s v="Títulos a favor del INVIAS (Escrituras Públicas)"/>
    <n v="6"/>
    <d v="2022-03-20T07:26:24"/>
    <x v="4"/>
    <n v="23.285714285714285"/>
    <x v="3"/>
    <n v="0"/>
    <s v="Auditoría de Cumplimiento 2020 y Primer Semestre de 2021"/>
    <m/>
    <n v="-1493.4436666666666"/>
    <x v="1"/>
    <n v="0"/>
    <n v="0"/>
    <n v="0"/>
    <m/>
    <x v="2"/>
    <s v="EN TERMINO"/>
    <x v="2"/>
    <x v="14"/>
    <n v="1"/>
    <x v="14"/>
  </r>
  <r>
    <n v="16"/>
    <n v="16"/>
    <m/>
    <s v="Administrativo con presunta incidencia disciplinaria y fiscal"/>
    <s v="18 02 100   "/>
    <s v="H2AC2020. Financiación del contrato de obra 407 de 2010, pérdida de reservas presupuestales en vigencias 2011, 2012 y 2013._x000a__x000a_Los recursos destinados para la ejecución del Contrato de obra 407 de 2010 en las vigencias 2010 a 2016 no fueron invertidos en su totalidad, presentándose una desfinanciación del Contrato para el año 2017 ocasionada por la pérdida de las reservas presupuestales en las vigencias 2011, 2012 y 2013; por lo cual no se culminaron las intervenciones previstas y quedaron algunas obras inconclusas, lo que generó deterioro de algunas obras ejecutadas y mayores costos para el desarrollo del proyecto de construcción de la Variante San Francisco - Mocoa."/>
    <s v="Inadecuada gestión presupuestal y administrativa realizada por el INVÍAS respecto a la pérdida de las reservas presupuestales en las vigencias 2011, 2012 y 2013, que evidencia una vulneración al principio de planificación presupuestal e ineficiente gestión para la aplicación de mecanismos como vigencias expiradas o la reprogramación, en su momento, de las vigencias futuras que permitieran garantizar los recursos para la ejecución del Contrato 407 de 2010; quedaron obras inconclusas y no se pudo cumplir con el alcance que se tenía previsto."/>
    <s v="Elaborar guía para la estructuración de proyectos del INVIAS."/>
    <s v="Documentación y socialización de la guía técnica para la estructuración de proyectos del INVIAS."/>
    <s v="Guía técnica de estructuración de proyectos socializada"/>
    <n v="1"/>
    <d v="2022-03-20T00:00:00"/>
    <x v="0"/>
    <n v="14.571428571428571"/>
    <x v="4"/>
    <n v="1"/>
    <s v="Auditoría de Cumplimiento 2020 y Primer Semestre de 2021"/>
    <m/>
    <n v="-1491.4"/>
    <x v="0"/>
    <n v="14.571428571428571"/>
    <n v="0"/>
    <n v="0"/>
    <m/>
    <x v="0"/>
    <s v="CUMPLIDO"/>
    <x v="2"/>
    <x v="15"/>
    <n v="1"/>
    <x v="15"/>
  </r>
  <r>
    <n v="17"/>
    <n v="17"/>
    <m/>
    <s v="Administrativo con presunta incidencia disciplinaria y fiscal"/>
    <s v="14 04 100   "/>
    <s v="H3AC2020. Contrato de obra 407 de 2010 - Puente 6 Frente San Francisco._x000a__x000a_El puente 6 ubicado en el sector 1 de la Variante San Francisco – Mocoa, entre el K5+761 y el K5+828 del frente San Francisco, no fue terminado durante la ejecución del contrato de obra 407 de 2010, debido a que al momento de realizar el encofrado para fundir su losa superior, presentó desplazamiento y deflexiones de sus vigas por fuera de los rangos permisibles, situación que no fue corregida oportunamente por el contratista de obra, teniendo en cuenta que el montaje de la estructura metálica se culminó en septiembre de 2014, evidenciándose deficiencias técnicas constructivas y presentando actualmente deterioro y afectaciones en sus elementos estructurales."/>
    <s v="Falencias constructivas que no garantizan la culminación del puente en las condiciones que presenta actualmente la estructura."/>
    <s v="Culminación de las obras correspondientes al puente 6."/>
    <s v="Verificación por parte de la interventoría de las obras correspondientes al puente 6."/>
    <s v="Informe de la interventoría con registro fotográfico de la culminación del puente "/>
    <n v="1"/>
    <d v="2022-03-20T00:00:00"/>
    <x v="5"/>
    <n v="21.857142857142858"/>
    <x v="5"/>
    <n v="0"/>
    <s v="Auditoría de Cumplimiento 2020 y Primer Semestre de 2021"/>
    <m/>
    <n v="-1493.1"/>
    <x v="1"/>
    <n v="0"/>
    <n v="0"/>
    <n v="0"/>
    <m/>
    <x v="2"/>
    <s v="EN TERMINO"/>
    <x v="2"/>
    <x v="16"/>
    <n v="1"/>
    <x v="16"/>
  </r>
  <r>
    <n v="18"/>
    <n v="18"/>
    <m/>
    <s v="Administrativo con presunta incidencia disciplinaria y fiscal"/>
    <s v="14 05 004   "/>
    <s v="H4AC2020. Incorporación de ítems no previstos Contrato 407 de 2010._x000a__x000a_Se incorporaron en el Acta de modificación de cantidades de obra 01 los ítems no previstos 55. Transporte de estructura metálica y 56. Montaje y pintura de estructura metálica, mediante los cuales se reconoce al Contratista costos incluidos dentro del valor unitario del ítem contractual 38. Acero estructural, ofertado por el Contratista para la ejecución de esta actividad constructiva en el que se incluyen todos los costos asociados para cumplir con su alcance que es la construcción de puentes con estructura en acero."/>
    <s v="Debilidades en el desarrollo de las actividades de interventoría y su respectiva supervisión, puesto que se aprueba y valida el Acta de modificación de cantidades de obra 01 con la incorporación de los ítems no previstos 55. Transporte de estructura metálica y 56. Montaje y pintura de estructura metálica, mediante los cuales se reconoce al Contratista el costo de transporte y montaje de estructura metálica ya incluido en el ítem contractual 38. Acero estructural, aprobando pagos en Actas de recibo parcial de obra por dicho concepto."/>
    <s v="Revisión y actualización formatos de informes de supervisión."/>
    <s v="Revisión y actualización formatos de informes de supervisión."/>
    <s v="Formato de informe de supervisión actualizado, formalizado y socializado"/>
    <n v="1"/>
    <d v="2022-03-20T00:00:00"/>
    <x v="6"/>
    <n v="10.142857142857142"/>
    <x v="6"/>
    <n v="0"/>
    <s v="Auditoría de Cumplimiento 2020 y Primer Semestre de 2021"/>
    <m/>
    <n v="-1490.3666666666666"/>
    <x v="1"/>
    <n v="0"/>
    <n v="0"/>
    <n v="0"/>
    <m/>
    <x v="2"/>
    <s v="EN TERMINO"/>
    <x v="2"/>
    <x v="17"/>
    <n v="1"/>
    <x v="17"/>
  </r>
  <r>
    <n v="19"/>
    <n v="19"/>
    <m/>
    <s v="Administrativo con presunta incidencia disciplinaria y fiscal"/>
    <s v="14 05 004   "/>
    <s v="H5AC2020. Contrato 409 de 2010 - Reconocimiento al contratista por concepto de adquisición del predio con ficha 03T._x000a__x000a_Al revisar las actas de pago predial tramitadas por el contratista, contra la información del valor de adquisición predio con ficha 03T, se determinó que el Instituto Nacional de Vías – INVÍAS pagó al Contratista un mayor valor por concepto de Adquisición predial del orden de $18.371.325. Lo anterior se determinó al contrastar el valor que le correspondía a la prometiente vendedora, por una suma $37.999.600, contra los pagos de las actas prediales asociados al concepto de adquisición del precitado inmueble, los cuales ascendieron a una suma de $56.370.925."/>
    <s v="Deficiencias en la aplicación de controles asignados a la interventoría, orientados a verificar la información para la aprobación de las actas prediales presentadas por el contratista de obra, para el reconocimiento económico por concepto de adquisición del predio con ficha 03T, afectando la correcta ejecución de los recursos."/>
    <s v="Actualización y fortalecimiento del capitulo N° 8 numeral 8,5 (FACULTADES Y OBLIGACIONES AMBIENTALES, SOCIALES, PREDIALES Y DE SOSTENIBILIDAD), en el Manual de Interventoría, respecto de los controles asignados a la interventoría, orientados a verificar la información para la aprobación de las actas prediales presentadas por el contratista de obra."/>
    <s v="Actualización y fortalecimiento del capitulo N° 8 numeral 8,5 (FACULTADES Y OBLIGACIONES AMBIENTALES, SOCIALES, PREDIALES Y DE SOSTENIBILIDAD), en el Manual de Interventoría."/>
    <s v="Manual de Interventoría revisado, actualizado y socializado"/>
    <n v="1"/>
    <d v="2022-03-20T00:00:00"/>
    <x v="7"/>
    <n v="1.4285714285714286"/>
    <x v="7"/>
    <n v="0"/>
    <s v="Auditoría de Cumplimiento 2020 y Primer Semestre de 2021"/>
    <m/>
    <n v="-1488.3333333333333"/>
    <x v="1"/>
    <n v="0"/>
    <n v="0"/>
    <n v="1.4285714285714286"/>
    <m/>
    <x v="3"/>
    <s v="VENCIDO"/>
    <x v="2"/>
    <x v="18"/>
    <n v="1"/>
    <x v="18"/>
  </r>
  <r>
    <n v="20"/>
    <n v="20"/>
    <m/>
    <s v="Administrativo"/>
    <s v="16 04 001   "/>
    <s v="H6AC2020. Contrato 409 de 2010- Celeridad en la reclasificación de los predios adquiridos para el desarrollo de proyectos viales como bienes de uso público ante la Autoridad Catastral._x000a__x000a_Algunos predios adquiridos en marco del contrato 409 de 2010, a la fecha no se encuentran reclasificados como bienes de uso público ante el Instituto Geográfico Agustín Codazzi, lo que ha conllevado a que no se encuentren catalogados como exentos del pago de impuesto predial, y por ende el riesgo de que el INVÍAS sea conminado al pago de los respectivos impuestos, generando un desgaste administrativo para las partes, siendo el Ente Territorial el más afectado al proyectar unos ingresos financieros sobre información que no corresponde a la realidad._x000a__x000a_Es de indicar, que la información contenida en la base catastral del municipio constituye el insumo para liquidar el Impuesto Predial, dado que en ella se encuentran los aspectos jurídicos, físicos y económicos de los inmuebles. Por tanto, se determina falta de celeridad en realizar dicha gestión._x000a__x000a_"/>
    <s v="Deficiencias en la celeridad para informar al Instituto Geográfico Agustín Codazzi – IGAC, que en ocasión del proyecto vial: “Desarrollo vial transversal del sur modulo 2 – Mejoramiento y mantenimiento del el Corredor Tumaco – Pasto – Mocoa, se generó la adquisición predial y en concordancia con el marco normativo dichos predios adquirieron connotación de bienes de uso público; lo anterior con el fin de contar con la completitud y exactitud de información de la base catastral, por lo que tal desactualización afecta la correcta identificación de los sujetos objeto de dicho gravamen, ya que dicha base se constituye en la fuente de información para que los municipios, liquiden el impuesto predial”._x000a__x000a_Inadecuada gestión administrativa y jurídica de los bienes por parte del Instituto, derivada de la aplicación deficiente de los mecanismos de seguimiento y control."/>
    <s v="Incluir en el apéndice predial, de los documentos precontractuales, la obligación por parte del contratista de obra ante las autoridades catastrales, de tramitar el desenglobe y reclasificación catastral de los predios adquiridos para el desarrollo de los proyectos viales de propiedad del INVIAS (bienes de uso público)."/>
    <s v="Incluir en el apéndice predial la obligación contractual de realizar el desenglobe y cambio de destino económico ante el IGAC por parte del contratista de obra._x000a_"/>
    <s v="Apéndice predial"/>
    <n v="1"/>
    <d v="2022-03-20T07:26:24"/>
    <x v="8"/>
    <n v="5.8571428571428568"/>
    <x v="8"/>
    <n v="0"/>
    <s v="Auditoría de Cumplimiento 2020 y Primer Semestre de 2021"/>
    <m/>
    <n v="-1489.377"/>
    <x v="1"/>
    <n v="0"/>
    <n v="0"/>
    <n v="0"/>
    <m/>
    <x v="1"/>
    <s v="PRÓXIMO A VENCER"/>
    <x v="2"/>
    <x v="19"/>
    <n v="1"/>
    <x v="19"/>
  </r>
  <r>
    <n v="21"/>
    <n v="21"/>
    <m/>
    <s v="Administrativo con presunta incidencia disciplinaria"/>
    <s v="14 05 004   "/>
    <s v="H7AC2020. Contrato 409 de 2010 – Aplicación de la metodología valuatoria utilizada para determinar el valor del predio 02T._x000a__x000a_El precio de adquisición debe corresponder al valor comercial, el cual para el caso del predio 02T fue determinado por una Lonja de la región, dicho estudio debe circunscribirse con las normas existentes en dicha materia, y en particular lo establecido en Resolución 620 de 2008 expedida por el Instituto Geográfico Agustín Codazzi - IGAC. Al verificar el informe de avalúo se determinó que la Lonja no aplicó los parámetros establecidos en el artículo 11º de Resolución 620 de 2008, lo cual afectó la determinación del valor comercial."/>
    <s v="Deficiencias en la aplicación de controles asignados a la interventoría, orientados a verificar el cumplimiento de las obligaciones en materia de Gestión y Adquisición Predial a fin de que lo actuado por el contratista de obra, se ciña con los lineamientos técnicos y jurídicos, que para tal fin haya establecido la constitución, la ley y decretos aplicables en dicha materia, en concordancia con las obligaciones establecidas en el Manual de Interventoría. Así mismo, con las obligaciones asumidas a través del contrato 409 de 2010, en desarrollo de la elaboración de avalúos comerciales, insumo necesario para establecer el valor comercial del inmueble objeto de adquisición."/>
    <s v="Actualizar en el apéndice predial y el anexo técnico con los requisitos establecidos de la Resolución IGAC No. 620 de 2008, para que haga parte de los puntos a evaluar por la interventoría como cumplimiento de las obligaciones."/>
    <s v="Realizar la actualización del apéndice predial incluyendo los requisitos establecidos en la Resolución IGAC No. 620 de 2008, y el anexo técnico de interventoría."/>
    <s v=" Apéndice predial y_x000a_anexo técnico de interventoría actualizados "/>
    <n v="2"/>
    <d v="2022-03-20T07:26:24"/>
    <x v="8"/>
    <n v="5.8571428571428568"/>
    <x v="8"/>
    <n v="0"/>
    <s v="Auditoría de Cumplimiento 2020 y Primer Semestre de 2021"/>
    <m/>
    <n v="-1489.377"/>
    <x v="1"/>
    <n v="0"/>
    <n v="0"/>
    <n v="0"/>
    <m/>
    <x v="1"/>
    <s v="PRÓXIMO A VENCER"/>
    <x v="2"/>
    <x v="20"/>
    <n v="1"/>
    <x v="20"/>
  </r>
  <r>
    <n v="22"/>
    <n v="22"/>
    <m/>
    <s v="Administrativo con presunta incidencia disciplinaria y fiscal"/>
    <s v="14 04 100   "/>
    <s v="H8AC2020. Aprobación de ítems no previstos relacionados con actividades de manejo de tráfico y señalización contratos de obra 705, 775 y 780 de 2020._x000a__x000a_Para los contratos de obra 705, 775 y 780 de 2020 se pagaron como ítems de obra no previstos actividades relacionadas con el control de tráfico y señalización, las cuales, según lo establecido contractualmente, estaban a cargo del contratista, de acuerdo con lo estipulado en la Nota 2 incluida en el Formulario 3, correspondiente a la propuesta económica entregada por cada contratista seleccionado para la ejecución del respectivo contrato de obra. Por tanto, dichos costos debieron ser estimados por el contratista al momento de presentar el costo total de su propuesta, entendiéndose incluidas dentro del valor total ofertado a la Entidad para la ejecución del respectivo contrato. Así las cosas, no procedía su incorporación como ítems no previstos en el presupuesto de obra correspondiente ni su posterior pago a través de las respectivas actas parciales de obra."/>
    <s v="De acuerdo a lo establecido en la Nota 2 del Formulario 3 anexo al Pliego de Condiciones, los costos relacionados con las actividades de control de tráfico y señalización necesarias para la ejecución de las obras, son a cuenta y riesgo del contratista. Por lo cual, no es procedente su reconocimiento mediante ítems no previstos, ya que se está vulnerando lo pactado en los respectivos contratos objeto de observación, al no cumplirse con lo fijado en los Pliegos de Condiciones y sus anexos, conforme a los principios de economía y transparencia."/>
    <s v="Aplicar el Manual de Interventoría, donde se aprueben las actividades relacionadas con el control de tráfico del proyecto y señalización."/>
    <s v="Aplicación al Manual de Interventoría, respecto al numeral 8.4 FACULTADES Y OBLIGACIONES ESPECÍFICAS DE LA INTERVENTORÍA - 6. Plan de Manejo de Tránsito (PMT)."/>
    <s v="Manual de Interventoría aplicado"/>
    <n v="1"/>
    <d v="2022-03-03T00:00:00"/>
    <x v="6"/>
    <n v="12.571428571428571"/>
    <x v="9"/>
    <n v="0"/>
    <s v="Auditoría de Cumplimiento 2020 y Primer Semestre de 2021"/>
    <m/>
    <n v="-1490.3666666666666"/>
    <x v="1"/>
    <n v="0"/>
    <n v="0"/>
    <n v="0"/>
    <m/>
    <x v="2"/>
    <s v="EN TERMINO"/>
    <x v="2"/>
    <x v="21"/>
    <n v="1"/>
    <x v="21"/>
  </r>
  <r>
    <n v="23"/>
    <n v="23"/>
    <m/>
    <s v="Administrativo con presunta incidencia disciplinaria"/>
    <s v="14 05 004   "/>
    <s v="H9AC2020. Atrasos en la ejecución del contrato de obra 696 de 2020._x000a__x000a_En el informe semanal de interventoría No. 73, último suministrado por la Entidad, con corte al 23 de septiembre de 2021 se reporta una inversión ejecutada acumulada del 82.55%, presentando tan solo un avance del 1.24% respecto del porcentaje reportado con corte a 31 de agosto de 2021, lo que evidencia el bajo rendimiento de ejecución de obra de parte del contratista, teniendo como plazo límite de ejecución el 15 de octubre de 2021._x000a__x000a_El bajo rendimiento en la ejecución de las obras que ha evidenciado el contratista del contrato 696 de 2020, no ha permitido que las obras se finalicen dentro del plazo contractual fijado en la prórroga 4, presentándose atrasos en el avance de las obras y el programa de inversiones."/>
    <s v="No se evidencian acciones oportunas y eficaces de parte de la interventoría y la Entidad tendientes a conminar al contratista de obra con el fin de que mejore sus rendimientos y avance eficientemente en la ejecución de las obras, de tal forma que se culminen dentro del plazo contractual fijado, conforme a la obligación estipulada en la Cláusula Cuarta del Contrato de obra 696 de 2020."/>
    <s v="Fortalecer los instrumentos de supervisión contractual, para el seguimiento de los rendimientos y avances de obra en ejercicio de la supervisión del contrato de interventoría. "/>
    <s v="Revisión y actualización formatos de informes de supervisión."/>
    <s v="Formato de informe de supervisión revisado, actualizado, formalizado y socializado"/>
    <n v="1"/>
    <d v="2022-03-20T00:00:00"/>
    <x v="6"/>
    <n v="10.142857142857142"/>
    <x v="10"/>
    <n v="0"/>
    <s v="Auditoría de Cumplimiento 2020 y Primer Semestre de 2021"/>
    <m/>
    <n v="-1490.3666666666666"/>
    <x v="1"/>
    <n v="0"/>
    <n v="0"/>
    <n v="0"/>
    <m/>
    <x v="2"/>
    <s v="EN TERMINO"/>
    <x v="2"/>
    <x v="22"/>
    <n v="1"/>
    <x v="22"/>
  </r>
  <r>
    <n v="24"/>
    <n v="24"/>
    <m/>
    <s v="Administrativo con presunta incidencia disciplinaria"/>
    <s v="14 05 004   "/>
    <s v="H10AC2020. Atrasos en la ejecución del contrato de obra 775 de 2020._x000a__x000a_En desarrollo del contrato 775 de 2020, se han presentado para los meses de junio a septiembre de 2021 atrasos en la ejecución de las obras por parte del contratista, reportándose una facturación mensual demasiado baja producto de los bajos rendimientos en las actividades ejecutadas, lo cual no ha permitido la oportuna culminación de las obras._x000a_"/>
    <s v="No se evidencian acciones oportunas y eficaces de parte de la interventoría y la Entidad tendientes a conminar al contratista de obra con el fin de que mejore sus rendimientos y avance eficientemente en la ejecución de las obras, de tal forma que se culminen dentro del plazo contractual fijado, conforme a la obligación estipulada en la Cláusula Cuarta del contrato de obra 775 de 2020."/>
    <s v="Fortalecer los instrumentos de supervisión contractual, para el seguimiento de los rendimientos y avances de obra en ejercicio de la supervisión del contrato de interventoría. "/>
    <s v="Revisión y actualización formatos de informes de supervisión."/>
    <s v="Formato de informe de supervisión revisado, actualizado, formalizado y socializado"/>
    <n v="1"/>
    <d v="2022-03-20T00:00:00"/>
    <x v="6"/>
    <n v="10.142857142857142"/>
    <x v="10"/>
    <n v="0"/>
    <s v="Auditoría de Cumplimiento 2020 y Primer Semestre de 2021"/>
    <m/>
    <n v="-1490.3666666666666"/>
    <x v="1"/>
    <n v="0"/>
    <n v="0"/>
    <n v="0"/>
    <m/>
    <x v="2"/>
    <s v="EN TERMINO"/>
    <x v="2"/>
    <x v="23"/>
    <n v="1"/>
    <x v="23"/>
  </r>
  <r>
    <n v="25"/>
    <n v="25"/>
    <m/>
    <s v="Administrativo"/>
    <s v="14 05 004   "/>
    <s v="H11AC2020. Circunvalar Isla de San Andrés y de Providencia – Informes mensuales de obra del contratista del contrato 1621 de 2020._x000a__x000a_A partir del informe mensual de Interventoría correspondiente al mes de febrero de 2021, la interventoría de la obras viene reiterando al Contratista que, de acuerdo con lo establecido en los Pliegos de Condiciones del Contrato de obra, el contratista debe entregar a la Interventoría los informes a los cinco (5) días calendario del vencimiento del período respectivo; además, en su informe mensual de mayo 2021, la interventoría comunica que a esa fecha aún no ha recibido en su totalidad de parte del Contratista, el informe completo correspondiente al mes de enero de 2021._x000a__x000a_Por otra parte, los informes mensuales de interventoría remitidos por el INVÍAS a la CGR para su análisis en esta Auditoría de Cumplimiento, correspondientes a los meses de marzo, abril y mayo de 2021, carecen de varios soportes de los anexos relacionados en los mismos; mientras que los informes de los meses de junio, julio y agosto del año en curso, no obstante haberse solicitado mediante oficios AC-INVÍAS-024 de septiembre 29 y AC-INVÍAS-039 de octubre 15 de 2021, no fueron allegados al Equipo Auditor."/>
    <s v="Deficiencias en la gestión por parte del INVIAS e interventor del contrato, para conminar al contratista sobre la oportunidad que se debe tener en el cumplimiento de los términos de entrega de la información a la firma interventora. Situación que le resta eficiencia y eficacia a las labores de seguimiento y control, sobre las obligaciones del contratista y avance de los trabajos, por parte de la Unidad Ejecutora, interventoría de las obras y de los organismos de control, que permita el seguimiento integral al desarrollo del contrato de obra."/>
    <s v="Socializar normativa vigente para el control y seguimiento de la ejecución del contrato."/>
    <s v="Realizar mesa de trabajo con contratistas de obra e interventoría y supervisión para la socialización de normativa vigente para el control y seguimiento de la ejecución del contrato."/>
    <s v="Mesa de trabajo"/>
    <n v="1"/>
    <d v="2022-03-20T00:00:00"/>
    <x v="6"/>
    <n v="10.142857142857142"/>
    <x v="9"/>
    <n v="0"/>
    <s v="Auditoría de Cumplimiento 2020 y Primer Semestre de 2021"/>
    <m/>
    <n v="-1490.3666666666666"/>
    <x v="1"/>
    <n v="0"/>
    <n v="0"/>
    <n v="0"/>
    <m/>
    <x v="2"/>
    <s v="EN TERMINO"/>
    <x v="2"/>
    <x v="24"/>
    <n v="1"/>
    <x v="24"/>
  </r>
  <r>
    <n v="26"/>
    <n v="26"/>
    <m/>
    <s v="Administrativo con presunta incidencia disciplinaria"/>
    <s v="14 04 004   "/>
    <s v="H12AC2020. Definición del plazo contractual y desarrollo de la ejecución contractual del contrato 1973 de 2019._x000a__x000a_Se presentaron deficiencias en el cálculo del tiempo real estimado del contrato 1973 de 2020, en detrimento de la eficiencia, eficacia y las restricciones básicas del proyecto, generando riesgo de afectaciones en el plazo final del mismo. De igual manera, observando la curva de avance físico financiero del contrato, se evidencia que los meses reales de ejecución del contrato fueron 4, de los 10 meses que finalmente se tomaron para la ejecución de las obras, producto de deficiencias en el seguimiento y control de los tiempos del proyecto y problemas de flujo de caja del mismo._x000a__x000a_"/>
    <s v="Deficiencias en la planeación contractual del proyecto, toda vez que se estipularon plazos de ejecución que no correspondían a la realidad del mismo._x000a__x000a_De igual manera, se denotan deficiencias en el proceso de supervisión e interventoría, al no lograr de manera eficaz, que el contratista de obra cumpliera con la implementación de planes de contingencia para disminuir efectivamente el atraso que acumuló durante todo el proyecto._x000a__x000a_Deficiencias en la gestión administrativa por parte del INVÍAS, en cuanto a que 1) gestionó de manera deficiente el inicio de las obras, por deficiencias en su planeación contractual; 2) no informó al contratista oportunamente para que radicara los documentos para el trámite del anticipo antes del cierre de la vigencia; 3) no hubo los canales de comunicación adecuados para que, una vez notificada la glosa al contratista, este tuviera el acceso a dicha notificación para subsanar la misma y no generar mayores retrasos en la consecución del mismo, y por ende, evitar afectaciones a los tiempos del contrato; y 4) demoras en los pagos de las actas 6 y 7, que se sumaron a la falta del pago del anticipo y acentuaron aún más el problema de flujo de caja, impactando en el desarrollo del contrato._x000a__x000a_"/>
    <s v="Elaborar guía para la estructuración de proyectos del INVIAS."/>
    <s v="Documentación y socialización de la guía técnica para la estructuración de proyectos del INVIAS."/>
    <s v="Guía técnica de estructuración de proyectos socializada"/>
    <n v="1"/>
    <d v="2022-03-20T00:00:00"/>
    <x v="0"/>
    <n v="14.571428571428571"/>
    <x v="11"/>
    <n v="1"/>
    <s v="Auditoría de Cumplimiento 2020 y Primer Semestre de 2021"/>
    <m/>
    <n v="-1491.4"/>
    <x v="0"/>
    <n v="14.571428571428571"/>
    <n v="0"/>
    <n v="0"/>
    <m/>
    <x v="0"/>
    <s v="CUMPLIDO"/>
    <x v="2"/>
    <x v="25"/>
    <n v="1"/>
    <x v="25"/>
  </r>
  <r>
    <n v="27"/>
    <n v="27"/>
    <m/>
    <s v="Administrativo con presunta incidencia disciplinaria y fiscal"/>
    <s v="14 04 004   "/>
    <s v="H13AC2020. Mayor permanencia de interventoría para el contrato 1973 de 2019._x000a__x000a_Debido a que el contrato de obra se prorrogó por 4 ocasiones, hasta el 31 de octubre de 2020, se consideró para el contrato de interventoría la necesidad de una adición al valor del contrato por un valor de CIENTO DIECINUEVE MILLONES OCHOCIENTOS VEINTISEIS MIL SETECIENTOS CATORCE PESOS ($119.826.714), con el fin de cubrir a cabalidad los costos de la interventoría para los meses faltantes de la obra (la adición se firmó el 6 de agosto de 2020, hasta el 31 de octubre de 2020), y evitar que el contrato quedara sin supervisión._x000a__x000a_Al evidenciarse que las causas por las que el tiempo real de ejecución de obra superó lo programado, se deben a hechos imputables a las partes intervinientes en el contrato de obra (atrasos por parte del contratista, falencias administrativas por parte del invias para mantener estable el flujo de caja del contratista y falencias en el proceso de supervisión por parte de la interventoría al no tomar acciones contundentes para conminar al contratista a mitigar los atrasos en obra), se colige que era posible ejecutar el contrato de interventoría sin adicionarle valor, ya que se evidencia que la ejecución real del contrato, en términos de facturación, fue de 4 meses, pero se extendió en el tiempo por las fallas imputables a cada una de las partes, tal como se ha señalado."/>
    <s v="Gestión ineficaz y antieconómica de las partes intervinientes en el desarrollo del contrato de obra para lograr la ejecución del mismo en el tiempo señalado, de manera oportuna, lo cual obligó a una mayor permanencia de la interventoría, para no dejar el proyecto sin supervisión."/>
    <s v="Elaborar guía para la estructuración de proyectos del INVIAS."/>
    <s v="Documentación y socialización de la guía técnica para la estructuración de proyectos del INVIAS."/>
    <s v="Guía técnica de estructuración de proyectos socializada"/>
    <n v="1"/>
    <d v="2022-03-20T00:00:00"/>
    <x v="0"/>
    <n v="14.571428571428571"/>
    <x v="11"/>
    <n v="1"/>
    <s v="Auditoría de Cumplimiento 2020 y Primer Semestre de 2021"/>
    <m/>
    <n v="-1491.4"/>
    <x v="0"/>
    <n v="14.571428571428571"/>
    <n v="0"/>
    <n v="0"/>
    <m/>
    <x v="0"/>
    <s v="CUMPLIDO"/>
    <x v="2"/>
    <x v="26"/>
    <n v="1"/>
    <x v="26"/>
  </r>
  <r>
    <n v="28"/>
    <n v="28"/>
    <m/>
    <s v="Administrativo con presunta incidencia disciplinaria"/>
    <s v="14 01 100   "/>
    <s v="H14AC2020. Desarrollo de la ejecución contractual contrato 1950 de 2019._x000a__x000a_El contrato 1950 de 2019 sufrió varias prórrogas, que ampliaron el plazo establecido en la prórroga en un 266%, pasando de 5,83 meses a 15,53 meses, con evidencia de bajos ritmos de ejecución por parte del contratista, demoras en la consecución de estudios y diseños de actividades que estaban dentro del alcance contractual, deficiencias de calidad de las obras, y falencias en la coordinación con el municipio de Sogamoso para realizar la ejecución de las actividades solicitadas por él, lo cual hizo que permaneciera en atraso durante toda la ejecución del contrato, conforme a lo documentado por la interventoría del proyecto, sin que se lograra una mitigación efectiva de este atraso por parte del contratista._x000a__x000a_"/>
    <s v="Deficiencias en la planeación del desarrollo contractual del proyecto, toda vez que se estipularon plazos de ejecución que no correspondían a la realidad del mismo, el contratista no fue diligente en la ejecución del proyecto (demoró estudios y diseños), ejecutó las obras con calidad deficiente, y en adición, al proyecto se le incluyó una obra que no era de su alcance, pero sin la debida coordinación con el ente territorial para su oportuna consecución, afectando los tiempos del proyecto."/>
    <s v="Elaborar guía para la estructuración de proyectos del INVIAS."/>
    <s v="Documentación y socialización de la guía técnica para la estructuración de proyectos del INVIAS."/>
    <s v="Guía técnica de estructuración de proyectos socializada"/>
    <n v="1"/>
    <d v="2022-03-20T00:00:00"/>
    <x v="0"/>
    <n v="14.571428571428571"/>
    <x v="11"/>
    <n v="1"/>
    <s v="Auditoría de Cumplimiento 2020 y Primer Semestre de 2021"/>
    <m/>
    <n v="-1491.4"/>
    <x v="0"/>
    <n v="14.571428571428571"/>
    <n v="0"/>
    <n v="0"/>
    <m/>
    <x v="0"/>
    <s v="CUMPLIDO"/>
    <x v="2"/>
    <x v="27"/>
    <n v="1"/>
    <x v="27"/>
  </r>
  <r>
    <n v="29"/>
    <n v="29"/>
    <m/>
    <s v="Administrativo"/>
    <s v="14 05 004   "/>
    <s v="H15AC2020. Cumplimiento del PAGA durante el desarrollo del contrato 1950 de 2019._x000a__x000a_Se evidencia en la trazabilidad generada por la interventoría en sus informes, que el contratista no cumplió de manera oportuna con las medidas establecidas en el PAGA (Plan de Adaptación a la Guía Ambiental) del proyecto, siendo objeto de constantes llamados de atención por la interventoría. Entre las actividades observadas se encuentra lo siguiente: Disposición incorrecta de escombros; Disposición incorrecta de sobrantes de mezcla asfáltica, generando afectaciones ambientales; No presentación de documentación relacionada con ZODMES; Deficiente gestión para la consecución de los permisos de ocupación de cauce o concesión de aguas._x000a__x000a_Durante todo el proyecto, los informes ambientales adjuntos a los informes mensuales de interventoría observan estas situaciones que solamente fueron corregidas al final del proyecto."/>
    <s v="Deficiencias en el ejercicio de supervisión y control de las acciones ambientales a ejecutar por parte del contratista, y el no uso de las medidas de apremio estipuladas contractualmente para conminar adecuadamente al contratista, con el riesgo de que se hubiesen generado mayores impactos ambientales por causa de malas prácticas constructivas por parte del contratista."/>
    <s v="Fortalecimiento de  los instrumentos de  supervisión contractual, para  mejorar la evaluación de la calidad de los  trabajos en ejercicio de la  Supervisión del contrato de interventoría. "/>
    <s v="Revisión y actualización formatos de informes de supervisión."/>
    <s v="Formato de informe de supervisión actualizado, formalizado y socializado"/>
    <n v="1"/>
    <d v="2022-03-20T00:00:00"/>
    <x v="6"/>
    <n v="10.142857142857142"/>
    <x v="12"/>
    <n v="0"/>
    <s v="Auditoría de Cumplimiento 2020 y Primer Semestre de 2021"/>
    <m/>
    <n v="-1490.3666666666666"/>
    <x v="1"/>
    <n v="0"/>
    <n v="0"/>
    <n v="0"/>
    <m/>
    <x v="2"/>
    <s v="EN TERMINO"/>
    <x v="2"/>
    <x v="28"/>
    <n v="1"/>
    <x v="28"/>
  </r>
  <r>
    <n v="30"/>
    <n v="30"/>
    <m/>
    <s v="Administrativo con presunta incidencia disciplinaria"/>
    <s v="14 01 100   "/>
    <s v="H16AC2020. Vía Ocaña – Sardinata - Cúcuta – Planeación de la ejecución contractual del contrato 2182 de 2019._x000a__x000a_El contrato de obra que inicialmente se suscribió por $4.434.767.463, con un plazo hasta 31 de diciembre de 2019, debido al ajuste de cantidades de obra y obras no previstas tales como Geomalla de Refuerzo para Pavimentos y Riego de Liga con Emulsión Asfáltica, termina con un valor ejecutado de $6.785.189.457 y recibido finalmente en octubre 30 de 2020, diez meses después del término de su plazo inicial, restando oportunidad en la entrega y puesta al servicio de las obras, con la consecuente afectación en el plazo y costo inicial contratado."/>
    <s v="Deficiencias en la planeación del contrato 2182 de 2019, toda vez que se estipularon plazos de ejecución que no correspondían a la realidad de los mismos, lo cual generó afectaciones en el tiempo y costos estimados del proyecto."/>
    <s v="Elaborar guía para la estructuración de proyectos del INVIAS."/>
    <s v="Documentación y socialización de la guía técnica para la estructuración de proyectos del INVIAS."/>
    <s v="Guía técnica de estructuración de proyectos socializada"/>
    <n v="1"/>
    <d v="2022-03-20T00:00:00"/>
    <x v="0"/>
    <n v="14.571428571428571"/>
    <x v="11"/>
    <n v="1"/>
    <s v="Auditoría de Cumplimiento 2020 y Primer Semestre de 2021"/>
    <m/>
    <n v="-1491.4"/>
    <x v="0"/>
    <n v="14.571428571428571"/>
    <n v="0"/>
    <n v="0"/>
    <m/>
    <x v="0"/>
    <s v="CUMPLIDO"/>
    <x v="2"/>
    <x v="29"/>
    <n v="1"/>
    <x v="29"/>
  </r>
  <r>
    <n v="31"/>
    <n v="31"/>
    <m/>
    <s v="Administrativo con presunta incidencia disciplinaria"/>
    <s v="14 05 004   "/>
    <s v="H17AC2020. Fisuras ciclovía puente Pumarejo._x000a__x000a_Durante la visita realizada a la estructura del Puente Pumarejo el día 4 de octubre de 2021, se evidenciaron fisuras en las aletas laterales del puente, que fueron destinadas como ciclovía. Aunque algunas de ellas han sido tratadas superficialmente, la fisura continúa manifestándose en la placa._x000a__x000a_La mayoría de estas fisuras se manifiestan de manera paralela a las juntas de dilatación, pero no cerca de ellas, lo cual presume que la superficie de la misma está siendo afectada por fatiga prematura. Sin embargo, lo evidenciado es que tanto el contratista como el administrador vial no han tomado medidas correctivas efectivas para contrarrestar la situación."/>
    <s v="Deficiencias en el proceso de supervisión e interventoría, al no lograr de manera eficaz, que el contratista de obra entregara obras con la debida calidad y que se encuentran sufriendo de deterioro prematuro."/>
    <s v="Garantizar la calidad de las obras por parte del contratista de la obra Puente Pumarejo."/>
    <s v="Reparación por parte del contratista y recibo por parte de la interventoría como garantía, de los defectos constructivos detectados por el Ente de Control."/>
    <s v="Informe de la interventoría con registro fotográfico del recibo de las obras a satisfacción "/>
    <n v="1"/>
    <d v="2022-03-20T00:00:00"/>
    <x v="9"/>
    <n v="39.285714285714285"/>
    <x v="13"/>
    <n v="0"/>
    <s v="Auditoría de Cumplimiento 2020 y Primer Semestre de 2021"/>
    <m/>
    <n v="-1497.1666666666667"/>
    <x v="1"/>
    <n v="0"/>
    <n v="0"/>
    <n v="0"/>
    <m/>
    <x v="2"/>
    <s v="EN TERMINO"/>
    <x v="2"/>
    <x v="30"/>
    <n v="1"/>
    <x v="30"/>
  </r>
  <r>
    <n v="32"/>
    <n v="32"/>
    <m/>
    <s v="Administrativa con presunta incidencia disciplinaria y fiscal"/>
    <s v="16 04 100   "/>
    <s v="H18AC2020. Iluminación e instrumentación del puente Pumarejo._x000a__x000a_Se observa que, a pesar de tener conocimiento de la problemática social de la zona, el INVÍAS no adoptó medidas pertinentes de manera oportuna para salvaguardar las inversiones realizadas, permitiendo que se presenten actos vandálicos de manera continuada, sin medidas adecuadas de mitigación, y dejando el puente sin una iluminación adecuada y sin el uso de la instrumentación (que hace parte especial del diseño del proyecto), lo cual acentúa los problemas de seguridad (tanto ciudadana como vial) en las inmediaciones del puente._x000a__x000a_De igual manera, en lo relacionado con la instrumentación, al no estar generando los reportes esperados y al no contar con el software para su interpretación, por los daños causados al hardware por causa del vandalismo, la Dirección del INVÍAS no está contando con un insumo importante para la toma de decisiones en el momento de presentarse algún fenómeno natural o estructural que afecte la estabilidad del Puente y/o la seguridad de las personas. _x000a__x000a_Solo hasta después de un año de la puesta en operación (20 de diciembre de 2019) y 4 meses después de la entrega y recibo definitivo de obra (30 de julio de 2020), se contrató un esquema de seguridad privada (...) y, que a la fecha ha sido inocuo y no ha logrado disuadir de manera eficaz a los vándalos y no ha sido una medida efectiva de mitigación para el robo continuado de los elementos del puente. También, a la fecha, el puente se encuentra sin iluminación y sin instrumentación, a pesar de las cuantiosas inversiones realizadas para tal fin, sin haber logrado los beneficios esperados de la aplicación de los recursos públicos invertidos en la implementación de estas obras."/>
    <s v="Gestión antieconómica e ineficaz del recurso, producto del incumplimiento de los deberes de la Entidad estatal para la salvaguarda de los bienes a su cargo (...) lo cual ha conllevado a la no utilización tanto de la iluminación en el puente como la instrumentación de la misma, a la pérdida y deterioro de las inversiones realizadas y a la necesidad de tener que realizar nuevamente inversiones para colocar en funcionamiento la iluminación de la estructura."/>
    <s v="Recuperación de los recursos de los bienes del Puente Pumarejo que fueron afectados por actos de vandalismo y  que están garantizados por las pólizas del INVIAS."/>
    <s v="Hacer  las respectivas reclamaciones para hacer efectivas  las pólizas tomadas por el  INVIAS respecto a los bienes vandalizados en el Puente Pumarejo "/>
    <s v="Reclamaciones ante las aseguradoras "/>
    <n v="1"/>
    <d v="2022-03-20T00:00:00"/>
    <x v="6"/>
    <n v="10.142857142857142"/>
    <x v="13"/>
    <n v="0"/>
    <s v="Auditoría de Cumplimiento 2020 y Primer Semestre de 2021"/>
    <m/>
    <n v="-1490.3666666666666"/>
    <x v="1"/>
    <n v="0"/>
    <n v="0"/>
    <n v="0"/>
    <m/>
    <x v="2"/>
    <s v="EN TERMINO"/>
    <x v="2"/>
    <x v="31"/>
    <n v="1"/>
    <x v="31"/>
  </r>
  <r>
    <n v="33"/>
    <n v="33"/>
    <m/>
    <s v="Administrativo con presunta incidencia disciplinaria, para indagación preliminar"/>
    <s v="14 05 004   "/>
    <s v="H19AC2020. Corrosión en pantallas antiviento nuevo Puente Pumarejo._x000a__x000a_Dentro de las actividades contempladas en el contrato 642 de 2015, se encuentra la instalación de una baranda principal que hace las veces de pantalla antiviento y antisuicidio. (...) Para la construcción y colocación de dichos elementos se consideró que los mismos fueran de acero estructural tipo ASTM A572 G50, y que, para proteger los elementos de una corrosión prematura por agentes externos (agua, ambiente salino, viento), se hiciera pintado de los mismos con pintura alquídica. (...) Sin embargo, con posterioridad a la entrega y recibo definitivo de la obra por parte de la interventoría y el Instituto, el administrador vial evidenció corrosión prematura en las barandas del puente, lo cual fue informado en el mes de septiembre al Instituto. _x000a__x000a_Desde noviembre de 2020 hasta la fecha, el contratista se encuentra en el proceso de la realización de las acciones correctivas para solucionar los eventos de corrosión prematura. Sin embargo, se evidencia que los ritmos de trabajo son lentos, toda vez que se cuenta con un solo frente de trabajo y las actividades son de tipo manual, debido a que los vientos fuertes en la zona impiden el uso de un compresor de aire para la aplicación de la pintura. _x000a__x000a_(...) se pudo constatar que, aunque se están adelantando las labores de reparación de la baranda, en las zonas reparadas ya se empieza a evidenciar nuevamente problemas de corrosión."/>
    <s v="La decisión del contratista en cuanto al tipo de material a colocar no era la más adecuada, toda vez que el ambiente al que se encuentra expuesta dicha estructura es bastante agresivo (…) y se evidencia que la pintura alquídica no es suficiente para evitar la exposición a la abrasión y a la corrosión en el material. Lo anterior obliga a la Entidad encargada del bien a realizar mantenimientos periódicos en lapsos cortos de tiempos._x000a__x000a_De igual manera, se evidencia las deficiencias en el ejercicio de supervisión e interventoría, en donde en su ejercicio de revisión y control no objetó las propuestas técnicas del contratista, para velar por una calidad excelente de las obras a entregar, y adicionalmente no fue acucioso en el recibo de las obras ejecutadas por el contratista, generando reprocesos y riesgos en detrimento de la función administrativa de mantenimiento de la estructura que debe ejercer la Entidad"/>
    <s v="Garantizar la calidad de la pintura aplicada al puente por parte del contratista de la obra. "/>
    <s v="Reparación por parte del contratista y recibo por parte de la interventoría como garantía, de los defectos en la pintura derivados de los eventos de corrección prematura detectados por el Ente de Control."/>
    <s v="Informe de la interventoría con registro fotográfico del recibo de las obras a satisfacción "/>
    <n v="1"/>
    <d v="2022-03-20T00:00:00"/>
    <x v="9"/>
    <n v="39.285714285714285"/>
    <x v="13"/>
    <n v="0"/>
    <s v="Auditoría de Cumplimiento 2020 y Primer Semestre de 2021"/>
    <m/>
    <n v="-1497.1666666666667"/>
    <x v="1"/>
    <n v="0"/>
    <n v="0"/>
    <n v="0"/>
    <m/>
    <x v="2"/>
    <s v="EN TERMINO"/>
    <x v="2"/>
    <x v="32"/>
    <n v="1"/>
    <x v="32"/>
  </r>
  <r>
    <n v="34"/>
    <n v="34"/>
    <m/>
    <s v="Administrativo con presunta incidencia disciplinaria"/>
    <s v="16 04 100   "/>
    <s v="H20AC2020. Definiciones en torno a la gestión de la información generada por la instrumentación del Puente Pumarejo._x000a__x000a_Con respecto al punto 5, en el 011019_plan_anual_adq_310119.xlsx de 2019 se menciona la “Adquisición de infraestructura en la nube – Azure de Microsoft” mas no se encontró evidencia alguna de la adquisición del software especializado relacionado con la interpretación de los datos generados._x000a__x000a_Con respecto al punto 7, (...) se puede inferir la no existencia de un área funcional específica que maneje la instrumentación. Así mismo, de la información enviada por la Entidad a la solicitud AC-28, no se encontró información alguna con relación a este tema._x000a__x000a_(...) Al no estar generando los reportes esperados y al no contar con el software para su interpretación, la Dirección del INVÍAS no está contando con un insumo importante para la toma de decisiones en el momento de presentarse algún fenómeno natural o estructural que afecte la estabilidad del Puente y/o la seguridad de las personas."/>
    <s v="Debilidades en la gestión del proyecto de instrumentación, al no tener definida un área responsable de su ejecución, la adquisición parcial de las licencias de software para su manejo y lo relacionado con el manejo de la información generada y la toma de decisiones gerenciales."/>
    <s v="Elaborar guía para la gestión, implementación y operación tanto de la instrumentación como de la información que se derive de la infraestructura vial de puentes y viaductos en el país."/>
    <s v="Documentación y socialización de la guía para la gestión, implementación y operación tanto de la instrumentación como de la información que se derive de la infraestructura vial de puentes y viaductos en el país."/>
    <s v="Guía socializada e implementada "/>
    <n v="1"/>
    <d v="2022-03-20T00:00:00"/>
    <x v="10"/>
    <n v="19.142857142857142"/>
    <x v="14"/>
    <n v="0"/>
    <s v="Auditoría de Cumplimiento 2020 y Primer Semestre de 2021"/>
    <m/>
    <n v="-1492.4666666666667"/>
    <x v="1"/>
    <n v="0"/>
    <n v="0"/>
    <n v="0"/>
    <m/>
    <x v="2"/>
    <s v="EN TERMINO"/>
    <x v="2"/>
    <x v="33"/>
    <n v="1"/>
    <x v="33"/>
  </r>
  <r>
    <n v="35"/>
    <n v="35"/>
    <m/>
    <s v="Administrativo con presunta connotación disciplinaria"/>
    <s v="14 06 100   "/>
    <s v="H1AT232. Publicación en el Sistema Electrónico de Contratación Pública SECOP II del contrato de interventoría No. 1404 de 2018, en el marco de ejecución del Proyecto BPIN 20181301010964._x000a__x000a_Una vez revisado el proceso de selección No. CMA-DT-GGP-150-2018 para el contrato de interventoría No. 1404 del 2018 en el SECOP II, se evidencia documentos que (...) no fueron publicados o fueron publicados extemporáneamente._x000a__x000a_(Ver tabla 1, página 321, informe de Actuación Especial AT 232-2021)._x000a__x000a_Acción 1._x000a_"/>
    <s v="Inobservancia a las normas que rigen la materia y deficiencia en el control y seguimiento a los procesos de contratación por parte de la entidad, generando incumplimiento al principio de publicidad que le permite a la ciudadanía conocer cada una de las actuaciones de la administración pública en el desarrollo de los procesos de contratación estatal y que les permite la participación en aquellas decisiones que los afectan, además de dificultar el ejercicio del control fiscal."/>
    <s v="Acción 1._x000a__x000a_Actualizar y Ajustar el Manual de Contratación del INVIAS a la nueva Estructura Organizacional la cual ya contiene los textos alusivos a la obligatoriedad de la Publicación Total y Oportuna de los Documentos Precontractuales de los procesos que adelante la Entidad en la Plataforma del SECOP II o en la que haga sus veces de conformidad con las normas vigentes estableciendo de igual forma los responsables competentes para la realización de los controles y vigilancia de esta acción."/>
    <s v="Realizar  las modificaciones pertinentes  asociadas a la PUBLICACIÓN DE DOCUMENTOS PRECONTRACTUALES en el SECOP II en el Manual de Contratación ajustado a la nueva Estructura Organizacional de la Entidad."/>
    <s v="Manual de Contratación ajustado"/>
    <n v="1"/>
    <d v="2022-01-02T00:00:00"/>
    <x v="11"/>
    <n v="29.857142857142858"/>
    <x v="15"/>
    <n v="0"/>
    <s v="Actuación Especial de Fiscalización AT N°. 232 - 2021."/>
    <m/>
    <n v="-1492.4"/>
    <x v="1"/>
    <n v="0"/>
    <n v="0"/>
    <n v="0"/>
    <m/>
    <x v="2"/>
    <s v="EN TERMINO"/>
    <x v="3"/>
    <x v="34"/>
    <n v="1"/>
    <x v="34"/>
  </r>
  <r>
    <s v=""/>
    <n v="36"/>
    <m/>
    <m/>
    <s v="14 06 100   "/>
    <s v="H1AT232. Publicación en el Sistema Electrónico de Contratación Pública SECOP II del contrato de interventoría No. 1404 de 2018, en el marco de ejecución del Proyecto BPIN 20181301010964._x000a__x000a_Una vez revisado el proceso de selección No. CMA-DT-GGP-150-2018 para el contrato de interventoría No. 1404 del 2018 en el SECOP II, se evidencia documentos que (...) no fueron publicados o fueron publicados extemporáneamente._x000a__x000a_(Ver tabla 1, página 321, informe de Actuación Especial AT 232-2021)._x000a__x000a_Acción 2._x000a_"/>
    <s v="Inobservancia a las normas que rigen la materia y deficiencia en el control y seguimiento a los procesos de contratación por parte de la entidad, generando incumplimiento al principio de publicidad que le permite a la ciudadanía conocer cada una de las actuaciones de la administración pública en el desarrollo de los procesos de contratación estatal y que les permite la participación en aquellas decisiones que los afectan, además de dificultar el ejercicio del control fiscal."/>
    <s v="Acción 2._x000a__x000a_Preparar y Emitir un Memorando Circular a todas las Direcciones Territoriales y Dependencias Ejecutoras, responsables de la estructuración y publicación de Documentos Precontractuales en el SECOP II, recordando la OBLIGACIÓN de publicar en su totalidad y oportunidad dichos documentos."/>
    <s v="Preparar el contenido del SICOR alusivo al cumplimiento de las normas para la publicación de documentos precontractuales en el SECOP II."/>
    <s v="Memorando"/>
    <n v="1"/>
    <d v="2022-02-15T00:00:00"/>
    <x v="12"/>
    <n v="1"/>
    <x v="15"/>
    <n v="1"/>
    <s v="Actuación Especial de Fiscalización AT N°. 232 - 2021."/>
    <d v="2022-03-04T00:00:00"/>
    <n v="0.33333333333333331"/>
    <x v="0"/>
    <n v="1"/>
    <n v="1"/>
    <n v="1"/>
    <m/>
    <x v="0"/>
    <s v=""/>
    <x v="3"/>
    <x v="34"/>
    <n v="2"/>
    <x v="35"/>
  </r>
  <r>
    <n v="36"/>
    <n v="37"/>
    <m/>
    <s v=" Administrativo con presunta incidencia disciplinaria"/>
    <s v="14 04 100   "/>
    <s v="H1ACC1234. Pólizas contratos de obra._x000a__x000a_Las garantías únicas de los contratos de obra derivados del Convenio interadministrativo 01234 de 2017, cuyo contratante es la Gobernación de Antioquia, se suscribieron con una vigencia, según el literal d) estabilidad y calidad de la obra, de tres (3) años y no de cinco (5) años, como lo especifican los estudios previos y la minuta del convenio 01234 de 2017 en su cláusula décimo quinta (15ª), por cuanto la administración departamental realizó el cambio unilateralmente y basado en un concepto de Seguros del Estado en el que se argumenta que las actividades no son pavimentación sino mejoramiento, mantenimientos y conservación de vías existentes, lo que incluye mejoramiento de la superficie con carpeta asfáltica. Sin embargo, en visitas técnicas efectuadas por la Contraloría General de la República, se evidenció que las actividades ejecutadas corresponden a construcción de obra nueva, como es el caso de la conformación de la estructura de pavimento, construcción de obras transversales de drenaje, construcción de muros de contención e instalación de señalización vertical y horizontal sobre el pavimento, por lo que se debió expedir la póliza de estabilidad por 5 años."/>
    <s v="Inadecuada decisión por parte de la Gobernación de Antioquia al incumplir con las cláusulas establecidas en el Convenio 01234 de 2017 y a la deficiente supervisión por parte de del Instituto Nacional de Vías INVÍAS al no aplicar las herramientas disponibles en el convenio para conminar a la Gobernación de Antioquia a cumplir con las condiciones pactadas._x000a__x000a_El INVÍAS envió varios requerimientos a la Gobernación de Antioquia, relacionados sobre el incumplimiento de la cláusula Décimo Quinta del convenio, pero nunca tomó decisiones de fondo para corregir el error que cometió la Gobernación de Antioquia, y tampoco utilizó los mecanismos que en el convenio fueron acordados, para la supervisión y control del mismo, entre las dos entidades, por lo que la supervisión realizada por la Subdirección de Red Terciaria y Férrea, no cumplió con lo establecido en el parágrafo 3 del artículo 84 de la Ley 1474 del 2011."/>
    <s v="Adoptar como mecanismo de seguimiento y control del convenio interadministrativo una lista de chequeo de los términos del proceso de contratación que en cada caso adelante el ente territorial, con el fin de verificar que estos cumplan las especificaciones y anexos técnicos que hacen parte del convenio. "/>
    <s v="Realizar mesas de trabajo, para definir lineamientos, adoptar y formalizar."/>
    <s v="Procedimiento"/>
    <n v="1"/>
    <d v="2022-01-03T00:00:00"/>
    <x v="13"/>
    <n v="21.571428571428573"/>
    <x v="2"/>
    <n v="0"/>
    <s v="Auditoría de Cumplimiento Convenio 1234 de 2017 suscrito entre el INVÍAS y el Departamento de Antioquia, con recursos de enajenación de Isagen S.A. ESP y contratación derivada."/>
    <m/>
    <n v="-1490.5"/>
    <x v="1"/>
    <n v="0"/>
    <n v="0"/>
    <n v="0"/>
    <m/>
    <x v="2"/>
    <s v="EN TERMINO"/>
    <x v="4"/>
    <x v="35"/>
    <n v="1"/>
    <x v="36"/>
  </r>
  <r>
    <n v="37"/>
    <n v="38"/>
    <m/>
    <s v="Administrativo"/>
    <s v="14 04 100   "/>
    <s v="H2ACC1234. Liquidación Contrato 4600008774 de 2018._x000a__x000a_La Cláusula Décima Primera del contrato establece que la liquidación se realizará en los términos del artículo 217 del Decreto Ley 019 de 2012 y 11 de la Ley 1150 de 2007. El acta de inicio fue del 22 de noviembre de 2018, fecha de terminación del 21 de abril de 2019 y acta de recibo final del 9 de diciembre de 2019. Una vez realizada la revisión del mismo, se constató que el contrato no se encuentra liquidado."/>
    <s v="Negligencia del ordenador del gasto, corriendo el riesgo que el contratista aproveche esta situación para constituir o acreditar obligaciones de carácter judicial o pecuniarias."/>
    <s v="Exhortar a la Gobernación de Antioquia para que liquide en forma bilateral o unilateralmente el contrato de obra derivado, antes de finalizar el termino contractual y/o legal."/>
    <s v="Comunicación escrita dirigida a la Gobernación de Antioquia."/>
    <s v="Radicado comunicación "/>
    <n v="1"/>
    <d v="2022-01-03T00:00:00"/>
    <x v="14"/>
    <n v="4.4285714285714288"/>
    <x v="2"/>
    <n v="0"/>
    <s v="Auditoría de Cumplimiento Convenio 1234 de 2017 suscrito entre el INVÍAS y el Departamento de Antioquia, con recursos de enajenación de Isagen S.A. ESP y contratación derivada."/>
    <m/>
    <n v="-1486.5"/>
    <x v="1"/>
    <n v="0"/>
    <n v="0"/>
    <n v="4.4285714285714288"/>
    <m/>
    <x v="3"/>
    <s v="VENCIDO"/>
    <x v="4"/>
    <x v="36"/>
    <n v="1"/>
    <x v="37"/>
  </r>
  <r>
    <n v="38"/>
    <n v="39"/>
    <m/>
    <s v="Administrativo con presunta incidencia disciplinaria "/>
    <s v="14 04 100   "/>
    <s v="H3ACC1234. Terminación y liquidación Contrato 4600008766-2018 Concepción. _x000a__x000a_En la visita de campo realizada por la CGR en noviembre de 2021, se constata la construcción de 618.5 ml de carpeta asfáltica, obras de drenaje y señalización, sin embargo, estas cantidades no fueron recibidas por parte de la interventoría, ni pagadas al contratista por parte de la Gobernación de Antioquia, tampoco tuvieron seguimiento y control ni de la interventoría del INVÍAS, ni del supervisor de la Gobernación de Antioquia; aunque la obra se encuentre en buen estado al momento de la visita de la CGR, legalmente ni la Interventoría ni la Gobernación de Antioquia pueden dar fe del cumplimiento de las especificaciones técnicas porque no hubo personal técnico que hiciera el seguimiento en tiempo real de la ejecución de las diferentes actividades ejecutadas o de verificar si se ejecutó un buen proceso constructivo porque no contó con el seguimiento obligatorio que exige la Ley en materia de contratación estatal, y los manuales de contratación e interventoría tanto del Departamento como del INVÍAS."/>
    <s v="Falencias en el seguimiento y control oportuno por parte de la Gobernación de Antioquia, lo que puede ocasionar obligaciones de carácter judicial o pecuniarias futuras y la incertidumbre de las especificaciones técnicas, materiales, procesos constructivos, ensayos y cuantificación de las actividades que se ejecutaron sin interventoría y sin supervisión._x000a__x000a_Falta de gestión tanto de la Gobernación de Antioquia como del INVÍAS en su calidad de supervisores del convenio, para imponer la sanción y así evitar que el contratista siga ejecutando obra sin el seguimiento pertinente, generando el riesgo que las obras se ejecuten sin el cumplimiento de las especificaciones técnicas."/>
    <s v="No Aplica para INVIAS. No Obstante lo anterior el INVIAS con el ánimo de liquidar el convenio, realizará un requerimiento a la Gobernación de Antioquia, en el sentido que se proceda a liquidar dentro del término contractual y en todo caso dentro del legal unilateralmente el convenio."/>
    <s v="Comunicación escrita dirigida a la Gobernación de Antioquia."/>
    <s v="Radicado comunicación "/>
    <n v="1"/>
    <d v="2022-01-03T00:00:00"/>
    <x v="14"/>
    <n v="4.4285714285714288"/>
    <x v="2"/>
    <n v="0"/>
    <s v="Auditoría de Cumplimiento Convenio 1234 de 2017 suscrito entre el INVÍAS y el Departamento de Antioquia, con recursos de enajenación de Isagen S.A. ESP y contratación derivada."/>
    <m/>
    <n v="-1486.5"/>
    <x v="1"/>
    <n v="0"/>
    <n v="0"/>
    <n v="4.4285714285714288"/>
    <m/>
    <x v="3"/>
    <s v="VENCIDO"/>
    <x v="4"/>
    <x v="37"/>
    <n v="1"/>
    <x v="38"/>
  </r>
  <r>
    <n v="39"/>
    <n v="40"/>
    <m/>
    <s v="Administrativo con presunta incidencia disciplinaria y fiscal"/>
    <s v="14 05 004"/>
    <s v="H4ACC1234. Calidad Contrato de Obra 4600008120 VÍA ARMENIA - ALTO EL CHUSCAL._x000a__x000a_En visita realizada el 7 de octubre del 2021 al tramo correspondiente en la vía Armenia- Alto el Chuscal (8 meses y 5 días después de liquidado el contrato), se constataron afectaciones en las propiedades mecánicas y estructurales de la carpeta asfáltica."/>
    <s v="Deficiencias en el seguimiento y control por parte de la supervisión e interventoría, en la verificación del cumplimiento de las especificaciones técnicas del INVÍAS, con el riesgo de generarse pérdidas progresivas en las propiedades de la estructura del pavimento, uniformidad, durabilidad y posibles reprocesos, comprometiendo la estabilidad de la estructura, y conllevar a un deterioro prematuro de la vía y sus obras complementarias. "/>
    <s v="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rrespondientes con el registro fotográfico de los hallazgos subsanados. _x000a__x000a_No obstante lo anterior, de ser procedente se hará una revisión en este punto al sistema de gestión de calidad, a fin de hacer los ajustes si hubiere lugar.  "/>
    <s v="Comunicación escrita dirigida a la Gobernación de Antioquia, requiriendo informe estado actual de las obras y en caso de no haberse subsanado, se exhortara a la Gobernación para que declare el siniestro."/>
    <s v="Radicado comunicación "/>
    <n v="1"/>
    <d v="2022-01-03T00:00:00"/>
    <x v="15"/>
    <n v="12.857142857142858"/>
    <x v="2"/>
    <n v="0"/>
    <s v="Auditoría de Cumplimiento Convenio 1234 de 2017 suscrito entre el INVÍAS y el Departamento de Antioquia, con recursos de enajenación de Isagen S.A. ESP y contratación derivada."/>
    <m/>
    <n v="-1488.4666666666667"/>
    <x v="1"/>
    <n v="0"/>
    <n v="0"/>
    <n v="12.857142857142858"/>
    <m/>
    <x v="3"/>
    <s v="VENCIDO"/>
    <x v="4"/>
    <x v="38"/>
    <n v="1"/>
    <x v="39"/>
  </r>
  <r>
    <n v="40"/>
    <n v="41"/>
    <m/>
    <s v="Administrativo con presunta incidencia _x000a_disciplinaria"/>
    <s v="14 02 003"/>
    <s v="H5ACC1234. Descole Alcantarillas- Contrato de Obra 4600008120 Armenia y Contrato de Obra 4600008157 de 2018 Heliconia. _x000a__x000a_En visita realizada el 21 de octubre del 2021 al tramo correspondiente en la vía Heliconia - Alto el Chuscal, se evidenciaron deficiencias en los estudios y diseños de una obra transversal - Alcantarilla, la cual no está cumpliendo plenamente con su objetivo principal de darle un flujo de terminación adecuado al caudal de agua de escorrentía, dado que no se diseñaron ni construyeron los Disipadores de Energía como lo indica el Manual de Drenaje para Carreteras, razón por la cual se está presentando una acelerada socavación del talud inferior de la calzada."/>
    <s v="Deficiencia en la planeación de viabilidad de los estudios y diseños, con el riesgo que se presenten daños en las alcantarillas y en la estructura del pavimento por posible pérdida de la banca, afectando el tránsito de la vía para el servicio de la comunidad que se beneficia de ella. _x000a__x000a_Falencias en la planeación y viabilidad de los estudios, diseños, y ejecución de la obra por parte de la Gobernación de Antioquia y la interventoría, para las alcantarillas de las abscisas K0+900 y K1+750 de Armenia y la alcantarilla de la abscisa K5+100 de Heliconia."/>
    <s v="Adoptar como mecanismo de seguimiento y control del convenio interadministrativo una lista de chequeo de los términos del proceso de contratación que en cada caso adelante el ente territorial, con el fin de verificar que estos cumplan las especificaciones y anexos técnicos que hacen parte del convenio. "/>
    <s v="Realizar mesas de trabajo, para definir lineamientos, adoptar y formalizar."/>
    <s v="Documentos tipo de anexo técnico y estudios previo de convenio interadministrativo"/>
    <n v="1"/>
    <d v="2022-01-03T00:00:00"/>
    <x v="13"/>
    <n v="21.571428571428573"/>
    <x v="16"/>
    <n v="0"/>
    <s v="Auditoría de Cumplimiento Convenio 1234 de 2017 suscrito entre el INVÍAS y el Departamento de Antioquia, con recursos de enajenación de Isagen S.A. ESP y contratación derivada."/>
    <m/>
    <n v="-1490.5"/>
    <x v="1"/>
    <n v="0"/>
    <n v="0"/>
    <n v="0"/>
    <m/>
    <x v="2"/>
    <s v="EN TERMINO"/>
    <x v="4"/>
    <x v="39"/>
    <n v="1"/>
    <x v="40"/>
  </r>
  <r>
    <n v="41"/>
    <n v="42"/>
    <m/>
    <s v="Administrativo con presunta incidencia disciplinaria y fiscal"/>
    <s v="14 05 004"/>
    <s v="H6ACC1234. Contrato No. 4600008284 de 2018 Municipio de Guarne._x000a__x000a_El Contrato 4600008284 de 2018, tenía como objeto el “Mejoramiento de vías terciarias en la subregión del oriente de Antioquia con recursos provenientes de la enajenación de ISAGEN para las vías Garrido – Toldas y Mosquita - Carmín – Toldas del Municipio de Guarne en la Subregión Oriente de Antioquia”; en visita de inspección se constató la presencia de fisuras longitudinales y transversales, desprendimiento de cunetas del pavimento y pérdida parcial de la banca. (...) Las afectaciones a las obras del Tramo 1 y del Tramo 2 totalizan $14.424.982."/>
    <s v="Deficiencias de seguimiento y control, por parte de la supervisión y la interventoría durante la construcción de las obras, con el riesgo que las afectaciones vayan incrementándose, que se termine de perder la banca en el K0+640 del Tramo 2 (Mosquita – Carmín – Toldas) dejando la obra subutilizada."/>
    <s v="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_x000a__x000a_No obstante lo anterior, de ser procedente se hará una revisión en este punto al sistema de gestión de calidad, a fin de hacer los ajustes si hubiere lugar. "/>
    <s v="Comunicación escrita dirigida a la Gobernación de Antioquia, requiriendo informe estado actual de las obras y en caso de no haberse subsanado, se exhortara a la Gobernación para que declare el siniestro."/>
    <s v="Radicado comunicación "/>
    <n v="1"/>
    <d v="2022-01-03T00:00:00"/>
    <x v="15"/>
    <n v="12.857142857142858"/>
    <x v="2"/>
    <n v="0"/>
    <s v="Auditoría de Cumplimiento Convenio 1234 de 2017 suscrito entre el INVÍAS y el Departamento de Antioquia, con recursos de enajenación de Isagen S.A. ESP y contratación derivada."/>
    <m/>
    <n v="-1488.4666666666667"/>
    <x v="1"/>
    <n v="0"/>
    <n v="0"/>
    <n v="12.857142857142858"/>
    <m/>
    <x v="3"/>
    <s v="VENCIDO"/>
    <x v="4"/>
    <x v="40"/>
    <n v="1"/>
    <x v="41"/>
  </r>
  <r>
    <n v="42"/>
    <n v="43"/>
    <m/>
    <s v="Administrativo con presunta incidencia disciplinaria y fiscal "/>
    <s v="14 05 004"/>
    <s v="H7ACC1234. Contrato No. 4600008205 de 2018 Municipio de El Santuario. _x000a__x000a_En visita de inspección realizada el 21 de octubre de 2021, se constata la presencia de fisuras en una longitud de 200 metros en el Tramo 1, lo que, multiplicado por el ancho de referencia de 0,60 metros, arroja un área de afectación de 120 m2 del ítem OE-6 “Suministro, colocación y compactación de mezcla asfáltica  MDC-19, con asfalto normalizado (...)&quot;."/>
    <s v="Deficiencias de seguimiento y control por parte de la supervisión y la interventoría durante la construcción de las obras, con el riesgo que las afectaciones vayan incrementándose."/>
    <s v="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_x000a__x000a_No obstante lo anterior, de ser procedente se hará una revisión en este punto al sistema de gestión de calidad, a fin de hacer los ajustes si hubiere lugar. "/>
    <s v="Comunicación escrita dirigida a la Gobernación de Antioquia, requiriendo informe estado actual de las obras y en caso de no haberse subsanado, se exhortara a la Gobernación para que declare el siniestro."/>
    <s v="Radicado comunicación "/>
    <n v="1"/>
    <d v="2022-01-03T00:00:00"/>
    <x v="15"/>
    <n v="12.857142857142858"/>
    <x v="2"/>
    <n v="0"/>
    <s v="Auditoría de Cumplimiento Convenio 1234 de 2017 suscrito entre el INVÍAS y el Departamento de Antioquia, con recursos de enajenación de Isagen S.A. ESP y contratación derivada."/>
    <m/>
    <n v="-1488.4666666666667"/>
    <x v="1"/>
    <n v="0"/>
    <n v="0"/>
    <n v="12.857142857142858"/>
    <m/>
    <x v="3"/>
    <s v="VENCIDO"/>
    <x v="4"/>
    <x v="41"/>
    <n v="1"/>
    <x v="42"/>
  </r>
  <r>
    <n v="43"/>
    <n v="44"/>
    <m/>
    <s v="Administrativo con presunta incidencia disciplinaria y fiscal"/>
    <s v="14 05 004"/>
    <s v="H8ACC1234. Contrato No. 4600008198 de 2018 Municipio de Guatapé. _x000a__x000a_En visita de inspección realizada el 20 de octubre de 2021, se constató la presencia de fisuras en una longitud de 30,3 metros, lo que, multiplicado por el ancho de referencia de 0,60 metros, arroja un área de afectación de 18,18 m2 del ítem OE-19 “Suministro, colocación y compactación de mezcla asfáltica MDC-19, con asfalto normalizado (...)&quot;."/>
    <s v="Deficiencias de seguimiento y control por parte de la supervisión y la interventoría durante la construcción de las obras con el riesgo que las afectaciones vayan incrementándose."/>
    <s v="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_x000a__x000a_No obstante lo anterior, de ser procedente se hará una revisión en este punto al sistema de gestión de calidad, a fin de hacer los ajustes si hubiere lugar. "/>
    <s v="Comunicación escrita dirigida a la Gobernación de Antioquia, requiriendo informe estado actual de las obras y en caso de no haberse subsanado, se exhortara a la Gobernación para que declare el siniestro."/>
    <s v="Radicado comunicación "/>
    <n v="1"/>
    <d v="2022-01-03T00:00:00"/>
    <x v="15"/>
    <n v="12.857142857142858"/>
    <x v="2"/>
    <n v="0"/>
    <s v="Auditoría de Cumplimiento Convenio 1234 de 2017 suscrito entre el INVÍAS y el Departamento de Antioquia, con recursos de enajenación de Isagen S.A. ESP y contratación derivada."/>
    <m/>
    <n v="-1488.4666666666667"/>
    <x v="1"/>
    <n v="0"/>
    <n v="0"/>
    <n v="12.857142857142858"/>
    <m/>
    <x v="3"/>
    <s v="VENCIDO"/>
    <x v="4"/>
    <x v="42"/>
    <n v="1"/>
    <x v="43"/>
  </r>
  <r>
    <n v="44"/>
    <n v="45"/>
    <m/>
    <s v="Administrativo con presunta incidencia disciplinaria y fiscal"/>
    <s v="14 05 004"/>
    <s v="H10ACC1234. Calidad contrato de obra 4600008204 vía Caicedo - La Usa del municipio de Caicedo. _x000a__x000a_En visita realizada el 4 de octubre del 2021 al tramo correspondiente en la vía Caicedo – La Usa (11 meses después de liquidado el contrato), se determinaron afectaciones en las propiedades mecánicas y estructurales de la carpeta asfáltica en 299,57 m2 por un valor de $17.147.615,5."/>
    <s v="Deficiencias en el seguimiento y control por parte de la interventoría a la verificación del cumplimiento de las especificaciones técnicas del INVÍAS y a la falta de gestión adicional por parte de la supervisión para corregir y/o preservar la estabilidad de la vía."/>
    <s v="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_x000a__x000a_No obstante lo anterior,  de ser procedente se hará una revisión en este punto al sistema de gestión de calidad, a fin de hacer los ajustes si hubiere lugar. "/>
    <s v="Comunicación escrita dirigida a la Gobernación de Antioquia, requiriendo informe estado actual de las obras y en caso de no haberse subsanado, se exhortara a la Gobernación para que declare el siniestro."/>
    <s v="Radicado comunicación "/>
    <n v="1"/>
    <d v="2022-01-03T00:00:00"/>
    <x v="15"/>
    <n v="12.857142857142858"/>
    <x v="2"/>
    <n v="0"/>
    <s v="Auditoría de Cumplimiento Convenio 1234 de 2017 suscrito entre el INVÍAS y el Departamento de Antioquia, con recursos de enajenación de Isagen S.A. ESP y contratación derivada."/>
    <m/>
    <n v="-1488.4666666666667"/>
    <x v="1"/>
    <n v="0"/>
    <n v="0"/>
    <n v="12.857142857142858"/>
    <m/>
    <x v="3"/>
    <s v="VENCIDO"/>
    <x v="4"/>
    <x v="43"/>
    <n v="1"/>
    <x v="44"/>
  </r>
  <r>
    <n v="45"/>
    <n v="46"/>
    <m/>
    <s v="Administrativo con presunta _x000a_incidencia disciplinaria y fiscal"/>
    <s v="14 01 003"/>
    <s v="H11ACC1234. Planeación y ejecución en la vía Frontino - Cañasgordas del Contrato de Obra No. 4600008678 de 2018._x000a__x000a_Durante la visita técnica a las obras ejecutadas del contrato 4600008678 de 2018 en la vía Frontino -Cañasgordas, se encontraron daños sobre la carpeta asfáltica como fisuras longitudinales, transversales y derrumbes. Adicionalmente, se evidenció un punto crítico que impide el paso de vehículos por la vía. "/>
    <s v="Falta de planificación en la fase precontractual de diseños definitivos, que se ve reflejada en la condición actual de la vía como derrumbes, pérdida de banca, problemas de visibilidad y comodidad para usuarios de vehículos debido a que el ancho promedio construido es de 4,5 metros y debería ser de seis (6) metros según el Manual de Diseño Geométrico del INVÍAS 2008, para esta velocidad de operación de 30 km/h y el tipo de terreno._x000a__x000a_La falta de planeación por parte de la entidad contratante se evidencia en la ausencia de obras de contención lateral y estabilización de taludes, entendiendo que la vía atraviesa un terreno montañoso-escarpado y que requiere obras de contención para evitar daños como la perdida de la banca, fisuras generadas por falta de confinamiento y/o estabilización de taludes para evitar derrumbes y así, ofrecer conectividad vial a los dos municipios."/>
    <s v="Adoptar como mecanismo de seguimiento y control del convenio interadministrativo una lista de chequeo de los términos del proceso de contratación que en cada caso adelante el ente territorial, con el fin de verificar que estos cumplan las especificaciones y anexos técnicos que hacen parte del convenio. "/>
    <s v="Realizar mesas de trabajo, para definir lineamientos, adoptar y formalizar."/>
    <s v="Documentos tipo de anexo técnico y estudios previo de convenio interadministrativo"/>
    <n v="2"/>
    <d v="2022-01-03T00:00:00"/>
    <x v="13"/>
    <n v="21.571428571428573"/>
    <x v="16"/>
    <n v="0"/>
    <s v="Auditoría de Cumplimiento Convenio 1234 de 2017 suscrito entre el INVÍAS y el Departamento de Antioquia, con recursos de enajenación de Isagen S.A. ESP y contratación derivada."/>
    <m/>
    <n v="-1490.5"/>
    <x v="1"/>
    <n v="0"/>
    <n v="0"/>
    <n v="0"/>
    <m/>
    <x v="2"/>
    <s v="EN TERMINO"/>
    <x v="4"/>
    <x v="44"/>
    <n v="1"/>
    <x v="45"/>
  </r>
  <r>
    <n v="46"/>
    <n v="47"/>
    <m/>
    <s v="Administrativo con _x000a_presunta incidencia disciplinaria y fiscal"/>
    <s v="14 01 003"/>
    <s v="H12ACC1234. Contrato 4600008774-2018 Marinilla._x000a__x000a_En la revisión de las cantidades ejecutadas en visita de campo, se encontró una diferencia entre las señales existentes que a noviembre de 2021 están prestando servicio y las cantidades acumuladas pagadas en acta de recibo final en cuantía de una (1) unidad, por otro lado, en la revisión del ítem de carpeta asfáltica, se encontró daños prematuros, originados por la falta de previsión de estructuras de contención y drenaje."/>
    <s v="Falencias en la planeación por omitir el diseño y construcción de obras de contención y confinamiento en la vía; deficiencias de seguimiento y control por parte de la interventoría, la Supervisión de la Gobernación de Antioquia y del contratista de obra al no advertir desde la parte técnica que los recursos invertidos se encontraban en riesgo, al no construir las obras de contención y confinamiento requeridas para la estabilidad de las obras."/>
    <s v="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_x000a__x000a_No obstante lo anterior,  de ser procedente se hará una revisión en este punto al sistema de gestión de calidad, a fin de hacer los ajustes si hubiere lugar. "/>
    <s v="Comunicación escrita dirigida a la Gobernación de Antioquia, requiriendo informe estado actual de las obras y en caso de no haberse subsanado, se exhortara a la Gobernación para que declare el siniestro."/>
    <s v="Radicado comunicación "/>
    <n v="1"/>
    <d v="2022-01-03T00:00:00"/>
    <x v="15"/>
    <n v="12.857142857142858"/>
    <x v="16"/>
    <n v="0"/>
    <s v="Auditoría de Cumplimiento Convenio 1234 de 2017 suscrito entre el INVÍAS y el Departamento de Antioquia, con recursos de enajenación de Isagen S.A. ESP y contratación derivada."/>
    <m/>
    <n v="-1488.4666666666667"/>
    <x v="1"/>
    <n v="0"/>
    <n v="0"/>
    <n v="12.857142857142858"/>
    <m/>
    <x v="3"/>
    <s v="VENCIDO"/>
    <x v="4"/>
    <x v="45"/>
    <n v="1"/>
    <x v="46"/>
  </r>
  <r>
    <n v="47"/>
    <n v="48"/>
    <m/>
    <s v="Administrativo con presunta connotación disciplinaria y fisca"/>
    <s v="14 01 003"/>
    <s v="H13ACC1234. Calidad Contrato 4600008766-2018 Concepción._x000a__x000a_En visita de campo se evidenció daños prematuros en ítem de carpeta asfáltica en tramos recibidos por la Interventoría del proyecto y pagados por la Gobernación de Antioquia, se realizó la medición en campo en presencia de interventoría y supervisión de la Gobernación de Antioquia, la cuantificación de los daños prematuros asciende a $10.734.551."/>
    <s v="Falencias en la planeación por omitir el diseño y construcción de obras de contención y confinamiento en la vía, falencias de seguimiento y control por parte del supervisor de la Gobernación de Antioquia y del contratista de obra al no advertir desde la parte técnica que los recursos invertidos se encontraban en riesgo al no construir las obras de contención y confinamiento requeridas para la estabilidad de las obras; de igual manera, a falencias en procesos constructivos que generaron daños tipo piel de cocodrilo, falta de seguimiento y control durante la _x000a_ejecución de la obra por parte de interventoría y falta de seguimiento por parte de la supervisión del contrato de obra al no hacer efectivas las pólizas del contrato evitando que las áreas afectadas se amplíen y se incremente el daño patrimonial que al momento se cuantifica en $10.734.551. "/>
    <s v="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_x000a__x000a_No obstante lo anterior,  de ser procedente se hará una revisión en este punto al sistema de gestión de calidad, a fin de hacer los ajustes si hubiere lugar. "/>
    <s v="Comunicación escrita dirigida a la Gobernación de Antioquia, requiriendo informe estado actual de las obras y en caso de no haberse subsanado, se exhortara a la Gobernación para que declare el siniestro."/>
    <s v="Radicado comunicación "/>
    <n v="1"/>
    <d v="2022-01-03T00:00:00"/>
    <x v="15"/>
    <n v="12.857142857142858"/>
    <x v="16"/>
    <n v="0"/>
    <s v="Auditoría de Cumplimiento Convenio 1234 de 2017 suscrito entre el INVÍAS y el Departamento de Antioquia, con recursos de enajenación de Isagen S.A. ESP y contratación derivada."/>
    <m/>
    <n v="-1488.4666666666667"/>
    <x v="1"/>
    <n v="0"/>
    <n v="0"/>
    <n v="12.857142857142858"/>
    <m/>
    <x v="3"/>
    <s v="VENCIDO"/>
    <x v="4"/>
    <x v="46"/>
    <n v="1"/>
    <x v="47"/>
  </r>
  <r>
    <n v="48"/>
    <n v="49"/>
    <m/>
    <s v="Administrativo con _x000a_presunta incidencia disciplinaria y fiscal"/>
    <s v="14 05 004"/>
    <s v="H14ACC1234. Contrato 4600008761-2018 Pueblorrico._x000a__x000a_En visita de campo se verifica la ejecución de los ítems pagados mediante actas parciales y final de obra, producto de la revisión se encuentra una diferencia entre los metros lineales pagados versus los metros lineales encontrados en terreno del ítem defensas metálicas y un faltante de 2 señales verticales que a la fecha de la visita técnica no se encuentran prestando el servicio para el que fueron contratadas. "/>
    <s v="Debido a la decisión del contratista de cobrar cantidades superiores a las que se ejecutaron y falencias en el seguimiento y control por parte de la interventoría y la supervisión del Departamento de Antioquia, al pagar mayores cantidades a las ejecutadas realmente en obra, lo que ocasiona un daño patrimonial al estado por un valor total de $9.977.804."/>
    <s v="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_x000a__x000a_No obstante lo anterior,  de ser procedente se hará una revisión en este punto al sistema de gestión de calidad, a fin de hacer los ajustes si hubiere lugar. "/>
    <s v="Comunicación escrita dirigida a la Gobernación de Antioquia, requiriendo informe estado actual de las obras y en caso de no haberse subsanado, se exhortara a la Gobernación para que declare el siniestro."/>
    <s v="Radicado comunicación "/>
    <n v="1"/>
    <d v="2022-01-03T00:00:00"/>
    <x v="15"/>
    <n v="12.857142857142858"/>
    <x v="2"/>
    <n v="0"/>
    <s v="Auditoría de Cumplimiento Convenio 1234 de 2017 suscrito entre el INVÍAS y el Departamento de Antioquia, con recursos de enajenación de Isagen S.A. ESP y contratación derivada."/>
    <m/>
    <n v="-1488.4666666666667"/>
    <x v="1"/>
    <n v="0"/>
    <n v="0"/>
    <n v="12.857142857142858"/>
    <m/>
    <x v="3"/>
    <s v="VENCIDO"/>
    <x v="4"/>
    <x v="47"/>
    <n v="1"/>
    <x v="48"/>
  </r>
  <r>
    <n v="49"/>
    <n v="50"/>
    <m/>
    <s v="Administrativo con presunta incidencia disciplinaria y fiscal"/>
    <s v="14 05 004"/>
    <s v="H15ACC1234. Calidad contrato de obra 4600008226 vía Abriaquí - Frontino (vía 62an10-2) del municipio de Abriaquí._x000a__x000a_En el marco del Contrato 4600008226 de 2018 derivado del Convenio 01234 de 2017, se pudo constatar mediante visita técnica a las intervenciones en la vía Abriaquí-Frontino, daños en la carpeta asfáltica lo que ha generado riesgo de daño prematuro de la vía y sus obras complementarias."/>
    <s v="Deficiencias en el seguimiento y control por parte de la interventoría y la supervisión a la verificación del cumplimiento de las especificaciones técnicas del INVÍAS y a la falta de gestión adicional por parte de la supervisión para corregir y/o preservar la estabilidad de la vía."/>
    <s v="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_x000a__x000a_No obstante lo anterior, de ser procedente se hará una revisión en este punto al sistema de gestión de calidad, a fin de hacer los ajustes si hubiere lugar"/>
    <s v="Comunicación escrita dirigida a la Gobernación de Antioquia, requiriendo informe estado actual de las obras y en caso de no haberse subsanado, se exhortara a la Gobernación para que declare el siniestro."/>
    <s v="Radicado comunicación "/>
    <n v="1"/>
    <d v="2022-01-03T00:00:00"/>
    <x v="15"/>
    <n v="12.857142857142858"/>
    <x v="2"/>
    <n v="0"/>
    <s v="Auditoría de Cumplimiento Convenio 1234 de 2017 suscrito entre el INVÍAS y el Departamento de Antioquia, con recursos de enajenación de Isagen S.A. ESP y contratación derivada."/>
    <m/>
    <n v="-1488.4666666666667"/>
    <x v="1"/>
    <n v="0"/>
    <n v="0"/>
    <n v="12.857142857142858"/>
    <m/>
    <x v="3"/>
    <s v="VENCIDO"/>
    <x v="4"/>
    <x v="48"/>
    <n v="1"/>
    <x v="49"/>
  </r>
  <r>
    <n v="50"/>
    <n v="51"/>
    <m/>
    <s v="Administrativo con presunta incidencia_x000a_disciplinaria y fiscal"/>
    <s v="14 05 004"/>
    <s v="H16ACC1234. Calidad contrato de obra 4600008144 vía Galilea – Santa Ana del Municipio de Granada._x000a__x000a_En marco del Contrato 4600008144 de 2018, derivado del Convenio 01234 de 2017, se pudo constatar mediante visita técnica a las intervenciones en la vía Galilea - Santa Ana en Granada Antioquia, daños en la carpeta asfáltica lo que ha generado riesgo de daño prematuro de la vía y sus obras complementarias."/>
    <s v="Deficiencias en el seguimiento y control por parte de la interventoría y la supervisión a la verificación del cumplimiento de las especificaciones técnicas del INVÍAS y a la falta de gestión por parte de la supervisión para corregir y/o preservar la estabilidad de la vía."/>
    <s v="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_x000a__x000a_No obstante lo anterior, de ser procedente se hará una revisión en este punto al sistema de gestión de calidad, a fin de hacer los ajustes si hubiere lugar"/>
    <s v="Comunicación escrita dirigida a la Gobernación de Antioquia, requiriendo informe estado actual de las obras y en caso de no haberse subsanado, se exhortara a la Gobernación para que declare el siniestro."/>
    <s v="Radicado comunicación "/>
    <n v="1"/>
    <d v="2022-01-03T00:00:00"/>
    <x v="15"/>
    <n v="12.857142857142858"/>
    <x v="2"/>
    <n v="0"/>
    <s v="Auditoría de Cumplimiento Convenio 1234 de 2017 suscrito entre el INVÍAS y el Departamento de Antioquia, con recursos de enajenación de Isagen S.A. ESP y contratación derivada."/>
    <m/>
    <n v="-1488.4666666666667"/>
    <x v="1"/>
    <n v="0"/>
    <n v="0"/>
    <n v="12.857142857142858"/>
    <m/>
    <x v="3"/>
    <s v="VENCIDO"/>
    <x v="4"/>
    <x v="49"/>
    <n v="1"/>
    <x v="50"/>
  </r>
  <r>
    <n v="51"/>
    <n v="52"/>
    <m/>
    <s v="Administrativo con presunta incidencia disciplinaria_x000a_y fiscal "/>
    <s v="14 05 004"/>
    <s v="H17ACC1234. Calidad contrato de obra 4600008197 vías Rancho Triste - San José, San José - Nazareth, Tabacal- Alto de San José y La Lucha- San Nicolás del Municipio de La Ceja._x000a__x000a_En el Contrato 4600008197, suscrito en el marco del Convenio 01234 de 2017, cuyo objeto es “Mejoramiento de vías terciarias en la subregión de oriente de Antioquia con recursos provenientes de la enajenación de ISAGEN para las vías Rancho Triste- San José, San José-Nazareth, Tabacal- Alto de San José y La Lucha- San Nicolás del municipio de La Ceja” se constató mediante visita de inspección, daños prematuros en la carpeta asfáltica como fisuras de borde, desgaste superficial, disgregación superficial de la capa de rodadura, entre otros."/>
    <s v="Deficiencias en el seguimiento y control por parte de la interventoría y la supervisión frente al deterioro prematuro de la vía, a la verificación del cumplimiento de las especificaciones técnicas del INVÍAS y a falencias en la planeación por omitir el diseño y construcción de obras de contención y confinamiento."/>
    <s v="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_x000a__x000a_No obstante lo anterior, de ser procedente se hará una revisión en este punto al sistema de gestión de calidad, a fin de hacer los ajustes si hubiere lugar"/>
    <s v="Comunicación escrita dirigida a la Gobernación de Antioquia, requiriendo informe estado actual de las obras y en caso de no haberse subsanado, se exhortara a la Gobernación para que declare el siniestro."/>
    <s v="Radicado comunicación "/>
    <n v="1"/>
    <d v="2022-01-03T00:00:00"/>
    <x v="15"/>
    <n v="12.857142857142858"/>
    <x v="2"/>
    <n v="0"/>
    <s v="Auditoría de Cumplimiento Convenio 1234 de 2017 suscrito entre el INVÍAS y el Departamento de Antioquia, con recursos de enajenación de Isagen S.A. ESP y contratación derivada."/>
    <m/>
    <n v="-1488.4666666666667"/>
    <x v="1"/>
    <n v="0"/>
    <n v="0"/>
    <n v="12.857142857142858"/>
    <m/>
    <x v="3"/>
    <s v="VENCIDO"/>
    <x v="4"/>
    <x v="50"/>
    <n v="1"/>
    <x v="51"/>
  </r>
  <r>
    <n v="52"/>
    <n v="53"/>
    <m/>
    <s v="Administrativo _x000a_con presunta incidencia disciplinaria y fiscal"/>
    <s v="14 05 004"/>
    <s v="H18ACC1234. Calidad contrato de obra 4600008240 vías Chaparral - Juan XXIII y Las Hojas - Rio Abajo, y en varias Subregiones de Antioquia para la vía Corral - Santa Rita Chaparral, del Municipio de San Vicente. _x000a__x000a_En el Contrato 4600008240, suscrito en el marco del Convenio 01234 de 2017, cuyo objeto es “Mejoramiento de vías terciarias con recursos provenientes de la enajenación de Isagen en la subregión oriente de Antioquia para las vías Chaparral - Juan XXIII y Las Hojas - Río Abajo, y en varias subregiones de Antioquia para la vía Corral - Santa Rita Chaparral, del municipio de San Vicente” se constató mediante visita de inspección daños prematuros en la carpeta asfáltica como fisuras de borde, media luna en el borde de la calzada, hundimientos, fallos originados por socavación de la base de soporte, entre otras"/>
    <s v="Deficiencias en el seguimiento y control por parte de la interventoría y la supervisión frente al deterioro prematuro de la vía, a la verificación del cumplimiento de las especificaciones técnicas del INVÍAS y a falencias en la planeación por omitir el diseño y construcción de obras de confinamiento y/o diseños inadecuados de obras de contención._x000a__x000a_No se observa gestión por parte de las entidades contratantes y de la interventoría para manifestar que se requerían obras de contención específicas que permitieran mantener la continuidad, calidad y estabilidad de algunos tramos identificados en las vías en cuestión. "/>
    <s v="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_x000a__x000a_No obstante lo anterior, de ser procedente se hará una revisión en este punto al sistema de gestión de calidad, a fin de hacer los ajustes si hubiere lugar"/>
    <s v="Comunicación escrita dirigida a la Gobernación de Antioquia, requiriendo informe estado actual de las obras y en caso de no haberse subsanado, se exhortara a la Gobernación para que declare el siniestro."/>
    <s v="Radicado comunicación "/>
    <n v="1"/>
    <d v="2022-01-03T00:00:00"/>
    <x v="15"/>
    <n v="12.857142857142858"/>
    <x v="2"/>
    <n v="0"/>
    <s v="Auditoría de Cumplimiento Convenio 1234 de 2017 suscrito entre el INVÍAS y el Departamento de Antioquia, con recursos de enajenación de Isagen S.A. ESP y contratación derivada."/>
    <m/>
    <n v="-1488.4666666666667"/>
    <x v="1"/>
    <n v="0"/>
    <n v="0"/>
    <n v="12.857142857142858"/>
    <m/>
    <x v="3"/>
    <s v="VENCIDO"/>
    <x v="4"/>
    <x v="51"/>
    <n v="1"/>
    <x v="52"/>
  </r>
  <r>
    <n v="53"/>
    <n v="54"/>
    <m/>
    <s v="Administrativo con _x000a_presunta incidencia disciplinaria para traslado a indagación preliminar"/>
    <s v="14 04 100   "/>
    <s v="H19ACC1234. Reintegro de rendimientos financieros. _x000a__x000a_Para el manejo de los recursos provenientes de la enajenación de ISAGEN S.A ESP, que derivó en el convenio 01234 de 2017 suscrito entre el INVÍAS y la Gobernación, se apertura una cuenta principal y unas subcuentas en la que se evidenció que los rendimientos financieros generados durante el 2018 al 2020, no se transfirieron en su totalidad a la cuenta principal del Tesoro Nacional, los cuales debían ser consignados 10 días después de su causación, como lo ordena la Ley. "/>
    <s v="Falta de seguimiento y control de los rendimientos financieros generados en la cuenta principal y en las subcuentas de los contratos, lo cual es un incumplimiento en la aplicación de la normatividad vigente y lo señalado en el contrato interadministrativo 1234 de 2017. Lo que generó un valor total de $1.780.370.281, que no se consignaron en la cuenta del Tesoro Nacional para hacer parte de los recursos de capital y del presupuesto nacional en dichas vigencias._x000a__x000a_Entre la Gobernación de Antioquia y el INVÍAS se trasladan la responsabilidad de la consignación de los rendimientos financieros, por lo que se evidencian correos entre las entidades donde se reconoce la existencia y necesidad de realizar el trámite de consignación de los rendimientos, donde se requieren las autorizaciones y firmas de los interventores y del Tesorero del Departamento, por lo que se evidencian informes con requerimientos para firma, los cuales no realizaban y se devolvían a destiempo. La situación antes descrita hizo que no se cumpliera con la obligación de consignar los recursos por conceptos de rendimientos financieros generados en la cuenta principal y en las subcuentas conforme a los tiempos de Ley."/>
    <s v="Requerir a la Gobernación de Antioquia para que remita un informe  financiero integral con sus respectivos soportes, de los rendimientos financieros generados en la cuenta principal del convenio interadministrativo 01234 de 2018 y de las subcuentas derivadas. "/>
    <s v="Comunicación escrita dirigida a la Gobernación de Antioquia."/>
    <s v="Radicado comunicación "/>
    <n v="1"/>
    <d v="2022-01-03T00:00:00"/>
    <x v="14"/>
    <n v="4.4285714285714288"/>
    <x v="2"/>
    <n v="0"/>
    <s v="Auditoría de Cumplimiento Convenio 1234 de 2017 suscrito entre el INVÍAS y el Departamento de Antioquia, con recursos de enajenación de Isagen S.A. ESP y contratación derivada."/>
    <m/>
    <n v="-1486.5"/>
    <x v="1"/>
    <n v="0"/>
    <n v="0"/>
    <n v="4.4285714285714288"/>
    <m/>
    <x v="3"/>
    <s v="VENCIDO"/>
    <x v="4"/>
    <x v="52"/>
    <n v="1"/>
    <x v="53"/>
  </r>
  <r>
    <n v="54"/>
    <n v="55"/>
    <m/>
    <s v="Administrativo"/>
    <s v="18 04 001   "/>
    <s v="H1AF2020. Separación entre terrenos y Bienes de Uso Público._x000a__x000a_El INVIAS no ha separado los terrenos de los bienes de uso público:_x000a__x000a_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_x000a__x000a_Acción 1."/>
    <s v="_x000a_La recepción de esta infraestructura no se realizó mediante una entrega física, documentada y detallada y heredó la información contable de las inversiones, cuya característica generalizada, era que los terrenos correspondientes a la infraestructura formaban parte integral de la misma y no se encontraban individualizados, ni inventariados, ni clasificados, tal como lo revela la entidad en sus Notas Explicativas a los Estados Financieros."/>
    <s v="Acción 1._x000a__x000a_Actualizar la Política Contable incorporando &quot;la metodología para valoración masiva de  terrenos&quot;."/>
    <s v="Actualizar la  Política Contable incorporando &quot;la metodología para valoración masiva de  terrenos&quot;, de conformidad con la hoja de ruta."/>
    <s v="Política Contable actualizada"/>
    <n v="1"/>
    <d v="2021-08-02T00:00:00"/>
    <x v="16"/>
    <n v="21.571428571428573"/>
    <x v="17"/>
    <n v="0.7"/>
    <s v="SIN OBSERVACIONES"/>
    <m/>
    <n v="-1485.3666666666666"/>
    <x v="2"/>
    <n v="15.1"/>
    <n v="15.1"/>
    <n v="21.571428571428573"/>
    <m/>
    <x v="3"/>
    <s v="VENCIDO"/>
    <x v="5"/>
    <x v="53"/>
    <n v="1"/>
    <x v="54"/>
  </r>
  <r>
    <s v=""/>
    <n v="56"/>
    <m/>
    <m/>
    <s v="16 01 004   "/>
    <s v="H1AF2020. Separación entre terrenos y Bienes de Uso Público._x000a__x000a_El INVIAS no ha separado los terrenos de los bienes de uso público:_x000a__x000a_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_x000a__x000a_Acción 2."/>
    <s v="_x000a_La recepción de esta infraestructura no se realizó mediante una entrega física, documentada y detallada y heredó la información contable de las inversiones, cuya característica generalizada, era que los terrenos correspondientes a la infraestructura formaban parte integral de la misma y no se encontraban individualizados, ni inventariados, ni clasificados, tal como lo revela la entidad en sus Notas Explicativas a los Estados Financieros."/>
    <s v="Acción 2._x000a__x000a_Plan piloto &quot;Metodología para valoración masiva de terrenos&quot;."/>
    <s v="Desarrollar el plan piloto  &quot;Metodología para valoración masiva de terrenos&quot;, y analizar el  resultado del mismo para la formalización."/>
    <s v="Informe plan piloto metodología para valoración masiva de terrenos."/>
    <n v="1"/>
    <d v="2021-08-02T00:00:00"/>
    <x v="16"/>
    <n v="21.571428571428573"/>
    <x v="8"/>
    <n v="1"/>
    <s v="SIN OBSERVACIONES"/>
    <s v="16/12/2021 (SS)_x000a__x000a_24/12/2021 (SF-GC)"/>
    <m/>
    <x v="0"/>
    <n v="21.571428571428573"/>
    <n v="21.571428571428573"/>
    <n v="21.571428571428573"/>
    <m/>
    <x v="0"/>
    <s v=""/>
    <x v="5"/>
    <x v="53"/>
    <n v="2"/>
    <x v="55"/>
  </r>
  <r>
    <n v="55"/>
    <n v="57"/>
    <m/>
    <s v="Administrativo con posible incidencia disciplinaria"/>
    <s v="18 04 001   "/>
    <s v="H2AF2020. Oportunidad en el registro del traslado de Bienes de Uso Público en Construcción a Bienes de Uso Público en Servicio. Contratos 407 de 2010, 806 de 2017, 3460 de 2008 y 1344 de 2014._x000a__x000a_Las actas de entrega y recibo definitivo de obra de los cuatro contratos se contabilizaron en la vigencia del 2020, los cuales correspondían a vigencias anteriores:_x000a__x000a_Contrato 407 de 2010: Se evidenció que el acta de entrega y recibo definitivo de obra se contabilizo 2 años y 4 meses después de la suscripción de esta._x000a__x000a_Contrato 806 de 2017: Se estableció que en la descripción del comprobante se menciona que el acta de entrega definitiva (...) es del 22 de diciembre de 2019, sin embargo, al revisar existen dos actas, una del 30 de noviembre de 2019 y otra aclaratoria de fecha 20 de diciembre de 2019, de acuerdo con esta situación, existe una inconsistencia en las fechas de las actas con lo establecido en la descripción del comprobante. El registro contable del acta de entrega y recibo definitivo se realiza el 31 de diciembre de 2020, se contabiliza un año después de suscrita dicha acta._x000a__x000a_Contrato 3460 de 2008: Se evidenció que el acta de entrega y recibo definitivo de obra (...) de fecha 28 de diciembre de 2016 fue registrada contablemente con el comprobante 117012 el 31 de diciembre de 2020, es decir que la contabilización se efectuó 4 años después de suscrita el acta de entrega y recibo definitivo de obra._x000a__x000a_Contrato 1344 de 2014: El registro contable se realizó el 30/12/2020, y la fecha suscripción del acta es del 23 de octubre de 2017, es decir que la contabilización se realizó 3 años y 2 meses después de la fecha del acta."/>
    <s v="_x000a_Deficiencias en los controles para el registro contable oportuno de las actas de entrega y recibo definitivo de obra que se generan mensualmente, además en las actas que se reciben en forma extemporánea, lo que genera la no afectación de los estados financieros de los años 2017, 2018, 2019 y el efecto en los saldos del año 2020._x000a__x000a_En los contratos 407 de 2010, 806 de 2017, 3460 de 2008 y 1344 de 2014 se presentan deficiencias en los controles para el registro contable oportuno de las actas de entrega y recibo definitivo de obra, debido que estas se reciben en forma extemporánea para su registro contable; según lo evidenciado, el procedimiento que se utiliza para el registro contable es sistemático, y por lo tanto las actas de entrega y recibo definitivo de obra que se suscribieron en el año 2020 se reciben en el año 2021 y siguientes, impactando contablemente estos años."/>
    <s v="Revisar, actualizar y fortalecer los controles del &quot;Procedimiento Gestión y Reconocimiento Contable de las Novedades Bienes de Uso Público&quot;, con el fin de registrar oportunamente las actas de entrega y recibo definitivo de las obras."/>
    <s v="Procedimiento revisado, actualizado y socializado"/>
    <s v="Procedimiento formalizado, socializado e implementado"/>
    <n v="1"/>
    <d v="2021-08-02T00:00:00"/>
    <x v="17"/>
    <n v="17.142857142857142"/>
    <x v="18"/>
    <n v="1"/>
    <s v="SIN OBSERVACIONES"/>
    <d v="2022-01-13T00:00:00"/>
    <n v="1.4666666666666666"/>
    <x v="0"/>
    <n v="17.142857142857142"/>
    <n v="17.142857142857142"/>
    <n v="17.142857142857142"/>
    <m/>
    <x v="0"/>
    <s v="CUMPLIDO"/>
    <x v="5"/>
    <x v="54"/>
    <n v="1"/>
    <x v="56"/>
  </r>
  <r>
    <n v="56"/>
    <n v="58"/>
    <m/>
    <s v="Administrativo con posible incidencia disciplinaria"/>
    <s v="18 04 004   "/>
    <s v="H3AF2020. Oportunidad en el registro de la Depreciación de los Bienes de Uso Público en Servicio._x000a__x000a_En la revisión de los comprobantes contables se detectó que no se inició la contabilización de la depreciación de los Bienes de Uso Público en Servicio de manera oportuna:_x000a__x000a_Contrato 407 de 2010: Acta de entrega y recibo definitivo de obra 22 de diciembre de 2017, inicio de depreciación 01 de abril de 2020, contabilización del traslado de Bienes de Uso público en Construcción a Bienes de Publico en Servicio 30 de abril de 2020._x000a__x000a_Contrato 806 de 2017: Acta de entrega y recibo definitivo de obra 30 de noviembre de 2019, inicio de depreciación 04 de septiembre de 2020, contabilización del traslado de Bienes de Uso público en Construcción a Bienes de Publico en Servicio 31 de diciembre de 2020._x000a__x000a_Contrato 3460 de 2008: Acta de entrega y recibo definitivo de obra 28 de diciembre de 2016, inicio de depreciación 04 de septiembre de 2020, contabilización del traslado de Bienes de Uso público en Construcción a Bienes de Publico en Servicio 31 de diciembre de 2020."/>
    <s v="_x000a_Inadecuada aplicación de la norma contable, por la no contabilización de la depreciación desde la suscripción de las actas de entrega y recibo definitivo de obra de los contratos 407 de 2010, 806 de 2017 y 3460 de 2008."/>
    <s v="Revisar, actualizar y fortalecer los controles del &quot;Procedimiento Gestión y Reconocimiento Contable de las Novedades Bienes de Uso Público&quot;, con el fin de establecer claramente cuál es la fecha de inicio de depreciación de los bienes de uso público."/>
    <s v="Procedimiento revisado, actualizado y socializado"/>
    <s v="Procedimiento formalizado, socializado e implementado"/>
    <n v="1"/>
    <d v="2021-08-02T00:00:00"/>
    <x v="17"/>
    <n v="17.142857142857142"/>
    <x v="18"/>
    <n v="1"/>
    <s v="SIN OBSERVACIONES"/>
    <d v="2022-01-13T00:00:00"/>
    <n v="1.4666666666666666"/>
    <x v="0"/>
    <n v="17.142857142857142"/>
    <n v="17.142857142857142"/>
    <n v="17.142857142857142"/>
    <m/>
    <x v="0"/>
    <s v="CUMPLIDO"/>
    <x v="5"/>
    <x v="55"/>
    <n v="1"/>
    <x v="57"/>
  </r>
  <r>
    <n v="57"/>
    <n v="59"/>
    <m/>
    <s v="Administrativo con presunta incidencia disciplinaria"/>
    <s v="18 01 002   "/>
    <s v="H4AF2020. Revelaciones Notas a los Estados Financieros._x000a__x000a_Inconsistencias y deficiencias en la revelación y presentación de las notas a los Estados Financieros:_x000a__x000a_Se realizó revisión de cada una de las Notas a los Estados Financieros del Instituto Nacional de Vías a 31 de diciembre de 2020 (...) encontrándose las siguientes situaciones:_x000a__x000a_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_x000a__x000a_Acción 1._x000a__x000a__x000a_"/>
    <s v="_x000a_Las deficiencias en la aplicación de las normas en la revelación y presentación de la información financiera de las siguientes cuentas: Cuentas por Cobrar; propiedad Planta y Equipo, Cuentas por Pagar, Bienes de Uso Público, Provisiones, e Ingresos, obedecen a falta de aplicación estricta de las normas establecidas para cada una de las cuentas de los estados financieros del instituto Nacional de Vías a 31 de diciembre de 2020."/>
    <s v="Acción 1._x000a__x000a_Revisar y actualizar la guía AFINCO-GUI-5 - GUIA PARA LA ESTRUCTURACIÓN DE LAS NOTAS DE REVELACIÓN A LOS ESTADOS FINANCIEROS - V1 ."/>
    <s v="Revisión y actualización de  la guía AFINCO-GUI-5 - GUIA PARA LA ESTRUCTURACIÓN DE LAS NOTAS DE REVELACIÓN A LOS ESTADOS FINANCIEROS - V1 ."/>
    <s v="Guía actualizada y socializada"/>
    <n v="1"/>
    <d v="2021-08-02T00:00:00"/>
    <x v="16"/>
    <n v="21.571428571428573"/>
    <x v="18"/>
    <n v="1"/>
    <s v="SIN OBSERVACIONES"/>
    <d v="2021-12-31T00:00:00"/>
    <n v="0"/>
    <x v="0"/>
    <n v="21.571428571428573"/>
    <n v="21.571428571428573"/>
    <n v="21.571428571428573"/>
    <m/>
    <x v="0"/>
    <s v="VENCIDO"/>
    <x v="5"/>
    <x v="56"/>
    <n v="1"/>
    <x v="58"/>
  </r>
  <r>
    <s v=""/>
    <n v="60"/>
    <m/>
    <m/>
    <s v="18 01 002   "/>
    <s v="H4AF2020. Revelaciones Notas a los Estados Financieros._x000a__x000a_Inconsistencias y deficiencias en la revelación y presentación de las notas a los Estados Financieros:_x000a__x000a_Se realizó revisión de cada una de las Notas a los Estados Financieros del Instituto Nacional de Vías a 31 de diciembre de 2020 (...) encontrándose las siguientes situaciones:_x000a__x000a_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_x000a__x000a_Acción 2._x000a__x000a__x000a_"/>
    <s v="_x000a_Las deficiencias en la aplicación de las normas en la revelación y presentación de la información financiera de las siguientes cuentas: Cuentas por Cobrar; propiedad Planta y Equipo, Cuentas por Pagar, Bienes de Uso Público, Provisiones, e Ingresos, obedecen a falta de aplicación estricta de las normas establecidas para cada una de las cuentas de los estados financieros del instituto Nacional de Vías a 31 de diciembre de 2020."/>
    <s v="Acción 2._x000a__x000a_Capacitar a los preparadores de las Notas a los Estados Financieros, para una adecuada presentación de las mismas. "/>
    <s v="Realizar capacitación a los integrantes del Grupo de Contabilidad sobre la guía: AFINCO-GUI-5 - GUIA PARA LA ESTRUCTURACIÓN DE LAS NOTAS DE REVELACIÓN A LOS ESTADOS FINANCIEROS - V1 ."/>
    <s v="Programa de capacitación con los registros de los asistentes"/>
    <n v="1"/>
    <d v="2021-08-02T00:00:00"/>
    <x v="16"/>
    <n v="21.571428571428573"/>
    <x v="18"/>
    <n v="0.2"/>
    <s v="SIN OBSERVACIONES"/>
    <m/>
    <n v="-1485.3666666666666"/>
    <x v="3"/>
    <n v="4.3142857142857141"/>
    <n v="4.3142857142857141"/>
    <n v="21.571428571428573"/>
    <m/>
    <x v="3"/>
    <s v=""/>
    <x v="5"/>
    <x v="56"/>
    <n v="2"/>
    <x v="59"/>
  </r>
  <r>
    <n v="58"/>
    <n v="61"/>
    <m/>
    <s v="Administrativo"/>
    <s v="18 02 100   "/>
    <s v="H5AF2020. Reservas presupuestales constituidas vigencia 2020._x000a__x000a_Las reservas constituidas no cumplen con los requisitos mínimos establecidos:_x000a__x000a_INVIAS en la justificación de la constitución de reservas presupuestales para la vigencia 2020, expone que se radicaron cuentas por pagar, en el mes de diciembre, sin embargo, no se logró generar la obligación, por tal razón, se constituyeron reservas presupuestales (...)._x000a__x000a_INVIAS constituyó reservas presupuestales con posterioridad al cumplimiento de los compromisos (...), generándose una sobreestimación de la reserva por $35.532.924.876,28."/>
    <s v="_x000a_No se evidencia la implementación de un plan para el trámite oportuno de las correspondientes cuentas por pagar."/>
    <s v="Elaborar herramienta metodológica para lograr que la radicación de los documentos soportes requeridos para el trámite de pago se realice de manera oportuna."/>
    <s v="Analizar las situaciones particulares de cada dependencia, realizando mesas de trabajo, analizando las causas y consecuencias."/>
    <s v="Documento con la herramienta metodológica"/>
    <n v="1"/>
    <d v="2021-08-02T00:00:00"/>
    <x v="17"/>
    <n v="17.142857142857142"/>
    <x v="19"/>
    <n v="0.5"/>
    <s v="SIN OBSERVACIONES"/>
    <m/>
    <n v="-1484.3333333333333"/>
    <x v="4"/>
    <n v="8.5714285714285712"/>
    <n v="8.5714285714285712"/>
    <n v="17.142857142857142"/>
    <m/>
    <x v="3"/>
    <s v="VENCIDO"/>
    <x v="5"/>
    <x v="57"/>
    <n v="1"/>
    <x v="60"/>
  </r>
  <r>
    <n v="59"/>
    <n v="62"/>
    <m/>
    <s v="Administrativo"/>
    <s v="18 01 002   "/>
    <s v="H6AF2020. Registro, elaboración y control de comprobantes de contabilidad._x000a__x000a_Deficiencias e inconsistencias en la elaboración de comprobantes contables:_x000a__x000a_(...)  De 783 comprobantes revisados, se evidenció que 528 estaban elaborados y aprobados por la misma persona."/>
    <s v="_x000a_Debilidades en el control de los comprobantes de contabilidad y no se detectan la existencia de procedimientos que mitiguen estos casos para evitar reprocesos y optimizar el tiempo de los funcionarios encargados de estas labores; Igualmente se evidencian deficiencias en la aplicación de los controles y supervisión al proceso; falta de segregación de funciones la misma persona que elabora y aprueba el comprobante."/>
    <s v="Revisar, actualizar y fortalecer los controles del procedimiento AFINCO-PR-3 - REGISTRO DE OPERACIONES CONTABLES - V1 ."/>
    <s v="Revisar, actualizar y fortalecer los controles del procedimiento AFINCO-PR-3 - REGISTRO DE OPERACIONES CONTABLES - V1 ."/>
    <s v="Procedimiento formalizado, socializado e implementado"/>
    <n v="1"/>
    <d v="2021-08-02T00:00:00"/>
    <x v="16"/>
    <n v="21.571428571428573"/>
    <x v="18"/>
    <n v="1"/>
    <s v="SIN OBSERVACIONES"/>
    <d v="2022-01-13T00:00:00"/>
    <n v="0.43333333333333335"/>
    <x v="0"/>
    <n v="21.571428571428573"/>
    <n v="21.571428571428573"/>
    <n v="21.571428571428573"/>
    <m/>
    <x v="0"/>
    <s v="CUMPLIDO"/>
    <x v="5"/>
    <x v="58"/>
    <n v="1"/>
    <x v="61"/>
  </r>
  <r>
    <n v="60"/>
    <n v="63"/>
    <m/>
    <s v="Administrativo"/>
    <s v="18 01 002   "/>
    <s v="H7AF2020. Elaboración y control de comprobantes de contabilidad._x000a__x000a_Deficiencias en la contabilización y control de comprobantes:_x000a__x000a_Según información suministrada por el Instituto Nación de Vías, se efectuaron 11.547 comprobantes de contabilidad que contienen ajustes y reclasificaciones durante el año 2020._x000a__x000a_En revisión de los conceptos de los comprobantes de contabilidad la CGR evidenció en 401 comprobantes que existen 240 reclasificaciones, 47 reversiones y 114 correcciones._x000a__x000a_"/>
    <s v="_x000a_Debilidades en el control, supervisión y seguimiento de los registros en los comprobantes de contabilidad, lo que ha generado que se presenten comprobantes con un volumen significativo de registros que son reversados, reclasificados, o corregidos, lo que podría afectar los saldos en los estados financieros, produciendo reprocesos y no optimización del tiempo de los funcionarios encargados de estas labores."/>
    <s v="Revisar, actualizar y fortalecer los controles del procedimiento AFINCO-PR-3 - REGISTRO DE OPERACIONES CONTABLES - V1 ."/>
    <s v="Revisar, actualizar y fortalecer los controles del procedimiento AFINCO-PR-3 - REGISTRO DE OPERACIONES CONTABLES - V1 ."/>
    <s v="Procedimiento formalizado, socializado e implementado"/>
    <n v="1"/>
    <d v="2021-08-02T00:00:00"/>
    <x v="16"/>
    <n v="21.571428571428573"/>
    <x v="18"/>
    <n v="1"/>
    <s v="SIN OBSERVACIONES"/>
    <d v="2022-01-03T00:00:00"/>
    <n v="0.1"/>
    <x v="0"/>
    <n v="21.571428571428573"/>
    <n v="21.571428571428573"/>
    <n v="21.571428571428573"/>
    <m/>
    <x v="0"/>
    <s v="CUMPLIDO"/>
    <x v="5"/>
    <x v="59"/>
    <n v="1"/>
    <x v="62"/>
  </r>
  <r>
    <n v="61"/>
    <n v="64"/>
    <m/>
    <s v="Administrativo con posible_x000a_incidencia disciplinaria"/>
    <s v="18 02 100   "/>
    <s v="H8AF2020. Intereses por Mora – Laudo Arbitral._x000a__x000a_INVIAS no ha cancelado el valor de la condena ordenada en el laudo arbitral ejecutoriado el 2 de junio de 2017, ni los respectivos intereses de mora a la tasa comercial, y en consecuencia, sigue generando mayores gastos para la entidad. El laudo presenta una condena de $45.909.629.127 y unos intereses por mora de $30.853.941.573 para un total de $76.763.570.700, con corte al 31 de diciembre de 2020."/>
    <s v="_x000a_Falta de una oportuna y efectiva gestión en la consecución de los recursos necesarios para cumplir con el pago de la condena."/>
    <s v="Revisar y actualizar el procedimiento ALEDEJ-PR-7 PAGO DE CRÉDITOS JUDICIALES, incorporando las acciones de gestión de recursos para pago."/>
    <s v="Revisar y actualizar el procedimiento ALEDEJ-PR-7 PAGO DE CRÉDITOS JUDICIALES, incorporando las acciones de gestión de recursos para pago."/>
    <s v="Procedimiento revisado y actualizado"/>
    <n v="1"/>
    <d v="2021-07-30T00:00:00"/>
    <x v="11"/>
    <n v="52.142857142857146"/>
    <x v="20"/>
    <n v="0"/>
    <s v="SIN OBSERVACIONES"/>
    <m/>
    <n v="-1492.4"/>
    <x v="1"/>
    <n v="0"/>
    <n v="0"/>
    <n v="0"/>
    <m/>
    <x v="2"/>
    <s v="EN TERMINO"/>
    <x v="5"/>
    <x v="60"/>
    <n v="1"/>
    <x v="63"/>
  </r>
  <r>
    <n v="62"/>
    <n v="65"/>
    <m/>
    <s v="Administrativo con presunta incidencia disciplinaria - Indagación_x000a_Preliminar"/>
    <s v="18 02 100   "/>
    <s v="H9AF2020. Pago de Intereses Moratorios en Laudos Arbitrales y Sentencias Judiciales._x000a__x000a_El INVIAS en el consolidado de 4 casos analizados, se pagaron intereses de mora a la tasa comercial por $2.796.608.696 lo que constituye un presunto detrimento patrimonial y este valor equivale al 155% del valor del capital adeudado por estos conceptos._x000a__x000a_Igualmente de los hechos condenados no se evidencia que la entidad haya adelantado las actuaciones para la determinación e inicio de las acciones de repetición correspondiente a cada caso en comento."/>
    <s v="_x000a_Falta de una oportuna y efectiva gestión en la consecución de los recursos necesarios para cumplir con el pago de estas sentencias condenatorias conforme lo dispone el Decreto 2469 de 2015 en el PARÁGRAFO del artículo 2.8.6.4.2."/>
    <s v="Revisar y actualizar el procedimiento ALEDEJ-PR-7 PAGO DE CRÉDITOS JUDICIALES, incorporando las acciones de gestión de recursos para pago."/>
    <s v="Revisar y actualizar el procedimiento ALEDEJ-PR-7 PAGO DE CRÉDITOS JUDICIALES, incorporando las acciones de gestión de recursos para pago."/>
    <s v="Procedimiento revisado y actualizado"/>
    <n v="1"/>
    <d v="2021-07-30T00:00:00"/>
    <x v="11"/>
    <n v="52.142857142857146"/>
    <x v="20"/>
    <n v="0"/>
    <s v="SIN OBSERVACIONES"/>
    <m/>
    <n v="-1492.4"/>
    <x v="1"/>
    <n v="0"/>
    <n v="0"/>
    <n v="0"/>
    <m/>
    <x v="2"/>
    <s v="EN TERMINO"/>
    <x v="5"/>
    <x v="61"/>
    <n v="1"/>
    <x v="64"/>
  </r>
  <r>
    <n v="63"/>
    <n v="66"/>
    <m/>
    <s v="Administrativo"/>
    <s v="18 02 002   "/>
    <s v="H10AF2020. Informe de recaudo de peajes año 2020._x000a__x000a_En el informe de recaudo consolidado del año 2020 de peajes se detectó que el valor consignado a INVIAS es menor que el reportado en el informe consolidado (…) en cuantía de $1.208.219.700._x000a__x000a_Otra situación que se encontró en la revisión de los ingresos por recaudo de peajes es la siguiente: El valor consignado a INVIAS según el informe anterior fue $672.453.005.372 y el valor aforado por este concepto en el presupuesto como recaudo efectivo acumulado en el año 2020 fue $660.121.102.493, no se evidenció la conciliación de estos valores."/>
    <s v="_x000a_Debilidades en la revisión, control y seguimiento de los informes de recaudo del año 2020 y la información presupuestal y sus conciliaciones respectivas, lo que puede generar inconsistencias en la información e incertidumbre en el ingreso de los recursos, contraviniendo el literal “g” de la Cláusula Trigésima del contrato 643 de 2019."/>
    <s v="Actualizar el procedimiento &quot;RECAUDO DE PEAJE Y CONTROL DE  PESO&quot;  del Sistema de Gestión de INVIAS."/>
    <s v="Actualizar el procedimiento &quot;RECAUDO DE PEAJE Y CONTROL DE  PESO&quot;  del Sistema de Gestión de INVIAS  donde se evidencie la revisión, control y seguimiento de los informes de recaudo de peajes  y la información presupuestal y conciliaciones respectivas donde se certifiquen  los traslados correspondientes al Tesoro Nacional producto del recaudo."/>
    <s v="Procedimiento de &quot;RECAUDO DE PEAJE Y CONTROL DE  PESO&quot; actualizado."/>
    <n v="1"/>
    <d v="2021-08-01T00:00:00"/>
    <x v="16"/>
    <n v="21.714285714285715"/>
    <x v="0"/>
    <n v="0"/>
    <s v="SIN OBSERVACIONES"/>
    <m/>
    <n v="-1485.3666666666666"/>
    <x v="1"/>
    <n v="0"/>
    <n v="0"/>
    <n v="21.714285714285715"/>
    <m/>
    <x v="3"/>
    <s v="VENCIDO"/>
    <x v="5"/>
    <x v="62"/>
    <n v="1"/>
    <x v="65"/>
  </r>
  <r>
    <n v="64"/>
    <n v="67"/>
    <m/>
    <s v="Administrativo"/>
    <s v="14 06 100   "/>
    <s v="H11AF2020. Repotenciación y reparación en puentes y túneles Cortos. Proyecto Cruce de la Cordillera Central._x000a__x000a_Asunción de costos en contratos nuevos por deficiente calidad de los trabajos realizados por parte del contratista que venía ejecutando el proyecto:_x000a__x000a_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conforme con los frentes de trabajo asignados dentro de su alcance contractual._x000a__x000a_Para acometer dichas obras, cada contratista realizó estudios y diseños con el fin de evaluar el estado real de las estructuras que se debían terminar, para saber si se podía continuar en ellas obras o si eran necesarias intervenciones adicionales para asegurar la funcionalidad de las mismas."/>
    <s v="_x000a_Deficiente calidad de los trabajos realizados por parte del contratista que venía ejecutando el Contrato 3460 de 2008, en todos los frentes de trabajo (túnel principal, túneles cortos y cielo abierto), que conllevaron a la contratación de obras con cargo a los contratos 877 de 2019 (Tolima 1), 880 de 2019 (Tolima 2) y 885 de 2019 (Quindío)."/>
    <s v="Fortalecer  los instrumentos de  supervisión contractual, para  mejorar la evaluación de la calidad de los  trabajos en ejercicio de la  supervisión del contrato de interventoría. "/>
    <s v="Revisión y actualización formatos de  informes de supervisión."/>
    <s v="Formato de informe de supervisión actualizado, formalizado y socializado"/>
    <n v="1"/>
    <d v="2021-08-01T00:00:00"/>
    <x v="16"/>
    <n v="21.714285714285715"/>
    <x v="21"/>
    <n v="0"/>
    <s v="Se reemplazó a GTE (Grupo Túneles Estratégicos) por GGPT (Gerencia Grandes Proyectos y Túneles), de conformidad con la Resolución INVIAS 3536 del 12 de noviembre de 2021."/>
    <m/>
    <n v="-1485.3666666666666"/>
    <x v="1"/>
    <n v="0"/>
    <n v="0"/>
    <n v="21.714285714285715"/>
    <m/>
    <x v="3"/>
    <s v="VENCIDO"/>
    <x v="5"/>
    <x v="63"/>
    <n v="1"/>
    <x v="66"/>
  </r>
  <r>
    <n v="65"/>
    <n v="68"/>
    <m/>
    <s v="Administrativo"/>
    <s v="14 06 100   "/>
    <s v="H12AF2020. Reparación de obras construidas con el contrato 3460 de 2008._x000a__x000a_Pago de reparaciones por deficiencias de obras ejecutadas en contratos anteriores, por un valor de $11.363.363.720, con corte a 30 de abril de 2021:_x000a__x000a_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
    <s v="_x000a_Deficiente calidad de los trabajos realizados por parte del contratista que venía ejecutando el Contrato 3460 de 2008, en especial los trabajos a cielo abierto, que conllevaron a la demolición, reconformación y reparación de obras ya construidas, con cargo a los contratos 880 de 2019 (Tolima 2) y 885 de 2019 (Quindí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1-08-01T00:00:00"/>
    <x v="16"/>
    <n v="21.714285714285715"/>
    <x v="21"/>
    <n v="0"/>
    <s v="Se reemplazó a GTE (Grupo Túneles Estratégicos) por GGPT (Gerencia Grandes Proyectos y Túneles), de conformidad con la Resolución INVIAS 3536 del 12 de noviembre de 2021."/>
    <m/>
    <n v="-1485.3666666666666"/>
    <x v="1"/>
    <n v="0"/>
    <n v="0"/>
    <n v="21.714285714285715"/>
    <m/>
    <x v="3"/>
    <s v="VENCIDO"/>
    <x v="5"/>
    <x v="64"/>
    <n v="1"/>
    <x v="67"/>
  </r>
  <r>
    <n v="66"/>
    <n v="69"/>
    <m/>
    <s v="Administrativo con presunta incidencia fiscal y disciplinaria"/>
    <s v="14 06 100   "/>
    <s v="H13AF2020. Movimiento de maquinaria abandonada por contratista del contrato 3460 de 2008._x000a__x000a_Pago por movimiento de maquinaria no perteneciente al Instituto Nacional de Vías por $1.779.550.505, con corte a 30 de abril de 2021:_x000a__x000a_En desarrollo de los trabajos de culminación del proyecto Cruce de la Cordillera Central, para el frente de obra correspondiente a la construcción del Centro de Control de Operaciones18 ubicado en el sector Américas (Quindío), se presentó una situación que impedía el avance del mismo: el contratista anterior dejó maquinaria abandonada en un lote de su propiedad, que estorbaba las labores a realizar en este frente, y aun cuando el lote fue sometido a expropiación judicial para su uso en el proyecto, este contratista no respondió por el retiro de la maquinaria, (...) por lo cual el Invías, junto con el contratista de obra y su respectiva interventoría, toman la decisión de hacer el retiro de los equipos con cargo a los recursos del contrato 1759 de 2015._x000a__x000a_Otros frentes:_x000a_(...) se ejecutaron otras actividades de retiro y desmonte en otros frentes, específicamente en el sector del Puente 12 (La Herradura), en donde se hizo desmontaje de una torre grúa abandonada por el contratista del contrato 3460 de 2008. Dicho desmontaje se hizo con cargo al contrato 885 de 2019."/>
    <s v="_x000a_Negligencia del dueño de los equipos mencionados (que hacía parte de la unión temporal encargada del contrato 3460 de 2008), quien no realizó el retiro formal a su costo (como era su obligación) (...), generando inconvenientes que afectaron directamente el desarrollo de la ejecución de las obras, y conllevaron pagar el retiro de estos equipos, con cargo a los contratos 885 de 2019 (Quindío) y 1759 de 2015 (Equipos electromecánicos), lo cual se constituye en detrimento patrimonial por (...) $1.779.550.505."/>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1-08-01T00:00:00"/>
    <x v="16"/>
    <n v="21.714285714285715"/>
    <x v="21"/>
    <n v="0"/>
    <s v="Se reemplazó a GTE (Grupo Túneles Estratégicos) por GGPT (Gerencia Grandes Proyectos y Túneles), de conformidad con la Resolución INVIAS 3536 del 12 de noviembre de 2021."/>
    <m/>
    <n v="-1485.3666666666666"/>
    <x v="1"/>
    <n v="0"/>
    <n v="0"/>
    <n v="21.714285714285715"/>
    <m/>
    <x v="3"/>
    <s v="VENCIDO"/>
    <x v="5"/>
    <x v="65"/>
    <n v="1"/>
    <x v="68"/>
  </r>
  <r>
    <n v="67"/>
    <n v="70"/>
    <m/>
    <s v="Administrativo"/>
    <s v="14 06 100   "/>
    <s v="H14AF2020. Pendientes sociales no cerrados en el contrato 3460 de 2008._x000a__x000a_Pago por pasivos sociales dejados por el contratista anterior, por $3.477.080.339, con corte a 30 de abril de 2021:_x000a__x000a_Se evidencia que en desarrollo de los contratos 877 de 2019, 880 de 2019 y 885 de 2019, relacionados con la culminación del proyecto “Cruce de la Cordillera Central”, se han tenido que asumir los casos sociales que estaban a cargo del contratista del contrato 3460 de 2008."/>
    <s v="_x000a_Deficiencias en el control de las gestiones sociales que debía realizar el contratista a cargo del contrato 3460 de 2008, y que tuvieron que ser cargadas a los contratos de culminación de las obras del proyecto “Cruce de la Cordillera Central”. Toda vez que este contrato era un contrato llave en mano, no se puede determinar el valor del cobro de la gestión social realizada por el mismo, y si estos cobros incluían estas obligaciones que no fueron ejecutadas por este contratista."/>
    <s v="Fortalecer  los instrumentos de  supervisión contractual, para  mejorar la evaluación de la calidad de los  trabajos en ejercicio de la  supervisión del contrato de interventoría. "/>
    <s v="Revisión y actualización formatos de  informes de supervisión."/>
    <s v="Formato de informe de supervisión actualizado, formalizado y socializado"/>
    <n v="1"/>
    <d v="2021-08-01T00:00:00"/>
    <x v="16"/>
    <n v="21.714285714285715"/>
    <x v="21"/>
    <n v="0"/>
    <s v="Se reemplazó a GTE (Grupo Túneles Estratégicos) por GGPT (Gerencia Grandes Proyectos y Túneles), de conformidad con la Resolución INVIAS 3536 del 12 de noviembre de 2021."/>
    <m/>
    <n v="-1485.3666666666666"/>
    <x v="1"/>
    <n v="0"/>
    <n v="0"/>
    <n v="21.714285714285715"/>
    <m/>
    <x v="3"/>
    <s v="VENCIDO"/>
    <x v="5"/>
    <x v="66"/>
    <n v="1"/>
    <x v="69"/>
  </r>
  <r>
    <n v="68"/>
    <n v="71"/>
    <m/>
    <s v="Administrativo"/>
    <s v="14 06 100   "/>
    <s v="H15AF2020. Manejo de la PTARI Túnel de la Línea posterior a la conclusión del proyecto._x000a__x000a_No se ha definido la destinación de la PTARI (Planta de tratamiento de aguas residuales industriales) ubicada en inmediaciones del Túnel Principal (que ya cumplió con su razón de ser), toda vez que el permiso de vertimientos ya fue archivado por la entidad ambiental:_x000a__x000a_(...) se evidencia (en la respuesta de la entidad) que las gestiones comenzaron después del 20 de mayo de 2021, unos días antes de la generación de la observación. A la fecha no hay respuesta por parte del Invías sobre la decisión definitiva a tomar sobre el tema._x000a_"/>
    <s v="_x000a_Toda vez que se concluye que la utilidad de la PTARI ha finalizado, no se evidencian decisiones definitivas por parte de la entidad en cuanto a su disposición, manejo o desmonte, lo cual puede generar un posible riesgo de gestiones antieconómicas, ya que por la operación de esta PTARI se pagan unos costos con cargo al contrato 1759 de 2015, y el hecho de tenerla mayores tiempos a los establecidos puede generar costos de operación superiores a los ya fijados."/>
    <s v="Formalizar mediante acta la decisión del manejo de la PTARI."/>
    <s v="Suscribir el acta."/>
    <s v="Acta"/>
    <n v="1"/>
    <d v="2021-08-01T00:00:00"/>
    <x v="16"/>
    <n v="21.714285714285715"/>
    <x v="5"/>
    <n v="0.3"/>
    <s v="Se reemplazó a GTE (Grupo Túneles Estratégicos) por GGPT (Gerencia Grandes Proyectos y Túneles), de conformidad con la Resolución INVIAS 3536 del 12 de noviembre de 2021."/>
    <m/>
    <n v="-1485.3666666666666"/>
    <x v="5"/>
    <n v="6.5142857142857142"/>
    <n v="6.5142857142857142"/>
    <n v="21.714285714285715"/>
    <m/>
    <x v="3"/>
    <s v="VENCIDO"/>
    <x v="5"/>
    <x v="67"/>
    <n v="1"/>
    <x v="70"/>
  </r>
  <r>
    <n v="69"/>
    <n v="72"/>
    <m/>
    <s v="Administrativo con posible incidencia disciplinaria "/>
    <s v="14 04 004   "/>
    <s v="H16AF2020. Proyecto Aguaclara – Gamarra – Pólizas que amparan el Acta de Aprobación Definitiva de Estudios y Diseños y Acta de Entrega y Recibo Definitivo de la Obra – Contrato 1179 de 2018._x000a__x000a_Seis meses después de haberse recibido finalmente las obras, se establecen falencias en la Gestión del INVIAS en cuanto a la revisión y aprobación de las garantías contractuales:_x000a__x000a_En el desarrollo del Contrato 1179 de 201823, evidencia la CGR que, no obstante las obras fueron recibidas el 11 de noviembre de 2020, a la fecha (seis meses después), no se logró establecer la Aprobación de las Pólizas que amparan el Acta de Aprobación Definitiva de Estudios y Diseños y Acta de Entrega y Recibo Definitivo de la Obra."/>
    <s v="_x000a_Deficiencias en el seguimiento contractual que le corresponde ejercer al INVIAS, de acuerdo con lo establecido en el Numeral 25.1.5 y 25.1.6 del Manual de Contratación del Invías, numerales 1 y 2 del Artículo 34 de la Ley 734 de 2002 y Artículo 84 de la Ley 1474 de 2011."/>
    <s v="Fortalecer  los instrumentos de  supervisión contractual, para  mejorar la evaluación de la calidad de los  trabajos en ejercicio de la  supervisión del contrato de interventoría. "/>
    <s v="Revisión y actualización formatos de  informes de supervisión."/>
    <s v="Formato de informe de supervisión actualizado, formalizado y socializado"/>
    <n v="1"/>
    <d v="2021-08-01T00:00:00"/>
    <x v="16"/>
    <n v="21.714285714285715"/>
    <x v="22"/>
    <n v="0"/>
    <s v="Se reemplazó a GPE (Gerencia de Proyectos Estratégicos) por GGP1 (Gerencia Grandes Proyectos 1), de conformidad con la Resolución INVIAS 3536 del 12 de noviembre de 2021."/>
    <m/>
    <n v="-1485.3666666666666"/>
    <x v="1"/>
    <n v="0"/>
    <n v="0"/>
    <n v="21.714285714285715"/>
    <m/>
    <x v="3"/>
    <s v="VENCIDO"/>
    <x v="5"/>
    <x v="68"/>
    <n v="1"/>
    <x v="71"/>
  </r>
  <r>
    <n v="70"/>
    <n v="73"/>
    <m/>
    <s v="Administrativo"/>
    <s v="14 04 004   "/>
    <s v="H17AF2020. Proyecto Aguaclara – Ocaña – Sitios Críticos Corredor Vial - Contrato 1180 de 2018._x000a__x000a_El corredor vial intervenido muestra sitios críticos que requieren la intervención del INVIAS, de acuerdo con el reporte de la interventoría en su informe final de julio de 2020:_x000a__x000a_Actualmente y debido a que el INVIAS no ha priorizado la atención a los sitios críticos, se cuenta con un corredor vial con restricciones de operación, con altas pendientes y pocas zonas con la suficiente distancia para el adelantamiento que pone en riesgo la seguridad, comodidad y tránsito tanto para los vehículos públicos y particulares, como para el alto flujo de vehículos de carga que día a día vienen aumento desde la región del Zulia y Cúcuta hacia la Costa Atlántica y viceversa, con el consecuente riesgo de incremento de los índices de accidentalidad._x000a__x000a_La entidad en su respuesta anexa contratación adelantada para la Administración Vial, Mantenimiento Rutinario y según el Contrato 1728 del 27-12-2020, Mejoramiento, Rehabilitación y Mantenimiento; en los objetos establecidos en dichos contratos, no se observa que se atienda lo recomendado por la interventoría del Contrato 1180 de 2018 específicamente en cuanto a la atención y rehabilitación de realizar una evaluación mediante especialista a la Losa del Puente del PR 00+0090, el cual presenta bache con exposición de refuerzo y pérdida de concreto (...)."/>
    <s v="_x000a_No se vislumbra gestión alguna por parte del INVIAS (...) para atender las recomendaciones de rehabilitación y mantenimiento dejados por la Interventoría en su informe final de julio de 2020, siendo consecuente con la Misión del INVIAS dentro de la política sectorial del Gobierno."/>
    <s v="Adelantar una visita técnica para soportar la decisión a tomar en relación con las recomendaciones de rehabilitación y mantenimiento atendiendo las recomendaciones dejadas por la interventoría del contrato 1180 de 2018."/>
    <s v="Visita técnica a los sitios reportados por el Ente de Control, con el fin de establecer las acciones a tomar."/>
    <s v="Decisión  frente a las recomendaciones de rehabilitación y mantenimiento  dejadas por la interventoría del contrato 1180 de 2018, soportadas en el informe de visita técnica."/>
    <n v="1"/>
    <d v="2021-08-01T00:00:00"/>
    <x v="16"/>
    <n v="21.714285714285715"/>
    <x v="23"/>
    <n v="0"/>
    <s v="SIN OBSERVACIONES"/>
    <m/>
    <n v="-1485.3666666666666"/>
    <x v="1"/>
    <n v="0"/>
    <n v="0"/>
    <n v="21.714285714285715"/>
    <m/>
    <x v="3"/>
    <s v="VENCIDO"/>
    <x v="5"/>
    <x v="69"/>
    <n v="1"/>
    <x v="72"/>
  </r>
  <r>
    <n v="71"/>
    <n v="74"/>
    <m/>
    <s v="Administrativo"/>
    <s v="14 01 100   "/>
    <s v="H18AF2020. Variante Ciénaga Magdalena - Contrato 1200 de 2016. – Deber de Planeación - Modificación de la Cláusula Cuarta - Numeral 1.3._x000a__x000a_Lo pactado y programado en el Alcance del Contrato 1200 de 2016 - Adicional 1. Modificación 4, suscrito el día 13 de diciembre de 2019 que en su Cláusula Cuarta 4, Modificación del numeral 1.3 …alcance del Contrato Apéndice A, del Pliego de Condiciones, dentro de los términos pactados no es viable su cumplimiento ya que para el año 2020, se adelantarían los diseños del Viaducto y obras conexas, lo mismo que la Licencia Ambiental, que a la fecha no han podido concluir y en consecuencia para el año 2021 el inicio de obras de construcción del Viaducto tampoco se han adelantado."/>
    <s v="_x000a_Deficiencias en la maduración de proyectos que garantice el deber de Planeación consagrado en el Principio de Economía establecido en el artículo 23 de la Ley 80 de 1993."/>
    <s v="Elaborar guía para la estructuración de proyectos del INVIAS."/>
    <s v="Documentación y socialización de la guía técnica para la estructuración de proyectos del INVIAS."/>
    <s v="Guía técnica de estructuración de proyectos socializada"/>
    <n v="1"/>
    <d v="2021-08-01T00:00:00"/>
    <x v="16"/>
    <n v="21.714285714285715"/>
    <x v="0"/>
    <n v="1"/>
    <s v="SIN OBSERVACIONES"/>
    <m/>
    <n v="-1485.3666666666666"/>
    <x v="0"/>
    <n v="21.714285714285715"/>
    <n v="21.714285714285715"/>
    <n v="21.714285714285715"/>
    <m/>
    <x v="0"/>
    <s v="CUMPLIDO"/>
    <x v="5"/>
    <x v="70"/>
    <n v="1"/>
    <x v="73"/>
  </r>
  <r>
    <n v="72"/>
    <n v="75"/>
    <m/>
    <s v="Administrativo con presunta incidencia disciplinaria"/>
    <s v="11 02 001   "/>
    <s v="H19AF2020. Implementación de nuevas tecnologías en proyectos de infraestructura de transporte._x000a__x000a_(...) después de más de dos años de trabajo reuniendo propuestas innovadoras y creando un banco de proyectos, a la fecha aún no se cuenta con un marco normativo para las mismas. El ritmo de ejecución del convenio con la academia (Convenio Interadministrativo 1633 de 2020 con la Universidad del Cauca) no ha sido acorde con lo estipulado en el cronograma de trabajo del convenio._x000a__x000a_El Instituto Nacional de Vías, a través de la Subdirección de Estudios e Innovación, ha venido desarrollando desde el año 2018, una estrategia denominada “ruedas de innovación”, con el fin de incentivar la investigación e implementación de nuevas tecnologías en la construcción de infraestructura de transporte (...)._x000a__x000a_Con cerca de 56 tecnologías clasificadas por grupos para ser analizadas en detalle y gestionar su proceso normativo y de implementación, se evidencia que a la fecha el Invías no ha logrado la implementación de las mismas."/>
    <s v="_x000a_Deficiencias en la planeación administrativa tendiente a la pronta expedición de marcos normativos para nuevas tecnologías en infraestructura de transporte, en virtud de las funciones que le competen, conforme a lo establecido con el numeral 2.16 del artículo 2 del Decreto 2618 de 2013."/>
    <s v="Revisión y actualización del procedimiento para la regulación técnica de nuevas tecnologías para la infraestructura de transporte indicado en la Resolución 263 de 2020."/>
    <s v="En conjunto con la Alta Dirección, adelantar una revisión al procedimiento para la regulación técnica de nuevas tecnologías para la infraestructura de transporte indicado en la Resolución 263 de 2020, a efectos de fortalecer los controles para la expedición del marco normativo."/>
    <s v="Procedimiento ajustado e implementado"/>
    <n v="1"/>
    <d v="2021-07-19T00:00:00"/>
    <x v="16"/>
    <n v="23.571428571428573"/>
    <x v="24"/>
    <n v="0.2"/>
    <s v="SIN OBSERVACIONES"/>
    <m/>
    <n v="-1485.3666666666666"/>
    <x v="3"/>
    <n v="4.7142857142857144"/>
    <n v="4.7142857142857144"/>
    <n v="23.571428571428573"/>
    <m/>
    <x v="3"/>
    <s v="VENCIDO"/>
    <x v="5"/>
    <x v="71"/>
    <n v="1"/>
    <x v="74"/>
  </r>
  <r>
    <n v="73"/>
    <n v="76"/>
    <m/>
    <s v="Administrativo con presunta incidencia disciplinaria"/>
    <s v="14 01 100   "/>
    <s v="H20AF2020. Planeación de la ejecución contractual de los convenios Programa “Colombia Rural”._x000a__x000a_Para los convenios firmados en virtud del programa “Colombia Rural”, se evidencian contratos de obra suscritos por los Entes Territoriales, con fecha de terminación a 30 de diciembre de 2020 (...) Sin embargo, se evidencia que ni los tiempos ni los costos de las obras se corresponden con una adecuada planeación del proyecto."/>
    <s v="_x000a_Deficiencias en la planeación contractual del programa “Colombia Rural”, y de los contratos de obra asociados a los convenios de este programa, toda vez que se estipularon plazos de ejecución que no correspondían a la realidad de los mismos, lo cual genera incertidumbre sobre el cálculo del tiempo real estimado de los proyectos y los costos reales asociados a los mismos, en detrimento de la eficiencia, eficacia y las restricciones básicas del proyecto, generando riesgo de afectaciones en el plazo y el costo final del mismo, si no se controlan de manera adecuada."/>
    <s v="Elaborar un insumo técnico para subsanar las deficiencias en la planeación contractual del Programa Colombia Rural. Este insumo será incluido en la versión 3 de la guía de estructuración de proyectos."/>
    <s v="Elaboración de un documento de insumo."/>
    <s v="Documento de insumo técnico"/>
    <n v="1"/>
    <d v="2021-08-01T00:00:00"/>
    <x v="10"/>
    <n v="52.142857142857146"/>
    <x v="2"/>
    <n v="0"/>
    <s v="SIN OBSERVACIONES"/>
    <m/>
    <n v="-1492.4666666666667"/>
    <x v="1"/>
    <n v="0"/>
    <n v="0"/>
    <n v="0"/>
    <m/>
    <x v="2"/>
    <s v="EN TERMINO"/>
    <x v="5"/>
    <x v="72"/>
    <n v="1"/>
    <x v="75"/>
  </r>
  <r>
    <n v="74"/>
    <n v="77"/>
    <m/>
    <s v="Administrativo con presunta incidencia disciplinaria"/>
    <s v="14 04 004   "/>
    <s v="H21AF2020. Planeación contractual y cumplimiento de metas físicas contrato 1303 de 2019._x000a__x000a_Si bien el contrato sufrió variaciones significativas en tiempo y costo, no redundó en beneficios para el alcance del mismo, ya que el mantenimiento periódico no alcanzó a lograr las metas deseadas (toda vez que hubo muchos frentes de obra que, de acuerdo con los informes de interventoría, se encontraban abandonados o no daban los ritmos de obra suficientes para cumplir los cronogramas propuestos, situación que fue reiterativa y no se evidencia que haya tenido solución a plenitud durante el desarrollo del proyecto), los sitios críticos no se atendieron en su totalidad (de acuerdo con el último informe de interventoría de diciembre de 2020, en virtud de las mismas razones que hicieron que no se cumplieran las metas del mantenimiento periódico), no se colocó la señalización inicialmente presupuestada, y el contrato se convirtió en un contrato exclusivamente de mantenimiento rutinario, transporte de materiales producto de derrumbes y mitigación de emergencias."/>
    <s v="_x000a_Deficiencias en planeación (…), como deficiencias en el control efectivo y la supervisión del proyecto."/>
    <s v="Fortalecer  los instrumentos de  supervisión contractual, para  mejorar la evaluación de la calidad de los  trabajos en ejercicio de la  supervisión del contrato de interventoría. "/>
    <s v="Revisión y actualización formatos de  informes de supervisión."/>
    <s v="Formato de informe de supervisión actualizado, formalizado y socializado"/>
    <n v="1"/>
    <d v="2021-08-01T00:00:00"/>
    <x v="16"/>
    <n v="21.714285714285715"/>
    <x v="25"/>
    <n v="0"/>
    <s v="SIN OBSERVACIONES"/>
    <m/>
    <n v="-1485.3666666666666"/>
    <x v="1"/>
    <n v="0"/>
    <n v="0"/>
    <n v="21.714285714285715"/>
    <m/>
    <x v="3"/>
    <s v="VENCIDO"/>
    <x v="5"/>
    <x v="73"/>
    <n v="1"/>
    <x v="76"/>
  </r>
  <r>
    <n v="75"/>
    <n v="78"/>
    <m/>
    <s v="Administrativo con presunta disciplinaria"/>
    <s v="14 04 004   "/>
    <s v="H22AF2020. Pago de servicios al usuario (grúas). Contrato 1303 de 2019._x000a__x000a_Aprobación de pago de actividades sin claridad contractual para el pago del mismo:_x000a__x000a_Al revisar las pre-actas que soportan las actas de costos, en relación a este ítem (Prestación de los Servicios al Usuario de Atención de accidentes, Primeros auxilios a personas y/o servicios médicos de emergencia, y Auxilio mecánico básico a vehículos), se encuentra que para las grúas utilizadas como parte del servicio al usuario, se discriminan los siguientes valores (por día): Grúa camionera - tipo plataforma (Sector 1): $843.333,00; Grúa camionera - tipo gancho - eje trasero sencillo (Sector 2): $1.173.333,33; Grúa camionera - tipo gancho - eje trasero doble (Sector 2): $2.114.200,00._x000a__x000a_Valores que se fueron pagando durante todo el desarrollo del contrato con el Vo.Bo. de la interventoría, desde el mes de diciembre de 2019 (...), aun cuando sobrepasaban los costos estipulados por el apéndice A del pliego de condiciones. (...) toda vez que estos valores incumplían las condiciones contractuales, el contratista solicitó modificación contractual mediante oficio GOMI-0598-2020 del 15 de agosto de 2020._x000a__x000a_Con la justificación del contratista y el Vo.Bo. de la interventoría, el supervisor responsable del contrato (Dirección Territorial de Antioquia), remitió concepto favorable a la modificación contractual mediante memorando DT-ANT 48017 del 21 de agosto de 2020. El Comité de Adiciones y Prórrogas aprobó la modificación solicitada al contrato 1303 de 2019, el 02 de septiembre de 2020 y la modificación fue suscrita el 14 de septiembre de 2020._x000a__x000a_Como se evidencia en la trazabilidad descrita, solamente fue hasta después de un año de firmado el contrato que se hicieron las respectivas gestiones para modificación del Apéndice A del pliego de condiciones, a fin de soportar de manera contractual los pagos hechos por encima de los topes establecidos en el mencionado apéndice."/>
    <s v="_x000a_Falta de oportunidad en la función administrativa y deficiencias en la supervisión e interventoría del proyecto."/>
    <s v="Fortalecer  los instrumentos de supervisión contractual, para  mejorar la evaluación de la calidad de los  trabajos en ejercicio de la supervisión del contrato de interventoría. "/>
    <s v="Revisión y actualización formatos de informes de supervisión."/>
    <s v="Formato de informe de supervisión actualizado, formalizado y socializado"/>
    <n v="1"/>
    <d v="2021-08-01T00:00:00"/>
    <x v="16"/>
    <n v="21.714285714285715"/>
    <x v="25"/>
    <n v="0"/>
    <s v="SIN OBSERVACIONES"/>
    <m/>
    <n v="-1485.3666666666666"/>
    <x v="1"/>
    <n v="0"/>
    <n v="0"/>
    <n v="21.714285714285715"/>
    <m/>
    <x v="3"/>
    <s v="VENCIDO"/>
    <x v="5"/>
    <x v="74"/>
    <n v="1"/>
    <x v="77"/>
  </r>
  <r>
    <n v="76"/>
    <n v="79"/>
    <m/>
    <s v="Administrativo con presunta incidencia disciplinaria"/>
    <s v="14 04 004   "/>
    <s v="H23AF2020. Cumplimiento obligaciones contractuales en relación con los Servicios al Usuario Contrato 1303 de 2019._x000a__x000a_Incumplimiento contractual relacionado con el Ítem de Servicio al Usuario del contrato 1303 de 2019:_x000a__x000a_Dentro de las obligaciones del contrato 1303 de 2019, en relación con los Servicios al Usuario, se tenía lo siguiente: (…) 1.4.3.1. Equipos Mínimos requeridos: (...) el contratista dispondrá de mínimo de los siguientes elementos de operación: a) Cinco (5) Carro talleres. b) Cinco (5) Grúas para movilizar vehículos de tipo pesado y liviano. c) Cinco (5) Ambulancias tipo TAB. d) Personal capacitado en atención de emergencias y primeros auxilios._x000a__x000a_Sin embargo, se evidencia que, durante todo el desarrollo del proyecto, el contratista no cumplió con las obligaciones establecidas en el Apéndice A del pliego de condiciones, dado que solamente mantuvo los siguientes equipos, de acuerdo con lo evidenciado en las actas de pago: Sector 1: Una (1) ambulancia, una (1) grúa, 0 (cero) carro taller. Sector 2 - Tramo 1 y 2: Una (1) ambulancia, dos (2) grúas, 0 (cero) carro taller. (Extraído de tabla 55)."/>
    <s v="_x000a_Falta de oportunidad en la función administrativa y deficiencias en la supervisión e interventoría del proyecto, al no hacer cumplir las exigencias contractuales relacionadas con este ítem."/>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1-08-01T00:00:00"/>
    <x v="16"/>
    <n v="21.714285714285715"/>
    <x v="25"/>
    <n v="0"/>
    <s v="SIN OBSERVACIONES"/>
    <m/>
    <n v="-1485.3666666666666"/>
    <x v="1"/>
    <n v="0"/>
    <n v="0"/>
    <n v="21.714285714285715"/>
    <m/>
    <x v="3"/>
    <s v="VENCIDO"/>
    <x v="5"/>
    <x v="75"/>
    <n v="1"/>
    <x v="78"/>
  </r>
  <r>
    <n v="77"/>
    <n v="80"/>
    <m/>
    <s v="Administrativo"/>
    <s v="14 04 100   "/>
    <s v="H24AF2020. Proyecto Anapoima - Mosquera – Predial, Ambiental y Social - Contrato 1686 de 2015._x000a__x000a_El 30 de noviembre de 2020, el Invías realizó la modificación No. 14, mediante la cual se hizo una redistribución presupuestal y traslado temporal de los Rubros Predial, Ambiental y Social, por $4.823.359.042,00, con el compromiso de que se cancelarían los recursos respectivos una vez se surtiera su reincorporación proyectada para el mes de febrero de 2021. _x000a__x000a_No obstante que el contrato contempla la obligación del contratista de encargarse de todas las actividades de gestión social predial, y ambiental, a mes y medio de finalizar el plazo del mismo (junio 24 de 2021), hasta la fecha no existe la asignación de recursos suficientes para finiquitar las gestiones dentro del plazo contractual, tanto para las áreas Socio - Ambientales, como para el pago por la elaboración de los insumos prediales, el pago de las zonas y/o inmuebles requeridos, y el pago por los trámites necesarios para obtener la titularidad a nombre del INVIAS._x000a_"/>
    <s v="_x000a_No se ha definido el procedimiento a seguir en cuanto al reintegro de los recursos que fueron trasladados temporalmente._x000a__x000a_Al no existir el reintegro de los recursos que fueron trasladados temporalmente y atender las recomendaciones hechas por la Interventoría en sus informes Nos. 59 - enero, 60 – febrero, 61- marzo y 62 de abril de 2021; se pone en riesgo el cumplimiento de las obligaciones contractualmente adquiridas por el Invías y Contratista."/>
    <s v="Elaborar guía para la estructuración de proyectos del INVIAS."/>
    <s v="Documentación y socialización de la guía técnica para la estructuración de proyectos del INVIAS."/>
    <s v="Guía técnica de estructuración de proyectos socializada"/>
    <n v="1"/>
    <d v="2021-08-01T00:00:00"/>
    <x v="16"/>
    <n v="21.714285714285715"/>
    <x v="0"/>
    <n v="1"/>
    <s v="SIN OBSERVACIONES"/>
    <m/>
    <n v="-1485.3666666666666"/>
    <x v="0"/>
    <n v="21.714285714285715"/>
    <n v="21.714285714285715"/>
    <n v="21.714285714285715"/>
    <m/>
    <x v="0"/>
    <s v="CUMPLIDO"/>
    <x v="5"/>
    <x v="76"/>
    <n v="1"/>
    <x v="79"/>
  </r>
  <r>
    <n v="78"/>
    <n v="81"/>
    <m/>
    <s v="Administrativo con posible incidencia disciplinaria "/>
    <s v="20 03 002   "/>
    <s v="H25AF2020. Proyecto Anapoima - Mosquera - Atención Petición - Contrato 1686 de 2015. _x000a__x000a_Como respuesta al Radicado 16115 de febrero 15 de 2021, solicitud elevada al INVIAS sobre el Contrato 1686 de 2015, se observa que el oficio de contestación al peticionario (DT -19709 - Dirección Técnica), está calendado a 21 de abril de 2021, lo cual muestra una posible extemporaneidad de respuesta al peticionario de acuerdo con los términos establecidos por las normas vigentes._x000a__x000a_Lo expuesto denota que entre la fecha de recibo de la petición por parte del INVIAS y la respuesta a la misma trascurrió un lapso de 44 días."/>
    <s v="_x000a_La CGR observa por parte de la Entidad la falta de un seguimiento y control de los términos establecidos por las normas, para dar respuesta oportuna al Derecho de Petición Radicado 16115 de febrero 15 de 2021, sin que se justifique su extemporaneidad de acuerdo con el Decreto 491 de marzo 28 de 2020 que amplía los términos establecidos en las Leyes 1437 de 2011 y 1755 de 2015."/>
    <s v="Realizar con el Grupo Atención al Ciudadano talleres  de capacitación con funcionarios y contratistas de las unidades ejecutoras del INVIAS,  a manera de reinducción  en aspectos de normatividad asociada a los derechos de petición y componentes técnicos del servicio."/>
    <s v="Realización de   talleres  de capacitación con funcionarios y contratistas de las unidades ejecutoras del INVIAS."/>
    <s v="Taller realizado"/>
    <n v="1"/>
    <d v="2021-08-01T00:00:00"/>
    <x v="16"/>
    <n v="21.714285714285715"/>
    <x v="0"/>
    <n v="1"/>
    <s v="SIN OBSERVACIONES"/>
    <m/>
    <n v="-1485.3666666666666"/>
    <x v="0"/>
    <n v="21.714285714285715"/>
    <n v="21.714285714285715"/>
    <n v="21.714285714285715"/>
    <m/>
    <x v="0"/>
    <s v="CUMPLIDO"/>
    <x v="5"/>
    <x v="77"/>
    <n v="1"/>
    <x v="80"/>
  </r>
  <r>
    <n v="79"/>
    <n v="82"/>
    <m/>
    <s v="Administrativo con presunta incidencia fiscal"/>
    <s v="14 05 004   "/>
    <s v="H1Denuncia2020-187038-82111-D. Reintegro recursos no ejecutados del Convenio Interadministrativo 3522 de 2008._x000a__x000a_Indebida gestión fiscal por parte del INVIAS, en la fase contractual y poscontractual del convenio 3522 de 2008 con la Universidad del Pacífico; debido a que el INVIAS no ha logrado la devolución de los recursos no ejecutados por $369.887.830._x000a__x000a_Se evidencia que a la fecha no se han logrado suscribir las actas de entrega y recibo de interventoría; adicionalmente no obra dentro del expediente, certificación de pérdida de competencia para liquidar, expedido por el funcionario competente, obligación derivada del Manual de Contratación del INVIAS, para adelantar las acciones pertinentes._x000a__x000a_"/>
    <s v="Ineficiente labor de supervisión del citado convenio, al no hacer uso efectivo de los instrumentos otorgados por la ley para lograr la liquidación de éste y obtener la devolución del total de recursos no ejecutados."/>
    <s v="Fortalecer los controles existentes en el Manual de Contratación de la entidad para la supervisión de convenios y contratos."/>
    <s v="Actualizar y fortalecer las actividades e instrumentos de control a la supervisión de convenios y contratos al interior del Manual de Contratación."/>
    <s v="Manual de Contratación actualizado y formalizado"/>
    <n v="1"/>
    <d v="2021-06-30T00:00:00"/>
    <x v="16"/>
    <n v="26.285714285714285"/>
    <x v="26"/>
    <n v="0"/>
    <s v="Informe CGR - Respuesta a Denuncia 2020-187038-82111-D. Convenio Interadministrativo 3522 de 2008._x000a__x000a_Se ajusta &quot;Área Líder&quot; al sustituir a la Subdirección de Reglamentación Técnica e Innovación por la Subdirección de Planificación de Infraestructura, de conformidad con el memorando SRT 16147 del 09/03/2022."/>
    <m/>
    <n v="-1485.3666666666666"/>
    <x v="1"/>
    <n v="0"/>
    <n v="0"/>
    <n v="26.285714285714285"/>
    <m/>
    <x v="3"/>
    <s v="VENCIDO"/>
    <x v="6"/>
    <x v="78"/>
    <n v="1"/>
    <x v="81"/>
  </r>
  <r>
    <n v="80"/>
    <n v="83"/>
    <m/>
    <s v="Administrativo con incidencia disciplinaria"/>
    <s v="18 02 100   "/>
    <s v="H1AT73. Constitución de reservas presupuestales. Contrato de obra 1734 de 2019._x000a__x000a_Al no ser autorizadas las vigencias futuras para atender el compromiso, debido a que la solicitud no se hizo en las fechas establecidas por el Ministerio de Hacienda  y   Crédito   Público  - MHCP, la entidad se ve sujeta a constituir reserva presupuesta! de forma extemporánea."/>
    <s v="Se evidencia que no existió coordinación entre el supervisor del contrato y el área financiera, primero para solicitar la vigencia futura con el suficiente tiempo, a sabiendas que el contrato sobrepasaría la vigencia y segundo constituyen reservas con _x0009_justificaciones extemporáneas."/>
    <s v="Elaborar guía para la estructuración de proyectos del INVIAS."/>
    <s v="Documentación y socialización de la guía técnica para la estructuración de proyectos del INVIAS."/>
    <s v="Guía técnica de estructuración de proyectos socializada"/>
    <n v="1"/>
    <d v="2020-12-20T00:00:00"/>
    <x v="18"/>
    <n v="14.285714285714286"/>
    <x v="0"/>
    <n v="1"/>
    <s v="Informe Actuación Especial de Fiscalización - AT 73."/>
    <m/>
    <n v="-1476.1666666666667"/>
    <x v="0"/>
    <n v="14.285714285714286"/>
    <n v="14.285714285714286"/>
    <n v="14.285714285714286"/>
    <m/>
    <x v="0"/>
    <s v="CUMPLIDO"/>
    <x v="7"/>
    <x v="79"/>
    <n v="1"/>
    <x v="82"/>
  </r>
  <r>
    <n v="81"/>
    <n v="84"/>
    <m/>
    <s v="Administrativo con incidencia disciplinaria"/>
    <s v="14 04 004   "/>
    <s v="H2AT73. Selección del oferente, del contrato de obra 1734 de 2019._x000a__x000a_Una vez firmado el contrato el contratista PROTECO ingeniería S.A.S, tenía la obligación de aportar el AIU discriminado junto con la documentación técnica. El cual nunca fue entregado por el contratista al INVIAS."/>
    <s v="Deficiencias en la labor de validación a cargo del INVIAS, la cual, no se desarrolló conforme lo establecido en los pliegos de condiciones y en cumplimiento de la normatividad vigente aplicable. Así mismo, el oferente no cumplió los requisitos de la licitación."/>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x v="19"/>
    <n v="23"/>
    <x v="27"/>
    <n v="0"/>
    <s v="Informe Actuación Especial de Fiscalización - AT 73."/>
    <m/>
    <n v="-1478.2"/>
    <x v="1"/>
    <n v="0"/>
    <n v="0"/>
    <n v="23"/>
    <m/>
    <x v="3"/>
    <s v="VENCIDO"/>
    <x v="7"/>
    <x v="80"/>
    <n v="1"/>
    <x v="83"/>
  </r>
  <r>
    <n v="82"/>
    <n v="85"/>
    <m/>
    <s v="Administrativo con incidencia disciplinaria"/>
    <s v="14 04 004   "/>
    <s v="H3AT73. Presentación y aprobación del Instrumento Ambiental. Contrato de obra 1734 de 2019._x000a__x000a_Se evidenció días de atraso en la elaboración, ajuste y aprobación del PAGA, de 29 días calendario, según el plazo de ejecución del contrato estipulado en el &quot;ANEXO 1 - ANEXO TÉCNICO&quot;, el cual fue incumplido en tiempo por el contratista."/>
    <s v="No se evidencia gestión adelantada por parte de la interventoría y del INVIAS para cumplir dichas multas en contra del contratista, en  conformidad con la Resolución 3662 de 2007, activando en respuesta el proceso sancionatorio establecido en Ley 1333 de 2009 ."/>
    <s v="Fortalecer  los instrumentos de  supervisión contractual, para contar con una versión mejorada de los informe de supervisión."/>
    <s v="Revisión y actualización formatos de  informes de supervisión actualizados. "/>
    <s v="Formato de informe de supervisión actualizado, formalizado y socializado"/>
    <n v="1"/>
    <d v="2020-12-20T00:00:00"/>
    <x v="19"/>
    <n v="23"/>
    <x v="27"/>
    <n v="0"/>
    <s v="Informe Actuación Especial de Fiscalización - AT 73."/>
    <m/>
    <n v="-1478.2"/>
    <x v="1"/>
    <n v="0"/>
    <n v="0"/>
    <n v="23"/>
    <m/>
    <x v="3"/>
    <s v="VENCIDO"/>
    <x v="7"/>
    <x v="81"/>
    <n v="1"/>
    <x v="84"/>
  </r>
  <r>
    <n v="83"/>
    <n v="86"/>
    <m/>
    <s v="Administrativo con incidencia fiscal e incidencia disciplinaria"/>
    <s v="14 04 100   "/>
    <s v="H4AT73. Ejecución del ítem &quot;SELLO DE GRIETAS EN PAVIMENTO ASFÁLTICO SIN RUTEO&quot;. Contrato de obra 1734 de 2019._x000a__x000a_Falta precisiones técnicas, económicas y de conveniencia respecto a la ejecución de dicha labor, por lo cual, la misma no debió ser ejecutada hasta no contar con las mencionadas condiciones que garantizaran la pertinencia y calidad de la solución implementada."/>
    <s v="La situación detectada se presenta por la falta de rigurosidad en la conformación de las alternativas de rehabilitación en correspondencia a los pliegos de condiciones y proyecciones establecidas, para la intervención de los tramos objeto de la contratación con el cumplimiento de condiciones técnicas, económicas y de calidad requeridas._x000a__x000a_Así mismo, se debe a la ejecución por parte del contratista de las labores sin contar con las correspondientes especificaciones técnicas, calidad, económicas y conveniencia requeridas, aunado a la falta de seguimiento y control de la situación detectada por parte de la interventoría, situaciones que fueron aprobadas y contaron con el visto bueno por la supervisión generándose el pago solicitado."/>
    <s v="Fortalecer  los instrumentos de supervisión contractual, para contar con una versión mejorada de los informe de supervisión."/>
    <s v="Revisión y actualización formatos de  informes de supervisión actualizados. "/>
    <s v="Formato de informe de supervisión actualizado, formalizado y socializado"/>
    <n v="1"/>
    <d v="2020-12-20T00:00:00"/>
    <x v="19"/>
    <n v="23"/>
    <x v="27"/>
    <n v="0"/>
    <s v="Informe Actuación Especial de Fiscalización - AT 73."/>
    <m/>
    <n v="-1478.2"/>
    <x v="1"/>
    <n v="0"/>
    <n v="0"/>
    <n v="23"/>
    <m/>
    <x v="3"/>
    <s v="VENCIDO"/>
    <x v="7"/>
    <x v="82"/>
    <n v="1"/>
    <x v="85"/>
  </r>
  <r>
    <n v="84"/>
    <n v="87"/>
    <m/>
    <s v="Administrativo con incidencia disciplinaria"/>
    <s v="14 02 003   "/>
    <s v="H5AT73. Plazo presentación del ítem &quot;Revisión, ajuste y/o actualización y/o modificación y/o complementación de estudios y diseños&quot;. Contrato de obra 1734 de 2019._x000a__x000a_Del examen, se precisa que para la actividad de &quot;Revisión, Ajuste y/o         Actualización_x0009_y/o Modificación_x0009_y/o Complementación de Estudios y Diseños&quot;, se tenía un plazo definido de quince (15) días, el cual según los documentos de soporte allegados a la CGR  no fue cumplido."/>
    <s v="Se evidencian 35 días de atraso en la entrega de este componente, de lo anterior en ningún documento se fundamenta el retraso de esta entrega, ni el atraso para el inicio de los estudios."/>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x v="19"/>
    <n v="23"/>
    <x v="27"/>
    <n v="0"/>
    <s v="Informe Actuación Especial de Fiscalización - AT 73."/>
    <m/>
    <n v="-1478.2"/>
    <x v="1"/>
    <n v="0"/>
    <n v="0"/>
    <n v="23"/>
    <m/>
    <x v="3"/>
    <s v="VENCIDO"/>
    <x v="7"/>
    <x v="83"/>
    <n v="1"/>
    <x v="86"/>
  </r>
  <r>
    <n v="85"/>
    <n v="88"/>
    <m/>
    <s v="Administrativo con incidencia fiscal e incidencia disciplinaria"/>
    <s v="14 04 004   "/>
    <s v="H6AT73. Pago ítems de excavación - Derechos de explotación y/o disposición de materiales. Contrato de obra 1734 de 2019._x000a__x000a_Cobro de los &quot;Derechos de explotación y/o disposición de materia/es&quot;, ya que están involucrados dentro de los APU's de los ítems &quot;EXCAVACIÓN SIN CLASIFICAR DE LA EXPLANACIÓN  Y CANALES&quot; y &quot;EXCAVACIÓN PARA REPARACIÓN DE PAVIMENTO ASFÁLTICO EXISTENTE INCLUYENDO EL CORTE Y LA REMOCIÓN DE  LAS CAPAS ASFÁLTICAS SUBYACENTES&quot;, que han sido cobrados y pagados mediante acta número 3 y acta número 7, sin que los RCD se hayan dispuesto en los sitios de disposición final autorizados para su correcta gestión ."/>
    <s v="Lo anterior, se presenta debido a que el contratista PROTECO Ingeniería S.A.S no ajustó sus APU's conforme las condiciones reales presentadas durante la ejecución de las labores contractuales y realizando los cobros sin correspondencia a dichas condiciones. Así mismo, se genera la detección a causa de las deficiencias en el seguimiento y control a cargo de la interventoría, como también, a la ausencia de adecuadas labores de supervisión a cargo del INVIAS."/>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x v="19"/>
    <n v="23"/>
    <x v="27"/>
    <n v="0"/>
    <s v="Informe Actuación Especial de Fiscalización - AT 73."/>
    <m/>
    <n v="-1478.2"/>
    <x v="1"/>
    <n v="0"/>
    <n v="0"/>
    <n v="23"/>
    <m/>
    <x v="3"/>
    <s v="VENCIDO"/>
    <x v="7"/>
    <x v="84"/>
    <n v="1"/>
    <x v="87"/>
  </r>
  <r>
    <n v="86"/>
    <n v="89"/>
    <m/>
    <s v="Administrativo con incidencia fiscal e incidencia disciplinaria"/>
    <s v="14 04 004   "/>
    <s v="H7AT73. Actividades de rehabilitación PR 48+042 al 48+344. Contrato de obra 1734 de 2019._x000a__x000a_En la visita de inspección física por parte del equipo auditor asignado, los días 9 al 12 de noviembre de 2020, en las cuales se llevaron a cabo las mediciones en campo de las actividades ejecutadas a la fecha por el contratista PROTECO INGENIERÍA S.A .S. que soportan los pagos de cada una de las actas parciales de las actividades de Rehabilitación en el sector comprendido del PR 48+042 al 48+344, se establecieron diferencias de las cantidades pagadas y las verificadas en campo."/>
    <s v="La situación detectada por el ente de control, posiblemente se presenta debido a la inobservancia de los principios de función administrativa y supervisión a las obligaciones contractuales, afectando el deber de monitoreo, seguimiento y control del contrato, por parte de la entidad._x000a__x000a_De igual forma, se debe a la inexistencia de acciones de supervisión oportunas que permitieran la ejecución del contrato de manera eficaz y acorde con las condiciones económicas pactadas contractualmente, con el reconocimiento debido de las labores ejecutadas por parte de la firma contratista."/>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x v="19"/>
    <n v="23"/>
    <x v="27"/>
    <n v="0"/>
    <s v="Informe Actuación Especial de Fiscalización - AT 73."/>
    <m/>
    <n v="-1478.2"/>
    <x v="1"/>
    <n v="0"/>
    <n v="0"/>
    <n v="23"/>
    <m/>
    <x v="3"/>
    <s v="VENCIDO"/>
    <x v="7"/>
    <x v="85"/>
    <n v="1"/>
    <x v="88"/>
  </r>
  <r>
    <n v="87"/>
    <n v="90"/>
    <m/>
    <s v="Administrativo con incidencia disciplinaria"/>
    <s v="14 04 004   "/>
    <s v="H1AT74. Programa de Adaptación de la Guía Ambiental - PAGA. Contrato 1772 de 2019._x000a__x000a_Se evidenciaron deficiencias en el seguimiento técnico y administrativo de la interventoría y la supervisión relacionadas con_x0009_la inobservancia de los términos estipulados en los estudios y documentos previos, anexo técnico, el apéndice de gestión ambiental del pliego de condiciones y la Guía de Manejo Ambiental de Proyectos de Infraestructura, Sub - sector Vial. (Versión 2011) en su capítulo 7 sección 7.4, para la entrega, aprobación  y radicación de estudios  y diseños, así como el mencionado  instrumento   ante la Subdirección de Medio Ambiente y Gestión Social­ SMA del INVIAS."/>
    <s v="Debilidades en el cumplimiento de la gestión de supervisión e interventoría materializadas en las faltas de control y seguimiento en desmedro de los fines de la contratación estatal y del Estad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x v="19"/>
    <n v="23"/>
    <x v="27"/>
    <n v="0"/>
    <s v="Informe Actuación Especial de Fiscalización - AT 74."/>
    <m/>
    <n v="-1478.2"/>
    <x v="1"/>
    <n v="0"/>
    <n v="0"/>
    <n v="23"/>
    <m/>
    <x v="3"/>
    <s v="VENCIDO"/>
    <x v="8"/>
    <x v="86"/>
    <n v="1"/>
    <x v="89"/>
  </r>
  <r>
    <n v="88"/>
    <n v="91"/>
    <m/>
    <s v="Administrativo con incidencia disciplinaria"/>
    <s v="14 01 100   "/>
    <s v="H1AT75. Incumplimiento al principio de planeación. Contrato de obra 1877 de 2019. _x000a__x000a_De acuerdo al análisis realizado a los documentos de estudios previos, así como a los informes de ejecución del contrato, se identifican situaciones que denotan una deficiente planeación en el desarrollo de las actividades para el diseño de los estudios que precedieron el proceso de contratación objeto de control, de manera específica, en la identificación de la real necesidad que se pretendía satisfacer mediante la celebración del contrato."/>
    <s v="Falencias en el análisis y determinación de la necesidad real de contratación, y de otro, una evidente falta de coordinación por  parte de la entidad, en las actividades de mantenimiento de las vías a su cargo, toda vez que, de acuerdo a lo expresado por el interventor en su primer informe, ya se había generado otro contrato de intervención de un mismo tramo de la vía, lo cual es una clara falla de planeación para el inicio del proyecto."/>
    <s v="Elaborar guía para la estructuración de proyectos del INVIAS."/>
    <s v="Documentación y socialización de la guía técnica para la estructuración de proyectos del INVIAS."/>
    <s v="Guía técnica de estructuración de proyectos socializada"/>
    <n v="1"/>
    <d v="2020-12-20T00:00:00"/>
    <x v="18"/>
    <n v="14.285714285714286"/>
    <x v="0"/>
    <n v="1"/>
    <s v="Informe Actuación Especial de Fiscalización - AT75."/>
    <m/>
    <n v="-1476.1666666666667"/>
    <x v="0"/>
    <n v="14.285714285714286"/>
    <n v="14.285714285714286"/>
    <n v="14.285714285714286"/>
    <m/>
    <x v="0"/>
    <s v="CUMPLIDO"/>
    <x v="9"/>
    <x v="87"/>
    <n v="1"/>
    <x v="90"/>
  </r>
  <r>
    <n v="89"/>
    <n v="92"/>
    <m/>
    <s v="Administrativo con incidencia disciplinaria"/>
    <s v="14 01 006   "/>
    <s v="H2AT75. Incumplimiento al cronograma establecido para la perfección del contrato e inicio de su ejecución. Contrato de obra 1877 de 2019. _x000a__x000a_Se observa el retardo al desarrollo de las actividades para el perfeccionamiento del contrato e inicio de su ejecución, sin que se aprecien soportes dentro del expediente que justifiquen tales retrasos, no sólo en la firma de los documentos posteriores a la adjudicación del contrato, sino además, a la orden de inicio de las obras. "/>
    <s v="Deficiencias en la planeación y ejecución de las actividades de perfeccionamiento y formalización del contrato, así como la orden de inicio de las obras._x000a__x000a_Se evidencian fallas en la administración y control del proceso contractual, que han dilatado de manera injustificada el cumplimiento del contrato dentro de los plazos pactados previamente."/>
    <s v="Elaborar guía para la estructuración de proyectos del INVIAS."/>
    <s v="Documentación y socialización de la guía técnica para la estructuración de proyectos del INVIAS."/>
    <s v="Guía técnica de estructuración de proyectos socializada"/>
    <n v="1"/>
    <d v="2020-12-20T00:00:00"/>
    <x v="18"/>
    <n v="14.285714285714286"/>
    <x v="0"/>
    <n v="1"/>
    <s v="Informe Actuación Especial de Fiscalización - AT75."/>
    <m/>
    <n v="-1476.1666666666667"/>
    <x v="0"/>
    <n v="14.285714285714286"/>
    <n v="14.285714285714286"/>
    <n v="14.285714285714286"/>
    <m/>
    <x v="0"/>
    <s v="CUMPLIDO"/>
    <x v="9"/>
    <x v="88"/>
    <n v="1"/>
    <x v="91"/>
  </r>
  <r>
    <n v="90"/>
    <n v="93"/>
    <m/>
    <s v="Administrativo con incidencia disciplinaria"/>
    <s v="14 05 004   "/>
    <s v="H3AT75. Incumplimiento de las obligaciones del contratista de obra, de la interventoría y omisión de la entidad contratante. Contrato de obra 1877 de 2019. _x000a__x000a_A la luz de los preceptos normativos señalados, a lo pactado por las partes en el contrato No.001877 de 2019, suscrito entre el Instituto Nacional de Vías - INVIAS - con el señor Luis Alberto Coba Chale, y de acuerdo al análisis de los soportes de la ejecución del mismo, se evidencian varios incumplimientos por parte del contratista de la obra, algunos de los cuales fueron dados a conocer por la interventoría en sus informes, sin que se observe la acción por parte de la entidad para conminar al contratista a cumplir debidamente lo pactado._x000a__x000a_Se evidenciaron fallas e incumplimientos en el papel de la interventoría, habida cuenta, que se identificaron algunos incumplimientos de orden técnico y de ciertas obligaciones establecidas para el contratista, las cuales fueron validadas por el interventor como cumplidas. "/>
    <s v="Ausencia de actividad de la entidad para conminar al contratista a cumplir debidamente lo pactado,  así como el ejercicio de la acción sancionatoria contenida en la cláusula Novena del contrato: MULTAS Y CLÁUSULA PENAL PECUNIARIA, y, cláusula Décima: CADUCIDAD, pese a que tales incumplimientos generaron la dilatación injustificada del plazo inicialmente pactado, afectando el logro de la finalidad del contrat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x v="19"/>
    <n v="23"/>
    <x v="27"/>
    <n v="0"/>
    <s v="Informe Actuación Especial de Fiscalización - AT75."/>
    <m/>
    <n v="-1478.2"/>
    <x v="1"/>
    <n v="0"/>
    <n v="0"/>
    <n v="23"/>
    <m/>
    <x v="3"/>
    <s v="VENCIDO"/>
    <x v="9"/>
    <x v="89"/>
    <n v="1"/>
    <x v="92"/>
  </r>
  <r>
    <n v="91"/>
    <n v="94"/>
    <m/>
    <s v="Administrativo con incidencia disciplinaria"/>
    <s v="14 04 100   "/>
    <s v="H4AT75. Modificación al objeto del contrato sin el cumplimiento de los requisitos  legales. Contrato de obra 1877 de 2019. _x000a__x000a_De acuerdo al análisis de los soportes de la ejecución del contrato de obra No. 1877 de 2019, suscrito entre El INSTITUTO NACIONAL DE VÍAS - INVIAS y LUIS ALBERTO COBA CHOLE, cuyo objeto fue &quot;Mejoramiento y mantenimiento de la carretera Lorica - San Onofre (Ruta 9004) Sector Coveñas - Tolú (PR30+0000-PR41 +0000, PR46+01 OO-PR49+0453) y Tofu viejo - San Onofre (Pr65+0937-pr93+0683) en el Departamento de Sucre&quot;, se evidencia la existencia de actuaciones dentro del proceso contractual, que constituyen la posible materialización de una extralimitación de sus funciones y el incumplimiento de requisitos legales para la modificación del objeto del contrato."/>
    <s v="Modificación del objeto del contrato, al parecer por decisión del supervisor del contrato de interventoría, sin tener competencia para ello y sin cumplir los requisitos legales de forma para tal fin."/>
    <s v="Elaborar guía para la estructuración de proyectos del INVIAS."/>
    <s v="Documentación y socialización de la guía técnica para la estructuración de proyectos del INVIAS."/>
    <s v="Guía técnica de estructuración de proyectos socializada"/>
    <n v="1"/>
    <d v="2020-12-20T00:00:00"/>
    <x v="18"/>
    <n v="14.285714285714286"/>
    <x v="27"/>
    <n v="1"/>
    <s v="Informe Actuación Especial de Fiscalización - AT75."/>
    <m/>
    <n v="-1476.1666666666667"/>
    <x v="0"/>
    <n v="14.285714285714286"/>
    <n v="14.285714285714286"/>
    <n v="14.285714285714286"/>
    <m/>
    <x v="0"/>
    <s v="CUMPLIDO"/>
    <x v="9"/>
    <x v="90"/>
    <n v="1"/>
    <x v="93"/>
  </r>
  <r>
    <n v="92"/>
    <n v="95"/>
    <m/>
    <s v="Administrativo con incidencia disciplinaria"/>
    <s v="11 02 002  "/>
    <s v="H5AT75. Incumplimiento a las políticas internas de la entidad para la adición y prórroga de los contratos._x000a__x000a_De acuerdo al análisis de los soportes del contrato No. 1877 de 2019 , aportados por el INVIAS, se establece que, en desarrollo de  la ejecución  del mismo se sometió a consideración del Comité de Adiciones, Modificaciones y Prórrogas de INVIAS, dos prórrogas y una adición a ese contrato de obra, sin la observancia de los criterios establecidos en el Manual de Contratación de dicha entidad para la aprobación de las prórrogas  tramitadas."/>
    <s v="Aprobación de las solicitudes de prórroga del contrato, inobservando lo establecido en el Manual de contratación de la entidad Núm.. 25.2: El  respectivo Comité se abstendrá de aprobar la adición, prórroga o modificación de los contratos o convenios que presenten las siguientes situaciones: i. Cuando se presente un estado crítico injustificable para la Entidad en términos de avance físico, de inversión y/o ejecución.   "/>
    <s v="Que dentro de la información requerida por el comité se encuentre la justificación no solo de las razones por la cuales se realice la respectiva adición modificación y/o prorroga; sino también en caso de presentar un atraso  relevante en el avance físico, de inversión o ejecución, presentar una justificación adicional del por qué el contrato no presenta un estado critico y  las razones de por qué se debe modificar, adicionar y/o prorrogar a pesar de ello.  "/>
    <s v="Revisar y actualizar los formatos de comité MINFRA- MN- 12-FR-1, del comité de adiciones, modificaciones y prorrogas, de tal forma que se incluya que  en caso de presentar un atraso relevante en el avance físico, de inversión o ejecución, presentar una justificación adicional del por qué el contrato no presenta un estado critico y  las razones  de por qué se debe modificar, adicionar y/o prorrogar a pesar de ello.  "/>
    <s v="Formato actualizado y socializado "/>
    <n v="1"/>
    <d v="2021-01-01T00:00:00"/>
    <x v="20"/>
    <n v="26.714285714285715"/>
    <x v="27"/>
    <n v="0"/>
    <s v="Informe Actuación Especial de Fiscalización - AT75."/>
    <m/>
    <n v="-1479.4666666666667"/>
    <x v="1"/>
    <n v="0"/>
    <n v="0"/>
    <n v="26.714285714285715"/>
    <m/>
    <x v="3"/>
    <s v="VENCIDO"/>
    <x v="9"/>
    <x v="91"/>
    <n v="1"/>
    <x v="94"/>
  </r>
  <r>
    <n v="93"/>
    <n v="96"/>
    <m/>
    <s v="Administrativo con incidencia disciplinaria"/>
    <s v="11 02 002  "/>
    <s v="H6AT75. Firma suspensión del contrato_x0009_sin competencia._x000a__x000a_De acuerdo al análisis realizado a los soportes del contrato No. 1877 de 2019, aportado por el INVIAS, se establece que en desarrollo de la ejecución del referido contrato, se firmó un acta de suspensión, y posteriormente, tres actas de ampliación de dicha suspensión, las cuales fueron firmadas por los representantes legales de los contratistas de obra e interventoría y por la Subdirectora (E) de la Red Nacional de Carreteras de INVIAS, quien no tenía  la competencia para ello, de acuerdo a lo previsto en el Manual de Contratación del Instituto, habida cuenta que en el numeral 25.3 SUSPENSIÓN DEL CONTRATO, de dicho manual, la suscripción de las actas de suspensión, en este caso, correspondía al (la) Director (a) Operativo."/>
    <s v="Extralimitación de las funciones por parte del (a) funcionario (a)."/>
    <s v="Revisar jurídicamente la  legalidad  y pertinencia de la resolución de delegación de funciones No. 08121 del 31 de diciembre de 2018  “Por medio de la cual se delegan unas funciones y se dictan otras disposiciones&quot;, respecto lo establecido en el manual de contratación, que establece algo diferente y sus resoluciones modificatorias. "/>
    <s v="Revisión y actualización de la resolución por medio de la cual se delegan las funciones."/>
    <s v="Resolución actualizada “Por medio de la cual se delegan unas funciones y se dictan otras disposiciones&quot;"/>
    <n v="1"/>
    <d v="2021-01-01T00:00:00"/>
    <x v="21"/>
    <n v="22.285714285714285"/>
    <x v="28"/>
    <n v="0"/>
    <s v="Informe Actuación Especial de Fiscalización - AT75."/>
    <m/>
    <n v="-1478.4333333333334"/>
    <x v="1"/>
    <n v="0"/>
    <n v="0"/>
    <n v="22.285714285714285"/>
    <m/>
    <x v="3"/>
    <s v="VENCIDO"/>
    <x v="9"/>
    <x v="92"/>
    <n v="1"/>
    <x v="95"/>
  </r>
  <r>
    <n v="94"/>
    <n v="97"/>
    <m/>
    <s v="Administrativo con incidencia disciplinaria e indagación preliminar"/>
    <s v="14 01 002   "/>
    <s v="H7AT75. Definición del presupuesto del contrato. Contrato de obra 1877 de 2019. _x000a__x000a_Esta entidad de fiscalización haciendo una revisión y verificación del cumplimiento del objeto contractual contratado evidencia que la definición del presupuesto asignando para la ejecución de mantenimiento de la vía no garantiza la transitabilidad y condiciones de seguridad que se requieren, por otro lado, las priorizaciones realizadas al presupuesto no corresponden a los puntos que se intervinieron de forma definitiva._x000a__x000a_Se evidencia una inconsistencia en lo manifestado por la interventoría, al manifestar que los recursos asignados al contrato para la ejecución del tramo eran insuficientes, toda vez que, si el inventario ejecutado por esa interventoría era con el fin de evidenciar que los recursos destinados para la ejecución de la obra eran insuficientes, el resultado del inventario arrojo un valor menor al contratado toda vez que como ya se ha indicado con anterioridad el objeto del contrato no se ejecutara en su totalidad._x000a__x000a_"/>
    <s v="Lo anterior, debido a la falta de planeación, control  y  supervisión."/>
    <s v="Elaborar guía para la estructuración de proyectos del INVIAS."/>
    <s v="Documentación y socialización de la guía técnica para la estructuración de proyectos del INVIAS."/>
    <s v="Guía técnica de estructuración de proyectos socializada"/>
    <n v="1"/>
    <d v="2020-12-20T00:00:00"/>
    <x v="18"/>
    <n v="14.285714285714286"/>
    <x v="0"/>
    <n v="1"/>
    <s v="Informe Actuación Especial de Fiscalización - AT75."/>
    <m/>
    <n v="-1476.1666666666667"/>
    <x v="0"/>
    <n v="14.285714285714286"/>
    <n v="14.285714285714286"/>
    <n v="14.285714285714286"/>
    <m/>
    <x v="0"/>
    <s v="CUMPLIDO"/>
    <x v="9"/>
    <x v="93"/>
    <n v="1"/>
    <x v="96"/>
  </r>
  <r>
    <n v="95"/>
    <n v="98"/>
    <m/>
    <s v="Administrativo"/>
    <s v="18 02 100   "/>
    <s v="H8AT75. Ejecución económica y financiera del contrato, sus modificaciones y la justificación que las soporta. Contrato de obra 1877 de 2019. _x000a__x000a_Se evidencia que no se ha hecho la ejecución total del presupuesto asignado al contrato No. 1877 de 2019 , faltando el acta final donde se pueda evidenciar o constatar la ejecución y pago de obra al 100%. Igualmente, se desconocen los soportes del reintegro a la DTN de los rendimientos financieros generados en la cuenta bancaria que se utilizó para el manejo del anticipo."/>
    <s v="Deficiencias en la gestión por parte del Instituto, ausencia en el proceso de planeación, inoperatividad del Sistema de Control Interno, por la indebida aplicación de controles y seguimiento en las actividades ejecutadas por el contratista y avaladas por el interventor del contrato."/>
    <s v="Elaborar guía para la estructuración de proyectos del INVIAS."/>
    <s v="Documentación y socialización de la guía técnica para la estructuración de proyectos del INVIAS."/>
    <s v="Guía técnica de estructuración de proyectos socializada"/>
    <n v="1"/>
    <d v="2020-12-20T00:00:00"/>
    <x v="18"/>
    <n v="14.285714285714286"/>
    <x v="0"/>
    <n v="1"/>
    <s v="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_x000a__x000a_Razón de la inefectividad: &quot;Las medidas para mitigar las deficiencias que las originan no se adelantaron en el plazo propuesto para su implementación&quot; (Pág. 288)."/>
    <m/>
    <n v="-1476.1666666666667"/>
    <x v="0"/>
    <n v="14.285714285714286"/>
    <n v="14.285714285714286"/>
    <n v="14.285714285714286"/>
    <m/>
    <x v="0"/>
    <s v="CUMPLIDO"/>
    <x v="9"/>
    <x v="94"/>
    <n v="1"/>
    <x v="97"/>
  </r>
  <r>
    <n v="96"/>
    <n v="99"/>
    <m/>
    <s v="Administrativo con incidencia disciplinaria"/>
    <s v="21 03 001  "/>
    <s v="H9AT75. Presentación y aprobación del instrumento ambiental._x000a__x000a_En el contrato 1877 de 2019 celebrado entre INVIAS y LUIS ALBERTO COBA CHOLE, cuyo objeto_x0009_fue &quot;Mejoramiento y mantenimiento de la carretera Lorica - San Onofre (Ruta 9004) Sector Coveñas - Tolú (PR30+0000-PR41 +0000, PR46+0100-PR49+0453) y Toluviejo - San Onofre (PR65+0937-PR93+0683) en el Departamento de Sucre&quot;, se evidencia deficiencias en cuanto a la aprobación extra temporánea del instrumento ambiental."/>
    <s v="Ejecución del componente ambiental sin los soportes en su totalidad e inicio tardío del proceso administrativo sancionatori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x v="19"/>
    <n v="23"/>
    <x v="27"/>
    <n v="0"/>
    <s v="Informe Actuación Especial de Fiscalización - AT75."/>
    <m/>
    <n v="-1478.2"/>
    <x v="1"/>
    <n v="0"/>
    <n v="0"/>
    <n v="23"/>
    <m/>
    <x v="3"/>
    <s v="VENCIDO"/>
    <x v="9"/>
    <x v="95"/>
    <n v="1"/>
    <x v="98"/>
  </r>
  <r>
    <n v="97"/>
    <n v="100"/>
    <m/>
    <s v="Administrativo e indagación preliminar"/>
    <s v="14 04 100   "/>
    <s v="H10AT75. Ejecución de obra._x000a__x000a_Se realiza visita de campo para revisión y verificación del estado de la obra en la cual se evidencia que la áreas intervenidas mediante el contrato de obra No. 1877 de 2019 cuyo objeto contractual era &quot;Mejoramiento y mantenimiento de la carretera Lorica - San Onofre (Ruta 9004) Sector Coveñas - Tolú (PR30+0000-PR41+0000, PR46+0100-PR49+0453) y Toluviejo - San Onofre (PR65+0937-PR93+0683) en el Departamento de Sucre&quot;, presentan fisuras en bloque, perdida del agregado, descascaramiento, baches y fisuras. Una vez identificados los daños encontrados en la obra, este Ente de Control cuantifica la cantidad del daño en un valor de CUATROCIENTOS SESENTA MILLONES DOSCIENTOS DOS MIL NOVECIENTOS CUARENTA Y DOS PESOS ($460.202.942), correspondiente al 75.20% del presupuesto ejecutado."/>
    <s v="Denota falencias acerca de la calidad de los trabajos realizados."/>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x v="19"/>
    <n v="23"/>
    <x v="27"/>
    <n v="0"/>
    <s v="Informe Actuación Especial de Fiscalización - AT75."/>
    <m/>
    <n v="-1478.2"/>
    <x v="1"/>
    <n v="0"/>
    <n v="0"/>
    <n v="23"/>
    <m/>
    <x v="3"/>
    <s v="VENCIDO"/>
    <x v="9"/>
    <x v="96"/>
    <n v="1"/>
    <x v="99"/>
  </r>
  <r>
    <n v="98"/>
    <n v="101"/>
    <m/>
    <s v="Administrativo"/>
    <s v="14 04 100   "/>
    <s v="H11AT75. Disposición de residuos de construcción y demolición. Contrato de obra 1877 de 2019. _x000a__x000a_Una vez efectuada la visita de campo se pudo identificar la incorrecta disposición de residuos RCD en el PR 88+490 costado derecho a borde de camino en un trayecto, con una longitud de 21 metros por 2 metros de ancho aproximadamente y otra en el PR 89+801 costado derecho a borde de camino con una longitud de 6.6 metros y 2 metros de ancho aproximadamente._x000a__x000a_(...) los acuerdos de entrega de material (...) tienen fechas del mes de junio, pero las actas parciales donde menciona la actividad de excavaciones tienen fechas de enero, por lo que se desconoce dónde se almaceno temporalmente estos residuos, teniendo en cuenta que el contratista menciona en entrevista que no hubo lugar de almacenamiento temporal._x000a__x000a_Esta situación genera incertidumbre en cuanto al manejo que se le dio a los residuos de excavación, previo a la entrega para la comunidad, ya que en 6 meses (de enero a junio) no se evidencia gestión alguna relacionada a un lugar de almacenamiento temporal."/>
    <s v="Incertidumbre en cuanto al lugar de almacenamiento temporal de residuos de construcción y demolición, puesto que la actividad de excavación se realizó en enero, pero la  donación del material sobrante se hizo en juni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x v="19"/>
    <n v="23"/>
    <x v="27"/>
    <n v="0"/>
    <s v="Informe Actuación Especial de Fiscalización - AT75."/>
    <m/>
    <n v="-1478.2"/>
    <x v="1"/>
    <n v="0"/>
    <n v="0"/>
    <n v="23"/>
    <m/>
    <x v="3"/>
    <s v="VENCIDO"/>
    <x v="9"/>
    <x v="97"/>
    <n v="1"/>
    <x v="100"/>
  </r>
  <r>
    <n v="99"/>
    <n v="102"/>
    <m/>
    <s v="Administrativo con incidencia disciplinaria"/>
    <s v="14 04 004   "/>
    <s v="H12AT75. Legalización de actas de recibo parcial de obra extemporáneas. Contrato de obra 1877 de 2019. _x000a__x000a_Este ente de control evidencia que las actas suministradas se encuentran legalizadas extemporáneamente con fecha posterior a la terminación del contrato de obra."/>
    <s v="Falencias en la supervisión por parte del INVIAS e inadecuada interventoría."/>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x v="19"/>
    <n v="23"/>
    <x v="27"/>
    <n v="0"/>
    <s v="Informe Actuación Especial de Fiscalización - AT75."/>
    <m/>
    <n v="-1478.2"/>
    <x v="1"/>
    <n v="0"/>
    <n v="0"/>
    <n v="23"/>
    <m/>
    <x v="3"/>
    <s v="VENCIDO"/>
    <x v="9"/>
    <x v="98"/>
    <n v="1"/>
    <x v="101"/>
  </r>
  <r>
    <n v="100"/>
    <n v="103"/>
    <m/>
    <s v="Administrativo con presunta incidencia disciplinaria y fiscal"/>
    <s v="14 01 003   "/>
    <s v="H1AC19. Colapso Puente La Orquídea 1 PR 86+485 a 86+595, contrato 807 de 2009._x000a__x000a_El puente La Orquídea I hizo parte del alcance contractual del Contrato 807 de 2009, cuyo objeto principal era “ESTUDIOS Y DISEÑOS, GESTIÓN SOCIAL, PREDIAL, AMBIENTAL Y MEJORAMIENTO DEL PROYECTO “TRANSVERSAL DEL CUSIANA”, cuyo valor final fue de $146.408.005.446. (...) El costo final de la construcción del mismo, de acuerdo con el último informe de interventoría del Contrato 807 de 2009 fue de $5.242.512.315._x000a__x000a_El puente fue puesto en servicio desde finales del año 2011, y la totalidad de las obras del Contrato 807 de 2009, fueron recibidas de manera definitiva el 30 de mayo de 2015, como consta en el recibo definitivo de obra, con el Vo.Bo. de la interventoría . El contrato de obra fue liquidado el 27 de octubre de 2017. _x000a__x000a_El 26 de octubre de 2015, el INVIAS suscribe el Contrato de Obra 1513 de 2015, cuyo objeto consistió en el “Mejoramiento, Gestión Predial, Social y ambiental del corredor Transversal del Cusiana”.  (...) A partir de agosto de 2016, la interventoría contratada para este último contrato de obra , dio cuenta en los correspondientes informes de interventoría de la presentación de fisuraciones, grietas y desplazamientos en el Puente La Orquídea. _x000a__x000a_Dicha situación obligó al cierre de la vía y construcción de una variante alternativa provisional para dar transitabilidad a la misma.  Sin embargo, finalmente se produjo el colapso de la estructura en comento, el 29 de octubre de 2019 sobre las 5:30 p.m.  _x000a__x000a_(...) el Instituto Nacional de Vías, inició proceso administrativo sancionatorio contra el contratista del Contrato 807 de 2009 , por el presunto incumplimiento contractual causado por la calidad de los trabajos en el puente en comento (toda vez que era un puente que llevaba menos de 7 años de servicio)._x000a__x000a_El proceso administrativo por declaratoria de siniestro inicialmente adelantado por el INVIAS, fue cerrado por falta de oportunidad en el adelantamiento de las respectivas diligencias, por lo cual la entidad se vio avocada a acudir a la vía jurisdiccional, cuyo trámite procesal se encuentra en la admisión de la demanda."/>
    <s v="Si bien en la zona existen algunas condiciones geotécnicas desfavorables, que implican afectaciones significativas a las estructuras construidas en la misma, con el colapso del puente se evidenciaron falencias y omisiones en los Estudios y Diseños de dicha estructura (todas anotadas por los especialistas que estudiaron el fenómeno ocurrido en el puente La Orquídea 1), así como deficiencias en las prácticas constructivas (como también lo evidencian los especialistas). _x000a__x000a_Los mecanismos adoptados por INVIAS para el resarcimiento no fueron aplicados de manera eficaz y oportuna, no obstante que en la vigencia 2018 la situación del puente había sido objeto de pronunciamiento por parte de la CGR._x000a__x000a_"/>
    <s v="Elaborar guía para la estructuración de proyectos del INVIAS."/>
    <s v="Documentación y socialización de la guía técnica para la estructuración de proyectos del INVIAS."/>
    <s v="Guía técnica de estructuración de proyectos socializada"/>
    <n v="1"/>
    <d v="2020-12-20T00:00:00"/>
    <x v="18"/>
    <n v="14.285714285714286"/>
    <x v="0"/>
    <n v="1"/>
    <s v="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_x000a__x000a_Razón de la inefectividad: &quot;Las medidas para mitigar las deficiencias que las originan no se adelantaron en el plazo propuesto para su implementación&quot; (Pág. 288)."/>
    <m/>
    <n v="-1476.1666666666667"/>
    <x v="0"/>
    <n v="14.285714285714286"/>
    <n v="14.285714285714286"/>
    <n v="14.285714285714286"/>
    <m/>
    <x v="0"/>
    <s v="CUMPLIDO"/>
    <x v="10"/>
    <x v="99"/>
    <n v="1"/>
    <x v="102"/>
  </r>
  <r>
    <n v="101"/>
    <n v="104"/>
    <m/>
    <s v="Administrativo con presunta incidencia disciplinaria y fiscal"/>
    <s v="14 01 003   "/>
    <s v="H2AC19. Obras para manejo de transitabilidad y control de procesos de socavación sector La Orquídea K86+200. Contrato 1513 de 2015._x000a__x000a_(...) mediante Resolución 6429 del 24 de agosto de 2019, el Instituto Nacional de Vías -INVIAS- ordena el cierre preventivo del puente La Orquídea I. (...) Dicho cierre quedó establecido hasta que “se superara la emergencia”  (lo cual nunca se logró), y se debían establecer las medidas de contingencia para dar transitabilidad a la vía. Debido a lo anterior, el INVIAS decidió que a través del Contrato 1513 de 2015, se realizarían todas las obras necesarias para dar la transitabilidad en este punto, como quiera que dentro de este contrato se estableció como parte del alcance que “Durante el plazo del contrato, el contratista será responsable por la transitabilidad, así mismo deberá tomar todas las medidas necesarias a fin de garantizar la seguridad vial del usuario en el sector PR 16+000 (EL CRUCERO) hasta AGUAZUL”._x000a__x000a_De igual forma, el contratista a cargo del Contrato 1513 de 2015 asumió la construcción de obras hidráulicas para la mitigación de procesos de socavación que afectan la estructura en deterioro del puente La Orquídea I, con el fin de evitar una aceleración de un eventual colapso. Las obras hidráulicas para disipar la energía del cauce y evitar procesos de socavación debieron haber sido contempladas dentro de los diseños materializados en el Contrato 807 de 2009, y no ser cargadas como medida correctiva en un contrato posterior. _x000a__x000a_Se considera que los costos asumidos por el INVIAS para dar transitabilidad en la zona, a través de las obras ejecutadas y pagadas dentro del Contrato 1513 de 2015, constituyen un presunto  daño Patrimonial al Estado por un valor superior a $1.376.176.981, causado por las deficiencias en la construcción del puente a cargo del contratista responsable del Contrato 807 de 2009._x000a__x000a__x000a__x000a_"/>
    <s v="(...) el origen del evento (cierre total y posterior colapso del puente la Orquídea I) no debe ser asociado solamente con la inestabilidad geológica de la zona sino con deficiencias en los diseños y construcción del mismo (…) y a falencias en la supervisión e interventoría del Contrato 807 de 2009, las cuales generaron afectaciones en el presupuesto y el alcance del Contrato 1513 de 2015._x000a_"/>
    <s v="Elaborar guía para la estructuración de proyectos del INVIAS."/>
    <s v="Documentación y socialización de la guía técnica para la estructuración de proyectos del INVIAS."/>
    <s v="Guía técnica de estructuración de proyectos socializada"/>
    <n v="1"/>
    <d v="2020-12-20T00:00:00"/>
    <x v="18"/>
    <n v="14.285714285714286"/>
    <x v="0"/>
    <n v="1"/>
    <s v="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_x000a__x000a_Razón de la inefectividad: &quot;Las medidas para mitigar las deficiencias que las originan no se adelantaron en el plazo propuesto para su implementación&quot; (Pág. 288)."/>
    <m/>
    <n v="-1476.1666666666667"/>
    <x v="0"/>
    <n v="14.285714285714286"/>
    <n v="14.285714285714286"/>
    <n v="14.285714285714286"/>
    <m/>
    <x v="0"/>
    <s v="CUMPLIDO"/>
    <x v="10"/>
    <x v="100"/>
    <n v="1"/>
    <x v="103"/>
  </r>
  <r>
    <n v="102"/>
    <n v="105"/>
    <m/>
    <s v="Administrativo"/>
    <s v="14 04 100   "/>
    <s v="H3AC19. Seguimiento y control a programaciones de obra con MS-PROJECT, contrato 1513 de 2015._x000a__x000a_Las falencias en el uso de la aplicación se evidencian en lo siguiente:_x000a__x000a_Dentro del cronograma en Project, existen actividades que no están conectadas a la cadena de procesos del proyecto, por lo cual quedan abiertas, sin un control fijo, e independientes de las restricciones propias del tiempo del proyecto. _x000a__x000a_No se evidencia control sobre la ruta crítica (que es la línea de programación que marca la duración del proyecto, y que indica qué actividades no dan lugar a holgura), toda vez que la misma no es resaltada en los informes de interventoría y no se hace mención de ella, aún cuando el mismo programa la calcula por defecto."/>
    <s v="Se evidencia en los informes de interventoría que no se hace un uso adecuado de esta herramienta, lo cual deja entrever posibles debilidades en el control y seguimiento a los tiempos del proyecto. _x000a__x000a_Se evidencia que no se tiene claro el concepto de programación por el método de la ruta crítica y el uso adecuado del método del diagrama de Gantt, en donde una de las premisas es que las actividades que hacen parte del proyecto deben estar conectadas como mínimo al hito de inicio del proyecto a controlar. "/>
    <s v="Gestionar la disponibilidad de una herramienta tecnológica, consistente en un visor de Project para facilitar que los supervisores puedan visualizar y hacer seguimiento a la programación y ejecución de proyectos."/>
    <s v="Adelantar las gestiones pertinentes para contar con la disponibilidad de herramienta tecnológica."/>
    <s v="Herramienta Tecnológica disponible para los supervisores."/>
    <n v="1"/>
    <d v="2021-01-29T00:00:00"/>
    <x v="22"/>
    <n v="17.428571428571427"/>
    <x v="29"/>
    <n v="1"/>
    <s v="SIN OBSERVACIONES"/>
    <d v="2021-03-02T00:00:00"/>
    <n v="-3"/>
    <x v="0"/>
    <n v="17.428571428571427"/>
    <n v="17.428571428571427"/>
    <n v="17.428571428571427"/>
    <m/>
    <x v="0"/>
    <s v="CUMPLIDO"/>
    <x v="10"/>
    <x v="101"/>
    <n v="1"/>
    <x v="104"/>
  </r>
  <r>
    <n v="103"/>
    <n v="106"/>
    <m/>
    <s v="Administrativo con presunta incidencia disciplinaria"/>
    <s v="14 01 002   "/>
    <s v="H4AC19. Planificación de actividades a ejecutar en el contrato 1513 de 2015 – Suministro de material para terraplén y/o pedraplén._x000a__x000a_Dentro del presupuesto del Contrato 1513 de 2015 se contempló un ítem para la conformación de terraplenes y otro para la conformación de pedraplenes. (...), se evidencia que en los APU de los ítems (Tabla 9) no se tuvo en cuenta el suministro de material, el cual era necesario para el desarrollo de la actividad. Para poder cubrir su valor, se hizo necesaria la aprobación de un ítem no previsto, correspondiente a “suministro de material para terraplén y/o pedraplén”."/>
    <s v="Deficiencias en la planeación del presupuesto para este contrato, evidenciada en los desfases de los costos de estas actividades y en el hecho de no tener en cuenta todos los elementos que conforman un Análisis de Precios Unitarios._x000a__x000a_"/>
    <s v="Elaborar guía para la estructuración de proyectos del INVIAS."/>
    <s v="Documentación y socialización de la guía técnica para la estructuración de proyectos del INVIAS."/>
    <s v="Guía técnica de estructuración de proyectos socializada"/>
    <n v="1"/>
    <d v="2020-12-20T00:00:00"/>
    <x v="18"/>
    <n v="14.285714285714286"/>
    <x v="0"/>
    <n v="1"/>
    <s v="SIN OBSERVACIONES"/>
    <m/>
    <n v="-1476.1666666666667"/>
    <x v="0"/>
    <n v="14.285714285714286"/>
    <n v="14.285714285714286"/>
    <n v="14.285714285714286"/>
    <m/>
    <x v="0"/>
    <s v="CUMPLIDO"/>
    <x v="10"/>
    <x v="102"/>
    <n v="1"/>
    <x v="105"/>
  </r>
  <r>
    <n v="104"/>
    <n v="107"/>
    <m/>
    <s v="Administrativo con presunta incidencia disciplinaria"/>
    <s v="14 01 100   "/>
    <s v="H5AC19. Planeación de la ejecución contractual del proyecto, contrato 1950 de 2019._x000a__x000a_Las obras relacionadas fueron contratadas por el Instituto Nacional de Vías por un valor de $24.486.827.905, con fecha de terminación el 31 de diciembre de 2019. Sin embargo, de la ejecución efectiva del contrato, se evidencia que los tiempos y los costos de las obras no correspondieron a lo inicialmente estimado._x000a__x000a_El contrato de obra fue firmado el 30 de octubre de 2019, sin modificar la fecha de plazo final (31 de diciembre de 2019), dejando, como condición inicial, un lapso menor a 2 meses para ejecutar una obra que a todas luces implica términos muy superiores, toda vez que el inicio de las obras se supeditó a la firma del acta de inicio de obra , la cual fue suscrita el 09 de diciembre de 2019. Es decir, el tiempo de ejecución, bajo el escenario inicial, correspondió a 22 días._x000a__x000a_Dentro del Anexo técnico del Pliego de Condiciones, se establece que a partir de la suscripción del acta de inicio, el contratista cuenta con 1 mes para “La elaboración de la “revisión, ajuste y/o actualización y/o modificación y/o complementación de los estudios y diseños y/o elaboración del cálculo de la estructura del pavimento y/o cálculos estructurales y/o de obras requeridas para garantizar la estabilidad de la infraestructura vial” . De acuerdo con lo mencionado en la viñeta anterior, era imposible el cumplimiento de esta etapa bajo las condiciones iniciales establecidas, lo cual obligó al INVÍAS a la prórroga contractual hasta el 31 de mayo de 2020 (materializada mediante el Adicional 2 del 30 de diciembre de 2019)._x000a__x000a_(...)"/>
    <s v="Deficiencias en la planeación contractual del proyecto, toda vez que se estipularon plazos de ejecución que no correspondían a la realidad del mismo y no se estimaron a plenitud sus costos."/>
    <s v="Elaborar guía para la estructuración de proyectos del INVIAS."/>
    <s v="Documentación y socialización de la guía técnica para la estructuración de proyectos del INVIAS."/>
    <s v="Guía técnica de estructuración de proyectos socializada"/>
    <n v="1"/>
    <d v="2020-12-20T00:00:00"/>
    <x v="18"/>
    <n v="14.285714285714286"/>
    <x v="0"/>
    <n v="1"/>
    <s v="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_x000a__x000a_Razón de la inefectividad: &quot;Las medidas para mitigar las deficiencias que las originan no se adelantaron en el plazo propuesto para su implementación&quot; (Pág. 288)."/>
    <m/>
    <n v="-1476.1666666666667"/>
    <x v="0"/>
    <n v="14.285714285714286"/>
    <n v="14.285714285714286"/>
    <n v="14.285714285714286"/>
    <m/>
    <x v="0"/>
    <s v="CUMPLIDO"/>
    <x v="10"/>
    <x v="103"/>
    <n v="1"/>
    <x v="106"/>
  </r>
  <r>
    <n v="105"/>
    <n v="108"/>
    <m/>
    <s v="Administrativo con presunta incidencia disciplinaria, para indagación preliminar"/>
    <s v="14 01 002   "/>
    <s v="H6AC19. Precios unitarios pactados para el contrato 1950 de 2019._x000a__x000a_Al tomar los valores unitarios aprobados del Contrato 1513 de 2015 indexados al año 2019, como referentes de los cuales se debió partir para contratar obras que continuarían el proceso del mantenimiento de la Transversal de Cusiana, se evidencia una diferencia del 28,43%, entre el valor total de los ítems del Contrato 1950 de 2019 y los mismos ítems con valores indexados al año 2019 del Contrato 1513 de 2015, por un valor total de $5.209.362.732. Esta diferencia representada en el mayor valor pactado por el INVIAS para los ítems del contrato 1950 de 2019, se evidencia principalmente en el valor contratado para el suministro y colocación de mezclas asfálticas, que representa un 81,06% de ese 28,43%, donde la diferencia de precios oscila entre $178.000 y $223.000 por m3 de mezcla._x000a__x000a_La diferencia en el presupuesto expuesta anteriormente, se incrementa a $6.935.633.173 (lo cual equivale a una variación de 30,74% con respecto a la referencia tomada), toda vez que el contrato tuvo una adición por $5.941.116.460._x000a_"/>
    <s v="(…) el contrato fue concebido con sobrecostos, toda vez que se contrató a precios muy superiores a los precios de referencia (hasta un 40% en caso de la mezcla asfáltica) que se tenían del corredor (los del contrato inmediatamente precedente). "/>
    <s v="Elaborar guía para la estructuración de proyectos del INVIAS."/>
    <s v="Documentación y socialización de la guía técnica para la estructuración de proyectos del INVIAS."/>
    <s v="Guía técnica de estructuración de proyectos socializada"/>
    <n v="1"/>
    <d v="2020-12-20T00:00:00"/>
    <x v="18"/>
    <n v="14.285714285714286"/>
    <x v="0"/>
    <n v="1"/>
    <s v="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_x000a__x000a_Razón de la inefectividad: &quot;Las medidas para mitigar las deficiencias que las originan no se adelantaron en el plazo propuesto para su implementación&quot; (Pág. 288)."/>
    <m/>
    <n v="-1476.1666666666667"/>
    <x v="0"/>
    <n v="14.285714285714286"/>
    <n v="14.285714285714286"/>
    <n v="14.285714285714286"/>
    <m/>
    <x v="0"/>
    <s v="CUMPLIDO"/>
    <x v="10"/>
    <x v="104"/>
    <n v="1"/>
    <x v="107"/>
  </r>
  <r>
    <n v="106"/>
    <n v="109"/>
    <m/>
    <s v="Administrativo"/>
    <s v="14 01 100   "/>
    <s v="H7AC19. Plazo contractual interventoría al contrato 1303 de 2019, mediante el contrato 1532 de 2019._x000a__x000a_El contrato de obra (1303 de 2019) fue suscrito con un plazo inicial de “seis (6) meses, a partir de la Orden de Inicio que impartirá el Jefe de la Unidad Ejecutora del INSTITUTO”. La orden de inicio de este contrato fue impartida el 15 de agosto de 2019, de tal forma que el plazo contractual correspondió hasta el 14 de Febrero de 2020._x000a__x000a_Así las cosas, bajo estas condiciones, la interventoría debía ser contratada con un plazo contractual que abarcara toda la ejecución contractual, o sea que como mínimo el contrato de interventoría debía tener como fecha límite el 14 de febrero de 2020. Sin embargo, se evidencia que el Contrato 1532 de 2019 fue suscrito con plazo hasta el 31 de diciembre de 2019, con lo cual a partir del 1 de enero de 2020 el contrato de obra quedaría sin supervisión. Esta situación fue subsanada mediante la suscripción de la prórroga 1, la cual fue solicitada mediante memorando CRA-1-1532-0055-2019 del 13 de diciembre de 2019 por parte el interventor, y aprobada en acta del 16 de diciembre de 2019 por la Subdirección de Red Nacional, para así ser firmada el 31 de diciembre de 2019. "/>
    <s v="Deficiencias en el desarrollo de los procesos asociados a la suscripción y perfeccionamiento de los contratos, toda vez que se tuvo a acudir a una gestión administrativa adicional para subsanar un error que por la naturaleza misma del contrato y a la luz de la Ley 1474 de 2011, no se debió presentar._x000a_"/>
    <s v="Elaborar guía para la estructuración de proyectos del INVIAS."/>
    <s v="Documentación y socialización de la guía técnica para la estructuración de proyectos del INVIAS."/>
    <s v="Guía técnica de estructuración de proyectos socializada"/>
    <n v="1"/>
    <d v="2020-12-20T00:00:00"/>
    <x v="18"/>
    <n v="14.285714285714286"/>
    <x v="0"/>
    <n v="1"/>
    <s v="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_x000a__x000a_Razón de la inefectividad: &quot;Las medidas para mitigar las deficiencias que las originan no se adelantaron en el plazo propuesto para su implementación&quot; (Pág. 288)."/>
    <m/>
    <n v="-1476.1666666666667"/>
    <x v="0"/>
    <n v="14.285714285714286"/>
    <n v="14.285714285714286"/>
    <n v="14.285714285714286"/>
    <m/>
    <x v="0"/>
    <s v="CUMPLIDO"/>
    <x v="10"/>
    <x v="105"/>
    <n v="1"/>
    <x v="108"/>
  </r>
  <r>
    <n v="107"/>
    <n v="110"/>
    <m/>
    <s v="Administrativo con presunta incidencia disciplinaria"/>
    <s v="14 01 100   "/>
    <s v="H8AC19. Planeación y ejecución contractual, contrato de obra 1870 de 2019._x000a__x000a_El Instituto Nacional de Vías – INVIAS, suscribió el Contrato de Obra 1870 del 15 de octubre de 2019, estipulándose un plazo contractual de cuatro (4) meses a partir de la orden de inicio del mismo contrato de obra, sin sobrepasar el 31 de diciembre de 2019.  Sin embargo, sin evidenciarse justificación alguna, las obras dieron inicio el 4 de diciembre de 2019. El contrato de interventoría correspondiente (2174 de 2019) fue suscrito el 25 de noviembre de 2019, restando solo 27 días calendario para el vencimiento del plazo inicialmente pactado para la ejecución de la obra; razón por la cual ambos contratos debieron ser prorrogados en un principio por tres (3) meses._x000a_ _x000a_El 31 de marzo de 2020, suscribieron prórroga 2 del plazo del contrato de obra e interventoría por tres (3) meses._x000a__x000a_(...) con la correspondiente revisión y aprobación de la interventoría, mediante comunicado de interventoría CIR-2174-072 del 5 de junio de 2020, se da aprobación a la Versión 4 de los estudios y diseños geotécnicos y estructurales de sitios críticos PR10+030 Y 25+800 Sector Cauyá- Supía; es decir, con cinco (5) meses de retraso. _x000a__x000a_Posteriormente, el 24 de junio de 2020, (...) la interventoría del contrato de obra, informa a Invias que no se cuenta con disponibilidad presupuestal para atender los sitios críticos proyectados a intervenir, ya que se priorizó la rehabilitación del pavimento. _x000a__x000a_(...) los muros estructurales que se requerían para la estabilización de estos dos sitios (PR10+030 y PR 25+800 Sector Cauyá- Supía) no fueron ejecutados por agotamiento del presupuesto, a pesar de tratarse de sitios críticos de la vía.  _x000a__x000a_(...) el último informe de interventoría (7) del 1 al 31 de julio de 2020, reporta un atraso del 2,74% respecto a la reprogramación del Programa de Inversiones 4; quedando consignado en este mismo informe que la gestora del proyecto solicita esperar aprobación de nuevos ítems no previstos para incluirlos en dicha acta; es decir que, a un mes de la fecha última de terminación de la obra, no se conocían los ítems necesarios para la culminación del contrato ni su respectivo costo. _x000a__x000a_En cuanto al acta de corte 7 de fecha 10 de julio de 2020,el valor acumulado indica que resta por ejecutar un 12% del presupuesto total asignado, especialmente en el departamento de Risaralda, en actividades relacionadas con: demolición de estructura, remoción y transporte de derrumbes, base granular clase A, mezcla densa en caliente tipo MDC 19, concreto de estructuras, llenos, acero de refuerzo, tubería , geotextil NT o similar, y cunetas; (...). Estas actividades corresponden a la estructura de pavimento y obras de contención para estabilización, que fueron determinadas desde el presupuesto oficial y posteriormente eliminadas mediante acta de modificación de cantidades de obra del 21 de julio de 2020; lo anterior en detrimento del cumplimiento a cabalidad del objeto contractual, el cual es el mejoramiento y mantenimiento de la vía. "/>
    <s v="Deficiencias en la planeación, en la ejecución contractual y en la aplicación de controles, específicamente, en los estudios y diseños previos, (...) generaron que los recursos comprometidos (...) no fueran ejecutados oportunamente durante la vigencia 2019, lo que condujo a que al 31 de diciembre de 2019, se crearan cuentas por pagar y se constituyeran reservas presupuestales."/>
    <s v="Elaborar guía para la estructuración de proyectos del INVIAS."/>
    <s v="Documentación y socialización de la guía técnica para la estructuración de proyectos del INVIAS."/>
    <s v="Guía técnica de estructuración de proyectos socializada"/>
    <n v="1"/>
    <d v="2020-12-20T00:00:00"/>
    <x v="18"/>
    <n v="14.285714285714286"/>
    <x v="0"/>
    <n v="1"/>
    <s v="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_x000a__x000a_Razón de la inefectividad: &quot;Las medidas para mitigar las deficiencias que las originan no se adelantaron en el plazo propuesto para su implementación&quot; (Pág. 288)."/>
    <m/>
    <n v="-1476.1666666666667"/>
    <x v="0"/>
    <n v="14.285714285714286"/>
    <n v="14.285714285714286"/>
    <n v="14.285714285714286"/>
    <m/>
    <x v="0"/>
    <s v="CUMPLIDO"/>
    <x v="10"/>
    <x v="106"/>
    <n v="1"/>
    <x v="109"/>
  </r>
  <r>
    <n v="108"/>
    <n v="111"/>
    <m/>
    <s v="Administrativo con presunta incidencia disciplinaria"/>
    <s v="14 05 004   "/>
    <s v="H9AC19. Rendimientos financieros anticipo contrato 1870 de 2019._x000a__x000a_El parágrafo segundo de la cláusula décima del Contrato 1870 de 2019 sobre rendimientos financieros indica que los rendimientos financieros que genere el anticipo entregado por el INSTITUTO al CONTRATISTA serán reintegrados mensualmente por la entidad fiduciaria a la tesorería del instituto cuando se trate de recursos propios o a la Dirección del Tesoro Público cuando se trate de recursos de la Nación._x000a__x000a_En la rendición a junio de 2020 del fideicomiso 3 1 90662 del contrato de fiducia mercantil firmado el 23 de diciembre de 2019 para el manejo del anticipo del Contrato 1870 de 2019 se registra el detalle de los rendimientos financieros generados por el anticipo que ascienden a $2.417.644,43, (...), los cuales no fueron reportados en los informes de interventoría y de supervisión de enero a julio de 2020. Según respuesta de la entidad el reintegro de los mismos fue realizado el 8 de julio de 2020 al BANCO DE LA REPUBLICA cuenta corriente 61011094, a nombre de DIRECCIÓN DEL TESORO NACIONAL_x000a__x000a_La situación evidenciada presuntamente contraria lo establecido en los literales e) de los artículos 2 y 3 de la Ley 87 de 1993 “Asegurar la oportunidad y confiabilidad de la información y de sus registros y Todas las transacciones de las entidades deberán registrarse en forma exacta, veraz y oportuna de forma tal que permita preparar informes operativos, administrativos y financieros”, (...); el artículo 3 de la Ley 1712 de 2014, que establece: Principio de la calidad de la información; el parágrafo segundo de la cláusula décima del Contrato 1870 de 2019 y lo establecido en el Manual de Interventoría y Supervisión de INVIAS."/>
    <s v="Debilidades en la aplicación de los controles, del proceso interventoría y supervisión del contrato generando informes que no evidencian el seguimiento al parágrafo segundo de la cláusula decima del contrat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x v="19"/>
    <n v="23"/>
    <x v="27"/>
    <n v="0"/>
    <s v="SIN OBSERVACIONES"/>
    <m/>
    <n v="-1478.2"/>
    <x v="1"/>
    <n v="0"/>
    <n v="0"/>
    <n v="23"/>
    <m/>
    <x v="3"/>
    <s v="VENCIDO"/>
    <x v="10"/>
    <x v="107"/>
    <n v="1"/>
    <x v="110"/>
  </r>
  <r>
    <n v="109"/>
    <n v="112"/>
    <m/>
    <s v="Administrativo"/>
    <s v="14 05 004   "/>
    <s v="H10AC19. Consistencia de la información pagos contrato 1870 de 2019._x000a__x000a_El Instituto Nacional de Vías INVIAS en relación con la ejecución del Contrato1870 de 2019, presenta inconsistencias en el reporte de la información así:_x000a__x000a_Según la información suministrada en el numeral 19 oficio 33725ª el Avance físico fue del 100%, con Metas físicas ejecutadas: 2,74 Kilómetros de mantenimiento periódico; Rehabilitación de 0,58 kilómetros y atención de 2 sitios críticos (incluido Paso Nacional por Riosucio) y Avance financiero a 31 de julio de 2020: $2.252.200.652 que corresponde al 87,9%, lo que significa que, a la citada fecha, el valor sin ejecutar era de $309.126.642._x000a__x000a_Sin embargo, el saldo del contrato registrado en la tabla 21 es de $306.080.988,00."/>
    <s v="Debilidades del proceso de control, seguimiento y monitoreo generando informes inexactos que dificultan la toma de decisiones y conlleva incertidumbre sobre el avance financiero del mism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x v="19"/>
    <n v="23"/>
    <x v="27"/>
    <n v="0"/>
    <s v="SIN OBSERVACIONES"/>
    <m/>
    <n v="-1478.2"/>
    <x v="1"/>
    <n v="0"/>
    <n v="0"/>
    <n v="23"/>
    <m/>
    <x v="3"/>
    <s v="VENCIDO"/>
    <x v="10"/>
    <x v="108"/>
    <n v="1"/>
    <x v="111"/>
  </r>
  <r>
    <n v="110"/>
    <n v="113"/>
    <m/>
    <s v="Administrativo con presunta incidencia disciplinaria"/>
    <s v="14 05 004   "/>
    <s v="H11AC19. Revisión estudios y diseños, contrato de obra 1433 de 2017._x000a__x000a_Se evidencia que se incumplió por parte del Contratista del Contrato de Obra 1433 de 2017, lo atinente a la revisión, ajuste y/o actualización de los ESTUDIOS Y DISEÑOS conforme a lo previsto en los documentos precontractuales (...); dado que debía hacer entrega de los mismos el 14 de marzo de 2018 y a abril de 2020, esto es, dos (2) años después de haberse vencido el plazo, no había sido entregada y aprobada completamente la documentación correspondiente a los estudios y diseños producto de esta etapa. _x000a__x000a_Aunque para el Contrato de obra, a enero de 2020, el supervisor certifica un avance físico en ejecución del 64% respecto a un 63% programado, y financieramente una ejecución de $53.659.775.733; las obras o tramos que estaban previstas a ejecutarse con base en los estudios y diseños (concreto de 35MPa para estructuras, señalización vial para el sector Peñas Del Olvido, anclaje tipo activo con cuatro (4) cables, berma cuneta, riesgo de imprimación con emulsión asfáltica, base granular clase A) no habían sido ejecutadas; (...) La ejecución física y financiera la reportan con base en obras con cantidades muy superiores a las contempladas inicialmente en el contrato, representadas principalmente en terraplenes, material aluvial mejoramiento de la subrasante y conformación de calzada existente. _x000a__x000a_"/>
    <s v="No se observa por parte de la interventoría de la obra o por parte de la supervisión y del INVIAS las acciones o gestiones tendientes a conminar al contratista al cumplimiento de dicha obligación."/>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x v="19"/>
    <n v="23"/>
    <x v="27"/>
    <n v="0"/>
    <s v="SIN OBSERVACIONES"/>
    <m/>
    <n v="-1478.2"/>
    <x v="1"/>
    <n v="0"/>
    <n v="0"/>
    <n v="23"/>
    <m/>
    <x v="3"/>
    <s v="VENCIDO"/>
    <x v="10"/>
    <x v="109"/>
    <n v="1"/>
    <x v="112"/>
  </r>
  <r>
    <n v="111"/>
    <n v="114"/>
    <m/>
    <s v="Administrativo"/>
    <s v="14 05 004   "/>
    <s v="H12AC19. Calidad de algunos ítems del contrato de obra 1433 de 2017._x000a__x000a_El Informe Mensual de Interventoría No. 28 correspondiente al período del 1 al 30 de abril de 2020 (último informe de interventoría aportado por Invías al equipo auditor), consigna en su inciso 5.2.5.- NO CONFORMIDADES: durante el control realizado por la interventoría se han encontrado no conformidades (NC) en los diferentes procesos constructivos (…)_x000a_ _x000a_En dicho informe se establecen 34 no conformidades (NC) que, al 30 de abril de 2020, se encontraban abiertas, es decir, pendientes de subsanar, la primera de ellas desde el 3 de octubre de 2018 y hasta al menos el 8 de noviembre de 2019, las cuales han sido reiteradamente solicitadas por la interventoría para subsanación. _x000a__x000a_Todas las no conformidades técnicas fueron relacionadas, en los diferentes informes de interventoría y en las actas de seguimiento al plan de calidad del contrato de obra, a medida que fueron detectadas. Cabe mencionar que, el seguimiento al plan de calidad no registra las firmas de los especialistas en gestión de calidad, ni de parte del contratista de obra ni de parte de la interventoría. _x000a__x000a_"/>
    <s v="(...) el contratista a pesar de que reiteradamente por parte de la interventoría, fue informado y solicitado de dichas no conformidades, no ha realizado oportunamente las pruebas de verificación de la capacidad portante del suelo en box culvert ni la subsanación de las fallas constructivas; la cuales se mantienen por lo menos año y medio después._x000a__x000a_Además, no se observa gestión adicional por parte de la interventoría frente a los hechos y de la supervisión y del INVIAS frente a la situación de presunto incumplimiento del contratista y tendiente a conminar el debido cumplimiento de las obligaciones por parte del mismo._x000a_ "/>
    <s v="Fortalecer los instrumentos de supervisión contractual, para contar con una versión mejorada de los informes de supervisión."/>
    <s v="Revisión y actualización formatos de informes de supervisión actualizados."/>
    <s v="Formato de informe de supervisión actualizado, formalizado y socializado."/>
    <n v="1"/>
    <d v="2020-12-20T00:00:00"/>
    <x v="19"/>
    <n v="23"/>
    <x v="27"/>
    <n v="0"/>
    <s v="SIN OBSERVACIONES"/>
    <m/>
    <n v="-1478.2"/>
    <x v="1"/>
    <n v="0"/>
    <n v="0"/>
    <n v="23"/>
    <m/>
    <x v="3"/>
    <s v="VENCIDO"/>
    <x v="10"/>
    <x v="110"/>
    <n v="1"/>
    <x v="113"/>
  </r>
  <r>
    <n v="112"/>
    <n v="115"/>
    <m/>
    <s v="Administrativo"/>
    <s v="14 05 004   "/>
    <s v="H13AC19. Consistencia de la información presupuestal y financiera, informes de interventoría y de supervisión del contrato 1433 de 2017._x000a__x000a_El Instituto Nacional de Vías -INVIAS- en los documentos soporte de la ejecución del Contrato 1433 de 2017 aportó los informes de interventoría y del supervisor del contrato en los cuales se encontraron algunas inconsistencias e imprecisiones en la información, entre las cuales se encuentran: El informe financiero al 31/12/2019 no registra el avance financiero del contrato; la información presupuestal registrada en los informes de interventoría y del supervisor no concuerdan con los certificados de disponibilidad presupuestal y registros presupuestales."/>
    <s v="Debilidades en el proceso de control, seguimiento y monitoreo de la gestión presupuestal y financiera y reportes de información del referido contrato, lo que genera informes inexactos que dificultan la toma de decisiones y conlleva incertidumbre sobre el avance financiero del mismo."/>
    <s v="Fortalecer los instrumentos de supervisión contractual, para contar con una versión mejorada de los informes de supervisión."/>
    <s v="Revisión y actualización formatos de informes de supervisión actualizados. "/>
    <s v="Formato de informe de supervisión actualizado, formalizado y socializado."/>
    <n v="1"/>
    <d v="2020-12-20T00:00:00"/>
    <x v="19"/>
    <n v="23"/>
    <x v="27"/>
    <n v="0"/>
    <s v="SIN OBSERVACIONES"/>
    <m/>
    <n v="-1478.2"/>
    <x v="1"/>
    <n v="0"/>
    <n v="0"/>
    <n v="23"/>
    <m/>
    <x v="3"/>
    <s v="VENCIDO"/>
    <x v="10"/>
    <x v="111"/>
    <n v="1"/>
    <x v="114"/>
  </r>
  <r>
    <n v="113"/>
    <n v="116"/>
    <m/>
    <s v="Administrativo"/>
    <s v="14 05 004   "/>
    <s v="H14AC19. Cumplimiento de las actividades de interventoría._x000a__x000a_De la revisión de los informes de interventoría generados desde diciembre de 2018 a enero de 2020, en desarrollo del Contrato de Interventoría 1756 de 2015 al Contrato de Obra 1639 de 2015, se establecieron las siguientes deficiencias: _x000a_ _x000a_En su contenido, la información es repetitiva y sin revisión, (Léase en los informes. Numeral 6 Reporte ejecución mensual contrato de interventoría._x000a__x000a_Es reiterativa la solicitud de hacer entrega de las pruebas de laboratorio como lo estipula la norma INVIAS, para que sean revisadas, comprobadas y aprobadas por la interventoría._x000a_ _x000a_Se reitera en los informes de la muestra, incumplimiento por parte del contratista en algunos programas contenidos en el PAGA.  _x000a__x000a_Con frecuencia en los informes de la muestra la reincidencia de agilizar el proceso de gestión predial. _x000a__x000a_A pesar de las observaciones señaladas en los informes de la interventoría, aparecen certificaciones suscritas por el director de la interventoría avalando la calidad de la obra por materiales utilizados y el cumplimiento de la normatividad y gestión ambiental de la obra. _x000a__x000a_En el informe 47 que corresponde a diciembre de 2019, periodo en el que la interventoría solicitó la adición del contrato de obra, no se evidencia la inclusión del formato MINFRA-MN-IN-12-FR-1 Solicitud de adición y/o modificación y/o prórroga contrato de obra. La adición tampoco se indica en el informe del supervisor del periodo. _x000a__x000a_Además, durante el periodo examinado no se conminó al contratista para el cumplimiento cabal de sus obligaciones contractuales, solo hasta el 20 de enero de 2020 se solicita iniciar un proceso administrativo por presunto incumplimiento ambiental y el 29 de enero por presunto incumplimiento de la Gestión Social, procesos que se encuentran en etapa probatoria. _x000a__x000a_"/>
    <s v="Debilidades en la aplicación de los controles; en la supervisión y la interventoría en el control y vigilancia de la ejecución del Contrato de Obra 1639 de 2015."/>
    <s v="Fortalecer los instrumentos de supervisión contractual, para contar con una versión mejorada de los informes de supervisión."/>
    <s v="Revisión y actualización formatos de informes de supervisión actualizados."/>
    <s v="Formato de informe de supervisión actualizado, formalizado y socializado."/>
    <n v="1"/>
    <d v="2020-12-20T00:00:00"/>
    <x v="19"/>
    <n v="23"/>
    <x v="27"/>
    <n v="0"/>
    <s v="SIN OBSERVACIONES"/>
    <m/>
    <n v="-1478.2"/>
    <x v="1"/>
    <n v="0"/>
    <n v="0"/>
    <n v="23"/>
    <m/>
    <x v="3"/>
    <s v="VENCIDO"/>
    <x v="10"/>
    <x v="112"/>
    <n v="1"/>
    <x v="115"/>
  </r>
  <r>
    <n v="114"/>
    <n v="117"/>
    <m/>
    <s v="Administrativo con presunta connotación disciplinaria para indagación preliminar"/>
    <s v="14 01 003   "/>
    <s v="H15AC19. Continuidad corredor vial variante San Francisco Mocoa -VSFM-._x000a__x000a_La CGR evidenció que para la continuación del proyecto VSFM, el Instituto carece de diseños, permisos ambientales y cierre financiero. Además, no ha adelantado la consulta previa con las comunidades indígenas, ni ha realizado la Valoración de Costos Ambientales en el entendido que pretende intervenir la Zona de Reserva Forestal Protectora de la Cuenca Alta del Río Mocoa._x000a_ _x000a_Aunado a lo anterior, se observa presunto incumplimiento del principio de Planeación por parte del Instituto, reflejado en las obras inconclusas de la VSFM, algunas de ellas ejecutadas con los Contratos de Obra 0944 y 1184 de 2018, que no se pueden utilizar porque los frentes de Mocoa y San Francisco no se pueden conectar, dado que la zona de Reserva Forestal está en medio; así mismo, el Instituto desconoce el valor de las obras faltantes por estudios y diseños, ingeniería y costos ambientales. "/>
    <s v="El Instituto presuntamente omitió considerar los factores necesarios para adelantar los diferentes procesos de contratación para la VSFM, desconoció real y efectivamente la necesidad a satisfacer, la cuantificación de recursos, la definición, estimación y asignación de riesgos reales, careciendo los Estudios Previos del rigor metodológico que amerita este mega proyecto, por lo que se desconoce el tiempo de terminación de la VSFM, los efectos de la deforestación en la Zona de Reserva Forestal, la inversión adicional que se requiere aunado a la existencia de obras inconclusas que están a merced de la selva."/>
    <s v="Elaborar guía para la estructuración de proyectos del INVIAS."/>
    <s v="Documentación y socialización de la guía técnica para la estructuración de proyectos del INVIAS."/>
    <s v="Guía técnica de estructuración de proyectos socializada"/>
    <n v="1"/>
    <d v="2020-12-20T00:00:00"/>
    <x v="18"/>
    <n v="14.285714285714286"/>
    <x v="0"/>
    <n v="1"/>
    <s v="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_x000a__x000a_Razón de la inefectividad: &quot;Las medidas para mitigar las deficiencias que las originan no se adelantaron en el plazo propuesto para su implementación&quot; (Pág. 288)."/>
    <m/>
    <n v="-1476.1666666666667"/>
    <x v="0"/>
    <n v="14.285714285714286"/>
    <n v="14.285714285714286"/>
    <n v="14.285714285714286"/>
    <m/>
    <x v="0"/>
    <s v="CUMPLIDO"/>
    <x v="10"/>
    <x v="113"/>
    <n v="1"/>
    <x v="116"/>
  </r>
  <r>
    <n v="115"/>
    <n v="118"/>
    <m/>
    <s v="Administrativo"/>
    <s v="14 01 100   "/>
    <s v="H16AC19. Oportunidad ejecución recursos convenios 2546, 2541, 2513, 2524 y 2549 de 2019._x000a__x000a_El Instituto Nacional de Vías INVIAS mediante oficio 30725b informó que los Convenios 2546, 2541, 2513, 2524, 2549 de 2019 del programa Colombia Rural, Red Terciaria Departamento del Chocó, suscritos el 24 de diciembre del 2019, que tanto el proceso de contratación de la obra como de la interventoría al 20 de agosto 2020 estaban en trámite. Además, los avances financieros son superiores a los avances físicos. _x000a__x000a_Los recursos comprometidos a través de los citados convenios, no fueron ejecutados oportunamente durante la vigencia 2019, no obstante, los recursos haber sido incorporados al presupuesto de INVIAS mediante Resolución 001 del 2 de enero de 2019. Además, los Convenios 2546 y 2513 de 2019 tienen avances financieros del 50.56% y 94.72% altos y por ende desembolsos por $300.000.000 y $685.547.235, respectivamente, sin ningún tipo de ejecución. "/>
    <s v="Debilidades del proceso de planeación, ejecución presupuestal y contractual, generando la constitución de reservas presupuestales."/>
    <s v="Elaborar guía para la estructuración de proyectos del INVIAS."/>
    <s v="Documentación y socialización de la guía técnica para la estructuración de proyectos del INVIAS."/>
    <s v="Guía técnica de estructuración de proyectos socializada"/>
    <n v="1"/>
    <d v="2020-12-20T00:00:00"/>
    <x v="18"/>
    <n v="14.285714285714286"/>
    <x v="0"/>
    <n v="1"/>
    <s v="SIN OBSERVACIONES"/>
    <m/>
    <n v="-1476.1666666666667"/>
    <x v="0"/>
    <n v="14.285714285714286"/>
    <n v="14.285714285714286"/>
    <n v="14.285714285714286"/>
    <m/>
    <x v="0"/>
    <s v="CUMPLIDO"/>
    <x v="10"/>
    <x v="114"/>
    <n v="1"/>
    <x v="117"/>
  </r>
  <r>
    <n v="116"/>
    <n v="119"/>
    <m/>
    <s v="Administrativo con presunta incidencia disciplinaria"/>
    <s v="14 05 004   "/>
    <s v="H17AC19. Rendimientos financieros convenio 2513 de 2019._x000a__x000a_En los informes del supervisor del convenio no se reportan los rendimientos financieros generados por el desembolso realizado por el INVIAS por $685.547.235, autorizado con RADICACIÓN 116831 30/12/2019 REFERENCIA, CUENTA POR PAGAR del 31/01/2020 y ORDEN DE PAGO 24213 del 17/02/2020, ni se evidencia el reintegro de los mismos"/>
    <s v="Deficiencias en la aplicación de los controles, en el desarrollo de la labor de interventoría y supervisión, generando informes inexactos que dificultan la toma de decisiones."/>
    <s v="Fortalecer  los instrumentos de supervisión contractual, para contar con una versión mejorada de los informes de supervisión."/>
    <s v="Revisión y actualización formatos de informes de supervisión actualizados. "/>
    <s v="Formato de informe de supervisión actualizado, formalizado y socializado."/>
    <n v="1"/>
    <d v="2020-12-20T00:00:00"/>
    <x v="19"/>
    <n v="23"/>
    <x v="27"/>
    <n v="0"/>
    <s v="SIN OBSERVACIONES"/>
    <m/>
    <n v="-1478.2"/>
    <x v="1"/>
    <n v="0"/>
    <n v="0"/>
    <n v="23"/>
    <m/>
    <x v="3"/>
    <s v="VENCIDO"/>
    <x v="10"/>
    <x v="115"/>
    <n v="1"/>
    <x v="118"/>
  </r>
  <r>
    <n v="117"/>
    <n v="120"/>
    <m/>
    <s v="Administrativo con incidencia fiscal y disciplinaria"/>
    <s v="14 05 004   "/>
    <s v="H1AT75-OCAD PAZ. BPIN INVIAS Cauca 20181301010001 Contrato N°. 495 de 2018. INVIAS - FEDECAFETEROS._x000a__x000a_En la revisión de los expedientes contractuales se observó (...): _x000a__x000a_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_x000a__x000a_C. Reconocimiento de imprevistos. De acuerdo con lo verificado hasta el Acta Parcial N°. 16 de fecha 5 septiembre de 2019, se encontró el reconocimiento y pago al contratista a título de &quot;Imprevistos&quot;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_x000a__x000a_Se cuantifica un detrimento al patrimonio público por $1.686.687.911._x000a__x000a_Acción 1."/>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recibieron placas huellas fisuradas."/>
    <s v="Acción 1 - Punto A._x000a__x000a_Elaborar Guía de Estructuración de Proyectos del INVIAS."/>
    <s v="Documentación y socialización de la Guía Técnica para la Estructuración de Proyectos del INVIAS, mediante la cual se establecerán lineamientos para fijar precios unitarios de referencia."/>
    <s v="Guía Técnica de Estructuración de Proyectos socializada."/>
    <n v="1"/>
    <d v="2020-09-10T00:00:00"/>
    <x v="23"/>
    <n v="16"/>
    <x v="30"/>
    <n v="1"/>
    <s v="SIN OBSERVACIONES"/>
    <m/>
    <n v="-1473.2"/>
    <x v="0"/>
    <n v="16"/>
    <n v="16"/>
    <n v="16"/>
    <m/>
    <x v="0"/>
    <s v="VENCIDO"/>
    <x v="11"/>
    <x v="116"/>
    <n v="1"/>
    <x v="119"/>
  </r>
  <r>
    <s v=""/>
    <n v="121"/>
    <m/>
    <m/>
    <s v="14 05 004   "/>
    <s v="H1AT75-OCAD PAZ. BPIN INVIAS Cauca 20181301010001 Contrato N°. 495 de 2018. INVIAS - FEDECAFETEROS._x000a__x000a_En la revisión de los expedientes contractuales se observó (...): _x000a__x000a_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_x000a__x000a_C. Reconocimiento de imprevistos. De acuerdo con lo verificado hasta el Acta Parcial N°. 16 de fecha 5 septiembre de 2019, se encontró el reconocimiento y pago al contratista a título de &quot;Imprevistos&quot;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_x000a__x000a_Se cuantifica un detrimento al patrimonio público por $1.686.687.911._x000a__x000a_Acción 2."/>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recibieron placas huellas fisuradas."/>
    <s v="Acción 2 - Punto B._x000a__x000a_Establecer un Comité de Seguimiento Mensual, entre el INVIAS y el Ministerio de Transporte, el último día hábil del mes, con el objetivo de hacerle seguimiento a las solicitudes de aval radicadas en el Ministerio y el estado de las mismas."/>
    <s v="Establecer un Comité de Seguimiento Mensual."/>
    <s v="Actas de comité"/>
    <n v="16"/>
    <d v="2020-09-30T00:00:00"/>
    <x v="16"/>
    <n v="65.285714285714292"/>
    <x v="2"/>
    <n v="0"/>
    <s v="SIN OBSERVACIONES"/>
    <m/>
    <n v="-1485.3666666666666"/>
    <x v="1"/>
    <n v="0"/>
    <n v="0"/>
    <n v="65.285714285714292"/>
    <m/>
    <x v="3"/>
    <s v=""/>
    <x v="11"/>
    <x v="116"/>
    <n v="2"/>
    <x v="120"/>
  </r>
  <r>
    <s v=""/>
    <n v="122"/>
    <m/>
    <m/>
    <s v="14 05 004   "/>
    <s v="H1AT75-OCAD PAZ. BPIN INVIAS Cauca 20181301010001 Contrato N°. 495 de 2018. INVIAS - FEDECAFETEROS._x000a__x000a_En la revisión de los expedientes contractuales se observó (...): _x000a__x000a_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_x000a__x000a_C. Reconocimiento de imprevistos. De acuerdo con lo verificado hasta el Acta Parcial N°. 16 de fecha 5 septiembre de 2019, se encontró el reconocimiento y pago al contratista a título de &quot;Imprevistos&quot;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_x000a__x000a_Se cuantifica un detrimento al patrimonio público por $1.686.687.911._x000a__x000a_Acción 3."/>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recibieron placas huellas fisuradas."/>
    <s v="Acción 3 - Punto C._x000a__x000a_Establecer con base en lo dicho por la CGR, una revisión jurídica aleatoria de los contratos a medida que vayan ocurriendo cambios normativos, jurisprudenciales y conceptuales  en los ítems a pagar."/>
    <s v="Revisiones jurídicas aleatorias semestrales de los contratos a medida que vayan ocurriendo cambios jurisprudenciales y conceptuales  en los ítems a pagar."/>
    <s v="Acta de revisiones aleatorias hechas a los contratos."/>
    <n v="1"/>
    <d v="2020-09-10T00:00:00"/>
    <x v="23"/>
    <n v="16"/>
    <x v="2"/>
    <n v="0"/>
    <s v="Ver comentario columna K."/>
    <m/>
    <n v="-1473.2"/>
    <x v="1"/>
    <n v="0"/>
    <n v="0"/>
    <n v="16"/>
    <m/>
    <x v="3"/>
    <s v=""/>
    <x v="11"/>
    <x v="116"/>
    <n v="3"/>
    <x v="121"/>
  </r>
  <r>
    <s v=""/>
    <n v="123"/>
    <m/>
    <m/>
    <s v="14 05 004   "/>
    <s v="H1AT75-OCAD PAZ. BPIN INVIAS Cauca 20181301010001 Contrato N°. 495 de 2018. INVIAS - FEDECAFETEROS._x000a__x000a_En la revisión de los expedientes contractuales se observó (...): _x000a__x000a_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_x000a__x000a_C. Reconocimiento de imprevistos. De acuerdo con lo verificado hasta el Acta Parcial N°. 16 de fecha 5 septiembre de 2019, se encontró el reconocimiento y pago al contratista a título de &quot;Imprevistos&quot;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_x000a__x000a_Se cuantifica un detrimento al patrimonio público por $1.686.687.911._x000a__x000a_Acción 4 - Actividad 1."/>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recibieron placas huellas fisuradas, (...)."/>
    <s v="Acción 4 - Actividad 1 - Punto D._x000a__x000a_Realizar una visita técnica de inspección y requerir al interventor y al contratista para que se lleve a cabo un cronograma de reparaciones conforme los resultados del informe de la Contraloría y de la visita de Inspección que realizará el Instituto, determinando responsabilidades y si hay lugar a iniciar procesos de incumplimiento."/>
    <s v="Levantar un cronograma de reparaciones."/>
    <s v="Un acta de visita y un cronograma de reparaciones."/>
    <n v="1"/>
    <d v="2020-09-10T00:00:00"/>
    <x v="23"/>
    <n v="16"/>
    <x v="2"/>
    <n v="0"/>
    <s v="Ver comentario columna K."/>
    <m/>
    <n v="-1473.2"/>
    <x v="1"/>
    <n v="0"/>
    <n v="0"/>
    <n v="16"/>
    <m/>
    <x v="3"/>
    <s v=""/>
    <x v="11"/>
    <x v="116"/>
    <n v="4"/>
    <x v="122"/>
  </r>
  <r>
    <s v=""/>
    <n v="124"/>
    <m/>
    <m/>
    <s v="14 05 004   "/>
    <s v="H1AT75-OCAD PAZ. BPIN INVIAS Cauca 20181301010001 Contrato N°. 495 de 2018. INVIAS - FEDECAFETEROS._x000a__x000a_En la revisión de los expedientes contractuales se observó (...): _x000a__x000a_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_x000a__x000a_C. Reconocimiento de imprevistos. De acuerdo con lo verificado hasta el Acta Parcial N°. 16 de fecha 5 septiembre de 2019, se encontró el reconocimiento y pago al contratista a título de &quot;Imprevistos&quot;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_x000a__x000a_Se cuantifica un detrimento al patrimonio público por $1.686.687.911._x000a__x000a_Acción 4 - Actividad 2."/>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recibieron placas huellas fisuradas, (...)."/>
    <s v="Acción 4 - Actividad 2 - Punto D._x000a__x000a_Incluir dentro de los pliegos de condiciones, la obligación del supervisor e interventor, de realizar visitas periódicas de inspección durante el periodo de la estabilidad de la obra, en las cuales, se levanten informes sobre el estado de las mismas."/>
    <s v="Realizar visitas periódicas durante el periodo de la estabilidad de la obra, en las cuales, se levanten informes sobre el estado de las obras."/>
    <s v="Una obligación Contractual."/>
    <n v="1"/>
    <d v="2020-09-10T00:00:00"/>
    <x v="23"/>
    <n v="16"/>
    <x v="2"/>
    <n v="0"/>
    <s v="SIN OBSERVACIONES"/>
    <m/>
    <n v="-1473.2"/>
    <x v="1"/>
    <n v="0"/>
    <n v="0"/>
    <n v="16"/>
    <m/>
    <x v="3"/>
    <s v=""/>
    <x v="11"/>
    <x v="116"/>
    <n v="5"/>
    <x v="123"/>
  </r>
  <r>
    <n v="118"/>
    <n v="125"/>
    <m/>
    <s v="Administrativo con incidencia fiscal y disciplinaria"/>
    <s v="14 05 004   "/>
    <s v="H2AT75-OCAD PAZ. BPIN INVIAS Cauca 20181301010001 Contrato N°. 496 de 2018. INVIAS - FEDECAFETEROS._x000a__x000a_En la revisión de los expedientes contractuales se observó (...): _x000a__x000a_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_x000a__x000a_C. Reconocimiento de imprevistos. De acuerdo con el Acta de Recibo Definitivo  de Obra de fecha 30 septiembre de 2019, se encontró el reconocimiento y pago al contratista a título de &quot;Imprevistos&quot;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Se cuantifica un detrimento al patrimonio público por $167.852.771._x000a__x000a_Acción 1."/>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se reconocieron imprevistos sin que hayan sido soportados por el contratista."/>
    <s v="Acción 1 - Punto A._x000a__x000a_Elaborar Guía de Estructuración de Proyectos del INVIAS."/>
    <s v="Documentación y socialización de la Guía Técnica para la Estructuración de Proyectos del INVIAS, mediante la cual se establecerán lineamientos para fijar precios unitarios de referencia."/>
    <s v="Guía Técnica de Estructuración de Proyectos socializada."/>
    <n v="1"/>
    <d v="2020-09-10T00:00:00"/>
    <x v="23"/>
    <n v="16"/>
    <x v="30"/>
    <n v="1"/>
    <s v="SIN OBSERVACIONES"/>
    <m/>
    <n v="-1473.2"/>
    <x v="0"/>
    <n v="16"/>
    <n v="16"/>
    <n v="16"/>
    <m/>
    <x v="0"/>
    <s v="VENCIDO"/>
    <x v="11"/>
    <x v="117"/>
    <n v="1"/>
    <x v="124"/>
  </r>
  <r>
    <s v=""/>
    <n v="126"/>
    <m/>
    <m/>
    <s v="14 05 004   "/>
    <s v="H2AT75-OCAD PAZ. BPIN INVIAS Cauca 20181301010001 Contrato N°. 496 de 2018. INVIAS - FEDECAFETEROS._x000a__x000a_En la revisión de los expedientes contractuales se observó (...): _x000a__x000a_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_x000a__x000a_C. Reconocimiento de imprevistos. De acuerdo con el Acta de Recibo Definitivo  de Obra de fecha 30 septiembre de 2019, se encontró el reconocimiento y pago al contratista a título de &quot;Imprevistos&quot;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Se cuantifica un detrimento al patrimonio público por $167.852.771._x000a__x000a_Acción 2."/>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se reconocieron imprevistos sin que hayan sido soportados por el contratista."/>
    <s v="Acción 2 - Punto B._x000a__x000a_Establecer un Comité de Seguimiento Mensual, entre el INVIAS y el Ministerio de Transporte, el último día hábil del mes, con el objetivo de hacerle seguimiento a las solicitudes de aval radicadas en el Ministerio y el estado de las mismas."/>
    <s v="Establecer un Comité de Seguimiento Mensual."/>
    <s v="Actas de comité"/>
    <n v="16"/>
    <d v="2020-09-30T00:00:00"/>
    <x v="16"/>
    <n v="65.285714285714292"/>
    <x v="2"/>
    <n v="0"/>
    <s v="SIN OBSERVACIONES"/>
    <m/>
    <n v="-1485.3666666666666"/>
    <x v="1"/>
    <n v="0"/>
    <n v="0"/>
    <n v="65.285714285714292"/>
    <m/>
    <x v="3"/>
    <s v=""/>
    <x v="11"/>
    <x v="117"/>
    <n v="2"/>
    <x v="125"/>
  </r>
  <r>
    <s v=""/>
    <n v="127"/>
    <m/>
    <m/>
    <s v="14 05 004   "/>
    <s v="H2AT75-OCAD PAZ. BPIN INVIAS Cauca 20181301010001 Contrato N°. 496 de 2018. INVIAS - FEDECAFETEROS._x000a__x000a_En la revisión de los expedientes contractuales se observó (...): _x000a__x000a_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_x000a__x000a_C. Reconocimiento de imprevistos. De acuerdo con el Acta de Recibo Definitivo  de Obra de fecha 30 septiembre de 2019, se encontró el reconocimiento y pago al contratista a título de &quot;Imprevistos&quot;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Se cuantifica un detrimento al patrimonio público por $167.852.771._x000a__x000a_Acción 3."/>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se reconocieron imprevistos sin que hayan sido soportados por el contratista."/>
    <s v="Acción 3 - Punto C._x000a__x000a_Establecer con base en lo dicho por la CGR, una revisión jurídica aleatoria de los contratos a medida que vayan ocurriendo cambios normativos, jurisprudenciales y conceptuales  en los ítems a pagar."/>
    <s v="Revisiones jurídicas aleatorias semestrales de los contratos a medida que vayan ocurriendo cambios jurisprudenciales y conceptuales  en los ítems a pagar."/>
    <s v="Acta de revisiones aleatorias hechas a los contratos."/>
    <n v="1"/>
    <d v="2020-09-10T00:00:00"/>
    <x v="23"/>
    <n v="16"/>
    <x v="2"/>
    <n v="0"/>
    <s v="Ver comentario columna K."/>
    <m/>
    <n v="-1473.2"/>
    <x v="1"/>
    <n v="0"/>
    <n v="0"/>
    <n v="16"/>
    <m/>
    <x v="3"/>
    <s v=""/>
    <x v="11"/>
    <x v="117"/>
    <n v="3"/>
    <x v="126"/>
  </r>
  <r>
    <n v="119"/>
    <n v="128"/>
    <m/>
    <s v="Administrativo con incidencia fiscal y disciplinaria"/>
    <s v="14 06 100   "/>
    <s v="H3AT75-OCAD PAZ. BPIN INVIAS Cauca 20181301010001 Adición Contrato de Interventoría 936 de 2018. _x000a__x000a_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_x000a__x000a_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_x000a__x000a_"/>
    <s v="Los argumentos utilizados para justificar la ampliación del plazo del contrato de obra, dejan en evidencia la falta de planeación porque después de firmado el contrato, no era el momento para concertar con las comunidades, Administraciones Municipales y las interventorías nuevas ubicaciones, puesto que esta actividad es propia de la fase de formulación y planeación del proyecto; aspectos que se tradujeron en retraso en el cronograma de obras y mayores costos de interventoría en $167.322.929 que se constituyen en detrimento al patrimonio público por las fallas de planeación mencionadas._x000a__x000a_Además de las fallas de planeación, se presentaron incumplimientos del contratista, debidamente notificados por el Consorcio Doble IN interventor del proyecto para Jambaló y Cajibío, que se tradujeron en retraso en el cronograma de obras (...)."/>
    <s v="Generar controles dentro del estudio previo o los pliegos de condiciones, conducentes al seguimiento previo al inicio del proceso, que conlleven a la verificación del proyecto cuando éste sea entregado al Instituto para su ejecución."/>
    <s v="Generar controles dentro del estudio previo o dentro de los pliegos de condiciones, conducentes al seguimiento previo al inicio del proceso, que conlleven a la verificación del proyecto cuando este sea entregado al Instituto para su ejecución."/>
    <s v="Obligación contractual establecida en los documentos precontractuales y contractuales. ."/>
    <n v="1"/>
    <d v="2020-09-10T00:00:00"/>
    <x v="23"/>
    <n v="16"/>
    <x v="2"/>
    <n v="0"/>
    <s v="SIN OBSERVACIONES"/>
    <m/>
    <n v="-1473.2"/>
    <x v="1"/>
    <n v="0"/>
    <n v="0"/>
    <n v="16"/>
    <m/>
    <x v="3"/>
    <s v="VENCIDO"/>
    <x v="11"/>
    <x v="118"/>
    <n v="1"/>
    <x v="127"/>
  </r>
  <r>
    <n v="120"/>
    <n v="129"/>
    <m/>
    <s v="Administrativo con incidencia fiscal y disciplinaria"/>
    <s v="14 05 004   "/>
    <s v="H20AT75-OCAD PAZ. BPIN BOYACÁ 20171301010085 Contrato de Interventoría N°. 973 - 2018. _x000a__x000a_El Instituto Nacional de Vías suscribió el contrato de interventoría (…) el 23 de julio de 2018, cuyo objeto fue la &quot;Interventoría técnica administrativa, financiera y ambiental para la rehabilitación de la vía Vado Hondo - Labranzagrande Dpto. de Boyacá&quot; (...)._x000a__x000a_No se cumplió a cabalidad con realizar labores de control y vigilancia, incumpliendo lo establecido en la Ley 1474 de 2011, artículo 82, que se refiere a la Responsabilidad de los Interventores (...), toda vez que se evidenciaron fallas en la calidad del contrato de licitación pública N°. 1694 de 2018, minuta principal. También incumpliendo las cláusulas del Contrato de Interventoría N°. 973 de 2018, en la cual se plasman todas las obligaciones a cargo de la interventoría._x000a__x000a_Por aumento en las cantidades y valores en algunos de los ÍTEMS del APU lo cual corresponde al 0,05% del valor total pagado dentro del contrato de obra principal._x000a__x000a_Se presenta un hallazgo por $1.100.700."/>
    <s v="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
    <s v="Requerir a la Gobernación de Boyacá, que lleve a cabo el ajuste en la siguiente acta por el mayor valor pagado y hacerle el respectivo seguimiento."/>
    <s v="Solicitud mediante oficio a la Gobernación de Boyacá, que lleve a cabo el ajuste en la siguiente acta por el mayor valor pagado. Y hacerle el respectivo seguimiento."/>
    <s v="Un oficio de solicitud"/>
    <n v="1"/>
    <d v="2020-09-10T00:00:00"/>
    <x v="23"/>
    <n v="16"/>
    <x v="2"/>
    <n v="0"/>
    <s v="Ver comentario columna K."/>
    <m/>
    <n v="-1473.2"/>
    <x v="1"/>
    <n v="0"/>
    <n v="0"/>
    <n v="16"/>
    <m/>
    <x v="3"/>
    <s v="VENCIDO"/>
    <x v="11"/>
    <x v="119"/>
    <n v="1"/>
    <x v="128"/>
  </r>
  <r>
    <n v="121"/>
    <n v="130"/>
    <m/>
    <s v="Administrativo con incidencia fiscal y disciplinaria"/>
    <s v="14 05 004   "/>
    <s v="H22AT75-OCAD PAZ. BPIN BOLÍVAR 2017000020090 Contrato de Interventoría N°. 935-2018._x000a__x000a_El Instituto Nacional de Vías suscribió el contrato de interventoría 935-2018, el 05 de julio, cuyo objeto fue la &quot;interventoría técnica, administrativa, financiera y ambiental para la construcción de pavimentación en concreto asfáltico de la vía que conduce de la cabecera municipal de Regidor al municipio de Río Viejo._x000a__x000a_No se cumplió a cabalidad con realizar labores de control y vigilancia, incumpliendo lo establecido en la Ley 1474 de 2011, artículo 82, que se refiere a la Responsabilidad de los Interventores (...). También incumpliendo las clausulas del Contrato de Interventoría N°. 935 de 2018, en la cual se plasman todas las obligaciones a cargo de la interventoría._x000a__x000a_Se cobra una cantidad de Km adicional (0.882) lo cual corresponde al 0.16%  del valor total pagado dentro del contrato de obra principal de obra N°. 2483-2018._x000a__x000a_Se configura un hallazgo por un valor de $2.451.190."/>
    <s v="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
    <s v="Requerir a la interventoría una verificación sobre lo dicho por la Contraloría General de la República en el hallazgo. "/>
    <s v="Oficio dirigido a la interventoría sobre la verificación de lo dicho por la Contraloría General de la República en el hallazgo. "/>
    <s v="Un oficio de solicitud"/>
    <n v="1"/>
    <d v="2020-09-10T00:00:00"/>
    <x v="23"/>
    <n v="16"/>
    <x v="2"/>
    <n v="0"/>
    <s v="SIN OBSERVACIONES"/>
    <m/>
    <n v="-1473.2"/>
    <x v="1"/>
    <n v="0"/>
    <n v="0"/>
    <n v="16"/>
    <m/>
    <x v="3"/>
    <s v="VENCIDO"/>
    <x v="11"/>
    <x v="120"/>
    <n v="1"/>
    <x v="129"/>
  </r>
  <r>
    <n v="122"/>
    <n v="131"/>
    <m/>
    <s v="Administrativo"/>
    <s v="14 05 004   "/>
    <s v="H11AEFC. Calidad de las obras ejecutadas. Contrato de obra No. 1021 de 2018._x000a__x000a_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_x000a__x000a_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_x000a__x000a_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_x000a__x000a_Acción 1."/>
    <s v="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_x000a__x000a_La falta de rigor en el control de la obra permitió que estas se entregaran con deficiencias en la calidad por parte del contratista, como se describió en la condición."/>
    <s v="Realizar inventario de daños y/o patologías que se presentan en todo el tramo intervenido en el marco del contrato de obra No. 1021 de 2018."/>
    <s v="Realizar inventario de daños y/o patologías que se presentan en todo el tramo intervenido en el marco del contrato de obra No. 1021 de 2018."/>
    <s v="Informe de la interventoría con el inventario de daños y/o patologías."/>
    <n v="1"/>
    <d v="2020-08-12T00:00:00"/>
    <x v="24"/>
    <n v="7"/>
    <x v="2"/>
    <n v="0"/>
    <s v="SIN OBSERVACIONES"/>
    <m/>
    <n v="-1470.1333333333334"/>
    <x v="1"/>
    <n v="0"/>
    <n v="0"/>
    <n v="7"/>
    <m/>
    <x v="3"/>
    <s v="VENCIDO"/>
    <x v="12"/>
    <x v="121"/>
    <n v="1"/>
    <x v="130"/>
  </r>
  <r>
    <s v=""/>
    <n v="132"/>
    <m/>
    <m/>
    <s v="14 05 004   "/>
    <s v="H11AEFC. Calidad de las obras ejecutadas. Contrato de obra No. 1021 de 2018._x000a__x000a_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_x000a__x000a_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_x000a__x000a_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_x000a__x000a_Acción 2."/>
    <s v="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_x000a__x000a_La falta de rigor en el control de la obra permitió que estas se entregaran con deficiencias en la calidad por parte del contratista, como se describió en la condición."/>
    <s v="Realizar las reparaciones correspondientes de conformidad con el inventario de daños y/o patologías que se presentan en todo el tramo intervenido en el marco del contrato de obra No. 1021 de 2018."/>
    <s v="Realizar las reparaciones correspondientes de conformidad con el inventario de daños y/o patologías que se presentan en todo el tramo intervenido en el marco del contrato de obra No. 1021 de 2018."/>
    <s v="Informe de la interventoría con registro fotográfico de cada una de las intervenciones."/>
    <n v="1"/>
    <d v="2020-10-01T00:00:00"/>
    <x v="25"/>
    <n v="8.5714285714285712"/>
    <x v="2"/>
    <n v="0"/>
    <s v="SIN OBSERVACIONES"/>
    <m/>
    <n v="-1472.1666666666667"/>
    <x v="1"/>
    <n v="0"/>
    <n v="0"/>
    <n v="8.5714285714285712"/>
    <m/>
    <x v="3"/>
    <s v=""/>
    <x v="12"/>
    <x v="121"/>
    <n v="2"/>
    <x v="131"/>
  </r>
  <r>
    <n v="123"/>
    <n v="133"/>
    <m/>
    <s v="Administrativo con presunta incidencia disciplinaria"/>
    <s v="18 01 003   "/>
    <s v="H2AF19. Terrenos de Bienes de Uso Público. _x000a__x000a_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s v="Acumulación de situaciones (...), entre las cuales se destacan la información heredada de las entidades que la precedieron, en materia de activos, procesos en curso, información financiera, entre otros, cuya entrega se realizó sin verificación física de las situaciones, ni soportes idóneos; la ausencia de procesos y procedimientos financieros que permitan articular la gestión financiera con las áreas ejecutoras de recursos y procesos con incidencia económica y la carencia de un Sistema Integrado de Información, que permita articular, detallar y controlar la información con impacto financiero."/>
    <s v="Desarrollar el plan de trabajo del proyecto BUPI para la vigencia 2020, correspondiente al estudio del 100% los registros suministrados en el 1 envió de la fuente de información de la SNR,  monitoreada a través de la conciliación contable e informe de gestión de BUPI."/>
    <s v="Adelantar la conciliación contable mensual con los anexos del inventario de predios y el informe de gestión de BUPI."/>
    <s v="Documento mensual de conciliación "/>
    <n v="6"/>
    <d v="2020-08-13T00:00:00"/>
    <x v="26"/>
    <n v="24.285714285714285"/>
    <x v="31"/>
    <n v="6"/>
    <s v="Acción de mejora considerada no efectiva por la Contraloría General de la República, en anexo 2 del informe de Auditoría Financiera 2020, de junio de 2021."/>
    <d v="2021-03-12T00:00:00"/>
    <n v="1.3666666666666667"/>
    <x v="0"/>
    <n v="24.285714285714285"/>
    <n v="24.285714285714285"/>
    <n v="24.285714285714285"/>
    <s v="NO"/>
    <x v="0"/>
    <s v="CUMPLIDO"/>
    <x v="13"/>
    <x v="122"/>
    <n v="1"/>
    <x v="132"/>
  </r>
  <r>
    <n v="124"/>
    <n v="134"/>
    <m/>
    <s v="Administrativo con presunto alcance disciplinario"/>
    <s v="18 01 001   "/>
    <s v="H4AF19. Análisis de Notas Explicativas. _x000a__x000a_Las Notas Explicativas que presenta INVIAS, evidencian algunos errores de forma que no permiten una adecuada comprensibilidad, entre las que se encuentran las siguientes:_x000a__x000a_De 119 cuadros que se presentan en las notas, tan sólo 6 cuentan con número y nombre, los nombres de los capítulos se confunden con el título de los cuadros, cuadros cortados por saltos de página y títulos al final de la página sin texto, entre otros._x000a__x000a_En el numeral 11.1.2 se menciona 8.228 predios registrados contablemente, distribuidos de la siguiente manera: al proyecto de depuración de BUPI corresponden (6.360) y a registros de reversiones y otros plenamente sustentadas (1.929), suma que no totaliza 8.228 sino 8289 con lo cual se registra una diferencia de 61 predios._x000a__x000a_En el acápite de antecedentes se informa que la Políticas Contables se actualizó mediante la Resolución 3807 de 2019. Sin embargo, esta resolución se encuentra derogada por la Resolución 7150 de 2019, con la que se adopta el nuevo manual."/>
    <s v="Falta de aplicación efectiva de controles, lo que conlleva también a un presunto incumplimiento del Marco Normativo para Entidades de Gobierno. "/>
    <s v="Elaborar formato guía para la elaboración de las notas a los Estados Financieros, para su aplicación a partir de la vigencia 2020."/>
    <s v="Elaboración de formato guía para la elaboración de las notas a los Estados Financieros, , para su aplicación a partir de la vigencia 2020."/>
    <s v="Formato guía elaborado e implementado"/>
    <n v="1"/>
    <d v="2020-08-13T00:00:00"/>
    <x v="25"/>
    <n v="15.571428571428571"/>
    <x v="18"/>
    <n v="1"/>
    <s v="Acción de mejora considerada no efectiva por la Contraloría General de la República, en anexo 2 del informe de Auditoría Financiera 2020, de junio de 2021."/>
    <d v="2021-03-05T00:00:00"/>
    <n v="3.1666666666666665"/>
    <x v="0"/>
    <n v="15.571428571428571"/>
    <n v="15.571428571428571"/>
    <n v="15.571428571428571"/>
    <s v="NO"/>
    <x v="0"/>
    <s v="CUMPLIDO"/>
    <x v="13"/>
    <x v="123"/>
    <n v="1"/>
    <x v="133"/>
  </r>
  <r>
    <n v="125"/>
    <n v="135"/>
    <m/>
    <s v="Administrativo"/>
    <s v="18 01 001   "/>
    <s v="H9AF19. Nota 11.1.1 Bienes de Uso Público en Construcción. _x000a__x000a_La Nota 11.1. Bienes de Uso Público en Construcción estableció en su conciliación como entrada por predios adquiridos por contratos en ejecución de la vigencia 2019, la suma de $63.096.942 miles, los cuales al ser contrastados o comparados con la información entregada por el INVIAS se determinó por $15.353.635 miles que comprende un total de 113 predios adquiridos en la ejecución de los Contratos 1686, 1639, 1647 y 1515 de 2015, relacionados a los proyectos en los departamentos de Cundinamarca, Santander y Cauca, y que conllevó a establecer una diferencia por $47.743.307 miles. "/>
    <s v="Debilidades del sistema de control interno contable como de su sistema de información que administra toda la documentación soporte, que le permite a la organización realizar las actividades mínimas administrativas y operativas que en lo funcional y contable se debieron desarrollar para el cierre de cada vigencia conforme a lo dispuesto en las Resoluciones 193 de 2016 y 625 de 2019 en concordancia con las instrucciones del Instructivo 001 de 2019 expedidas por la Contaduría General de la Nación."/>
    <s v="_x000a__x000a_Desarrollar el plan de trabajo del proyecto BUPI, correspondiente a los predios adquiridos en la vigencia 2020, monitoreado a través de la conciliación contable e informe de gestión de BUPI. _x000a__x000a__x000a_"/>
    <s v="Adelantar la conciliación contable mensual con los anexos del inventario de predios y el informe de gestión de BUPI."/>
    <s v="Documento mensual de conciliación "/>
    <n v="6"/>
    <d v="2020-08-13T00:00:00"/>
    <x v="26"/>
    <n v="24.285714285714285"/>
    <x v="32"/>
    <n v="6"/>
    <s v="Acción de mejora considerada no efectiva por la Contraloría General de la República, en anexo 2 del informe de Auditoría Financiera 2020, de junio de 2021."/>
    <d v="2021-03-12T00:00:00"/>
    <n v="1.3666666666666667"/>
    <x v="0"/>
    <n v="24.285714285714285"/>
    <n v="24.285714285714285"/>
    <n v="24.285714285714285"/>
    <s v="NO"/>
    <x v="0"/>
    <s v="CUMPLIDO"/>
    <x v="13"/>
    <x v="124"/>
    <n v="1"/>
    <x v="134"/>
  </r>
  <r>
    <n v="126"/>
    <n v="136"/>
    <m/>
    <s v="Administrativo"/>
    <s v="18 02 002   "/>
    <s v="H15AF19. Ejecución Presupuestal de Gastos 2019._x000a__x000a_Según el Informe de Ejecución de Gastos de 2019 el INVIAS durante la vigencia 2019, tuvo una apropiación definitiva o vigente por $3.358.911.9 millones, de los cuales comprometieron $3.333.662 millones, equivalente al 99.25%, obligaciones por $2.136.327 millones, pagos por $2.088.140.9 millones y reintegros por $25.249.7 millones._x000a__x000a_Aunque el presupuesto de gastos de 2019 fue comprometido en el 99.25% el nivel de pagos fue 62.64%, con reservas presupuestales por aproximadamente $1.2 billones. De éste último monto, aproximadamente $1.0 billón, fueron constituidas según lo establecido en el artículo 89 del Decreto 111 de 1996, de manera que el tenerse en cuenta el citado nivel de pago frente al presupuesto comprometido y el monto de recursos que quedaron propiamente bajo la figura de reserva presupuestal, significa que al concluir la vigencia fiscal 2019, los bienes o servicios que hacían parte de los contratos objeto de reserva presupuestal, no se habían entregado y recibido, lo que se traduce en que no hubo una aplicación efectiva del presupuesto de gastos en el 2019 en un nivel del 30.30%._x000a__x000a_Además, (…) del total del presupuesto definitivo por $3.358.911.9 millones, comprometieron $3.333.662 millones, dejando de comprometer $25.249.7 millones, cifras sobre la cual se desconocen las razones por las cuales no fueron ejecutados estos recursos. _x000a__x000a_Para el caso de sentencias y conciliaciones, hubo una apropiación definitiva en el 2019 por $53.547 millones, pero la misma resultó insuficiente para atender las condenas o fallos de 2019 y de otras vigencias que a 31/12/2019 no se habían pagado, como se desprende del Balance General, Cuentas por Pagar, Cuenta 2460, Créditos Judiciales en el que se registra un monto de $99.021.7 millones."/>
    <s v="Deficiencias en la planeación y ejecución del presupuesto de gasto, con lo que además se genera que la entidad no desarrolle o atienda oportunamente algunas actividades de su quehacer misional y otras actividades no misionales."/>
    <s v="Elaborar guía para la estructuración de proyectos del INVIAS."/>
    <s v="Documentación y socialización de la guía técnica para la estructuración de proyectos del INVIAS."/>
    <s v="Guía técnica de estructuración de proyectos socializada"/>
    <n v="1"/>
    <d v="2020-08-13T00:00:00"/>
    <x v="23"/>
    <n v="20"/>
    <x v="6"/>
    <n v="1"/>
    <s v="Memorando OCI 8058 del 09 de febrero de 2021: &quot;En atención a lo acordado en mesa de trabajo realizada el 05 de febrero de 2021, a partir de la fecha la Oficina Asesora Jurídica no se cita en el ítem &quot;Área Líder o Responsable&quot; en el siguiente hallazgo del Plan de Mejoramiento suscrito con el Ente de Control Fiscal: H15AF19._x000a__x000a_Lo anterior, teniendo en cuenta que la implementación de la actividad concertada no depende de la Oficina Asesora Jurídica._x000a__x000a_En virtud de los memorandos OAP 31547 del 07 de mayo de 2021 y OCI 34138 del 18 de mayo de 2021, la Oficina Asesora de Planeación se excluye del &quot;Área Líder o Responsable&quot;._x000a__x000a_Acción de mejora considerada no efectiva por la Contraloría General de la República, en anexo 2 del informe de Auditoría Financiera 2020, de junio de 2021."/>
    <m/>
    <n v="-1473.2"/>
    <x v="0"/>
    <n v="20"/>
    <n v="20"/>
    <n v="20"/>
    <s v="NO"/>
    <x v="0"/>
    <s v="CUMPLIDO"/>
    <x v="13"/>
    <x v="125"/>
    <n v="1"/>
    <x v="135"/>
  </r>
  <r>
    <n v="127"/>
    <n v="137"/>
    <m/>
    <s v="Administrativo con presunta incidencia disciplinaria"/>
    <s v="18 02 100   "/>
    <s v="H17AF19. Refrendación Reservas Presupuestales. _x000a__x000a_Teniendo como base los valores de reserva presupuestal, el objeto contractual y las justificaciones registradas por INVIAS; y consultado el Contrato 642 de 2015 se tiene lo siguiente:_x000a__x000a_De acuerdo con lo reportado por el INVIAS en la columna “Objeto Contractual” Adición 3 y confrontado el valor de la reserva con la información contractual en lo que respecta al Adicionales 3 de 2019, se tiene que el monto adicionado fue de $16.150.5 millones el cual no corresponde con la reserva por $21.132.9 millones; de tal manera que el valor de la reserva presupuestal y la justificación esgrimida por INVIAS no corresponden a la realidad del contrato y de manera general no es consistente el monto de la reserva con el monto de las adiciones que se hicieron al contrato durante la vigencia 2019. _x000a__x000a_De otro lado, se observa que aplicaron recursos de la vigencia 2019, cuando las vigencias futuras para el desarrollo del contrato estaban hasta el 2018, sin que se evidencie gestión y aprobación de vigencia futura para hacer uso de los recursos del presupuesto de la vigencia 2019._x000a__x000a_Así las cosas, no procedería la refrendación de esas cuentas correspondiente al referido contrato."/>
    <s v="Se incumplió la parte pertinente del Decreto 111 de 1996, el Decreto 1068 de 2015 y la Ley 819 de 2003."/>
    <s v="Elaborar guía para la estructuración de proyectos del INVIAS."/>
    <s v="Documentación y socialización de la guía técnica para la estructuración de proyectos del INVIAS."/>
    <s v="Guía técnica de estructuración de proyectos socializada"/>
    <n v="1"/>
    <d v="2020-08-13T00:00:00"/>
    <x v="23"/>
    <n v="20"/>
    <x v="33"/>
    <n v="1"/>
    <s v="Acción de mejora considerada no efectiva por la Contraloría General de la República, en anexo 2 del informe de Auditoría Financiera 2020, de junio de 2021._x000a__x000a_Se excluye del &quot;Área líder&quot; a la Subdirección Financiera (GP) en atención del memorando SF 65811 del 08/09/2021, proyectado en respuesta al memorando OCI 65708 del 07/09/2021 por medio del cual se requirió aclaración a lo comunicado en el memorando SF 65606 del 07/09/2021."/>
    <m/>
    <n v="-1473.2"/>
    <x v="0"/>
    <n v="20"/>
    <n v="20"/>
    <n v="20"/>
    <s v="NO"/>
    <x v="0"/>
    <s v="CUMPLIDO"/>
    <x v="13"/>
    <x v="126"/>
    <n v="1"/>
    <x v="136"/>
  </r>
  <r>
    <n v="128"/>
    <n v="138"/>
    <m/>
    <s v="Administrativo con incidencia disciplinaria"/>
    <s v="18 02 100   "/>
    <s v="H18AF19. Saldos por utilizar de las reservas presupuestal 2018 no ejecutadas en el 2019._x000a__x000a_De conformidad con la información presupuestal del INVIAS, registrada en el aplicativo SIIF Nación, correspondiente a la vigencia fiscal de 2018, a 31 de diciembre de dicho año se constituyeron Reservas Presupuestales en cuantía total de $622.866.5 millones; que, durante la vigencia fiscal de 2019, la Reserva Presupuestal de 2018, presentó la siguiente afectación: Valor Reserva Presupuestal cancelada $3.530.6 millones, Valor Reserva Presupuestal Definitiva $619.335.8 millones, Valor Reserva Presupuestal Obligada $593.944 millones, Valor Reserva Presupuestal NO ejecutada $25.391.8 millones._x000a__x000a_(…) las cuentas o compromisos correspondientes a 248 contratos que dieron origen a esas reservas presupuestales por $25.391.8 millones, fenecieron._x000a__x000a_De otra parte, el artículo 2.8.1.7.3.4. del Decreto 1068 de 2015 determina que al haberse terminado el compromiso o la obligación que las originó, se deberá proceder a su cancelación y remisión mediante acta a la DGCPTN (Dirección General de Crédito Público y Tesoro Nacional del Ministerio de Hacienda y Crédito Público) para que se efectúen los ajustes respectivos, debido a que ya procedió el fenecimiento del rubro, como lo establece el artículo 2.8.1.7.3.3 del mismo decreto, sin embargo, no se tiene evidencia del cumplimiento de esta normatividad por parte de INVIAS para los casos correspondientes."/>
    <s v="Debilidades en la planeación y ejecución contractual, con lo cual no se aplicó oportunamente los recursos para el desarrollo de los contratos y de los proyectos a los cuales pertenecen y se genera tramites adicionales."/>
    <s v="Elaborar guía para la estructuración de proyectos del INVIAS."/>
    <s v="Documentación y socialización de la guía técnica para la estructuración de proyectos del INVIAS."/>
    <s v="Guía técnica de estructuración de proyectos socializada"/>
    <n v="1"/>
    <d v="2020-08-13T00:00:00"/>
    <x v="23"/>
    <n v="20"/>
    <x v="34"/>
    <n v="1"/>
    <s v="Acción de mejora considerada no efectiva por la Contraloría General de la República, en anexo 2 del informe de Auditoría Financiera 2020, de junio de 2021._x000a__x000a_Se excluye del &quot;Área líder&quot; a la Subdirección Financiera (GP) en atención del memorando SF 65811 del 08/09/2021, proyectado en respuesta al memorando OCI 65708 del 07/09/2021 por medio del cual se requirió aclaración a lo comunicado en el memorando SF 65606 del 07/09/2021._x000a__x000a_Se ajusta &quot;Área Líder&quot; al sustituir a la Subdirección de Reglamentación Técnica e Innovación por la Subdirección de Planificación de Infraestructura, de conformidad con el memorando SRT 16147 del 09/03/2022."/>
    <m/>
    <n v="-1473.2"/>
    <x v="0"/>
    <n v="20"/>
    <n v="20"/>
    <n v="20"/>
    <s v="NO"/>
    <x v="0"/>
    <s v="CUMPLIDO"/>
    <x v="13"/>
    <x v="127"/>
    <n v="1"/>
    <x v="137"/>
  </r>
  <r>
    <n v="129"/>
    <n v="139"/>
    <m/>
    <s v="Administrativo con presunta incidencia disciplinaria"/>
    <s v="14 01 100   "/>
    <s v="H19AF19. Desarrollo en la etapa de preconstrucción. Contrato de obra 1019 de 2018 y Contrato de interventoría 1022 de 2018, para la Variante San Gil._x000a__x000a_Conforme a lo estipulado en el Pliego de Condiciones, el contratista de obra tenía un plazo de tres meses para presentar el Estudio de Impacto Ambiental (EIA) a partir del Acta de Inicio (28 de agosto de 2018), hecho que no se cumplió y por lo cual se solicitó al INSTITUTO el inicio de un proceso sancionatorio, el cual no prosperó porque se aceptó que el EIA se entregara para revisión y aprobación en enero de 2019, radicándose en la ANLA el 13 de febrero de 2019. _x000a__x000a_Así mismo, la interventoría (…) presenta informes mensuales al INSTITUTO registrando la ejecución y avances del contrato, a pesar de ello, sus procedimientos y acciones no han asegurado el control y vigilancia para que el desarrollo contractual se cumpla en los términos establecidos._x000a__x000a_Conforme a la programación contractual la Revisión, Ajuste y/o Actualización y/o Modificación y/o Complementación de Estudios y Diseños, debió haberse cumplido el 18 de abril de 2019 y de acuerdo con la información del INSTITUTO el primer volumen aprobado por la interventoría fue el 12 de agosto de 2019 y el acta definitiva de aprobación de estudios y diseños se suscribió el 13 de diciembre de 2019, hechos que demuestran el atraso en la etapa de preconstrucción._x000a__x000a_Se evidencia en el informe de Interventoría 16 del 04 de diciembre de 2019, la baja ejecución de la gestión predial donde, se habían entregado 33 expedientes de fichas prediales de 149 en el sector de San Gil y cero expedientes de 42 en el sector de Pinchote, siendo que esta es la actividad inicial, faltando las modificaciones y actualizaciones de las fichas prediales ajustadas al proyecto, estudio de títulos, aclaraciones de cabidas y/o linderos, la elaboración de avalúos y tramites de ofertas, elaboración de escrituras, entre otras."/>
    <s v="Debilidades de la planeación y ejecución del proyecto Variante de San Gil, deficiencias en las acciones realizadas por la interventoría en su ejercicio de control y vigilancia del contrato, así como del INSTITUTO, que conociendo de los atrasos no conminaron a tiempo al contratista para el cumplimiento de sus obligaciones contractuales. _x000a_"/>
    <s v="Elaborar guía para la estructuración de proyectos del INVIAS."/>
    <s v="Documentación y socialización de la guía técnica para la estructuración de proyectos del INVIAS."/>
    <s v="Guía técnica de estructuración de proyectos socializada"/>
    <n v="1"/>
    <d v="2020-08-13T00:00:00"/>
    <x v="23"/>
    <n v="20"/>
    <x v="35"/>
    <n v="1"/>
    <s v="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_x000a__x000a_Razón de la inefectividad: &quot;Las medidas para mitigar las deficiencias que las originan no se adelantaron en el plazo propuesto para su implementación&quot; (Pág. 288)."/>
    <m/>
    <n v="-1473.2"/>
    <x v="0"/>
    <n v="20"/>
    <n v="20"/>
    <n v="20"/>
    <m/>
    <x v="0"/>
    <s v="CUMPLIDO"/>
    <x v="13"/>
    <x v="128"/>
    <n v="1"/>
    <x v="138"/>
  </r>
  <r>
    <n v="130"/>
    <n v="140"/>
    <m/>
    <s v="Administrativo con presunta incidencia disciplinaria e indagación preliminar"/>
    <s v="14 01 100   "/>
    <s v="H20AF19. Obtención de licencia ambiental diseños canal acceso Puerto de Buenaventura y consultas previas. Contrato de obra 666 de 2015 y Contrato de interventoría 665 de 2015._x000a__x000a_Al revisar los informes de interventoría se evidencia que algunas adiciones en plazo se ocasionaron con ocasión del inconveniente para obtener la aprobación de las consultas previas para el proyecto, lo que ha generado que el proyecto se prolongue en el tiempo de manera injustificada, ocasionando mayores costos asociados al proyecto._x000a__x000a_(…) el acta recibo de los estudios y diseños, evidencia que el contrato se excedió en aproximadamente 47 meses, siendo que el plazo original era de aproximadamente siete (7) meses, por lo tanto, la gestión asociada a este proyecto ha sido ineficiente e ineficaz.  "/>
    <s v="Debilidades por parte del INVIAS para atender el trámite de la consulta previa y la respectiva licencia ambiental, no obstante tener una dependencia con funciones para este efecto (...). Lo que impidió que se lograra terminar completamente el Volumen XI de los estudios y diseños contratados y el cual corresponde al Estudio de Impacto Ambiental y allí se deja consignado que, en consideración a no obtener el concepto de la consulta previa, esta parte del estudio debe ser actualizada y complementada en otro contrato._x000a__x000a_(...) la gestión adelantada por el INVIAS conjuntamente con el consultor, el interventor, y (...) la coordinación interinstitucional con otros estamentos públicos, no han sido efectivas para dar cabal cumplimiento de las actividades previstas en el contrato._x000a_"/>
    <s v="Desarrollar mesas de trabajo con un equipo interdisciplinario al interior de la Subdirección de Medio Ambiente y Gestión Social, como apoyo de las estrategias encaminadas a fortalecer la coordinación interinstitucional. "/>
    <s v="Mesas de trabajo documentadas mediante actas donde se abordan estrategias encaminadas a fortalecer la coordinación interinstitucional."/>
    <s v="Actas de mesas de trabajo"/>
    <n v="5"/>
    <d v="2020-08-13T00:00:00"/>
    <x v="23"/>
    <n v="20"/>
    <x v="36"/>
    <n v="5"/>
    <s v="SIN OBSERVACIONES"/>
    <d v="2020-12-28T00:00:00"/>
    <n v="-0.1"/>
    <x v="0"/>
    <n v="20"/>
    <n v="20"/>
    <n v="20"/>
    <m/>
    <x v="0"/>
    <s v="CUMPLIDO"/>
    <x v="13"/>
    <x v="129"/>
    <n v="1"/>
    <x v="139"/>
  </r>
  <r>
    <n v="131"/>
    <n v="141"/>
    <m/>
    <s v="Administrativo con presunta incidencia disciplinaria y para indagación preliminar"/>
    <s v="14 05 001   "/>
    <s v="H21AF19. Pérdida de competencia para liquidar los contratos y convenios. _x000a__x000a_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_x000a__x000a_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_x000a__x000a_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_x000a__x000a_(..) de cara al acta de cierre de los contratos o convenios suscritos por el INVIAS, es oportuno precisar que este documento (Certificado de pérdida de competencia para liquidar) no es el idóneo para recaudar los posibles saldos en favor de la entidad a través del procedimiento de cobro coactivo. (...) las actas de cierre suscritas por el INVIAS carecen de los elementos esenciales para prestar mérito ejecutivo (...)._x000a__x000a_Respecto a los contratos y convenios liquidados con un saldo a favor de INVIAS, no se tiene la certeza que esos recursos se hayan reintegrado en debida forma a las arcas del INVIAS, por efecto mismo de la liquidación, o por proceso de cobro coactivo._x000a__x000a_Acción 1."/>
    <s v="_x000a_Los términos establecidos para liquidar resultan obligatorios pues se derivan de mandatos legales y de acuerdos contractuales que no puede desconocer la administración._x000a__x000a_(…)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_x000a__x000a_(…)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
    <s v="Acción 1. _x000a__x000a_Revisar, actualizar y socializar el Manual de Contratación en lo concerniente al proceso de liquidación de contratos._x000a__x000a_"/>
    <s v="Revisión, actualización y socialización del Manual de Contratación en lo concerniente al proceso de liquidación de contratos._x000a__x000a__x000a__x000a_"/>
    <s v="Manual de Contratación revisado, actualizado y socializado._x000a__x000a__x000a_"/>
    <n v="1"/>
    <d v="2020-08-13T00:00:00"/>
    <x v="25"/>
    <n v="15.571428571428571"/>
    <x v="37"/>
    <n v="0.3"/>
    <s v="En atención de lo acordado en mesa de trabajo realizada con la Oficina Asesora Jurídica el 07 de octubre de 2020, se excluye a esta dependencia del “Área Líder”. _x000a__x000a_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_x000a__x000a_Razón de la inefectividad: &quot;Las medidas para mitigar las deficiencias que las originan no se adelantaron en el plazo propuesto para su implementación&quot; (Pág. 288)."/>
    <m/>
    <n v="-1472.1666666666667"/>
    <x v="5"/>
    <n v="4.6714285714285708"/>
    <n v="4.6714285714285708"/>
    <n v="15.571428571428571"/>
    <m/>
    <x v="3"/>
    <s v="VENCIDO"/>
    <x v="13"/>
    <x v="130"/>
    <n v="1"/>
    <x v="140"/>
  </r>
  <r>
    <s v=""/>
    <n v="142"/>
    <m/>
    <m/>
    <s v="14 05 001   "/>
    <s v="H21AF19. Pérdida de competencia para liquidar los contratos y convenios. _x000a__x000a_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_x000a__x000a_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_x000a__x000a_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_x000a__x000a_(..) de cara al acta de cierre de los contratos o convenios suscritos por el INVIAS, es oportuno precisar que este documento (Certificado de pérdida de competencia para liquidar) no es el idóneo para recaudar los posibles saldos en favor de la entidad a través del procedimiento de cobro coactivo. (...) las actas de cierre suscritas por el INVIAS carecen de los elementos esenciales para prestar mérito ejecutivo (...)._x000a__x000a_Respecto a los contratos y convenios liquidados con un saldo a favor de INVIAS, no se tiene la certeza que esos recursos se hayan reintegrado en debida forma a las arcas del INVIAS, por efecto mismo de la liquidación, o por proceso de cobro coactivo._x000a__x000a_Acción 2."/>
    <s v="_x000a_Los términos establecidos para liquidar resultan obligatorios pues se derivan de mandatos legales y de acuerdos contractuales que no puede desconocer la administración._x000a__x000a_(…)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_x000a__x000a_(…)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
    <s v="Acción 2. _x000a__x000a_Formular acuerdos de niveles de servicios entre la Oficina Asesora Jurídica y las unidades ejecutoras respecto al proceso de liquidación de contratos."/>
    <s v="Implementar acuerdos de niveles de servicios entre la Oficina Asesora Jurídica y las unidades ejecutoras respecto al proceso de liquidación de contratos."/>
    <s v="Acuerdos de niveles de servicios entre la Oficina Asesora Jurídica y las unidades ejecutoras respecto al proceso de liquidación de contratos, implementado y socializado."/>
    <n v="1"/>
    <d v="2020-08-13T00:00:00"/>
    <x v="23"/>
    <n v="20"/>
    <x v="38"/>
    <n v="0"/>
    <s v="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_x000a__x000a_Razón de la inefectividad: &quot;Las medidas para mitigar las deficiencias que las originan no se adelantaron en el plazo propuesto para su implementación&quot; (Pág. 288)."/>
    <m/>
    <n v="-1473.2"/>
    <x v="1"/>
    <n v="0"/>
    <n v="0"/>
    <n v="20"/>
    <m/>
    <x v="3"/>
    <s v=""/>
    <x v="13"/>
    <x v="130"/>
    <n v="2"/>
    <x v="141"/>
  </r>
  <r>
    <s v=""/>
    <n v="143"/>
    <m/>
    <m/>
    <s v="14 05 001   "/>
    <s v="H21AF19. Pérdida de competencia para liquidar los contratos y convenios. _x000a__x000a_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_x000a__x000a_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_x000a__x000a_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_x000a__x000a_(..) de cara al acta de cierre de los contratos o convenios suscritos por el INVIAS, es oportuno precisar que este documento (Certificado de pérdida de competencia para liquidar) no es el idóneo para recaudar los posibles saldos en favor de la entidad a través del procedimiento de cobro coactivo. (...) las actas de cierre suscritas por el INVIAS carecen de los elementos esenciales para prestar mérito ejecutivo (...)._x000a__x000a_Respecto a los contratos y convenios liquidados con un saldo a favor de INVIAS, no se tiene la certeza que esos recursos se hayan reintegrado en debida forma a las arcas del INVIAS, por efecto mismo de la liquidación, o por proceso de cobro coactivo._x000a__x000a_Acción 3."/>
    <s v="_x000a_Los términos establecidos para liquidar resultan obligatorios pues se derivan de mandatos legales y de acuerdos contractuales que no puede desconocer la administración._x000a__x000a_(…)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_x000a__x000a_(…)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
    <s v="Acción 3. _x000a__x000a_Formular acuerdos de niveles de servicios entre la Subdirección de Medio Ambiente y Gestión Social y las unidades ejecutoras  respecto al proceso de liquidación de contratos."/>
    <s v="Implementar acuerdos de niveles de servicios entre la Subdirección de Medio Ambiente y Gestión Social y las unidades ejecutoras  respecto al proceso de liquidación de contratos."/>
    <s v="Acuerdos de niveles de servicios entre la Subdirección de Medio Ambiente y Gestión Social y las unidades ejecutoras  respecto al proceso de liquidación de contratos, implementado y socializado."/>
    <n v="1"/>
    <d v="2020-08-13T00:00:00"/>
    <x v="23"/>
    <n v="20"/>
    <x v="39"/>
    <n v="0"/>
    <s v="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_x000a__x000a_Razón de la inefectividad: &quot;Las medidas para mitigar las deficiencias que las originan no se adelantaron en el plazo propuesto para su implementación&quot; (Pág. 288)."/>
    <m/>
    <n v="-1473.2"/>
    <x v="1"/>
    <n v="0"/>
    <n v="0"/>
    <n v="20"/>
    <m/>
    <x v="3"/>
    <s v=""/>
    <x v="13"/>
    <x v="130"/>
    <n v="3"/>
    <x v="142"/>
  </r>
  <r>
    <n v="132"/>
    <n v="144"/>
    <m/>
    <s v="Administrativo con presunta incidencia disciplinaria"/>
    <s v="14 05 003   "/>
    <s v="H1ACPP. Suscripción del Otrosí modificatorio al contrato de obra No. 0642 de 2015 – inclusión y suscripción de una cláusula compromisoria. _x000a__x000a_Mediante otrosí modificatorio firmado el 18 de diciembre de 2019, el INVÍAS como entidad contratante y el contratista, acordaron la inclusión de una cláusula compromisoria, para someter ante un tribunal de arbitramento las 18 divergencias expuestas por el contratista, y que ya habían merecido concepto del INVÍAS y del interventor del contrato._x000a__x000a_(...) dentro de los pliegos estaba explícito el procedimiento mediante el cual debían solucionarse las divergencias surgidas en la ejecución contractual. Dicho procedimiento consiste en reclamación escrita ante el INVÍAS, documentada y consultada previamente con el interventor. En caso de persistir las discrepancias entre el concepto del interventor y el contratista de obra, este debe acudir al procedimiento contemplado en el numeral 7.50 del pliego, el cual dispone que las divergencias que ocurran entre el interventor y el contratista, relacionadas con la supervisión, control y dirección de los trabajos, serán dirimidas por el Jefe de la Unidad Ejecutora del INVÍAS, en caso de no llegarse a un acuerdo, se acudirá al Director Operativo, cuya decisión será definitiva._x000a__x000a_Además de lo anterior consideró que la inclusión de una cláusula compromisoria no solo no era conveniente ad portas de la terminación del plazo contractual, sino que además debía observarse de manera detallada la Directiva Presidencial No. 04 de 2018, en la materia, por cuanto el procedimiento arbitral sería mucho más oneroso para el INVÍAS."/>
    <s v="De acuerdo con lo considerado por el Órgano de Control &quot;Se deben documentar dentro de los antecedentes contractuales las razones por las cuales se justifica la procedencia del pacto arbitral y de acuerdo con la información y documentación aportada por el INVIAS, no se observa que exista esa justificación documentada y, en consecuencia, no se comparte lo expuesto por el INVIAS en cuanto a que su decisión sí correspondió a una decisión de gerencia pública explícita. No puede negarse que a posteriori la entidad ha tratado de explicar la toma de la decisión, pero claramente una decisión como la exigida por la Directiva Presidencial, debía, de forma imperativa, contar con la plena e inequívoca justificación y además esta debía estar documentada, previamente&quot;."/>
    <s v="Como acción complementaria, de formalización y protocolización, incorporar en el manual de contratación una disposición y buena práctica que establezca que tratándose de pactos arbitrales (cláusula compromisoria y compromisos) sobre contratos en curso suscritos por el INVIAS, se elaborará una ficha técnica con los debidos soportes y conceptos técnicos, económicos o jurídicos para su correspondiente aprobación en el Comité de Adiciones, Modificaciones y Prórrogas. Lo anterior, en consideración a la Directiva Presidencial N°. 04 de 2018."/>
    <s v="Incorporar en el Manual de Contratación del INVIAS y en el Reglamento del Comité de Adiciones, Modificaciones y Prórrogas lo estipulado en la acción de mejora."/>
    <s v="Manual de Contratación actualizado incorporando la acción descrita"/>
    <n v="1"/>
    <d v="2020-07-20T00:00:00"/>
    <x v="25"/>
    <n v="19"/>
    <x v="40"/>
    <n v="0.3"/>
    <s v="En virtud de los memorandos OAJ 21896 del 30 de marzo de 2021, DO-GPE 26066 del 01 de abril de 2021 y OCI 49354 del 12 de julio de 2021, así como de lo acordado en la mesa de trabajo realizada el 20 de abril de 2021, a la cual asistieron representantes de la Oficina Asesora Jurídica, del Grupo Gerencia de Proyectos Estratégicos, de la Dirección de Contratación y de la Oficina de Control Interno, se excluye del &quot;Área Líder o Responsable&quot; a la OAJ y al GPE._x000a__x000a_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_x000a__x000a_Razón de la inefectividad: &quot;Las medidas para mitigar las deficiencias que las originan no se adelantaron en el plazo propuesto para su implementación&quot; (Pág. 288)."/>
    <m/>
    <n v="-1472.1666666666667"/>
    <x v="5"/>
    <n v="5.7"/>
    <n v="5.7"/>
    <n v="19"/>
    <m/>
    <x v="3"/>
    <s v="VENCIDO"/>
    <x v="14"/>
    <x v="131"/>
    <n v="1"/>
    <x v="143"/>
  </r>
  <r>
    <n v="133"/>
    <n v="145"/>
    <m/>
    <s v="Administrativo"/>
    <s v="14 01 007   "/>
    <s v="H2ACPP. Presupuesto de obra._x000a__x000a_Los legisladores en el año 1993, consideraron que no era pertinente publicar el presupuesto oficial detallado en el contenido de los pliegos de condiciones, en consideración a que no era conveniente para la entidad pública al momento de seleccionar la oferta económica más favorable. Lo anterior, porque los proponentes pueden hacer cálculos que les permita llegar a los precios de manera artificial._x000a__x000a_En los documentos allegados a la CGR, con ocasión de la auditoria de cumplimiento se evidenció que de los 175 ítems requeridos para la ejecución del proyecto 67 fueron ofertados por un valor inferior al referido en los pliegos y los restantes ítems se ofrecieron al precio máximo al presupuesto oficial, haciendo que el valor fuera inferior al oficial en 1.80%. _x000a__x000a__x000a_"/>
    <s v="Publicar el presupuesto oficial detallado en el contenido de los pliegos de condiciones. _x000a__x000a_(…) mostrar el presupuesto detallado, facilita el ajuste de APU’s, para llegar al máximo permitido en cada ítem. "/>
    <s v="Implementación de Pliego Tipo, formulario 1, desagregando los ítems - Presupuesto Oficial."/>
    <s v="Realizar informe de seguimiento  que evidencie la aplicación del Decreto 1082 de 2015 Guía de Colombia Eficiente y la implementación de los pliegos tipo, en los procesos de selección que adelante la Entidad en las dependencias involucradas en el proceso &quot;Gestión de la Infraestructura vial&quot;. "/>
    <s v="Informe"/>
    <n v="1"/>
    <d v="2020-07-20T00:00:00"/>
    <x v="23"/>
    <n v="23.428571428571427"/>
    <x v="27"/>
    <n v="0"/>
    <s v="SIN OBSERVACIONES"/>
    <m/>
    <n v="-1473.2"/>
    <x v="1"/>
    <n v="0"/>
    <n v="0"/>
    <n v="23.428571428571427"/>
    <m/>
    <x v="3"/>
    <s v="VENCIDO"/>
    <x v="14"/>
    <x v="132"/>
    <n v="1"/>
    <x v="144"/>
  </r>
  <r>
    <n v="134"/>
    <n v="146"/>
    <m/>
    <s v=" Administrativo"/>
    <s v="17 02 003   "/>
    <s v="H3ACPP. Efecto económico del cambio de norma diseño de puentes._x000a__x000a_Desde el comienzo de la estructuración de la licitación para el puente Pumarejo, se identificaba la necesidad de ajustar el diseño elaborado con la norma de 1995 a la CCP-2014, el cual contenía mayores requerimientos técnicos que se traducirían en un costo del proyecto superior al inicialmente establecido. Así las cosas, resultaba evidente que para el momento de la suscripción de contrato 0642 de 2015 del 29 de abril el proyecto estaba desfinanciado._x000a__x000a_Los ítems nuevos (No previstos) que se aprobaron fueron 268 y el presupuesto asociado a los mismos es de $222.824,73 millones de pesos, lo que corresponde al 40,30% aproximadamente de lo presupuestado originalmente por el INVIAS. Siendo pertinente indicar que, una vez ajustados los ítems nuevos contra los originales, se encontró que se requerían aproximadamente $120.291,72 millones de pesos más para darle un cierre financiero al proyecto._x000a__x000a_(…) del total de ítems nuevos por $222.824.729.861,34, el 92% está representado en OBRAS NO PREVISTAS – ESTRUCTURAS, por valor de $204.868.905.698, sustentado principalmente en la actualización de los diseños a la Norma Colombiana de Diseños de Puentes. Por su parte, la disminución del valor del capítulo de estructuras sobre la base de los ítems inicialmente contratados, fue de $91.657.072.057,1."/>
    <s v="Presunta falta de previsión por parte del Instituto, puesto que conocedora del inminente ajuste de los diseños y con el consecuente aumento de costo por ajuste a la nueva norma, no inició oportunamente el trámite para conseguir los recursos adicionales y esperó hasta el 28 de diciembre de 2018, para adicionar los recursos necesarios que garantizaran la culminación de las obras."/>
    <s v="Elaborar guía para la estructuración de proyectos del INVIAS."/>
    <s v="Documentación y socialización de la guía técnica para la estructuración de proyectos del INVIAS"/>
    <s v="Guía técnica de estructuración de proyectos socializada"/>
    <n v="1"/>
    <d v="2020-07-20T00:00:00"/>
    <x v="23"/>
    <n v="23.428571428571427"/>
    <x v="0"/>
    <n v="1"/>
    <s v="SIN OBSERVACIONES"/>
    <m/>
    <n v="-1473.2"/>
    <x v="0"/>
    <n v="23.428571428571427"/>
    <n v="23.428571428571427"/>
    <n v="23.428571428571427"/>
    <m/>
    <x v="0"/>
    <s v="CUMPLIDO"/>
    <x v="14"/>
    <x v="133"/>
    <n v="1"/>
    <x v="145"/>
  </r>
  <r>
    <n v="135"/>
    <n v="147"/>
    <m/>
    <s v="Administrativo con presunta incidencia disciplinaria "/>
    <s v="18 02 100   "/>
    <s v="H4ACPP. Constitución de Reservas Presupuestales dentro de la ejecución del Contrato de Obra No. 0642 de 2015. _x000a__x000a_Teniendo como fundamento la ejecución de los recursos públicos asignados a la construcción del Puente Pumarejo, para las vigencias 2015, 2016, 2018 y 2019, en lo que respecta a la constitución de reservas presupuestales dentro del Contrato de Obra No. 0642 de 2015, se recibió del INVÍAS, el archivo en Excel denominado “REPORTE SIIF NACIÓN RESERVAS PRESUPUESTALES CONTRATO 642 DE 2015”, por medio del cual se relacionan en columnas separadas la fecha de creación y la fecha de registro con su respectiva hora la constitución de cada una de las reservas presupuestales para cada uno de los años antes mencionados y en donde se evidencia que para dichas reservas su registro y creación se realizó de manera extemporánea por fuera del límite establecido (20 de enero de cada año)."/>
    <s v="Las reservas presupuestales constituidas para cada año de su ejecución dentro del Contrato No. 0642 de 2015, reafirma las fallas del sistema de control interno de la Unidad Ejecutora responsable de ejercer el control y seguimiento de aquellos compromisos y obligaciones que se han de constituir como reservas, gestionando o informando con la debida antelación a la tesorería de la entidad, la constitución de las Reservas Presupuestales dentro del término establecido. "/>
    <s v="Revisar y actualizar el Procedimiento de Constitución de Reservas Presupuestales y socializarlo a las respectivas unidades ejecutoras."/>
    <s v="Revisión, actualización y socialización del Procedimiento de Constitución de Reservas Presupuestales."/>
    <s v="Procedimiento revisado, actualizado y socializado"/>
    <n v="1"/>
    <d v="2020-07-20T00:00:00"/>
    <x v="27"/>
    <n v="14.714285714285714"/>
    <x v="41"/>
    <n v="1"/>
    <s v="Acción de mejora considerada no efectiva por la Contraloría General de la República, en anexo 2 del informe de Auditoría Financiera 2020, de junio de 2021."/>
    <d v="2020-12-02T00:00:00"/>
    <n v="1.0666666666666667"/>
    <x v="0"/>
    <n v="14.714285714285714"/>
    <n v="14.714285714285714"/>
    <n v="14.714285714285714"/>
    <s v="NO"/>
    <x v="0"/>
    <s v="CUMPLIDO"/>
    <x v="14"/>
    <x v="134"/>
    <n v="1"/>
    <x v="146"/>
  </r>
  <r>
    <n v="136"/>
    <n v="148"/>
    <m/>
    <s v="Administrativo con presunta incidencia disciplinaria"/>
    <s v="18 02 100   "/>
    <s v="H5ACPP. Justificaciones en la Constitución de Reservas Presupuestales dentro del Contrato de Obra No. 0642 de 2015. _x000a__x000a_En el desarrollo de la ejecución de las apropiaciones presupuestales determinadas para el Contrato de Obra No. 0642 de 2015, se estableció que para el cierre de las vigencias 2015, 2016, 2017, 2018 y 2019 se constituyeron un total de trece (13) reservas presupuestales por un monto de $377.370.572.011,21._x000a__x000a_Las situaciones expuestas no corresponden a fuerza mayor o caso fortuito, sino a situaciones inherentes al desarrollo de la obra, que permitían determinar que no se ejecutaría dentro del plazo inicialmente establecido._x000a__x000a_Los hechos evaluados, permiten consecuentemente evidenciar que las falencias determinadas anteriormente, han generado la constitución en exceso de reservas presupuestales por parte del INVÍAS, año tras año que conllevan el riesgo de recorte de su presupuesto de inversión para adelantar o desarrollar a nivel nacional los proyectos de importancia estratégica que requiere el país y sus regiones. Enfatizándose que de acuerdo con lo establecido en el Decreto 1957 de 2007, modificado por el Decreto 4836 de 2011 y en concordancia con lo dispuesto en el Decreto Único Reglamentario – DUR 1068 de 2015, se establece que los recursos apropiados en cada vigencia deben ejecutarse al 31 de diciembre del año en cuestión. "/>
    <s v="La entidad optó por la constitución de reservas presupuestales sin cumplir las justificaciones que como requisitos se deben establecer para estas. Aunado a las falencias del Sistema de Control Interno relacionadas a la falta de planeación, control y seguimiento de cada una de las actividades previas y posteriores relacionadas con la ejecución del mencionado Contrato de Obra por parte de cada una de las Unidades Ejecutoras encargadas del Proyecto de Construcción del Puente Pumarejo al no informar al área de presupuesto del INVIAS, sobre las situaciones propias del desarrollo de la obra que no permitían su ejecución total dentro de los plazos previstos, y que ameritaban la constitución o reprogramación de recursos de vigencias futuras. "/>
    <s v="Elaborar guía para la estructuración de proyectos del INVIAS."/>
    <s v="Documentación y socialización de la guía técnica para la estructuración de proyectos del INVIAS."/>
    <s v="Guía técnica de estructuración de proyectos socializada"/>
    <n v="1"/>
    <d v="2020-07-20T00:00:00"/>
    <x v="23"/>
    <n v="23.428571428571427"/>
    <x v="0"/>
    <n v="1"/>
    <s v="Acción de mejora considerada no efectiva por la Contraloría General de la República, en anexo 2 del informe de Auditoría Financiera 2020, de junio de 2021."/>
    <m/>
    <n v="-1473.2"/>
    <x v="0"/>
    <n v="23.428571428571427"/>
    <n v="23.428571428571427"/>
    <n v="23.428571428571427"/>
    <s v="NO"/>
    <x v="0"/>
    <s v="CUMPLIDO"/>
    <x v="14"/>
    <x v="135"/>
    <n v="1"/>
    <x v="147"/>
  </r>
  <r>
    <n v="137"/>
    <n v="149"/>
    <m/>
    <s v="Disciplinario y Penal"/>
    <s v="22 02 004   "/>
    <s v="H2ACTL. D2. P2. Conformación y estabilidad en zonas de disposición de sobrantes ZODMES - ANLA - INVIAS._x000a__x000a_Como se evidencia por la CGR en visita realizada los días del 11 al 15 de marzo en el departamento del Quindío y del 22 al 26 de abril de 2019 en el departamento del Tolima y se registra (...) que no se han tomado las medidas eficaces, en cuanto a las estructuras exigidas en LA y que las fallas y movimientos en masa, afectan las zonas de depósito así como las zonas aledañas._x000a__x000a_Así mismo, es relevante precisar que en la construcción del proyecto cruce de la cordillera central Túnel de la Línea, contempla obras (la nueva calzada, túneles, puentes, viaductos) en donde se han generado volúmenes superiores a los autorizados en la Licencia Ambiental y se continúa depositando en las zonas de disposición agravando aún más la situación._x000a__x000a_(...) Es así, que en la visita de la CGR en los días del 11 al 15/03/2019 y del 22 al 26 de abril de 2019, se observó cómo éstas obras posteriores no funcionaron, pues no mejoraron las condiciones de la zona de los depósito, como se observa en el registro fotográfico de la presente observación estas zonas se encuentran falladas."/>
    <s v="Como se evidenció en las distintas comunicaciones realizadas por la Corporación Autónoma Regional del Quindío — CRQ, frente a los posibles incumplimientos en la disposición de materiales; INVIAS, no fue eficiente en el manejo ambiental del proyecto y omitió sus funciones en el cumplimiento ambiental y seguimiento de las obras del proyecto._x000a__x000a_"/>
    <s v="La unidad ejecutora solicitará  a la interventoría  un reporte mensual  de los volúmenes de materiales sobrantes programados (proyectados) y ejecutados (generados y dispuestos en ZODMES),  así como la actualización de volúmenes por contingencias, constatando los volúmenes dispuestos y autorizados por el licenciamiento ambiental. "/>
    <s v="La unidad ejecutora remitirá a la SMA los reportes mensuales."/>
    <s v="Reporte Mensual"/>
    <n v="6"/>
    <d v="2019-09-02T00:00:00"/>
    <x v="28"/>
    <n v="25.857142857142858"/>
    <x v="42"/>
    <n v="6"/>
    <s v="Se reemplazó a GPE (Gerencia de Proyectos Estratégicos) por GGP1 (Gerencia Grandes Proyectos 1), de conformidad con la Resolución INVIAS 3536 del 12 de noviembre de 2021."/>
    <m/>
    <n v="-1463.0333333333333"/>
    <x v="0"/>
    <n v="25.857142857142858"/>
    <n v="25.857142857142858"/>
    <n v="25.857142857142858"/>
    <m/>
    <x v="0"/>
    <s v="CUMPLIDO"/>
    <x v="15"/>
    <x v="136"/>
    <n v="1"/>
    <x v="148"/>
  </r>
  <r>
    <n v="138"/>
    <n v="150"/>
    <m/>
    <s v="Disciplinario, Penal y Fiscal"/>
    <s v="22 02 004   "/>
    <s v="H4ACTL. D4.P4.F1. Sistema de Tratamiento de Aguas Residuales Industriales - STARI - INVIAS._x000a__x000a_Las medidas de manejo ambiental relacionadas con el tratamiento de las aguas que drena el túnel piloto y el túnel principal del proyecto &quot;cruce de la cordillera central&quot;, popularmente conocido como túnel de la línea, han sido ineficaces, ineficientes y han representado pasivos ambientales que finalmente han sido asumidos por el estado a través del Instituto Nacional de Vías —INVÍAS-._x000a__x000a_Este ente de control considera que la gestión fiscal adelantada por el INVIAS, frente al tratamiento de las aguas residuales industriales del túnel piloto y principal del proyecto &quot;cruce de la cordillera central&quot;, fue ineficaz, ineficiente, inoportuna y antieconómica, toda vez que el INVIAS celebro el contrato No. 1883 de 2014 con Conlí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_x000a__x000a_(...)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
    <s v="Falencias en los mecanismos de control interno del INVIAS que no permiten advertir frente a el reconocimiento y pago de ítems contratados, que son responsabilidad de otros acuerdos contractuales._x000a__x000a_La ineficacia en la planeación por parte de INVIAS del Contrato No. 1883 de 2014, no permite advertir, las obligaciones contractuales del contratista UTSC como titular del permiso de vertimientos otorgado mediante Resolución CRQ No. 1633 de 2011."/>
    <s v="Elaborar y formalizar un informe acerca de las obligaciones ambientales del contrato, como experiencia hacia otros contratos. "/>
    <s v="Documentación de informe sobre obligaciones ambientales del contrato. "/>
    <s v=" Informe sobre obligaciones ambientales del contrato."/>
    <n v="1"/>
    <d v="2019-08-13T00:00:00"/>
    <x v="29"/>
    <n v="46"/>
    <x v="42"/>
    <n v="1"/>
    <s v="Se reemplazó a GPE (Gerencia de Proyectos Estratégicos) por GGP1 (Gerencia Grandes Proyectos 1), de conformidad con la Resolución INVIAS 3536 del 12 de noviembre de 2021._x000a__x000a_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_x000a__x000a_Razón de la inefectividad: &quot;En la presente auditoría se evidenciaron deficiencias relacionadas con los hallazgos que motivaron las acciones del Plan de Mejoramiento dispuesto por la entidad&quot; (Pág. 288)."/>
    <m/>
    <n v="-1467.0666666666666"/>
    <x v="0"/>
    <n v="46"/>
    <n v="46"/>
    <n v="46"/>
    <m/>
    <x v="0"/>
    <s v="CUMPLIDO"/>
    <x v="15"/>
    <x v="137"/>
    <n v="1"/>
    <x v="149"/>
  </r>
  <r>
    <n v="139"/>
    <n v="151"/>
    <n v="1"/>
    <s v="Disciplinario y Fiscal"/>
    <s v="22 02 004   "/>
    <s v="H5ACTL. D5.F2. Pago de la tarifa de seguimiento._x000a__x000a_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_x000a__x000a_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_x000a__x000a_(...)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quot;la construcción de box culvert de sección 1,0 m x 1,0 m, para un caudal de transporte de 0,94m3/s;(...)&quot;, en la Quebrada Balconcitos._x000a__x000a_Actividad 1._x000a_"/>
    <s v="Mecanismos de control interno por parte de INVIAS que no permiten advertir sobre la necesidad del traspaso de la titularidad de permisos ambientales, además de no ponderar los efectos fiscales de asumir la titularidad de las obligaciones ambientales que se desprenden, máxime en permisos ambientales que, presuntamente, no se requieren para seguir adelante con el proyecto."/>
    <s v="Identificar el o los Riesgos relacionados con el cumplimiento de las obligaciones contenidas en los Permisos, Concesiones y Autorizaciones Ambientales"/>
    <s v="Actividad 1: Realizar mesa de trabajo entre la Subdirección de Medio Ambiente y Gestión Social y el Grupo Gerencia de Proyectos Estratégicos,  con el fin de identificar y validar por parte de la Dirección Técnica el o los riesgos relacionados  con el cumplimiento de las obligaciones contenidas en los Permisos, Concesiones y Autorizaciones Ambientales, y  comunicar a la Oficina de Planeación el resultado de la mesa de trabajo, con el fin de que se actualice la Matriz de Riesgos de la entidad.                                                                                                                                           "/>
    <s v="Matriz de riesgo actualizada"/>
    <n v="1"/>
    <d v="2019-09-02T00:00:00"/>
    <x v="30"/>
    <n v="38.857142857142854"/>
    <x v="42"/>
    <n v="1"/>
    <s v="Acción cumplida ante evidencias presentadas por la Subdirección de Medio Ambiente y Gestión Social en memorando SMA 68257 del 15/09/2021._x000a__x000a_Se reemplazó a GPE (Gerencia de Proyectos Estratégicos) por GGP1 (Gerencia Grandes Proyectos 1), de conformidad con la Resolución INVIAS 3536 del 12 de noviembre de 2021._x000a_"/>
    <d v="2021-09-27T00:00:00"/>
    <n v="16.133333333333333"/>
    <x v="0"/>
    <n v="38.857142857142854"/>
    <n v="38.857142857142854"/>
    <n v="38.857142857142854"/>
    <m/>
    <x v="0"/>
    <s v="CUMPLIDO"/>
    <x v="15"/>
    <x v="138"/>
    <n v="1"/>
    <x v="150"/>
  </r>
  <r>
    <s v=""/>
    <n v="152"/>
    <n v="2"/>
    <m/>
    <s v="22 02 004   "/>
    <s v="H5ACTL. D5.F2. Pago de la tarifa de seguimiento._x000a__x000a_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_x000a__x000a_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_x000a__x000a_(...)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quot;la construcción de box culvert de sección 1,0 m x 1,0 m, para un caudal de transporte de 0,94m3/s;(...)&quot;, en la Quebrada Balconcitos._x000a__x000a__x000a_Actividad 2._x000a_"/>
    <s v="Mecanismos de control interno por parte de INVIAS que no permiten advertir sobre la necesidad del traspaso de la titularidad de permisos ambientales, además de no ponderar los efectos fiscales de asumir la titularidad de las obligaciones ambientales que se desprenden, máxime en permisos ambientales que, presuntamente, no se requieren para seguir adelante con el proyecto."/>
    <s v="Identificar el o los Riesgos relacionados con el cumplimiento de las obligaciones contenidas en los Permisos, Concesiones y Autorizaciones Ambientales."/>
    <s v="Actividad  2: Socialización   para la implementación de  la  Matriz de Riesgos actualizada  a la Subdirección de Medio Ambiente y Gestión Socia, el Grupo Gerencia de Proyectos Estratégicos y la Dirección Técnica ."/>
    <s v="Acta de Socialización"/>
    <n v="1"/>
    <d v="2020-06-01T00:00:00"/>
    <x v="29"/>
    <n v="4.1428571428571432"/>
    <x v="42"/>
    <n v="1"/>
    <s v="Acción cumplida ante evidencias presentadas por la Subdirección de Medio Ambiente y Gestión Social en memorando SMA 68257 del 15/09/2021._x000a__x000a_Se reemplazó a GPE (Gerencia de Proyectos Estratégicos) por GGP1 (Gerencia Grandes Proyectos 1), de conformidad con la Resolución INVIAS 3536 del 12 de noviembre de 2021."/>
    <d v="2021-09-27T00:00:00"/>
    <n v="15.133333333333333"/>
    <x v="0"/>
    <n v="4.1428571428571432"/>
    <n v="4.1428571428571432"/>
    <n v="4.1428571428571432"/>
    <m/>
    <x v="0"/>
    <s v=""/>
    <x v="15"/>
    <x v="138"/>
    <n v="2"/>
    <x v="151"/>
  </r>
  <r>
    <n v="140"/>
    <n v="153"/>
    <n v="5"/>
    <s v="Disciplinario y Fiscal"/>
    <s v="22 02 004   "/>
    <s v="H15ACTL. D14.F4. Pago de sanciones por manejo ambiental del proyecto._x000a__x000a__x000a_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_x000a__x000a_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_x000a__x000a_Actividad 1."/>
    <s v="Las situaciones presentadas tiene origen en la falta de seguimiento y control interno, por parte de la interventoría y supervisión ambiental del proyecto, sumado a la falta de compromiso ambiental y de responsabilidad ambiental empresarial por parte tanto del contratista encargado del proyecto de construcción de la &quot;Nueva vía Ibagué- Armenia - Túnel de la Línea&quot;, como por parte del Instituto Nacional de Vías – INVIAS."/>
    <s v="Identificar el o los Riesgos  relacionados  con el Procedimiento Sancionatorio Ambiental realizado por parte de las Autoridades Ambientales.  "/>
    <s v="Actividad 1: Realizar mesa de trabajo entre la Subdirección de Medio Ambiente y Gestión Social, el Grupo Gerencia de Proyectos Estratégicos  y la Oficina  Asesora Jurídica,  con el fin de identificar y validar por parte de  la Dirección Técnica el o los riesgos relacionados  con el Procedimiento Sancionatorio Ambiental realizado por parte de las Autoridades Ambientales, y  comunicar a la Oficina de Planeación el resultado de la mesa de trabajo, con el fin de que se actualice la Matriz de Riesgos de la entidad.                                                                                                                                                                                                                                                                   "/>
    <s v="Matriz de riesgos actualizada"/>
    <n v="1"/>
    <d v="2019-09-02T00:00:00"/>
    <x v="29"/>
    <n v="43.142857142857146"/>
    <x v="42"/>
    <n v="1"/>
    <s v="En atención de lo acordado en mesa de trabajo realizada con la Oficina Asesora Jurídica el 07 de octubre de 2020, se excluye a esta dependencia del “Área Líder”. _x000a__x000a_Acción cumplida ante evidencias presentadas por la Subdirección de Medio Ambiente y Gestión Social en memorando SMA 68257 del 15/09/2021._x000a__x000a_Se reemplazó a GPE (Gerencia de Proyectos Estratégicos) por GGP1 (Gerencia Grandes Proyectos 1), de conformidad con la Resolución INVIAS 3536 del 12 de noviembre de 2021._x000a__x000a_Acción de mejora considerada No Efectiva (cuando presentaba avance de 0%)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_x000a__x000a_Razón de la inefectividad: &quot;Las medidas para mitigar las deficiencias que las originan no se adelantaron en el plazo propuesto para su implementación&quot; (Pág. 288)."/>
    <d v="2021-09-27T00:00:00"/>
    <n v="15.133333333333333"/>
    <x v="0"/>
    <n v="43.142857142857146"/>
    <n v="43.142857142857146"/>
    <n v="43.142857142857146"/>
    <m/>
    <x v="0"/>
    <s v="CUMPLIDO"/>
    <x v="15"/>
    <x v="139"/>
    <n v="1"/>
    <x v="152"/>
  </r>
  <r>
    <s v=""/>
    <n v="154"/>
    <n v="6"/>
    <m/>
    <s v="22 02 004   "/>
    <s v="H15ACTL. D14.F4. Pago de sanciones por manejo ambiental del proyecto._x000a__x000a__x000a_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_x000a__x000a_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_x000a__x000a_Actividad 2."/>
    <s v="Las situaciones presentadas tiene origen en la falta de seguimiento y control interno, por parte de la interventoría y supervisión ambiental del proyecto, sumado a la falta de compromiso ambiental y de responsabilidad ambiental empresarial por parte tanto del contratista encargado del proyecto de construcción de la &quot;Nueva vía Ibagué- Armenia - Túnel de la Línea&quot;, como por parte del Instituto Nacional de Vías – INVIAS."/>
    <s v="Identificar el o los Riesgos  relacionados  con el Procedimiento Sancionatorio Ambiental realizado por parte de las Autoridades Ambientales.  "/>
    <s v="Actividad  2: Socialización   para la implementación de  la  Matriz de Riesgos actualizada  a la Subdirección de Medio Ambiente y Gestión Social,  el Grupo Gerencia de Proyectos Estratégicos  y la Oficina  Asesora Jurídica."/>
    <s v="Acta de Socialización"/>
    <n v="1"/>
    <d v="2020-07-01T00:00:00"/>
    <x v="31"/>
    <n v="4.2857142857142856"/>
    <x v="42"/>
    <n v="1"/>
    <s v="En atención de lo acordado en mesa de trabajo realizada con la Oficina Asesora Jurídica el 07 de octubre de 2020, se excluye a esta dependencia del “Área Líder”. _x000a__x000a_Acción cumplida ante evidencias presentadas por la Subdirección de Medio Ambiente y Gestión Social en memorando SMA 68257 del 15/09/2021._x000a__x000a_Se reemplazó a GPE (Gerencia de Proyectos Estratégicos) por GGP1 (Gerencia Grandes Proyectos 1), de conformidad con la Resolución INVIAS 3536 del 12 de noviembre de 2021._x000a__x000a_Acción de mejora considerada No Efectiva (cuando presentaba avance de 0%)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_x000a__x000a_Razón de la inefectividad: &quot;Las medidas para mitigar las deficiencias que las originan no se adelantaron en el plazo propuesto para su implementación&quot; (Pág. 288)."/>
    <d v="2021-09-27T00:00:00"/>
    <n v="14.1"/>
    <x v="0"/>
    <n v="4.2857142857142856"/>
    <n v="4.2857142857142856"/>
    <n v="4.2857142857142856"/>
    <m/>
    <x v="0"/>
    <s v=""/>
    <x v="15"/>
    <x v="139"/>
    <n v="2"/>
    <x v="153"/>
  </r>
  <r>
    <n v="141"/>
    <n v="155"/>
    <n v="16"/>
    <s v="Administrativo"/>
    <n v="1801001"/>
    <s v="H10AF18. Cuenta 1710 Bienes de Uso Público en Servicio, inventario vías secundarias y terciarias._x000a__x000a_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_x000a__x000a_Acción 1 - Actividad 1."/>
    <s v="Para la CGR el Instituto cuenta es con un auxiliar donde se encuentran relacionados los bienes que están registrados en la contabilidad, pero no con un inventario físico que le permita cruzar cifras para determinar su consistencia y razonabilidad."/>
    <s v="Generar flujos de información con las áreas origen y establecer los criterios necesarios,  para el reconocimiento contable y/o revelación."/>
    <s v="Actualizar, socializar e Implementar las políticas contables en lo referente a los predios de uso publico._x000a_"/>
    <s v="Política Contable actualizada"/>
    <n v="1"/>
    <d v="2019-08-13T00:00:00"/>
    <x v="32"/>
    <n v="33"/>
    <x v="43"/>
    <n v="1"/>
    <s v="Acción de mejora considerada no efectiva por la Contraloría General de la República, en anexo 2 del informe de Auditoría Financiera 2020, de junio de 2021."/>
    <m/>
    <n v="-1464.0333333333333"/>
    <x v="0"/>
    <n v="33"/>
    <n v="33"/>
    <n v="33"/>
    <s v="NO"/>
    <x v="0"/>
    <s v="CUMPLIDO"/>
    <x v="16"/>
    <x v="140"/>
    <n v="1"/>
    <x v="154"/>
  </r>
  <r>
    <s v=""/>
    <n v="156"/>
    <n v="17"/>
    <m/>
    <n v="1801001"/>
    <s v="H10AF18. Cuenta 1710 Bienes de Uso Público en Servicio, inventario vías secundarias y terciarias. _x000a__x000a_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_x000a__x000a_Acción 1 - Actividad 2."/>
    <s v="Para la CGR el Instituto cuenta es con un auxiliar donde se encuentran relacionados los bienes que están registrados en la contabilidad, pero no con un inventario físico que le permita cruzar cifras para determinar su consistencia y razonabilidad."/>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x v="33"/>
    <n v="20"/>
    <x v="43"/>
    <n v="1"/>
    <s v="Acción de mejora considerada no efectiva por la Contraloría General de la República, en anexo 2 del informe de Auditoría Financiera 2020, de junio de 2021."/>
    <d v="2021-03-03T00:00:00"/>
    <n v="14.266666666666667"/>
    <x v="0"/>
    <n v="20"/>
    <n v="20"/>
    <n v="20"/>
    <s v="NO"/>
    <x v="0"/>
    <s v=""/>
    <x v="16"/>
    <x v="140"/>
    <n v="2"/>
    <x v="155"/>
  </r>
  <r>
    <s v=""/>
    <n v="157"/>
    <n v="18"/>
    <m/>
    <n v="1801001"/>
    <s v="H10AF18. Cuenta 1710 Bienes de Uso Público en Servicio, inventario vías secundarias y terciarias. _x000a__x000a_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_x000a__x000a_Acción 1 - Actividad 3."/>
    <s v="Para la CGR el Instituto cuenta es con un auxiliar donde se encuentran relacionados los bienes que están registrados en la contabilidad, pero no con un inventario físico que le permita cruzar cifras para determinar su consistencia y razonabilidad."/>
    <s v="Generar flujos de información con las áreas origen y establecer los criterios necesarios,  para el reconocimiento contable y/o revelación."/>
    <s v="Documentar los criterios para el flujo de información con las áreas encargadas."/>
    <s v="Acuerdo de servicio con las áreas responsables."/>
    <n v="2"/>
    <d v="2019-08-13T00:00:00"/>
    <x v="33"/>
    <n v="20"/>
    <x v="44"/>
    <n v="2"/>
    <s v="Acción de mejora considerada no efectiva por la Contraloría General de la República, en anexo 2 del informe de Auditoría Financiera 2020, de junio de 2021."/>
    <m/>
    <n v="-1461"/>
    <x v="0"/>
    <n v="20"/>
    <n v="20"/>
    <n v="20"/>
    <s v="NO"/>
    <x v="0"/>
    <s v=""/>
    <x v="16"/>
    <x v="140"/>
    <n v="3"/>
    <x v="156"/>
  </r>
  <r>
    <n v="142"/>
    <n v="158"/>
    <n v="22"/>
    <s v="Administrativo"/>
    <n v="1801001"/>
    <s v="H12AF18. Reconocimiento Terrenos subcuentas de la cuenta 1710 Bienes de Uso Público en Servicio. _x000a__x000a_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_x000a__x000a_Acción 1 - Actividad 1."/>
    <s v="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
    <s v="Generar flujos de información con las áreas origen y establecer los criterios necesarios,  para el reconocimiento contable y/o revelación."/>
    <s v="Actualizar, socializar e Implementar las Políticas Contables en lo referente al registro contable de los Predios de Uso Público._x000a_"/>
    <s v="Política Contable actualizada"/>
    <n v="1"/>
    <d v="2019-08-13T00:00:00"/>
    <x v="32"/>
    <n v="33"/>
    <x v="45"/>
    <n v="1"/>
    <s v="Acción de mejora considerada no efectiva por la Contraloría General de la República, en anexo 2 del informe de Auditoría Financiera 2020, de junio de 2021."/>
    <m/>
    <n v="-1464.0333333333333"/>
    <x v="0"/>
    <n v="33"/>
    <n v="33"/>
    <n v="33"/>
    <s v="NO"/>
    <x v="0"/>
    <s v="CUMPLIDO"/>
    <x v="16"/>
    <x v="141"/>
    <n v="1"/>
    <x v="157"/>
  </r>
  <r>
    <s v=""/>
    <n v="159"/>
    <n v="23"/>
    <m/>
    <n v="1801001"/>
    <s v="H12AF18. Reconocimiento Terrenos subcuentas de la cuenta 1710 Bienes de Uso Público en Servicio. _x000a__x000a_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_x000a__x000a__x000a_Acción 1 - Actividad 2."/>
    <s v="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x v="33"/>
    <n v="20"/>
    <x v="45"/>
    <n v="1"/>
    <s v="Acción de mejora considerada no efectiva por la Contraloría General de la República, en anexo 2 del informe de Auditoría Financiera 2020, de junio de 2021."/>
    <d v="2021-03-03T00:00:00"/>
    <n v="14.266666666666667"/>
    <x v="0"/>
    <n v="20"/>
    <n v="20"/>
    <n v="20"/>
    <s v="NO"/>
    <x v="0"/>
    <s v=""/>
    <x v="16"/>
    <x v="141"/>
    <n v="2"/>
    <x v="158"/>
  </r>
  <r>
    <s v=""/>
    <n v="160"/>
    <n v="24"/>
    <m/>
    <n v="1801001"/>
    <s v="H12AF18. Reconocimiento Terrenos subcuentas de la cuenta 1710 Bienes de Uso Público en Servicio. _x000a__x000a_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_x000a__x000a__x000a_Acción 1 - Actividad 3."/>
    <s v="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
    <s v="Generar flujos de información con las áreas origen y establecer los criterios necesarios,  para el reconocimiento contable y/o revelación."/>
    <s v="Documentar los criterios para el flujo de información con las áreas encargadas."/>
    <s v="Acuerdo de servicio con la Subdirección de Medio Ambiente."/>
    <n v="1"/>
    <d v="2019-08-13T00:00:00"/>
    <x v="33"/>
    <n v="20"/>
    <x v="45"/>
    <n v="1"/>
    <s v="Acción de mejora considerada no efectiva por la Contraloría General de la República, en anexo 2 del informe de Auditoría Financiera 2020, de junio de 2021."/>
    <m/>
    <n v="-1461"/>
    <x v="0"/>
    <n v="20"/>
    <n v="20"/>
    <n v="20"/>
    <s v="NO"/>
    <x v="0"/>
    <s v=""/>
    <x v="16"/>
    <x v="141"/>
    <n v="3"/>
    <x v="159"/>
  </r>
  <r>
    <n v="143"/>
    <n v="161"/>
    <n v="25"/>
    <s v="Administrativo"/>
    <n v="1801001"/>
    <s v="H13AF18. Depreciación BUP en Servicio – Predios.  _x000a__x000a_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_x000a__x000a_Lo anterior por deficiencias en la gestión para acogerse al nuevo marco normativo contable, lo cual afecta la razonabilidad de los estados financieros._x000a__x000a_Acción 1 - Actividad 1._x000a_"/>
    <s v="El hecho de que el valor de los terrenos no se encuentra debidamente reconocido por separado."/>
    <s v="Generar flujos de información con las áreas origen y establecer los criterios necesarios,  para el reconocimiento contable y/o revelación."/>
    <s v="1.  Actualizar, socializar e Implementar las Políticas Contables en lo referente al registro contable de los Predios de Uso Público._x000a_"/>
    <s v="Política Contable actualizada"/>
    <n v="1"/>
    <d v="2019-08-13T00:00:00"/>
    <x v="32"/>
    <n v="33"/>
    <x v="45"/>
    <n v="1"/>
    <s v="Acción de mejora considerada no efectiva por la Contraloría General de la República, en anexo 2 del informe de Auditoría Financiera 2020, de junio de 2021."/>
    <m/>
    <n v="-1464.0333333333333"/>
    <x v="0"/>
    <n v="33"/>
    <n v="33"/>
    <n v="33"/>
    <s v="NO"/>
    <x v="0"/>
    <s v="CUMPLIDO"/>
    <x v="16"/>
    <x v="142"/>
    <n v="1"/>
    <x v="160"/>
  </r>
  <r>
    <s v=""/>
    <n v="162"/>
    <n v="26"/>
    <m/>
    <n v="1801001"/>
    <s v="H13AF18. Depreciación BUP en Servicio – Predios. _x000a__x000a_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_x000a__x000a_Lo anterior por deficiencias en la gestión para acogerse al nuevo marco normativo contable, lo cual afecta la razonabilidad de los estados financieros._x000a__x000a__x000a_Acción 1 - Actividad 2._x000a_"/>
    <s v="El hecho de que el valor de los terrenos no se encuentra debidamente reconocido por separado."/>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x v="33"/>
    <n v="20"/>
    <x v="45"/>
    <n v="1"/>
    <s v="Acción de mejora considerada no efectiva por la Contraloría General de la República, en anexo 2 del informe de Auditoría Financiera 2020, de junio de 2021."/>
    <d v="2021-03-03T00:00:00"/>
    <n v="14.266666666666667"/>
    <x v="0"/>
    <n v="20"/>
    <n v="20"/>
    <n v="20"/>
    <s v="NO"/>
    <x v="0"/>
    <s v=""/>
    <x v="16"/>
    <x v="142"/>
    <n v="2"/>
    <x v="161"/>
  </r>
  <r>
    <s v=""/>
    <n v="163"/>
    <n v="27"/>
    <m/>
    <n v="1801001"/>
    <s v="H13AF18. Depreciación BUP en Servicio – Predios.  _x000a__x000a_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_x000a__x000a_Lo anterior por deficiencias en la gestión para acogerse al nuevo marco normativo contable, lo cual afecta la razonabilidad de los estados financieros._x000a__x000a__x000a_Acción 1 - Actividad 3._x000a_"/>
    <s v="El hecho de que el valor de los terrenos no se encuentra debidamente reconocido por separado."/>
    <s v="Generar flujos de información con las áreas origen y establecer los criterios necesarios,  para el reconocimiento contable y/o revelación."/>
    <s v="Documentar los criterios para el flujo de información con las áreas encargadas."/>
    <s v="Acuerdo de servicio con la Subdirección de Medio Ambiente."/>
    <n v="1"/>
    <d v="2019-08-13T00:00:00"/>
    <x v="33"/>
    <n v="20"/>
    <x v="45"/>
    <n v="1"/>
    <s v="Acción de mejora considerada no efectiva por la Contraloría General de la República, en anexo 2 del informe de Auditoría Financiera 2020, de junio de 2021."/>
    <m/>
    <n v="-1461"/>
    <x v="0"/>
    <n v="20"/>
    <n v="20"/>
    <n v="20"/>
    <s v="NO"/>
    <x v="0"/>
    <s v=""/>
    <x v="16"/>
    <x v="142"/>
    <n v="3"/>
    <x v="162"/>
  </r>
  <r>
    <n v="144"/>
    <n v="164"/>
    <m/>
    <s v="Administrativo con presunta incidencia disciplinaria"/>
    <n v="1801001"/>
    <s v="H21AF18. Demandas en contra del INVÍAS.  _x000a__x000a_Revisada la información contenida en el cuadro de los procesos en contra de la Entidad suministrado por la Oficina Jurídica , se observa que a 31 de diciembre de 2018, se siguen presentando inconsistencias como:_x000a__x000a_• Se encuentran registrados 3.197 procesos mientras que en eKogui solamente hay registrados 2.687._x000a_• El reporte presenta 487 procesos que no tienen calificado el riesgo._x000a_• Existen158 procesos que tienen calificado el riesgo como alto y  no se encuentran provisionados, sin embargo._x000a_• Se encuentran 483 procesos que tienen calificado el riesgo como bajo y medio bajo, los cuales tiene registrada provisión. ......_x000a_• En el reporte de procesos pendientes de pago suministrado por la Entidad, existen 61 casos que no cuentan con el número del proceso....._x000a__x000a_Esta situación tiene presunta incidencia disciplinaria por la posible inobservancia de lo establecido en el artículo 3 y 5 del Decreto 2052 del 16 de octubre de 2016 y la Resolución 353 del 01 de noviembre de 2016 ambas de la Agencia Nacional de Defensa Jurídica del Estado y la Resolución 783 Interna del INVÍAS del 20 de febrero de 2019, por medio de la cual se adopta una metodología para el cálculo de la provisión contable y de pasivos contingentes._x000a_"/>
    <s v="Deficiencias de control, seguimiento y articulación de la información de la oficina jurídica al área contable, generando riesgos para el debido registro contable, que permita un seguimiento oportuno y eficaz de los procesos en contra de la entidad y la adopción adecuada de decisiones frente a los mismos. "/>
    <s v="Actualizar y depurar por parte de la OAJ, el aplicativo de información Ekogui, tanto al interior de la Entidad como ante la Agencia Nacional de Defensa Jurídica del Estado, con la finalidad de mantenerlo actualizado y de esta manera, tener certeza que la información allí reportada sea confiable. _x000a__x000a__x000a_"/>
    <s v="Fortalecer el control mediante la verificación semestral de la información cargada en el aplicativo Ekogui y el diligenciamiento de todas las casillas, por parte del funcionario designado por la OAJ para tal fin."/>
    <s v="Reporte de verificación del aplicativo Ekogui."/>
    <n v="2"/>
    <d v="2019-08-13T00:00:00"/>
    <x v="34"/>
    <n v="52.142857142857146"/>
    <x v="20"/>
    <n v="2"/>
    <s v="Acción de mejora considerada no efectiva por la Contraloría General de la República, en anexo 2 del informe de Auditoría Financiera 2020, de junio de 2021."/>
    <d v="2021-07-02T00:00:00"/>
    <n v="10.8"/>
    <x v="0"/>
    <n v="52.142857142857146"/>
    <n v="52.142857142857146"/>
    <n v="52.142857142857146"/>
    <s v="NO"/>
    <x v="0"/>
    <s v="CUMPLIDO"/>
    <x v="16"/>
    <x v="143"/>
    <n v="1"/>
    <x v="163"/>
  </r>
  <r>
    <n v="145"/>
    <n v="165"/>
    <n v="39"/>
    <s v="Administrativo con presunta incidencia disciplinaria"/>
    <n v="1801001"/>
    <s v="H22AF18. Cuentas de Orden. _x000a__x000a_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_x000a__x000a_Se estableció que las cuentas “9120 Cuentas de Orden Acreedoras – Pasivos Contingentes – Litigios y Mecanismos Alternativos de Solución de conflictos y 9905 Acreedoras por Contra – Pasivos Contingentes por contra”, se encuentran subestimadas en $2.318.105.1 millones._x000a__x000a_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_x000a__x000a_Acción 1 - Actividad 1."/>
    <s v="Deficiencias de seguimiento y depuración y actualización de la calificación de los procesos en contra del Instituto."/>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x v="33"/>
    <n v="20"/>
    <x v="17"/>
    <n v="1"/>
    <s v="Acción de mejora considerada no efectiva por la Contraloría General de la República en Informe de Auditoría Financiera 2019, página 88._x000a__x000a_En atención de lo acordado en mesa de trabajo realizada con la Oficina Asesora Jurídica el 07 de octubre de 2020, se excluye a esta dependencia del “Área Líder”. _x000a__x000a_Acción de mejora considerada no efectiva por la Contraloría General de la República, en anexo 2 del informe de Auditoría Financiera 2020, de junio de 2021."/>
    <d v="2021-03-04T00:00:00"/>
    <n v="14.3"/>
    <x v="0"/>
    <n v="20"/>
    <n v="20"/>
    <n v="20"/>
    <s v="NO"/>
    <x v="0"/>
    <s v="CUMPLIDO"/>
    <x v="16"/>
    <x v="144"/>
    <n v="1"/>
    <x v="164"/>
  </r>
  <r>
    <s v=""/>
    <n v="166"/>
    <n v="40"/>
    <m/>
    <n v="1801001"/>
    <s v="H22AF18. Cuentas de Orden. _x000a__x000a_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_x000a__x000a_Se estableció que las cuentas “9120 Cuentas de Orden Acreedoras – Pasivos Contingentes – Litigios y Mecanismos Alternativos de Solución de conflictos y 9905 Acreedoras por Contra – Pasivos Contingentes por contra”, se encuentran subestimadas en $2.318.105.1 millones._x000a__x000a_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_x000a__x000a_Acción 1 - Actividad 2."/>
    <s v="Deficiencias de seguimiento y depuración y actualización de la calificación de los procesos en contra del Instituto."/>
    <s v="Generar flujos de información con las áreas origen y establecer los criterios necesarios,  para el reconocimiento contable y/o revelación."/>
    <s v="Documentar los criterios para el flujo de información con las áreas encargadas´."/>
    <s v="Acuerdo de servicio con la Oficina Asesora Jurídica."/>
    <n v="1"/>
    <d v="2019-08-13T00:00:00"/>
    <x v="33"/>
    <n v="20"/>
    <x v="46"/>
    <n v="1"/>
    <s v="Acción de mejora considerada no efectiva por la Contraloría General de la República en Informe de Auditoría Financiera 2019, página 88._x000a__x000a_Acción de mejora considerada no efectiva por la Contraloría General de la República, en anexo 2 del informe de Auditoría Financiera 2020, de junio de 2021."/>
    <m/>
    <n v="-1461"/>
    <x v="0"/>
    <n v="20"/>
    <n v="20"/>
    <n v="20"/>
    <s v="NO"/>
    <x v="0"/>
    <s v=""/>
    <x v="16"/>
    <x v="144"/>
    <n v="2"/>
    <x v="165"/>
  </r>
  <r>
    <n v="146"/>
    <n v="167"/>
    <n v="41"/>
    <s v="Administrativo con presunta incidencia disciplinaria"/>
    <n v="1801001"/>
    <s v="H23AF18. Notas a los Estados Financieros. _x000a__x000a_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_x000a__x000a_Propiedades, Planta y Equipo:_x000a_Bienes de Uso Público en Construcción:_x000a_Bienes de Uso Público en Servicio:_x000a_Sobre Provisiones:_x000a_Sobre Pasivos Contingentes: _x000a_Este hallazgo tiene una presunta incidencia disciplinaria, toda vez que pudo haberse incumplido la Resolución 484 de 2017 por la cual se modifica la Resolución 533 de 2015 y el Instructivo 002 Numeral 3. Revelaciones, expedido por la Contaduría General de la Nación._x000a__x000a_Acción 1 - Actividad 1."/>
    <s v="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
    <s v="Aplicar el nuevo marco normativo para entidades de gobierno en lo relacionado a las Notas de los Estados Financieros."/>
    <s v="Establecer una lista de chequeo de revelaciones a diligenciar al momento de la elaboración de los Estados Financieros."/>
    <s v="Lista de chequeo"/>
    <n v="1"/>
    <d v="2019-08-13T00:00:00"/>
    <x v="33"/>
    <n v="20"/>
    <x v="17"/>
    <n v="1"/>
    <s v="Acción de mejora considerada no efectiva por la Contraloría General de la República en Informe de Auditoría Financiera 2019, página 88._x000a__x000a_Acción de mejora considerada no efectiva por la Contraloría General de la República, en anexo 2 del informe de Auditoría Financiera 2020, de junio de 2021."/>
    <m/>
    <n v="-1461"/>
    <x v="0"/>
    <n v="20"/>
    <n v="20"/>
    <n v="20"/>
    <s v="NO"/>
    <x v="0"/>
    <s v="CUMPLIDO"/>
    <x v="16"/>
    <x v="145"/>
    <n v="1"/>
    <x v="166"/>
  </r>
  <r>
    <s v=""/>
    <n v="168"/>
    <n v="42"/>
    <m/>
    <n v="1801001"/>
    <s v="H23AF18. Notas a los Estados Financieros. _x000a__x000a_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_x000a__x000a_Propiedades, Planta y Equipo:_x000a_Bienes de Uso Público en Construcción:_x000a_Bienes de Uso Público en Servicio:_x000a_Sobre Provisiones:_x000a_Sobre Pasivos Contingentes: _x000a_Este hallazgo tiene una presunta incidencia disciplinaria, toda vez que pudo haberse incumplido la Resolución 484 de 2017 por la cual se modifica la Resolución 533 de 2015 y el Instructivo 002 Numeral 3. Revelaciones, expedido por la Contaduría General de la Nación._x000a__x000a_Acción 1 - Actividad 2."/>
    <s v="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
    <s v="Aplicar el nuevo marco normativo para entidades de gobierno en lo relacionado a las notas de los estados financieros."/>
    <s v="Aplicar la lista de chequeo al momento de realizar los Estados Financieros."/>
    <s v="Notas y revelaciones en la presentación de los Estados Financieros del Instituto."/>
    <n v="1"/>
    <d v="2019-08-13T00:00:00"/>
    <x v="32"/>
    <n v="33"/>
    <x v="17"/>
    <n v="1"/>
    <s v="Acción de mejora considerada no efectiva por la Contraloría General de la República en Informe de Auditoría Financiera 2019, página 88._x000a__x000a_Acción de mejora considerada no efectiva por la Contraloría General de la República, en anexo 2 del informe de Auditoría Financiera 2020, de junio de 2021."/>
    <m/>
    <n v="-1464.0333333333333"/>
    <x v="0"/>
    <n v="33"/>
    <n v="33"/>
    <n v="33"/>
    <s v="NO"/>
    <x v="0"/>
    <s v=""/>
    <x v="16"/>
    <x v="145"/>
    <n v="2"/>
    <x v="167"/>
  </r>
  <r>
    <n v="147"/>
    <n v="169"/>
    <m/>
    <s v="Administrativo con presunta incidencia disciplinaria"/>
    <n v="1801001"/>
    <s v="_x000a_H24AF18. Implementación de Normas Internacionales de Contabilidad Pública. _x000a__x000a_Mediante Contrato 01290, firmado el 22 de noviembre de 2017, el INVÍAS contrató la “Consultoría para la asesoría y acompañamiento en la adopción e implementación de normas internacionales de contabilidad para el sector público NICSP en el Instituto Nacional de Vías._x000a__x000a_Respecto a la ejecución del contrato se observó: ..._x000a__x000a_Lo anterior, conllevó a que no se observaran en las políticas contables del INVIAS cambios referentes a aspectos tales como:_x000a__x000a_- Medición inicial de los préstamos por pagar._x000a_- Medición inicial de las provisiones._x000a_- Indicios de deterioro del valor de los activos no generadores de efectivo._x000a_- Reversión de las pérdidas por deterioro del valor de los activos no generadores de efectivo._x000a__x000a__x000a__x000a_"/>
    <s v="No se evidencian pronunciamientos por parte del INVIAS en cuanto a los aspectos señalados, lo cual se constituye en presunta inobservancia al numeral 1 del artículo 4 de la Ley 80 de 1993, respecto a la exigencia de una ejecución idónea del objeto contratado; así como el numeral 8 del artículo 26 de la misma ley, en lo que corresponde a velar por la buena calidad del objeto contratado"/>
    <s v="Establecer que en los informes Finales y/o acta de recibo definitivo de supervisión, se adjunte  o enuncie donde se encuentran publicados los productos objeto del contrato"/>
    <s v="Incluir un numeral al  Formato del &quot;Acta de Recibo definitivo contrato por prestación de servicios profesionales y de apoyo a la gestión No. ACONTR-FR-37&quot;, con los productos objeto del contrato y sus anexos y su ubicación."/>
    <s v="Acta de Recibo definitivo Actualizada"/>
    <n v="1"/>
    <d v="2019-08-13T00:00:00"/>
    <x v="33"/>
    <n v="20"/>
    <x v="17"/>
    <n v="1"/>
    <s v="Acción de mejora considerada no efectiva por la Contraloría General de la República en Informe de Auditoría Financiera 2019, página 88._x000a__x000a_Acción de mejora considerada no efectiva por la Contraloría General de la República, en anexo 2 del informe de Auditoría Financiera 2020, de junio de 2021. Acción valorada como tal antes de cumplimiento del 100%."/>
    <d v="2021-08-06T00:00:00"/>
    <n v="19.466666666666665"/>
    <x v="0"/>
    <n v="20"/>
    <n v="20"/>
    <n v="20"/>
    <s v="NO"/>
    <x v="0"/>
    <s v="CUMPLIDO"/>
    <x v="16"/>
    <x v="146"/>
    <n v="1"/>
    <x v="168"/>
  </r>
  <r>
    <n v="148"/>
    <n v="170"/>
    <n v="47"/>
    <s v="Administrativo con presunta incidencia disciplinaria"/>
    <n v="1801001"/>
    <s v="H26AF18. Reservas Presupuestal de 2017 no ejecutadas en el 2018. _x000a__x000a_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_x000a__x000a_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_x000a__x000a_Acción 1 - Actividad 1._x000a_"/>
    <s v="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
    <s v="Adoptar hoja de ruta para el seguimiento a la ejecución financiera de los proyectos de inversión."/>
    <s v="Realizar mesas de trabajo para establecer los parámetros de seguimiento a los proyectos y plasmarlos en la hoja de ruta."/>
    <s v="Registro de participantes"/>
    <n v="2"/>
    <d v="2019-11-01T00:00:00"/>
    <x v="35"/>
    <n v="12.857142857142858"/>
    <x v="47"/>
    <n v="2"/>
    <s v="SIN OBSERVACIONES"/>
    <m/>
    <n v="-1462"/>
    <x v="0"/>
    <n v="12.857142857142858"/>
    <n v="12.857142857142858"/>
    <n v="12.857142857142858"/>
    <m/>
    <x v="0"/>
    <s v="CUMPLIDO"/>
    <x v="16"/>
    <x v="147"/>
    <n v="1"/>
    <x v="169"/>
  </r>
  <r>
    <s v=""/>
    <n v="171"/>
    <n v="48"/>
    <m/>
    <n v="1801001"/>
    <s v="H26AF18. Reservas Presupuestal de 2017 no ejecutadas en el 2018.  _x000a__x000a_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_x000a__x000a_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_x000a__x000a_Acción 1 - Actividad 2._x000a_"/>
    <s v="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
    <s v="Adoptar hoja de ruta para el seguimiento a la ejecución financiera de los proyectos de inversión."/>
    <s v="Adoptar y formalizar la hoja de ruta en aplicativo del Sistema de Calidad de la Entidad."/>
    <s v="Hoja de ruta adoptada"/>
    <n v="1"/>
    <d v="2020-01-30T00:00:00"/>
    <x v="36"/>
    <n v="2.2857142857142856"/>
    <x v="47"/>
    <n v="1"/>
    <s v="SIN OBSERVACIONES"/>
    <m/>
    <n v="-1462.5333333333333"/>
    <x v="0"/>
    <n v="2.2857142857142856"/>
    <n v="2.2857142857142856"/>
    <n v="2.2857142857142856"/>
    <m/>
    <x v="0"/>
    <s v=""/>
    <x v="16"/>
    <x v="147"/>
    <n v="2"/>
    <x v="170"/>
  </r>
  <r>
    <s v=""/>
    <n v="172"/>
    <n v="49"/>
    <m/>
    <n v="1801001"/>
    <s v="H26AF18. Reservas Presupuestal de 2017 no ejecutadas en el 2018. _x000a__x000a_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_x000a__x000a_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_x000a__x000a_Acción 1 - Actividad 3._x000a_"/>
    <s v="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
    <s v="Adoptar hoja de ruta para el seguimiento a la ejecución financiera de los proyectos de inversión."/>
    <s v="Socialización de la hoja de ruta."/>
    <s v="Socialización a través de correo electrónico"/>
    <n v="1"/>
    <d v="2020-01-30T00:00:00"/>
    <x v="37"/>
    <n v="1"/>
    <x v="29"/>
    <n v="1"/>
    <s v="SIN OBSERVACIONES"/>
    <m/>
    <n v="-1462.2333333333333"/>
    <x v="0"/>
    <n v="1"/>
    <n v="1"/>
    <n v="1"/>
    <m/>
    <x v="0"/>
    <s v=""/>
    <x v="16"/>
    <x v="147"/>
    <n v="3"/>
    <x v="171"/>
  </r>
  <r>
    <s v=""/>
    <n v="173"/>
    <n v="50"/>
    <m/>
    <n v="1801001"/>
    <s v="H26AF18. Reservas Presupuestal de 2017 no ejecutadas en el 2018. _x000a__x000a_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_x000a__x000a_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_x000a__x000a_Acción 1 - Actividad 4._x000a_"/>
    <s v="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
    <s v="Adoptar hoja de ruta para el seguimiento a la ejecución financiera de los proyectos de inversión."/>
    <s v="Realizar seguimiento a su adecuada implementación y aplicación de la hoja de ruta en los proyectos."/>
    <s v="Informe mensual de seguimiento "/>
    <n v="12"/>
    <d v="2020-02-06T00:00:00"/>
    <x v="26"/>
    <n v="51.285714285714285"/>
    <x v="6"/>
    <n v="12"/>
    <s v="Acción cumplida ante evidencias presentadas por la Dirección Operativa en memorando DO 28547 del 27/04/2021 ."/>
    <d v="2021-05-21T00:00:00"/>
    <n v="3.7"/>
    <x v="0"/>
    <n v="51.285714285714285"/>
    <n v="51.285714285714285"/>
    <n v="51.285714285714285"/>
    <m/>
    <x v="0"/>
    <s v=""/>
    <x v="16"/>
    <x v="147"/>
    <n v="4"/>
    <x v="172"/>
  </r>
  <r>
    <n v="149"/>
    <n v="174"/>
    <m/>
    <s v="Administrativo"/>
    <s v="14 05 001   "/>
    <s v="H30AF18. Gestión en la liquidación de contratos. _x000a__x000a_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_x000a__x000a_Acción 2."/>
    <s v="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
    <s v="Acción 2: Realizar seguimiento a la liquidación de los contratos observados por la CGR, con el fin de proceder a la liquidación de los mismos."/>
    <s v="Efectuar seguimiento y presentar la liquidación de los contratos en los cuales procede la misma. (se informaran a medida que se tenga notificación del proceso judicial)."/>
    <s v="Documento  de Liquidación"/>
    <n v="29"/>
    <d v="2019-08-13T00:00:00"/>
    <x v="38"/>
    <n v="24.428571428571427"/>
    <x v="48"/>
    <n v="26"/>
    <s v="Mediante memorando DC 22989 del 24 de abril de 2020 se excluye a la Dirección de Contratación dado que se evidenció la gestión realizada para el alcance de la acción de mejora propuesta, dentro de sus competencias._x000a__x000a_Está pendiente de liquidación, tres contratos a cargo del GGP y un convenio a cargo de la SRT.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_x000a__x000a_Razón de la inefectividad: &quot;Las medidas para mitigar las deficiencias que las originan no se adelantaron en el plazo propuesto para su implementación&quot; (Pág. 288)._x000a__x000a_Acción 1 reportada en informe de Acciones Cumplidas, segundo semestre de 2021."/>
    <m/>
    <n v="-1462.0333333333333"/>
    <x v="6"/>
    <n v="21.901477832512313"/>
    <n v="21.901477832512313"/>
    <n v="24.428571428571427"/>
    <m/>
    <x v="3"/>
    <s v="VENCIDO"/>
    <x v="16"/>
    <x v="148"/>
    <n v="1"/>
    <x v="173"/>
  </r>
  <r>
    <n v="150"/>
    <n v="175"/>
    <m/>
    <s v=" Administrativo con presunta incidencia fiscal y disciplinaria"/>
    <s v="14 04 100   "/>
    <s v="H31AF18. Intereses moratorios fallos judiciales._x000a__x000a_El INVIAS en la vigencia 2018 pagó 105 fallos condenatorios, por $46.462.7 millones, por los cuales reconoció  y pagó  intereses moratorios  por  $9.945.2 millones,  correspondientes a los causados por fuera del término legal de 10 meses posteriores a su ejecutoria (Ley 1437 de 2011, artículos 192,195 y 308). _x000a__x000a_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
    <s v="Situación que se  traduce  en una gestión deficiente  para la consecución  y provisión oportuna de los recursos necesarios para atender los pagos y deficiencias en la articulación entre las áreas que tienen que ver con el proceso"/>
    <s v="Revisar y actualizar el procedimiento ALEDEJ-PR-7 PAGO DE CRÉDITOS JUDICIALES, incorporando las acciones de gestión de recursos para  pago."/>
    <s v="Revisar y actualizar el procedimiento ALEDEJ-PR-7 PAGO DE CRÉDITOS JUDICIALES, incorporando las acciones de gestión de recursos para  pago."/>
    <s v="Procedimiento revisado y actualizado"/>
    <n v="1"/>
    <d v="2021-07-30T00:00:00"/>
    <x v="16"/>
    <n v="22"/>
    <x v="20"/>
    <n v="0"/>
    <s v="La Contraloría General de la República consideró efectiva la acción de mejora en el Informe de Auditoría Financiera 2019, página 88, pero esta acción no presenta avance debido a que a la fecha la Oficina Asesora Jurídica no ha remitido los soportes concertados. Por lo cual, se presume que es un error involuntario del Ente de Control._x000a__x000a_Acción de mejora considerada no efectiva por la Contraloría General de la República en Informe de Auditoría Financiera 2019, página 88._x000a__x000a_Acción de mejora considerada no efectiva por la Contraloría General de la República, en anexo 2 del informe de Auditoría Financiera 2020, de junio de 2021._x000a__x000a_Acción reformulada por la Oficina Asesora Jurídica según memorando OAJ 56118 del 05/08/2021, aprobada por el Director General en memorando DG 56019 del 05/08/2021."/>
    <m/>
    <n v="-1485.3666666666666"/>
    <x v="1"/>
    <n v="0"/>
    <n v="0"/>
    <n v="22"/>
    <m/>
    <x v="3"/>
    <s v="VENCIDO"/>
    <x v="16"/>
    <x v="149"/>
    <n v="1"/>
    <x v="174"/>
  </r>
  <r>
    <n v="151"/>
    <n v="176"/>
    <m/>
    <s v="Administrativo con presunta incidencia disciplinaria"/>
    <s v="14 04 100   "/>
    <s v="H32AF18. Información, seguimiento, control y gestión de Defensa Judicial._x000a__x000a_(...)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_x000a__x000a_1.- Bases de datos que reportan provisiones contables incoherentes, pues la pretensión comporta valores muy pequeños frente a la provisión reportada (...)_x000a_2.- Controles que no se pueden evidenciar en el aplicativo eKogui (...)_x000a_3.- Incoherencia en las pretensiones reportadas a contabilidad(...)_x000a_4.- Provisiones que no son coincidentes con las reportadas por la administración central (OAJ) (...)_x000a_5.- Procesos no provisionados contablemente a pesar de estar calificados en el eKogui con riesgo medio alto y alto (...)_x000a_6.- Reporte de última actuación, que no coincide, con lo reportado por la administración central (OAJ) (...)_x000a_7.- Direcciones Territoriales donde no se cuenta con un abogado de representación en la jurisdicción o estos se redujeron (...)_x000a_8 - (...) no se encontró en las DT, evidencia de control o información derivado del seguimiento, actuación y/o coordinación de la Representación judicial que debe adelantar la OAJ (...)_x000a_(...) aspectos que vulneran lo consagrado en el numeral 1 del artículo 34 de la Ley 734 de 2002 (...)_x000a__x000a_Acción 1."/>
    <s v="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
    <s v="Emitir certificación de pago a los contratistas de prestación de servicios profesionales y de apoyo a la gestión (abogados) respecto del cumplimiento de la obligación contractual del cargue de información en el aplicativo de información Ekogui, previo aval del jefe de la Oficina Asesora Jurídica."/>
    <s v="Certificación de pago que incorpora el aval por parte del jefe de la Oficina Asesora Jurídica respecto del diligenciamiento de todas las casilla a las que esta obligado cada abogado contractualmente a diligenciar en el aplicativo de información Ekogui. "/>
    <s v="Certificación de pago que incorpora el aval por parte del jefe de la Oficina Asesora Jurídica_x000a__x000a_Numero de certificaciones = número de contratistas de prestación de servicios (abogados)"/>
    <n v="1"/>
    <d v="2019-08-13T00:00:00"/>
    <x v="34"/>
    <n v="52.142857142857146"/>
    <x v="20"/>
    <n v="100"/>
    <s v="SIN OBSERVACIONES"/>
    <d v="2021-08-26T00:00:00"/>
    <n v="12.633333333333333"/>
    <x v="0"/>
    <n v="52.142857142857146"/>
    <n v="52.142857142857146"/>
    <n v="52.142857142857146"/>
    <m/>
    <x v="0"/>
    <s v="VENCIDO"/>
    <x v="16"/>
    <x v="150"/>
    <n v="1"/>
    <x v="175"/>
  </r>
  <r>
    <s v=""/>
    <n v="177"/>
    <m/>
    <m/>
    <s v="14 04 100   "/>
    <s v="H32AF18. Información, seguimiento, control y gestión de Defensa Judicial._x000a__x000a_(...)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_x000a__x000a_1.- Bases de datos que reportan provisiones contables incoherentes, pues la pretensión comporta valores muy pequeños frente a la provisión reportada (...)_x000a_2.- Controles que no se pueden evidenciar en el aplicativo eKogui (...)_x000a_3.- Incoherencia en las pretensiones reportadas a contabilidad(...)_x000a_4.- Provisiones que no son coincidentes con las reportadas por la administración central (OAJ) (...)_x000a_5.- Procesos no provisionados contablemente a pesar de estar calificados en el eKogui con riesgo medio alto y alto (...)_x000a_6.- Reporte de última actuación, que no coincide, con lo reportado por la administración central (OAJ) (...)_x000a_7.- Direcciones Territoriales donde no se cuenta con un abogado de representación en la jurisdicción o estos se redujeron (...)_x000a_8 - (...) no se encontró en las DT, evidencia de control o información derivado del seguimiento, actuación y/o coordinación de la Representación judicial que debe adelantar la OAJ (...)_x000a_(...) aspectos que vulneran lo consagrado en el numeral 1 del artículo 34 de la Ley 734 de 2002 (...)_x000a__x000a_Acción 2."/>
    <s v="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
    <s v="Verificar por parte de la OAJ, el diligenciamiento de todos los campos en el aplicativo de información Ekogui por parte de los servidores públicos (abogados de planta de la DT) a que están obligados, so pena de las acciones disciplinarias a que haya lugar."/>
    <s v="Realizar reporte semestral de verificación del debido diligenciamiento del sistema de información Ekogui, por parte de los servidores públicos (abogados de planta de la DT)."/>
    <s v="Reporte semestral de verificación"/>
    <n v="2"/>
    <d v="2019-08-13T00:00:00"/>
    <x v="34"/>
    <n v="52.142857142857146"/>
    <x v="20"/>
    <n v="0"/>
    <s v="SIN OBSERVACIONES"/>
    <m/>
    <n v="-1468.5"/>
    <x v="1"/>
    <n v="0"/>
    <n v="0"/>
    <n v="52.142857142857146"/>
    <m/>
    <x v="3"/>
    <s v=""/>
    <x v="16"/>
    <x v="150"/>
    <n v="2"/>
    <x v="176"/>
  </r>
  <r>
    <n v="152"/>
    <n v="178"/>
    <m/>
    <s v="Administrativo con presunta incidencia fiscal y disciplinaria"/>
    <s v="14 05 004   "/>
    <s v="H33AF18. Variación en actividades y en cantidades en Análisis de Precios Unitarios, Contrato de Obra 1516 de 2015.  _x000a__x000a_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_x000a__x000a_De igual manera se tenían previstos desde la planeación del contrato, dos (2)  ítems para efectuar en forma parcial la intervención de las ventanas pendientes en pavimento hidráulico (ítems  27 y 28) (...)_x000a__x000a_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_x000a__x000a_En concordancia con lo anteriormente expuesto, y de acuerdo a los análisis Unitarios de precios y al acta de entrega y recibo de obra, presuntamente se generó una lesión al patrimonio público en cuantía de $2.152.2 millones (...)"/>
    <s v="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
    <s v="Elaborar e implementar una bitácora para la estructuración de proyectos de la Subdirección de la Red Nacional de Carreteras."/>
    <s v="Elaboración y aprobación de la bitácora  para la estructuración de proyectos de la Subdirección de la Red Nacional de Carreteras (la cuál reposará dentro del expediente documental.), para su cumplimiento a partir de la socialización."/>
    <s v="Bitácora elaborada, aprobada y socializada  para la estructuración de proyectos de la Subdirección de la Red Nacional de Carreteras."/>
    <n v="1"/>
    <d v="2019-08-13T00:00:00"/>
    <x v="39"/>
    <n v="11.142857142857142"/>
    <x v="23"/>
    <n v="0"/>
    <s v="SIN OBSERVACIONES"/>
    <m/>
    <n v="-1458.9333333333334"/>
    <x v="1"/>
    <n v="0"/>
    <n v="0"/>
    <n v="11.142857142857142"/>
    <m/>
    <x v="3"/>
    <s v="VENCIDO"/>
    <x v="16"/>
    <x v="151"/>
    <n v="1"/>
    <x v="177"/>
  </r>
  <r>
    <n v="153"/>
    <n v="179"/>
    <m/>
    <s v="Administrativo"/>
    <s v="14 05 004   "/>
    <s v="H34AF18. Hundimiento de la calzada, Contrato de Obra 1516 de 2015. _x000a__x000a_Entre Las Ánimas y Tadó, en el sector de Aguas Claras en el PR 4+150 se evidenció una falla ubicada aproximadamente a 45° respecto del eje vial y que atraviesa toda la carretera consistente en un asentamiento de la calzada que forma una depresión en el sentido del tráfico y que limita con dos fisuras  que forman una franja  de unos 3 a 4 metros de ancho y que comprometen varias de las losas del corredor vial y las capas subyacentes.  De igual manera, se observó empozamiento de agua en el sitio, la cual se infiltra, y puede dar lugar a  posible colapso por hundimiento (...)_x000a_"/>
    <s v="Lo anterior por deficiencias en la aplicación de controles, o lentitud en aplicar correctivos a la falla presentada, lo cual genera y acelera el asentamiento, por lo tanto, se podría comprometer la estructura y riesgo de colapso de toda la banca  en el ancho descrito.  "/>
    <s v="Adelantar inspección al sitio para evaluar el estado actual y posibles causas, con el propósito de establecer las acciones a seguir."/>
    <s v="Realizar visita de inspección y documentar mediante informe."/>
    <s v="Informe "/>
    <n v="1"/>
    <d v="2019-08-13T00:00:00"/>
    <x v="40"/>
    <n v="4.7142857142857144"/>
    <x v="23"/>
    <n v="1"/>
    <s v="SIN OBSERVACIONES"/>
    <d v="2020-11-24T00:00:00"/>
    <n v="14.533333333333333"/>
    <x v="0"/>
    <n v="4.7142857142857144"/>
    <n v="4.7142857142857144"/>
    <n v="4.7142857142857144"/>
    <m/>
    <x v="0"/>
    <s v="CUMPLIDO"/>
    <x v="16"/>
    <x v="152"/>
    <n v="1"/>
    <x v="178"/>
  </r>
  <r>
    <n v="154"/>
    <n v="180"/>
    <m/>
    <s v="Administrativo"/>
    <s v="14 05 004   "/>
    <s v="H35AF18. Proceso constructivo, Contrato 1632 de 2015. _x000a__x000a_El Contrato tiene por objeto: Mejoramiento, gestión predial, social y ambiental mediante la construcción de segundas calzadas, intersecciones y mejoramiento del corredor vial existente Honda-Manizales en el departamento de Caldas para el Programa &quot;Vías para la Equidad” (...)_x000a__x000a_En la visita de la CGR  llevada a cabo en marzo de 2019  se  evidenciaron  los siguientes deterioros en varios sitios del tramo anotado, así:_x000a_a. Ondulaciones en la estructura del pavimento o presencia de ondas en el sentido longitudinal al eje de la vía (...)_x000a_b. Pérdida parcial de la capa de rodadura (descascaramiento), por riego de liga deficiente o por  permeabilidad de la mezcla asfáltica. _x000a_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_x000a_d. Desgaste superficial prematuro con pérdida gradual de ligante y agregados; en varios  sitios ya se evidencia la desintegración superficial de la rodadura por insuficiencia  en la adherencia del asfalto con los granulares, o deficiencias en la dosificación de la mezcla.  _x000a__x000a_Acción 1._x000a_"/>
    <s v="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
    <s v="1. Se crearan protocolos de avance técnicos de  obra, que garanticen que las especificaciones  técnicas y diseños de obras, cumplen con la establecido. en garantía de las obras que se reciben. _x000a_"/>
    <s v="1. Fortalecer la supervisión mediante un protocolo inmerso en el Manual de Contratación ejerciendo mas control sobre la garantía de la interventoría."/>
    <s v="1. Protocolo técnico de avance creado_x000a_"/>
    <n v="1"/>
    <d v="2019-09-01T00:00:00"/>
    <x v="41"/>
    <n v="12.857142857142858"/>
    <x v="0"/>
    <n v="0"/>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59.9666666666667"/>
    <x v="1"/>
    <n v="0"/>
    <n v="0"/>
    <n v="12.857142857142858"/>
    <m/>
    <x v="3"/>
    <s v="VENCIDO"/>
    <x v="16"/>
    <x v="153"/>
    <n v="1"/>
    <x v="179"/>
  </r>
  <r>
    <s v=""/>
    <n v="181"/>
    <m/>
    <m/>
    <s v="14 05 004   "/>
    <s v="H35AF18. Proceso constructivo, Contrato 1632 de 2015. _x000a__x000a_El Contrato tiene por objeto: Mejoramiento, gestión predial, social y ambiental mediante la construcción de segundas calzadas, intersecciones y mejoramiento del corredor vial existente Honda-Manizales en el departamento de Caldas para el Programa &quot;Vías para la Equidad” (...)_x000a__x000a_En la visita de la CGR  llevada a cabo en marzo de 2019  se  evidenciaron  los siguientes deterioros en varios sitios del tramo anotado, así:_x000a_a. Ondulaciones en la estructura del pavimento o presencia de ondas en el sentido longitudinal al eje de la vía (...)_x000a_b. Pérdida parcial de la capa de rodadura (descascaramiento), por riego de liga deficiente o por  permeabilidad de la mezcla asfáltica. _x000a_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_x000a_d. Desgaste superficial prematuro con pérdida gradual de ligante y agregados; en varios  sitios ya se evidencia la desintegración superficial de la rodadura por insuficiencia  en la adherencia del asfalto con los granulares, o deficiencias en la dosificación de la mezcla.  _x000a__x000a_Acción 2._x000a_"/>
    <s v="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
    <s v="2. Realizar auditorías de seguimiento técnico en obra, en garantía de verificar la calidad de las obras que se están ejecutando  la fecha de inicio del presente plan de mejoramiento, como medida de control preventiva._x000a_"/>
    <s v="_x000a_2. Realizar auditorías de seguimiento técnico en obra, en garantía de verificar la calidad de las obras que se están ejecutando._x000a_"/>
    <s v="_x000a_2. Informes de auditoria de avance técnico de las obras en ejecución._x000a_"/>
    <n v="8"/>
    <d v="2019-09-10T00:00:00"/>
    <x v="29"/>
    <n v="42"/>
    <x v="0"/>
    <n v="0"/>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7.0666666666666"/>
    <x v="1"/>
    <n v="0"/>
    <n v="0"/>
    <n v="42"/>
    <m/>
    <x v="3"/>
    <s v=""/>
    <x v="16"/>
    <x v="153"/>
    <n v="2"/>
    <x v="180"/>
  </r>
  <r>
    <s v=""/>
    <n v="182"/>
    <m/>
    <m/>
    <s v="14 05 004   "/>
    <s v="H35AF18. Proceso constructivo, Contrato 1632 de 2015. _x000a__x000a_El Contrato tiene por objeto: Mejoramiento, gestión predial, social y ambiental mediante la construcción de segundas calzadas, intersecciones y mejoramiento del corredor vial existente Honda-Manizales en el departamento de Caldas para el Programa &quot;Vías para la Equidad” (...)_x000a__x000a_En la visita de la CGR  llevada a cabo en marzo de 2019  se  evidenciaron  los siguientes deterioros en varios sitios del tramo anotado, así:_x000a_a. Ondulaciones en la estructura del pavimento o presencia de ondas en el sentido longitudinal al eje de la vía (...)_x000a_b. Pérdida parcial de la capa de rodadura (descascaramiento), por riego de liga deficiente o por  permeabilidad de la mezcla asfáltica. _x000a_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_x000a_d. Desgaste superficial prematuro con pérdida gradual de ligante y agregados; en varios  sitios ya se evidencia la desintegración superficial de la rodadura por insuficiencia  en la adherencia del asfalto con los granulares, o deficiencias en la dosificación de la mezcla.  _x000a__x000a_Acción 3._x000a_"/>
    <s v="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
    <s v="_x000a_3. Se requerirá a la interventoría y al contratista para efectuar las respectivas correcciones, los defectos y deficiencias constructivos detectados por la contraloría. "/>
    <s v="_x000a_3. Informe técnico  de la interventoría con registro fotográfico que demuestre la corrección al problema evidenciado. "/>
    <s v="_x000a_3.  Informe del supervisor  con registro fotográfico."/>
    <n v="1"/>
    <d v="2019-09-05T00:00:00"/>
    <x v="33"/>
    <n v="16.714285714285715"/>
    <x v="0"/>
    <n v="1"/>
    <s v="Acción de  mejora cumplida por presentación de la unidad de medida. Sin embargo, las evidencias registradas en papel de trabajo elaborado el 10 de octubre de 2020 sustentan la no efectivad de la actividad emprendida. 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1"/>
    <x v="0"/>
    <n v="16.714285714285715"/>
    <n v="16.714285714285715"/>
    <n v="16.714285714285715"/>
    <m/>
    <x v="0"/>
    <s v=""/>
    <x v="16"/>
    <x v="153"/>
    <n v="3"/>
    <x v="181"/>
  </r>
  <r>
    <n v="155"/>
    <n v="183"/>
    <m/>
    <s v="Administrativo con presunta a incidencia fiscal y disciplinaria "/>
    <s v="14 05 004   "/>
    <s v="H37AF18. Contrato de Obra 544 de 2012. Pago correspondiente a derechos de botadero. _x000a__x000a_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_x000a__x000a_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
    <s v="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
    <s v="Elaborar e implementar una bitácora para la estructuración de proyectos de la Subdirección de la Red Nacional de Carreteras."/>
    <s v="Elaboración y aprobación de la bitácora  para la estructuración de proyectos de la Subdirección de la Red Nacional de Carreteras (la cuál reposará dentro del expediente documental.), para su cumplimiento a partir de la socialización."/>
    <s v="Bitácora elaborada, aprobada y socializada  para la estructuración de proyectos de la Subdirección de la Red Nacional de Carreteras."/>
    <n v="1"/>
    <d v="2019-08-13T00:00:00"/>
    <x v="39"/>
    <n v="11.142857142857142"/>
    <x v="23"/>
    <n v="0"/>
    <s v="SIN OBSERVACIONES"/>
    <m/>
    <n v="-1458.9333333333334"/>
    <x v="1"/>
    <n v="0"/>
    <n v="0"/>
    <n v="11.142857142857142"/>
    <m/>
    <x v="3"/>
    <s v="VENCIDO"/>
    <x v="16"/>
    <x v="154"/>
    <n v="1"/>
    <x v="182"/>
  </r>
  <r>
    <n v="156"/>
    <n v="184"/>
    <m/>
    <s v="Administrativo con presunta a incidencia fiscal y disciplinaria"/>
    <s v="14 05 004   "/>
    <s v="H38AF18. Contrato de Obra 544 de 2012. Elaboración de estudios y diseños nuevos. _x000a__x000a_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_x000a__x000a_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_x000a__x000a_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
    <s v="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
    <s v="Elaborar e implementar una bitácora para la estructuración de proyectos de la Subdirección de la Red Nacional de Carreteras."/>
    <s v="Elaboración y aprobación de la bitácora  para la estructuración de proyectos de la Subdirección de la Red Nacional de Carreteras (la cuál reposará dentro del expediente documental.), para su cumplimiento a partir de la socialización."/>
    <s v="Bitácora elaborada, aprobada y socializada  para la estructuración de proyectos de la Subdirección de la Red Nacional de Carreteras."/>
    <n v="1"/>
    <d v="2019-08-13T00:00:00"/>
    <x v="39"/>
    <n v="11.142857142857142"/>
    <x v="23"/>
    <n v="0"/>
    <s v="SIN OBSERVACIONES"/>
    <m/>
    <n v="-1458.9333333333334"/>
    <x v="1"/>
    <n v="0"/>
    <n v="0"/>
    <n v="11.142857142857142"/>
    <m/>
    <x v="3"/>
    <s v="VENCIDO"/>
    <x v="16"/>
    <x v="155"/>
    <n v="1"/>
    <x v="183"/>
  </r>
  <r>
    <n v="157"/>
    <n v="185"/>
    <m/>
    <s v="Administrativo con presunta incidencia fiscal y disciplinaria"/>
    <s v="14 05 004   "/>
    <s v="H39AF18. Contrato de Obra 1638 de 2015. Mayor valor pagado por concepto de vigilancia, operación y mantenimiento de túneles sector Cisneros – Loboguerrero. _x000a__x000a_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_x000a__x000a_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_x000a__x000a_De acuerdo con todo lo descrito anteriormente, se establece que el valor total del posible detrimento fiscal es de $337.0 millones, correspondiente al mayor valor pagado al Contratista por concepto de operación, mantenimiento y vigilancia de túneles._x000a__x000a_Acción 1._x000a_"/>
    <s v="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
    <s v="Desligar el tema contractivo del tema operativo mediante la suscripción de contratos exclusivamente para operación vigilancia y mantenimiento de los túneles, lo cual se incorporará en el anexo técnico para futuros contratos."/>
    <s v="Anexo técnico en el cuál se desliga el tema constructivo del tema operativo."/>
    <s v="Anexo técnico ajustado"/>
    <n v="1"/>
    <d v="2019-08-13T00:00:00"/>
    <x v="33"/>
    <n v="20"/>
    <x v="30"/>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0-12-21T00:00:00"/>
    <n v="11.866666666666667"/>
    <x v="0"/>
    <n v="20"/>
    <n v="20"/>
    <n v="20"/>
    <m/>
    <x v="0"/>
    <s v="VENCIDO"/>
    <x v="16"/>
    <x v="156"/>
    <n v="1"/>
    <x v="184"/>
  </r>
  <r>
    <s v=""/>
    <n v="186"/>
    <m/>
    <m/>
    <s v="14 05 004   "/>
    <s v="H39AF18. Contrato de Obra 1638 de 2015. Mayor valor pagado por concepto de vigilancia, operación y mantenimiento de túneles sector Cisneros – Loboguerrero._x000a__x000a_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_x000a__x000a_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_x000a__x000a_De acuerdo con todo lo descrito anteriormente, se establece que el valor total del posible detrimento fiscal es de $337.0 millones, correspondiente al mayor valor pagado al Contratista por concepto de operación, mantenimiento y vigilancia de túneles._x000a__x000a_Acción 2._x000a_"/>
    <s v="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
    <s v="Los recursos pagados incorrectamente se descontaran en la correspondiente acta  liquidación."/>
    <s v="Descuento de mayor valor pagado en acta  liquidación."/>
    <s v="2. Acta de liquidación "/>
    <n v="1"/>
    <d v="2019-08-13T00:00:00"/>
    <x v="33"/>
    <n v="20"/>
    <x v="0"/>
    <n v="0.2"/>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1"/>
    <x v="3"/>
    <n v="4"/>
    <n v="4"/>
    <n v="20"/>
    <m/>
    <x v="3"/>
    <s v=""/>
    <x v="16"/>
    <x v="156"/>
    <n v="2"/>
    <x v="185"/>
  </r>
  <r>
    <n v="158"/>
    <n v="187"/>
    <m/>
    <s v=" Administrativo con presunto alcance disciplinario"/>
    <s v="14 05 004   "/>
    <s v="H40AF18. Contrato de Obra 1651 de 2015. Obras inconclusas._x000a__x000a_Mediante la ejecución del Contrato 1651 de 2015, se construyó el intercambiador vial ubicado en el sector del Puente Benito Hernández en la ciudad de Cúcuta. De acuerdo con lo establecido en el Informe final de Interventoría y conforme a lo verificado en la visita realizada al sitio de ejecución de la obra se pudo determinar que se construyeron un total de 12 ejes de los 14 que se tenían proyectados, según las metas físicas actualizadas y fijadas para la ejecución completa del intercambiador vial. Las obras construidas en los 12 ejes terminados del proyecto se encuentran funcionando y se observó que cumplen con los requerimientos técnicos contratados. _x000a__x000a_Sin embargo, se observó que en los dos (2) ejes viales restantes del intercambiador se construyeron obras pero no fueron terminadas y por tanto no se encuentran en funcionamiento, al respecto se informa por parte de la Entidad que no fue posible culminar las obras en estos dos ejes debido a que no se tenía disponibilidad de recursos para adicionar al contrato por lo cual no se terminó la construcción completa del proyecto quedando pendiente culminar la construcción de los ejes del intercambiador identificados con los números 11 y 14._x000a_"/>
    <s v="Lo identificado por debilidades en la planificación contractual con lo cual presuntamente se inobservó lo establecido en el Artículo 3 y en los numerales 1 y 2 del Artículo 26 de la Ley 80 de 1993 . El presente hallazgo tiene presunta incidencia disciplinaria."/>
    <s v="Gestionar  la estructuración de la segunda y última etapa del puente Benito Hernández y construcción, de acuerdo a los recursos presupuestales de la anualidad 2021 o posteriores."/>
    <s v="_x000a_Estructurar anteproyecto etapa 2 y final, puente Benito Hernández, que posibilite la construcción de los ejes viales 11 y 14._x000a_"/>
    <s v=" _x000a_Anteproyecto etapa 2 y final, estructurado._x000a_"/>
    <n v="1"/>
    <d v="2019-09-01T00:00:00"/>
    <x v="33"/>
    <n v="17.285714285714285"/>
    <x v="0"/>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0-12-28T00:00:00"/>
    <n v="12.1"/>
    <x v="0"/>
    <n v="17.285714285714285"/>
    <n v="17.285714285714285"/>
    <n v="17.285714285714285"/>
    <m/>
    <x v="0"/>
    <s v="CUMPLIDO"/>
    <x v="16"/>
    <x v="157"/>
    <n v="1"/>
    <x v="186"/>
  </r>
  <r>
    <n v="159"/>
    <n v="188"/>
    <m/>
    <s v="Administrativo"/>
    <s v="14 05 004   "/>
    <s v="H41AF18. Contrato de Obra 518 de 2012. Obras Inconclusas. _x000a__x000a_(…) se determina que existe un riesgo en la inversión del recurso público utilizado para la construcción de la infraestructura correspondiente a los 6 puentes ubicados en la Ruta 3701 en las abscisas K77+430, K79+450, K79+800, K80+150, K80+450 y K82+630, y las obras de consulta previa citadas anteriormente que están pendientes por culminar; ya que las obras construidas quedaron inconclusas y no prestan el servicio que se pretendía satisfacer, afectando el cronograma previsto para la ejecución y puesta en funcionamiento de parte del Proyecto, y la oportunidad en la ejecución de los recursos, que eventualmente conllevará a mayores gastos para la Entidad con el fin de culminar las obras, incluyendo el riesgo de deterioro de las actividades constructivas ya realizadas._x000a__x000a_Acción 2."/>
    <s v="De la información referida se establece que desde mayo de 2018 no se ejecutaron más actividades de obra por parte del Contratista, a pesar de existir los recursos financieros disponibles del contrato para garantizar su pago (…)"/>
    <s v="Incorporar en el anteproyecto de presupuesto la necesidad de los recursos para la culminación de las obras."/>
    <s v="Realizar las gestiones para la solicitud de recursos dentro del anteproyecto de presupuesto para la culminación de las obras."/>
    <s v="Anteproyecto de presupuesto con la incorporación del proyecto para terminación de las obras."/>
    <n v="1"/>
    <d v="2019-08-13T00:00:00"/>
    <x v="42"/>
    <n v="11.285714285714286"/>
    <x v="23"/>
    <n v="1"/>
    <s v="La Acción 1 se consideró cumplida en virtud de la Circular N° 05 del 11 de marzo 2019, cuyo asunto es: &quot;Lineamiento Acciones Cumplidas - Planes de Mejoramiento - Sujetos de Control Fiscal&quot;, expedida por la Contraloría General de la República._x000a__x000a_Situación que aplica también para el hallazgo H42AF18 - Acciones 1 y 2."/>
    <m/>
    <n v="-1458.9666666666667"/>
    <x v="0"/>
    <n v="11.285714285714286"/>
    <n v="11.285714285714286"/>
    <n v="11.285714285714286"/>
    <m/>
    <x v="0"/>
    <s v="CUMPLIDO"/>
    <x v="16"/>
    <x v="158"/>
    <n v="1"/>
    <x v="187"/>
  </r>
  <r>
    <n v="160"/>
    <n v="189"/>
    <m/>
    <s v="Administrativo"/>
    <s v="14 05 004   "/>
    <s v="H43AF18. Mantenimiento a las Obras. Contrato de Obra 1696 de 11-12-2015. _x000a__x000a_Como resultado de la visita practicada por la CGR el 12 de marzo de 2019 a las obras en ejecución, se estableció que entre el K0+000 y K6+800, el pavimento flexible en varios sectores presentaba fisuramiento longitudinal y grietas sobre los bordes de la vía. _x000a__x000a_"/>
    <s v="(…) falta de mantenimiento oportuno por parte del contratista y la aplicación de controles por parte de la interventoría, con lo cual podrían generar daños mayores y reprocesos que originan demoras en la terminación de las obras y dificultades en la operación."/>
    <s v="Reparar los defectos constructivos detectados por la Contraloría por parte del contratista bajo la supervisión de la interventoría."/>
    <s v="Informe de la interventoría con registro fotográfico del recibo a satisfacción de las reparaciones indicando los PR."/>
    <s v="Informe con registro fotográfico "/>
    <n v="1"/>
    <d v="2019-08-13T00:00:00"/>
    <x v="33"/>
    <n v="20"/>
    <x v="23"/>
    <n v="1"/>
    <s v="SIN OBSERVACIONES"/>
    <m/>
    <n v="-1461"/>
    <x v="0"/>
    <n v="20"/>
    <n v="20"/>
    <n v="20"/>
    <m/>
    <x v="0"/>
    <s v="CUMPLIDO"/>
    <x v="16"/>
    <x v="159"/>
    <n v="1"/>
    <x v="188"/>
  </r>
  <r>
    <n v="161"/>
    <n v="190"/>
    <m/>
    <s v="Administrativo"/>
    <s v="14 05 004   "/>
    <s v="H45AF18. Mantenimiento a las Obras de pavimento flexible. Contrato de Obra 1404 de 09-10-2015. _x000a__x000a_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_x000a__x000a_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_x000a__x000a_Acción 1._x000a_"/>
    <s v="Situación por debilidades en el mantenimiento oportuno por parte del Contratista a las obras que han sido ejecutadas, así como en el mantenimiento de la vía, con lo cual se genera riesgo  de daños mayores o deterioro prematuro después del recibo final de las obras."/>
    <s v="1. Se efectuará una  auditoria  posventa de obra, en garantía de verificar la calidad y estado de las obras recibidas._x000a__x000a_"/>
    <s v="1. Auditoria posventa de obra para verificación de calidad y estado."/>
    <s v="1. Informe de auditoria "/>
    <n v="1"/>
    <d v="2019-09-10T00:00:00"/>
    <x v="29"/>
    <n v="42"/>
    <x v="0"/>
    <n v="0"/>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7.0666666666666"/>
    <x v="1"/>
    <n v="0"/>
    <n v="0"/>
    <n v="42"/>
    <m/>
    <x v="3"/>
    <s v="VENCIDO"/>
    <x v="16"/>
    <x v="160"/>
    <n v="1"/>
    <x v="189"/>
  </r>
  <r>
    <s v=""/>
    <n v="191"/>
    <m/>
    <m/>
    <s v="14 05 004   "/>
    <s v="H45AF18. Mantenimiento a las Obras de pavimento flexible. Contrato de Obra 1404 de 09-10-2015. _x000a__x000a_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_x000a__x000a_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_x000a__x000a_Acción 2._x000a_"/>
    <s v="Situación por debilidades en el mantenimiento oportuno por parte del Contratista a las obras que han sido ejecutadas, así como en el mantenimiento de la vía, con lo cual se genera riesgo  de daños mayores o deterioro prematuro después del recibo final de las obras."/>
    <s v="_x000a_2. Se requerirá a la interventoría y al contratista para  que efectúen las respectivas correcciones y deficiencias constructivos resultantes de los hallazgos de contraloría y la auditoria técnica posventa efectuada por el INVIAS. _x000a__x000a_"/>
    <s v="2. Informe técnico  de la interventoría con registro fotográfico que demuestre la corrección al problema evidenciado. "/>
    <s v="2. Informe del supervisor  con registro fotográfico."/>
    <n v="1"/>
    <d v="2019-08-13T00:00:00"/>
    <x v="33"/>
    <n v="20"/>
    <x v="0"/>
    <n v="0"/>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1"/>
    <x v="1"/>
    <n v="0"/>
    <n v="0"/>
    <n v="20"/>
    <m/>
    <x v="3"/>
    <s v=""/>
    <x v="16"/>
    <x v="160"/>
    <n v="2"/>
    <x v="190"/>
  </r>
  <r>
    <s v=""/>
    <n v="192"/>
    <m/>
    <m/>
    <s v="14 05 004   "/>
    <s v="H45AF18. Mantenimiento a las Obras de pavimento flexible. Contrato de Obra 1404 de 09-10-2015. _x000a__x000a_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_x000a__x000a_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_x000a__x000a_Acción 3._x000a_"/>
    <s v="Situación por debilidades en el mantenimiento oportuno por parte del Contratista a las obras que han sido ejecutadas, así como en el mantenimiento de la vía, con lo cual se genera riesgo  de daños mayores o deterioro prematuro después del recibo final de las obras."/>
    <s v="_x000a_3. Se gestionará mesas de trabajo con los entes territoriales responsables del mantenimiento de las vías para que efectúen el correspondiente y periódico mantenimiento de la vía_x000a_"/>
    <s v="_x000a_3. Mesas de trabajo con entes territoriales para gestionar mantenimiento  de la vía._x000a_"/>
    <s v="_x000a_3. Acta de mesa de trabajo_x000a_"/>
    <s v="1"/>
    <d v="2019-08-13T00:00:00"/>
    <x v="33"/>
    <n v="20"/>
    <x v="0"/>
    <n v="0"/>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1"/>
    <x v="1"/>
    <n v="0"/>
    <n v="0"/>
    <n v="20"/>
    <m/>
    <x v="3"/>
    <s v=""/>
    <x v="16"/>
    <x v="160"/>
    <n v="3"/>
    <x v="191"/>
  </r>
  <r>
    <n v="162"/>
    <n v="193"/>
    <m/>
    <s v="Administrativo"/>
    <s v="14 05 004   "/>
    <s v="H46AF18. Reductores de Velocidad. Contrato de Obra 1647 de 30-11-2015._x000a__x000a_En el sector del pavimento flexible comprendido entre TCC – Tele Bucaramanga en el cual se encuentran instalados estoperoles por parte del Contratista, se presenta desprendimiento prematuro de varios de estos elementos (...)_x000a__x000a_Acción 2."/>
    <s v="Deficiencias en la instalación, calidad y funcionalidad de los estoperoles, con lo cual se genera riesgo en la seguridad operacional del corredor."/>
    <s v="Realizar auditorías de seguimiento técnico en obra, en garantía de verificar la calidad de las obras que se están ejecutando  la fecha de inicio del presente plan de mejoramiento, como medida de control preventiva._x000a_"/>
    <s v="_x000a_Realizar auditorías de seguimiento técnico en obra, en garantía de verificar la calidad de las obras que se están ejecutando._x000a_"/>
    <s v="_x000a_Informes de auditoria de avance técnico de las obras en ejecución._x000a_"/>
    <n v="8"/>
    <d v="2019-09-10T00:00:00"/>
    <x v="29"/>
    <n v="42"/>
    <x v="0"/>
    <n v="0"/>
    <s v="La Acción 1 se consideró cumplida en virtud de la Circular N° 05 del 11 de marzo 2019, cuyo asunto es: &quot;Lineamiento Acciones Cumplidas - Planes de Mejoramiento - Sujetos de Control Fiscal&quot;, expedida por la Contraloría General de la República.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7.0666666666666"/>
    <x v="1"/>
    <n v="0"/>
    <n v="0"/>
    <n v="42"/>
    <m/>
    <x v="3"/>
    <s v="VENCIDO"/>
    <x v="16"/>
    <x v="161"/>
    <n v="1"/>
    <x v="192"/>
  </r>
  <r>
    <n v="163"/>
    <n v="194"/>
    <m/>
    <s v="Administrativo"/>
    <s v="14 05 004   "/>
    <s v="H47AF18. Mantenimiento al Corredor Vial. Contrato de Obra 1639 de 30-11-2015. _x000a__x000a_Contrato por valor de $89.376.3 millones, suscrito entre el INVIAS y el Consorcio Vías de Colombia para el Mejoramiento, Gestión Predial, Social y Ambiental de la Carretera Málaga - Los Curos en el Departamento de Santander_x000a__x000a_El puente el Guamo a la salida de Guaca a San Andrés k61+080, en construcción, presenta deficiencias en la señalización de desviación y orientación del tráfico._x000a__x000a_En el paso nacional por la población de Guaca, cuatro (4) losas de pavimento rígido presentan fisuramiento transversal, la misma falla se observó en una losa del paso nacional población de San Andrés. _x000a__x000a_El pavimento flexible en el sector comprendido entre el K58+090 presenta fisuramientos longitudinales en el eje central de la vía._x000a__x000a_En varios sectores de la vía las cunetas en concreto muestran fracturas, así como ranuras de dilataciones superficiales poco profundas y sin el lleno correspondiente que permita una adecuada dilatación e impida la filtración de partículas y escorrentía de la zona.   _x000a_"/>
    <s v="Debilidades en la señalización de los frentes de obra y reparación oportuna a las obras, deficiencias en la aplicación de controles, con lo cual no se garantiza una normal visualización y orientación al tráfico de la zona, además de que se puede conllevar al deterioro prematuro de las obras ejecutadas, demoras en la terminación y dificultades en la operación vehicular."/>
    <s v="Reparar los defectos constructivos y arreglar la señalización informada por  la Contraloría  por parte del contratista bajo la supervisión de la interventoría "/>
    <s v="informe de la interventoría con registro fotográfico del recibo a satisfacción de los arreglos observados por la Contraloría indicando PRS."/>
    <s v="Informe con registro fotográfico"/>
    <n v="1"/>
    <d v="2019-08-13T00:00:00"/>
    <x v="33"/>
    <n v="20"/>
    <x v="23"/>
    <n v="1"/>
    <s v="SIN OBSERVACIONES"/>
    <m/>
    <n v="-1461"/>
    <x v="0"/>
    <n v="20"/>
    <n v="20"/>
    <n v="20"/>
    <m/>
    <x v="0"/>
    <s v="CUMPLIDO"/>
    <x v="16"/>
    <x v="162"/>
    <n v="1"/>
    <x v="193"/>
  </r>
  <r>
    <n v="164"/>
    <n v="195"/>
    <m/>
    <s v="Administrativo con presunta incidencia disciplinaria"/>
    <s v="14 05 004   "/>
    <s v="H48AF18. Calidad de las obras en el Corredor Vial del Contrato de Obra 1510 de 26-10-2015. _x000a__x000a_En los sectores pavimentados, el pavimento flexible muestra en algunos tramos fisuras longitudinales de borde._x000a__x000a_Existe presencia de derrumbes a lo largo de la vía intervenida, los cuales invaden parte de la calzada pavimentada y cubren las cunetas en concreto, construidas._x000a__x000a_En el K1+020 se observó levantamiento y ondulación de la capa de pavimento en un tramo de aproximadamente 25 m. _x000a__x000a_En varios sectores, el pavimento flexible carece de cunetas en concreto que brinden entre otros un confinamiento y encauzamiento de las aguas._x000a__x000a_El tramo en pavimento flexible, no cuenta con la respectiva demarcación horizontal._x000a__x000a_Lo anterior en presunta contravención del Manual de Interventoría y Supervisión del INVÍAS. Así mismo, presuntamente contraviene los numerales 1 y 8 del artículo 26 y 51 de la Ley 80 de 1993, los artículos 82, 84 y 86 de la Ley 1474 de 2011._x000a__x000a_Acción 1._x000a__x000a_"/>
    <s v="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
    <s v="_x000a_1. Se efectuará auditoria de estado técnico en obra, en garantía de verificar el estado de las obra ejecutadas, como medida de control posventa._x000a_"/>
    <s v="_x000a_1. Auditoria de obra posventa._x000a_"/>
    <s v="_x000a_2. Informe de auditoria_x000a__x000a_"/>
    <s v="1"/>
    <d v="2019-08-13T00:00:00"/>
    <x v="33"/>
    <n v="20"/>
    <x v="0"/>
    <n v="0"/>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1"/>
    <x v="1"/>
    <n v="0"/>
    <n v="0"/>
    <n v="20"/>
    <m/>
    <x v="3"/>
    <s v="VENCIDO"/>
    <x v="16"/>
    <x v="163"/>
    <n v="1"/>
    <x v="194"/>
  </r>
  <r>
    <s v=""/>
    <n v="196"/>
    <m/>
    <m/>
    <s v="14 05 004   "/>
    <s v="H48AF18. Calidad de las obras en el Corredor Vial del Contrato de Obra 1510 de 26-10-2015. _x000a__x000a_En los sectores pavimentados, el pavimento flexible muestra en algunos tramos fisuras longitudinales de borde._x000a__x000a_Existe presencia de derrumbes a lo largo de la vía intervenida, los cuales invaden parte de la calzada pavimentada y cubren las cunetas en concreto, construidas._x000a__x000a_En el K1+020 se observó levantamiento y ondulación de la capa de pavimento en un tramo de aproximadamente 25 m. _x000a__x000a_En varios sectores, el pavimento flexible carece de cunetas en concreto que brinden entre otros un confinamiento y encauzamiento de las aguas._x000a__x000a_El tramo en pavimento flexible, no cuenta con la respectiva demarcación horizontal._x000a__x000a_Lo anterior en presunta contravención del Manual de Interventoría y Supervisión del INVÍAS. Así mismo, presuntamente contraviene los numerales 1 y 8 del artículo 26 y 51 de la Ley 80 de 1993, los artículos 82, 84 y 86 de la Ley 1474 de 2011._x000a__x000a_Acción 2._x000a__x000a_"/>
    <s v="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
    <s v="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_x000a__x000a_"/>
    <s v="_x000a_2, Requerimiento a interventoría y contratista para hacer efectiva la póliza de cumplimiento y estabilidad de obra y documentar las reparaciones mediante informe con registro fotográfico._x000a_"/>
    <s v="Informe con registro fotográfico"/>
    <s v="1"/>
    <d v="2019-08-13T00:00:00"/>
    <x v="33"/>
    <n v="20"/>
    <x v="0"/>
    <n v="0"/>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1"/>
    <x v="1"/>
    <n v="0"/>
    <n v="0"/>
    <n v="20"/>
    <m/>
    <x v="3"/>
    <s v=""/>
    <x v="16"/>
    <x v="163"/>
    <n v="2"/>
    <x v="195"/>
  </r>
  <r>
    <n v="165"/>
    <n v="197"/>
    <m/>
    <s v="Administrativo con presunta incidencia disciplinaria"/>
    <s v="14 05 004   "/>
    <s v="H49AF18. Construcción de Muros en Mampostería para Centro de Control – Contrato 1759/2015 (Equipos Electromecánicos). _x000a__x000a_En visita realizada por la CGR a las obras que se están adelantando en el proyecto “Cruce de la Cordillera Central”, se evidenció que en la construcción del centro de control y operaciones que estará junto al peaje de Bermellón, los muros divisorios presentan deficiencias en la colocación del mortero de pega, lo cual incumple con lo establecido en la NSR-10 en cuanto a espesores y colocación de relleno entre elementos de mampostería, situación que puede generar riesgos para la integridad estructural de los mismos (propensión a fallas a través del mortero de pega)._x000a__x000a_Con los hechos identificados presuntamente se incumple así lo establecido en el  contrato de obra y de interventoría; numeral 8 del artículo 26 de la ley 80 de 1993 ; Artículos 83 y 84 de la Ley 1474 de 2011 y numeral 9 del capítulo 8.3 del Manual de Interventoría del INVÍAS , por tanto, esta observación tiene presunta incidencia disciplinaria._x000a__x000a_"/>
    <s v="(…) deficiencias en los procesos de control realizados por parte del contratista de obra y la interventoría de la misma."/>
    <s v="El CONSORCIO INTEGRAL MAB-ZAÑARTU, firma interventora, presentará un informe con fotografías y ensayos de laboratorio que evidencien el cumplimiento de la norma NSR-10, sobre el estado actual de los trabajos y las acciones realizadas."/>
    <s v="Se procederá a presentar un documento por la interventoría del contrato, en el cual conste el seguimiento al Hallazgo enunciado, que incluye las respectivas fotografías y ensayos sobre las acciones realizadas"/>
    <s v="Informe"/>
    <n v="1"/>
    <d v="2019-08-13T00:00:00"/>
    <x v="43"/>
    <n v="2.5714285714285716"/>
    <x v="13"/>
    <n v="1"/>
    <s v="Se reemplazó a GPE (Gerencia de Proyectos Estratégicos) por GGP1 (Gerencia Grandes Proyectos 1), de conformidad con la Resolución INVIAS 3536 del 12 de noviembre de 2021."/>
    <m/>
    <n v="-1456.9333333333334"/>
    <x v="0"/>
    <n v="2.5714285714285716"/>
    <n v="2.5714285714285716"/>
    <n v="2.5714285714285716"/>
    <m/>
    <x v="0"/>
    <s v="CUMPLIDO"/>
    <x v="16"/>
    <x v="164"/>
    <n v="1"/>
    <x v="196"/>
  </r>
  <r>
    <n v="166"/>
    <n v="198"/>
    <m/>
    <s v="Administrativo con presunta incidencia disciplinaria y fiscal"/>
    <s v="14 05 004   "/>
    <s v="H50AF18. Demolición Puente “Artura” y Construcción Puente “Bermellón I” (Terminación Túnel de la Línea). _x000a__x000a_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_x000a_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_x000a__x000a_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_x000a__x000a_Acción 1."/>
    <s v="Las situaciones expuestas se generaron por la deficiente calidad de los trabajos realizados por parte del contratista que venía ejecutando el Contrato 3460 de 2008, en todos los frentes de trabajo (túnel principal, túneles corto y cielo abierto) (…)_x000a__x000a_(...) presunto incumplimiento de acuerdo a lo establecido en el Contrato 3460 de 2008 y su respectivo contrato de interventoría (...) "/>
    <s v="Realizar acompañamiento técnico al proceso arbitral en cabeza de la Oficina Asesora Jurídica."/>
    <s v="Efectuar el acompañamiento técnico a la Oficina Asesora Jurídica, para el seguimiento al proceso arbitral No. 4980."/>
    <s v="Informe semestral sobre el seguimiento al proceso arbitral No. 4980."/>
    <n v="2"/>
    <d v="2019-08-13T00:00:00"/>
    <x v="34"/>
    <n v="52.142857142857146"/>
    <x v="13"/>
    <n v="0"/>
    <s v="Se reemplazó a GPE (Gerencia de Proyectos Estratégicos) por GGP1 (Gerencia Grandes Proyectos 1), de conformidad con la Resolución INVIAS 3536 del 12 de noviembre de 2021."/>
    <m/>
    <n v="-1468.5"/>
    <x v="1"/>
    <n v="0"/>
    <n v="0"/>
    <n v="52.142857142857146"/>
    <m/>
    <x v="3"/>
    <s v="VENCIDO"/>
    <x v="16"/>
    <x v="165"/>
    <n v="1"/>
    <x v="197"/>
  </r>
  <r>
    <s v=""/>
    <n v="199"/>
    <m/>
    <m/>
    <s v="14 05 004   "/>
    <s v="H50AF18. Demolición Puente “Artura” y Construcción Puente “Bermellón I” (Terminación Túnel de la Línea). _x000a__x000a_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_x000a_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_x000a__x000a_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_x000a__x000a_Acción 2."/>
    <s v="Las situaciones expuestas se generaron por la deficiente calidad de los trabajos realizados por parte del contratista que venía ejecutando el Contrato 3460 de 2008, en todos los frentes de trabajo (túnel principal, túneles corto y cielo abierto) (…)_x000a__x000a_(...) presunto incumplimiento de acuerdo a lo establecido en el Contrato 3460 de 2008 y su respectivo contrato de interventoría (...) "/>
    <s v="Adelantar seguimiento en tiempo real para verificar el avance de las obras de los contratos en ejecución para la terminación del proyecto Cruce de la Cordillera Central, que permita advertir alertas ante posibles incumplimientos y deficiencias en los procesos constructivos."/>
    <s v="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
    <s v="Actas de comité"/>
    <n v="40"/>
    <d v="2019-08-13T00:00:00"/>
    <x v="29"/>
    <n v="46"/>
    <x v="13"/>
    <n v="40"/>
    <s v="Se reemplazó a GPE (Gerencia de Proyectos Estratégicos) por GGP1 (Gerencia Grandes Proyectos 1), de conformidad con la Resolución INVIAS 3536 del 12 de noviembre de 2021._x000a__x000a_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_x000a__x000a_Razón de la inefectividad: &quot;En la presente auditoría se evidenciaron deficiencias relacionadas con los hallazgos que motivaron las acciones del Plan de Mejoramiento dispuesto por la entidad&quot; (Pág. 288)."/>
    <d v="2020-11-27T00:00:00"/>
    <n v="5"/>
    <x v="0"/>
    <n v="46"/>
    <n v="46"/>
    <n v="46"/>
    <m/>
    <x v="0"/>
    <s v=""/>
    <x v="16"/>
    <x v="165"/>
    <n v="2"/>
    <x v="198"/>
  </r>
  <r>
    <n v="167"/>
    <n v="200"/>
    <m/>
    <s v="Administrativo con presunta Incidencia disciplinaria"/>
    <s v="14 05 004   "/>
    <s v="H51AF18. Revestimiento Túnel Principal Sector Falla la Soledad. _x000a__x000a_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_x000a__x000a_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_x000a__x000a_Acción 1._x000a__x000a_"/>
    <s v="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
    <s v="Realizar acompañamiento técnico al proceso arbitral en cabeza de la Oficina Asesora Jurídica."/>
    <s v="Efectuar el acompañamiento técnico a la Oficina Asesora Jurídica, para el seguimiento al proceso arbitral No. 4980."/>
    <s v="Informe semestral sobre el seguimiento al proceso arbitral No. 4980."/>
    <n v="2"/>
    <d v="2019-08-13T00:00:00"/>
    <x v="34"/>
    <n v="52.142857142857146"/>
    <x v="13"/>
    <n v="0"/>
    <s v="Se reemplazó a GPE (Gerencia de Proyectos Estratégicos) por GGP1 (Gerencia Grandes Proyectos 1), de conformidad con la Resolución INVIAS 3536 del 12 de noviembre de 2021._x000a__x000a_Acción 2 reportada en informe de Acciones Cumplidas, segundo semestre de 2021."/>
    <m/>
    <n v="-1468.5"/>
    <x v="1"/>
    <n v="0"/>
    <n v="0"/>
    <n v="52.142857142857146"/>
    <m/>
    <x v="3"/>
    <s v="VENCIDO"/>
    <x v="16"/>
    <x v="166"/>
    <n v="1"/>
    <x v="199"/>
  </r>
  <r>
    <n v="168"/>
    <n v="201"/>
    <m/>
    <s v="Administrativo"/>
    <s v="14 05 004   "/>
    <s v="H52AF18. Alcance Contrato 806 de 2017 y Adición de Cláusula Compromisoria. _x000a__x000a_(…) disminución del alcance contractual inicial y aumento de los recursos necesarios para la terminación del proyecto. "/>
    <s v="_x000a_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
    <s v="Elaborar y formalizar un documento guía para la planeación y estructuración de proyectos estratégicos."/>
    <s v="Documentación de la guía &quot;Planeación y estructuración de proyectos estratégicos.&quot;"/>
    <s v="Guía &quot;Planeación y estructuración de proyectos estratégicos.&quot;"/>
    <n v="1"/>
    <d v="2019-08-13T00:00:00"/>
    <x v="29"/>
    <n v="46"/>
    <x v="13"/>
    <n v="0"/>
    <s v="Se reemplazó a GPE (Gerencia de Proyectos Estratégicos) por GGP1 (Gerencia Grandes Proyectos 1), de conformidad con la Resolución INVIAS 3536 del 12 de noviembre de 2021."/>
    <m/>
    <n v="-1467.0666666666666"/>
    <x v="1"/>
    <n v="0"/>
    <n v="0"/>
    <n v="46"/>
    <m/>
    <x v="3"/>
    <s v="VENCIDO"/>
    <x v="16"/>
    <x v="167"/>
    <n v="1"/>
    <x v="200"/>
  </r>
  <r>
    <n v="169"/>
    <n v="202"/>
    <m/>
    <s v="Administrativo con presunta incidencia disciplinaria"/>
    <s v="14 05 004   "/>
    <s v="H53AF18. Transitabilidad Quebrada Agua Blanca – Otanche. _x000a__x000a_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_x000a__x000a_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_x000a__x000a_"/>
    <s v="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
    <s v="Estructurar una guía para la coordinación interinstitucional, a manera de herramienta  metodológica, de manera que se establezcan claramente las  competencias y responsabilidades de los intervinientes en los convenios a suscribir "/>
    <s v="Guía Metodológica de Cooperación."/>
    <s v="Una (1) Guía Metodológica."/>
    <n v="1"/>
    <d v="2019-08-13T00:00:00"/>
    <x v="33"/>
    <n v="20"/>
    <x v="9"/>
    <n v="0"/>
    <s v="SIN OBSERVACIONES"/>
    <m/>
    <n v="-1461"/>
    <x v="1"/>
    <n v="0"/>
    <n v="0"/>
    <n v="20"/>
    <m/>
    <x v="3"/>
    <s v="VENCIDO"/>
    <x v="16"/>
    <x v="168"/>
    <n v="1"/>
    <x v="201"/>
  </r>
  <r>
    <n v="170"/>
    <n v="203"/>
    <m/>
    <s v="Administrativo con presunta incidencia disciplinaria"/>
    <s v="14 05 004   "/>
    <s v="_x000a__x000a_H54AF18. Reasentamiento comunidad en Ciénaga por trazado de la Variante de Ciénaga. _x000a__x000a_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_x000a__x000a_(...) a la fecha de hoy no se cuenta con información sobre la consecución de recursos para este reasentamiento o el avance en algún proyecto de vivienda que beneficie a la comunidad afectada por el proyecto (...)_x000a__x000a__x000a__x000a__x000a__x000a_"/>
    <s v="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
    <s v="1. Llevar  a cabo mesa de trabajo con  El Alcalde de Ciénaga, con el fin de definir las acciones que tanto  el municipio, como el INVIAS en desarrollo del convenio 1123 de 2016  y cumplimiento de la resolución ANLA x459 del 25 de abril de 2017  efectuará, en pro de avanzar con la construcción del sector urbano en el contrato de obra 1200 de 2016.  _x000a_"/>
    <s v="_x000a_1. Mesa de trabajo con INVIAS, Municipio de Ciénaga._x000a__x000a__x000a_"/>
    <s v="_x000a_1 . Acta de mesa de trabajo._x000a_"/>
    <n v="1"/>
    <d v="2019-08-13T00:00:00"/>
    <x v="33"/>
    <n v="20"/>
    <x v="0"/>
    <n v="0.7"/>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1"/>
    <x v="2"/>
    <n v="14"/>
    <n v="14"/>
    <n v="20"/>
    <s v="NO"/>
    <x v="3"/>
    <s v="VENCIDO"/>
    <x v="16"/>
    <x v="169"/>
    <n v="1"/>
    <x v="202"/>
  </r>
  <r>
    <n v="171"/>
    <n v="204"/>
    <m/>
    <s v="Administrativo con presunta incidencia disciplinaria - Indagación Preliminar"/>
    <s v="14 05 004   "/>
    <s v="H55AF18. Conexión Variante de Ciénaga con Ruta del Sol III.  _x000a__x000a_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_x000a__x000a_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_x000a__x000a_"/>
    <s v="(…) se debe a las deficiencias en planeación que presenta el proyecto, al partir de supuestos que no se iban a realizar (…)."/>
    <s v="1. Se llevará  a cabo mesa de trabajo con la gobernación de Magdalena, el municipio de Ciénaga y el INVIAS, con el fin de gestionar con la gobernación que se ejecute  el tramo conector en el sitio Ye de ciénaga con la variante hoy en ejecución INVIAS, dado que este tramo conector no hace parte del alcance y la licencia ambiental del proyecto del INVIAS, y si en cambio la gobernación ha gestionado el prediseño con la concesión que ellos tienen para el sector Barranquilla - Ye de Ciénaga._x000a_  "/>
    <s v="_x000a_1. Mesa de trabajo INVIAS, Gobernación de Magdalena, y municipio de Ciénaga._x000a_"/>
    <s v="_x000a_1. Acta de Mesa de trabajo."/>
    <n v="1"/>
    <d v="2019-08-13T00:00:00"/>
    <x v="33"/>
    <n v="20"/>
    <x v="0"/>
    <n v="0.3"/>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1"/>
    <x v="5"/>
    <n v="6"/>
    <n v="6"/>
    <n v="20"/>
    <s v="NO"/>
    <x v="3"/>
    <s v="VENCIDO"/>
    <x v="16"/>
    <x v="170"/>
    <n v="1"/>
    <x v="203"/>
  </r>
  <r>
    <n v="172"/>
    <n v="205"/>
    <m/>
    <s v="Administrativo con presunta incidencia disciplinaria y para Indagación Preliminar "/>
    <s v="14 05 004   "/>
    <s v="H56AF18. Cuota de gerencia Convenio 267 de 2009 y ejecución de trabajos en Transversal de la Macarena. _x000a__x000a_(...) se evidencia que el proyecto se ha extendido en un plazo muy superior al estipulado inicialmente (el plazo estaba para 60 meses y va para 120), que se han tenido que adicionar recursos por parte de la entidad financiadora – INVIAS (aun cuando el convenio cuenta con el instrumento de utilizar los rendimientos financieros que se generan en el convenio para ser utilizados en los proyectos), y que muchos de los retrasos presentados en las obras se debe a la baja o nula ejecución realizada por el Ejército y la deficiente gestión realizada por FONADE como gestor de los proyectos, tal como lo documentan los informes de supervisión realizados por los Gestores técnicos del INVIAS en los años 2016, 2017 y 2018 . Los mencionados informes documentan situaciones que dan cuenta de lo anteriormente descrito (...)_x000a__x000a_(...) de acuerdo a la supervisión técnica del INVÍAS se evidencian deficiencias en la calidad de las obras entregadas y no se conmina al Ejército para que ejecute las obras de manera correcta, pronta y eficiente-, hay mayores costos en insumos y maquinaria que repercuten en el costo por km de la vía, la compra de predios ha sido lenta y no se tiene claridad sobre los insumos prediales, y las gestiones administrativas por parte del FONADE no han sido eficientes (...)_x000a__x000a_De igual manera, las debilidades evidenciadas manifiestan una presunta falta disciplinaria, al incumplirse, lo establecido en numeral 4 del artículo 25 de la Ley 80 de 1993 ,  en los numerales 1 y 8 del artículo 26 de la Ley 80 de 1993 , y al presentarse deficiencias en los procesos de supervisión e interventoría (supervisión del INVÍAS sin medios de control y función desconocida de la Interventoría de FONADE, la cual no se evidencia que conmine al contratista al cumplimiento de sus deberes contractuales en los plazos señalados), incumpliendo lo establecido en el artículo 84 de la Ley 1474 de 2011."/>
    <s v="Lo identificado por eficiencias en la gerencia integral de proyectos, al no optimizar los recursos del proyecto de manera eficiente, incrementando los costos del mismo y permitiendo su extensión en el tiempo, sin conminar de manera oportuna y eficaz al contratista. El financiador del proyecto no se proveyó de las herramientas legales necesarias para ejercer un control eficaz sobre sus recursos, gerenciados por un tercero, con lo cual se genera ...."/>
    <s v="Realizar seguimiento periódico a la ejecución del convenio y documentar mediante informes trimestrales."/>
    <s v="Efectuar seguimiento semestral a la ejecución del convenio y documentar mediante informes trimestrales."/>
    <s v="Informe trimestral de seguimiento"/>
    <n v="4"/>
    <d v="2019-08-13T00:00:00"/>
    <x v="34"/>
    <n v="52.142857142857146"/>
    <x v="23"/>
    <n v="4"/>
    <s v="SIN OBSERVACIONES"/>
    <d v="2021-02-09T00:00:00"/>
    <n v="6.0333333333333332"/>
    <x v="0"/>
    <n v="52.142857142857146"/>
    <n v="52.142857142857146"/>
    <n v="52.142857142857146"/>
    <m/>
    <x v="0"/>
    <s v="CUMPLIDO"/>
    <x v="16"/>
    <x v="171"/>
    <n v="1"/>
    <x v="204"/>
  </r>
  <r>
    <n v="173"/>
    <n v="206"/>
    <m/>
    <s v="Administrativo"/>
    <s v="14 05 004   "/>
    <s v="H57AF18. Cumplimiento Contrato Obra 2179 de 2016. _x000a__x000a_(...) no existe certeza de que se haya extraído la totalidad de los restos del buque Tritonia, y -en consecuencia, tampoco sobre el cumplimiento de este ítem del Contrato de Obra 2179 de 2016._x000a__x000a_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
    <s v="(…) existe un nivel de incertidumbre en todas las mediciones realizadas en las distintas campañas (…)"/>
    <s v="Elaborar e implementar una bitácora para la estructuración de proyectos de la Subdirección Marítima y Fluvial."/>
    <s v="Elaboración y aprobación de la bitácora  para la estructuración de proyectos de la Subdirección Marítima y Fluvial (la cuál reposará dentro del expediente documental.), para su cumplimiento a partir de la socialización."/>
    <s v="Bitácora elaborada, aprobada y socializada  para la estructuración de proyectos de la Subdirección Marítima y Fluvial."/>
    <n v="1"/>
    <d v="2019-08-13T00:00:00"/>
    <x v="44"/>
    <n v="9"/>
    <x v="49"/>
    <n v="0.5"/>
    <s v="SIN OBSERVACIONES"/>
    <m/>
    <n v="-1458.4333333333334"/>
    <x v="4"/>
    <n v="4.5"/>
    <n v="4.5"/>
    <n v="9"/>
    <m/>
    <x v="3"/>
    <s v="VENCIDO"/>
    <x v="16"/>
    <x v="172"/>
    <n v="1"/>
    <x v="205"/>
  </r>
  <r>
    <n v="174"/>
    <n v="207"/>
    <n v="61"/>
    <s v=" Administrativo con presunta incidencia disciplinaria"/>
    <s v="14 05 004   "/>
    <s v="H58AF18. Cumplimiento y seguimiento ambiental, proyecto Dragado Canal de Acceso al Puerto de Buenaventura (Valle del Cauca)._x000a__x000a_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_x000a__x000a_Acción 1 - Actividad 1."/>
    <s v="(…) debido a falta de aplicación efectiva de los controles por parte de las diferentes instancias, lo que genera incertidumbre sobre el impacto ambiental que pudo haber generado el desarrollo del citado proyecto, riesgo de afectación de los bienes de protección hídrico y edáfico y ausencia de información para la gestión oportuna."/>
    <s v="Identificar  el Riesgo para el cumplimiento de las obligaciones contenidas en  Licencias Ambientales"/>
    <s v="Actividad 1: Realizar mesa de trabajo entre la Subdirección de Medio Ambiente y Gestión Social, la Subdirección Marítima y Fluvial y la Dirección Técnica del INVIAS, con el fin de identificar y validar por la Dirección Técnica los riesgos para el cumplimiento de las obligaciones contenidas en las Licencias o Permisos Ambientales y   comunicar a la Oficina de Planeación el resultado de la mesa de trabajo de identificación de riesgos y la validación, con el fin de que se actualice la matriz de riesgos de la entidad.                                                                                                                                           "/>
    <s v="Matriz de Riesgo actualizada"/>
    <n v="1"/>
    <d v="2019-08-02T00:00:00"/>
    <x v="41"/>
    <n v="17.142857142857142"/>
    <x v="50"/>
    <n v="1"/>
    <s v="SIN OBSERVACIONES"/>
    <d v="2020-12-31T00:00:00"/>
    <n v="13.233333333333333"/>
    <x v="0"/>
    <n v="17.142857142857142"/>
    <n v="17.142857142857142"/>
    <n v="17.142857142857142"/>
    <m/>
    <x v="0"/>
    <s v="CUMPLIDO"/>
    <x v="16"/>
    <x v="173"/>
    <n v="1"/>
    <x v="206"/>
  </r>
  <r>
    <s v=""/>
    <n v="208"/>
    <n v="62"/>
    <m/>
    <s v="14 05 004   "/>
    <s v="H58AF18. Cumplimiento y seguimiento ambiental, proyecto Dragado Canal de Acceso al Puerto de Buenaventura (Valle del Cauca)._x000a__x000a_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_x000a__x000a_Acción 1 - Actividad 2."/>
    <s v="(…) debido a falta de aplicación efectiva de los controles por parte de las diferentes instancias, lo que genera incertidumbre sobre el impacto ambiental que pudo haber generado el desarrollo del citado proyecto, riesgo de afectación de los bienes de protección hídrico y edáfico y ausencia de información para la gestión oportuna."/>
    <s v="Identificar  el Riesgo para el cumplimiento de las obligaciones contenidas en  Licencias Ambientales"/>
    <s v="Actividad  2: Socialización   para la implementación de  la  matriz de riesgos actualizada  a la Subdirección de Medio Ambiente y Gestión Socia l, la Subdirección Marítima y Fluvial y la Dirección Técnica ."/>
    <s v="Actas de Socialización"/>
    <n v="2"/>
    <d v="2019-12-01T00:00:00"/>
    <x v="33"/>
    <n v="4.2857142857142856"/>
    <x v="50"/>
    <n v="2"/>
    <s v="SIN OBSERVACIONES"/>
    <d v="2020-12-30T00:00:00"/>
    <n v="12.166666666666666"/>
    <x v="0"/>
    <n v="4.2857142857142856"/>
    <n v="4.2857142857142856"/>
    <n v="4.2857142857142856"/>
    <m/>
    <x v="0"/>
    <s v=""/>
    <x v="16"/>
    <x v="173"/>
    <n v="2"/>
    <x v="207"/>
  </r>
  <r>
    <n v="175"/>
    <n v="209"/>
    <m/>
    <s v="Fiscal, disciplinario y penal"/>
    <s v="14 04 004   "/>
    <s v="H1APCSMF18. Mayores cantidades de obras pagadas contrato 688 de 2015. De 2016-100263-80914-D._x000a__x000a_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_x000a__x000a_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_x000a__x000a_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
    <s v="Incumplimiento de los deberes funcionales del interventor del contrato, referido a las funciones de vigencia técnica y de los deberes del contratista establecidos en el Numeral 2 del artículo 5 de la Ley 80 de 1993."/>
    <s v="                                                                                             _x000a_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
    <s v="_x000a_                                                                                                 _x000a_Documentar un procedimiento para garantizar la integralidad de los expedientes contractuales, exigiendo documentos mínimos, incluido el Informe Mensual de Supervisión.  En cumplimiento de lo establecido en el parágrafo segundo del artículo 39 de la Ley 80 de 1993.  "/>
    <s v="Procedimiento documentado"/>
    <n v="1"/>
    <d v="2019-01-15T00:00:00"/>
    <x v="45"/>
    <n v="6.2857142857142856"/>
    <x v="49"/>
    <n v="0.4"/>
    <s v="SIN OBSERVACIONES"/>
    <m/>
    <n v="-1450.8"/>
    <x v="7"/>
    <n v="2.5142857142857142"/>
    <n v="2.5142857142857142"/>
    <n v="6.2857142857142856"/>
    <m/>
    <x v="3"/>
    <s v="VENCIDO"/>
    <x v="17"/>
    <x v="174"/>
    <n v="1"/>
    <x v="208"/>
  </r>
  <r>
    <n v="176"/>
    <n v="210"/>
    <m/>
    <s v="Disciplinario"/>
    <s v="14 04 004   "/>
    <s v="H2APCSMF18. Cronología pliegos contrato 688 de 2015. _x000a_      _x000a_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_x000a__x000a_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_x000a__x000a_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_x000a__x000a_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
    <s v="Las irregularidades señaladas denotan debilidades en el sistema de control interno con respecto al cumplimiento de los tiempos establecidos para las etapas del proceso contractual."/>
    <s v="Fortalecer la etapa de planeación y estructuración de los proyectos (Convenios Interadministrativos o contratos), formulando un procedimiento documentado que oriente el ejercicio y establezca los controles para mejorar aspectos tales como:_x000a_ _x000a_Análisis de todas las variables inmersas en el proyecto._x000a_Correcta verificación de estudios y diseños._x000a_Adecuada construcción de presupuestos de obra e interventoría._x000a_Correcta formulación de alcances y condiciones técnicas._x000a_Correcta coordinación y comunicación interinstitucional entre entidades involucradas._x000a_"/>
    <s v="Procedimiento documentado que oriente el ejercicio y establezca los controles para fortalecer la gestión contractual y mitigar la materialización de los riesgos inherentes a la actividad."/>
    <s v="Procedimiento documentado"/>
    <n v="1"/>
    <d v="2019-01-15T00:00:00"/>
    <x v="45"/>
    <n v="6.2857142857142856"/>
    <x v="49"/>
    <n v="0.4"/>
    <s v="SIN OBSERVACIONES"/>
    <m/>
    <n v="-1450.8"/>
    <x v="7"/>
    <n v="2.5142857142857142"/>
    <n v="2.5142857142857142"/>
    <n v="6.2857142857142856"/>
    <m/>
    <x v="3"/>
    <s v="VENCIDO"/>
    <x v="17"/>
    <x v="175"/>
    <n v="1"/>
    <x v="209"/>
  </r>
  <r>
    <n v="177"/>
    <n v="211"/>
    <m/>
    <s v="Fiscal y disciplinario"/>
    <s v="17 04 003   "/>
    <s v="H4APCSMF18. Requisitos Legales y Administrativos Contrato No 688 de 2015. De acuerdo a la verificación realizada de las órdenes de pago número 268713315, 393289015, 20771016, 125417416, 191954416, el INVIAS practicó deducciones por cuenta de la estampilla Pro-Universidades estatales, por un monto de $51.950.344. el valor correcto que pagar es de $80.123.410, lo cual genera un daño patrimonial de $28.173.066. De igual forma, se observa que las deducciones realizadas, no contempla el valor de la “Estampilla pro desarrollo Universalidad de la Amazonia”. Tampoco se evidencia en el expediente contractual que el contratista haya aportado copias de la consignación del pago de la mismas, lo que genera un daño por valor de $40.061.705._x000a_"/>
    <s v="Debilidades en las funciones de control interno del área de tesorería relacionadas con la revisión, verificación y control de los conceptos inherentes al pago de las obligaciones de la entidad, particularmente las concernientes con las retenciones a realizar, cuyo efecto directo es que el contratista se apropie de recursos que debieron ser destinados a las actividades propias de los objetivos establecidos en las normas que los imponen y regulan su uso."/>
    <s v="Revisión y actualización del procedimiento cuentas por pagar relacionado con la revisión, verificación y control de las deducciones inherentes al pago de las obligaciones de la entidad."/>
    <s v="Implementar actualización del procedimiento cuentas por pagar."/>
    <s v="Procedimiento actualizado"/>
    <n v="1"/>
    <d v="2019-01-15T00:00:00"/>
    <x v="46"/>
    <n v="23.714285714285715"/>
    <x v="51"/>
    <n v="1"/>
    <s v="SIN OBSERVACIONES"/>
    <d v="2021-03-02T00:00:00"/>
    <n v="20.366666666666667"/>
    <x v="0"/>
    <n v="23.714285714285715"/>
    <n v="23.714285714285715"/>
    <n v="23.714285714285715"/>
    <m/>
    <x v="0"/>
    <s v="CUMPLIDO"/>
    <x v="17"/>
    <x v="176"/>
    <n v="1"/>
    <x v="210"/>
  </r>
  <r>
    <n v="178"/>
    <n v="212"/>
    <m/>
    <s v="Administrativo"/>
    <s v="14 01 012   "/>
    <s v="H5APCSMF18. Garantías  necesarias del contrato No 688 de 2015. se observa que el contratista no constituyo la garantía que ampare los riesgos que en este sentido son imputables al mismo tampoco las mismas le fueron exigidas a pesar de lo establecido en los pliegos definitivos."/>
    <s v="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
    <s v="Revisión y actualización de la matriz de riesgos._x000a__x000a_"/>
    <s v="Documentar el riesgo inherente y el residual en obras de dragado, soportando jurídicamente el apetito del riesgo  y las garantías a exigir."/>
    <s v="Matriz de riesgo actualizada"/>
    <n v="1"/>
    <d v="2019-01-15T00:00:00"/>
    <x v="45"/>
    <n v="6.2857142857142856"/>
    <x v="49"/>
    <n v="0.9"/>
    <s v="SIN OBSERVACIONES"/>
    <m/>
    <n v="-1450.8"/>
    <x v="8"/>
    <n v="5.6571428571428566"/>
    <n v="5.6571428571428566"/>
    <n v="6.2857142857142856"/>
    <m/>
    <x v="3"/>
    <s v="VENCIDO"/>
    <x v="17"/>
    <x v="177"/>
    <n v="1"/>
    <x v="211"/>
  </r>
  <r>
    <n v="179"/>
    <n v="213"/>
    <m/>
    <s v="Fiscal, disciplinario y penal"/>
    <s v="14 04 004   "/>
    <s v="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
    <s v="Incumplimiento de los deberes funcionales del interventor del contrato, referidos a las funciones de seguimiento y de los deberes del contratista establecidos en Numeral 2 del artículo 5 de la Ley 80 de 1993."/>
    <s v="                                                                                             _x000a_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
    <s v="_x000a_                                                                                                 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1"/>
    <d v="2019-01-15T00:00:00"/>
    <x v="45"/>
    <n v="6.2857142857142856"/>
    <x v="49"/>
    <n v="0.4"/>
    <s v="SIN OBSERVACIONES"/>
    <m/>
    <n v="-1450.8"/>
    <x v="7"/>
    <n v="2.5142857142857142"/>
    <n v="2.5142857142857142"/>
    <n v="6.2857142857142856"/>
    <m/>
    <x v="3"/>
    <s v="VENCIDO"/>
    <x v="17"/>
    <x v="178"/>
    <n v="1"/>
    <x v="212"/>
  </r>
  <r>
    <n v="180"/>
    <n v="214"/>
    <m/>
    <s v="Administrativo con presunta incidencia fiscal y disciplinaria"/>
    <s v="14 01 007   "/>
    <s v="H1ACSRT17. Contrato de Interventoría 1109 de 2015._x000a__x000a_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
    <s v="Deficiencias y debilidades, respecto de la observancia normativa, a tener en cuenta para el desarrollo de la interventoría y que estaba reglamentada en los en los ítems 8.2, 8.3 y 8.22 de los pliegos de condiciones del concurso de méritos, "/>
    <s v="_x000a__x000a_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s v="_x000a_Procedimiento documentado que oriente el ejercicio y establezca los controles para fortalecer la gestión contractual y mitigar la materialización de los riesgos inherentes a la actividad._x000a_"/>
    <s v="_x000a__x000a_Procedimiento documentado"/>
    <n v="1"/>
    <d v="2019-01-02T00:00:00"/>
    <x v="45"/>
    <n v="8.1428571428571423"/>
    <x v="2"/>
    <n v="0"/>
    <s v="SIN OBSERVACIONES"/>
    <m/>
    <n v="-1450.8"/>
    <x v="1"/>
    <n v="0"/>
    <n v="0"/>
    <n v="8.1428571428571423"/>
    <m/>
    <x v="3"/>
    <s v="VENCIDO"/>
    <x v="18"/>
    <x v="179"/>
    <n v="1"/>
    <x v="213"/>
  </r>
  <r>
    <n v="181"/>
    <n v="215"/>
    <m/>
    <s v="Administrativo con presunta incidencia disciplinaria"/>
    <s v="17 02 003   "/>
    <s v="H2ACSRT17. Recursos del Convenio 2219 de 2013 en riesgo._x000a__x000a_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
    <s v="Debilidades en la ejecución de las obligaciones de la interventoría, quienes a pesar de los retrasos e inconsistencias de obra, no efectuaron las alertas oportunamente, o efectuadas estas, no se tomaron las medidas correctivas por parte de Ente Territorial."/>
    <s v="_x000a__x000a_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
    <s v="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x v="45"/>
    <n v="8.1428571428571423"/>
    <x v="2"/>
    <n v="0"/>
    <s v="SIN OBSERVACIONES"/>
    <m/>
    <n v="-1450.8"/>
    <x v="1"/>
    <n v="0"/>
    <n v="0"/>
    <n v="8.1428571428571423"/>
    <m/>
    <x v="3"/>
    <s v="VENCIDO"/>
    <x v="18"/>
    <x v="180"/>
    <n v="1"/>
    <x v="214"/>
  </r>
  <r>
    <n v="182"/>
    <n v="216"/>
    <m/>
    <s v="Administrativo con presunta incidencia disciplinaria"/>
    <s v="14 04 004   "/>
    <s v="H3ACSRT17.  Intervención del Tramo Vía Valledupar vereda Cerro Peralta _x000a__x000a_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
    <s v="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
    <s v="_x000a__x000a_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
    <s v="_x000a_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x v="45"/>
    <n v="8.1428571428571423"/>
    <x v="2"/>
    <n v="0"/>
    <s v="SIN OBSERVACIONES"/>
    <m/>
    <n v="-1450.8"/>
    <x v="1"/>
    <n v="0"/>
    <n v="0"/>
    <n v="8.1428571428571423"/>
    <m/>
    <x v="3"/>
    <s v="VENCIDO"/>
    <x v="18"/>
    <x v="181"/>
    <n v="1"/>
    <x v="215"/>
  </r>
  <r>
    <n v="183"/>
    <n v="217"/>
    <m/>
    <s v="Administrativo con presunta incidencia disciplinaria"/>
    <s v="14 02 002   "/>
    <s v="H4ACSRT17. Convenio 1216 de 2014 – Alcance Plan de Obras y Liquidación _x000a__x000a_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
    <s v="Es la falta de asignación de recursos para el proyecto de manera total"/>
    <s v="_x000a__x000a_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_x000a__x000a_"/>
    <s v="_x000a__x000a_Procedimiento documentado que oriente el ejercicio y establezca los controles para fortalecer la gestión contractual y mitigar la materialización de los riesgos inherentes a la actividad._x000a__x000a__x000a__x000a__x000a_"/>
    <s v="_x000a__x000a_Procedimiento documentado"/>
    <n v="1"/>
    <d v="2019-01-02T00:00:00"/>
    <x v="45"/>
    <n v="8.1428571428571423"/>
    <x v="2"/>
    <n v="0"/>
    <s v="SIN OBSERVACIONES"/>
    <m/>
    <n v="-1450.8"/>
    <x v="1"/>
    <n v="0"/>
    <n v="0"/>
    <n v="8.1428571428571423"/>
    <m/>
    <x v="3"/>
    <s v="VENCIDO"/>
    <x v="18"/>
    <x v="182"/>
    <n v="1"/>
    <x v="216"/>
  </r>
  <r>
    <n v="184"/>
    <n v="218"/>
    <m/>
    <s v="Administrativo"/>
    <s v="14 04 003   "/>
    <s v="H5ACSRT17. Estado de las obras construidas en desarrollo del convenio 2219 de 2013._x000a__x000a_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
    <s v="Deficiencias constructivas o de calidad de los materiales que aunado a la falta de mantenimiento, disminuyen el periodo de diseño o vida útil de las intervenciones realizadas"/>
    <s v="_x000a__x000a_Iniciar proceso sancionatorio en contra del interventor por el incumplimiento de las obligaciones establecidas en el numeral 8.3 del Manual de Interventoría en lo correspondiente al Recibo Definitivo de las Obras."/>
    <s v="_x000a_Proceso sancionatorio en contra del interventor por el incumplimiento de las obligaciones."/>
    <s v="_x000a__x000a_Inicio de proceso sancionatorio"/>
    <n v="1"/>
    <d v="2019-01-02T00:00:00"/>
    <x v="45"/>
    <n v="8.1428571428571423"/>
    <x v="2"/>
    <n v="0"/>
    <s v="SIN OBSERVACIONES"/>
    <m/>
    <n v="-1450.8"/>
    <x v="1"/>
    <n v="0"/>
    <n v="0"/>
    <n v="8.1428571428571423"/>
    <m/>
    <x v="3"/>
    <s v="VENCIDO"/>
    <x v="18"/>
    <x v="183"/>
    <n v="1"/>
    <x v="217"/>
  </r>
  <r>
    <n v="185"/>
    <n v="219"/>
    <m/>
    <s v="Administrativo con presunta incidencia disciplinaria"/>
    <s v="18 02 001   "/>
    <s v="H6ACSRT17. Frente adicional, contratos de Interventoría, convenio Agencia de Renovación del Territorio._x000a__x000a_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
    <s v="Denota debilidades de planeación y deficiencias en la estructuración de los proyectos, afectándose el principio de Planeación como principio rector de la contratación estatal, que es una manifestación del Principio de Eficacia._x000a__x000a_"/>
    <s v="_x000a__x000a_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s v="_x000a__x000a_Procedimiento documentado que oriente el ejercicio y establezca los controles para fortalecer la gestión contractual y mitigar la materialización de los riesgos inherentes a la actividad."/>
    <s v="_x000a__x000a_Procedimiento documentado"/>
    <n v="1"/>
    <d v="2019-01-02T00:00:00"/>
    <x v="45"/>
    <n v="8.1428571428571423"/>
    <x v="2"/>
    <n v="0"/>
    <s v="SIN OBSERVACIONES"/>
    <m/>
    <n v="-1450.8"/>
    <x v="1"/>
    <n v="0"/>
    <n v="0"/>
    <n v="8.1428571428571423"/>
    <m/>
    <x v="3"/>
    <s v="VENCIDO"/>
    <x v="18"/>
    <x v="184"/>
    <n v="1"/>
    <x v="218"/>
  </r>
  <r>
    <n v="186"/>
    <n v="220"/>
    <m/>
    <s v="Administrativo con presunta incidencia disciplinaria"/>
    <s v="14 04 010   "/>
    <s v="H8ACSRT17. Pago del A.I.U. en Acta de recibo final de obra del contrato de obra derivado del Convenio interadministrativo No. 825 de 2013. _x000a__x000a_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
    <s v="Fallas en los controles de supervisión y de seguimiento por parte de la Interventoría del contrato, dado que aprobó y dio aval a la mencionada acta, sin percatarse y glosar la utilidad por mayor valor, que se le estaba reconociendo al contratista en la suma de $3,6 millones."/>
    <s v="_x000a__x000a_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
    <s v="_x000a_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x v="45"/>
    <n v="8.1428571428571423"/>
    <x v="2"/>
    <n v="0"/>
    <s v="SIN OBSERVACIONES"/>
    <m/>
    <n v="-1450.8"/>
    <x v="1"/>
    <n v="0"/>
    <n v="0"/>
    <n v="8.1428571428571423"/>
    <m/>
    <x v="3"/>
    <s v="VENCIDO"/>
    <x v="18"/>
    <x v="185"/>
    <n v="1"/>
    <x v="219"/>
  </r>
  <r>
    <n v="187"/>
    <n v="221"/>
    <m/>
    <s v="Administrativo con presunta incidencia disciplinaria"/>
    <s v="14 01 013   "/>
    <s v="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
    <s v="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_x000a__x000a_... &quot;afectándose el principio de Planeación como principio rector de la contratación estatal&quot;...&quot;vulnerando aspectos normados en el Articulo 25 del Estatuto General de Contratación Administrativa, así como a principios de la Función Administrativa consagrados en el Artículo 3 de la Ley 489 de 1998&quot;."/>
    <s v="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s v="Procedimiento documentado que oriente el ejercicio y establezca los controles para fortalecer la gestión contractual y mitigar la materialización de los riesgos inherentes a la actividad."/>
    <s v="_x000a__x000a_Procedimiento documentado"/>
    <n v="1"/>
    <d v="2019-01-02T00:00:00"/>
    <x v="45"/>
    <n v="8.1428571428571423"/>
    <x v="2"/>
    <n v="0"/>
    <s v="SIN OBSERVACIONES"/>
    <m/>
    <n v="-1450.8"/>
    <x v="1"/>
    <n v="0"/>
    <n v="0"/>
    <n v="8.1428571428571423"/>
    <m/>
    <x v="3"/>
    <s v="VENCIDO"/>
    <x v="18"/>
    <x v="186"/>
    <n v="1"/>
    <x v="220"/>
  </r>
  <r>
    <n v="188"/>
    <n v="222"/>
    <m/>
    <s v="Administrativo con presunta incidencia disciplinaria"/>
    <s v="14 04 004   "/>
    <s v="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_x000a__x000a_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_x000a__x000a_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
    <s v="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_x000a__x000a_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
    <s v="_x000a__x000a_Segregación de función de pago con interventoría."/>
    <s v="Documentar la segregación de función de pago con interventoría a través de la minuta contractual."/>
    <s v="_x000a_Documentación de la segregación de función de pago con interventoría al interior de la minuta contractual."/>
    <n v="1"/>
    <d v="2019-01-02T00:00:00"/>
    <x v="45"/>
    <n v="8.1428571428571423"/>
    <x v="2"/>
    <n v="0"/>
    <s v="SIN OBSERVACIONES"/>
    <m/>
    <n v="-1450.8"/>
    <x v="1"/>
    <n v="0"/>
    <n v="0"/>
    <n v="8.1428571428571423"/>
    <m/>
    <x v="3"/>
    <s v="VENCIDO"/>
    <x v="18"/>
    <x v="187"/>
    <n v="1"/>
    <x v="221"/>
  </r>
  <r>
    <n v="189"/>
    <n v="223"/>
    <m/>
    <s v="Administrativo"/>
    <s v="14 04 001   "/>
    <s v="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
    <s v="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
    <s v="_x000a_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_x000a__x000a_"/>
    <s v="1. Procedimiento documentado que oriente el ejercicio y establezca los controles para fortalecer la gestión contractual y mitigar la materialización de los riesgos inherentes a la actividad.                                                                                                  _x000a_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x v="45"/>
    <n v="8.1428571428571423"/>
    <x v="2"/>
    <n v="0"/>
    <s v="SIN OBSERVACIONES"/>
    <m/>
    <n v="-1450.8"/>
    <x v="1"/>
    <n v="0"/>
    <n v="0"/>
    <n v="8.1428571428571423"/>
    <m/>
    <x v="3"/>
    <s v="VENCIDO"/>
    <x v="18"/>
    <x v="188"/>
    <n v="1"/>
    <x v="222"/>
  </r>
  <r>
    <n v="190"/>
    <n v="224"/>
    <m/>
    <s v="Administrativo con presunta incidencia disciplinaria"/>
    <s v="14 02 014   "/>
    <s v="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
    <s v="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
    <s v="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1. Procedimiento documentado que oriente el ejercicio y establezca los controles para fortalecer la gestión contractual y mitigar la materialización de los riesgos inherentes a la actividad.                                                                                                  _x000a_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x v="45"/>
    <n v="8.1428571428571423"/>
    <x v="2"/>
    <n v="0"/>
    <s v="SIN OBSERVACIONES"/>
    <m/>
    <n v="-1450.8"/>
    <x v="1"/>
    <n v="0"/>
    <n v="0"/>
    <n v="8.1428571428571423"/>
    <m/>
    <x v="3"/>
    <s v="VENCIDO"/>
    <x v="18"/>
    <x v="189"/>
    <n v="1"/>
    <x v="223"/>
  </r>
  <r>
    <n v="191"/>
    <n v="225"/>
    <m/>
    <s v="Administrativo"/>
    <s v="14 02 014   "/>
    <s v="H13ACSRT17. Obligaciones Convenio Interadministrativo No.1739 de 2014, celebrado con el Municipio de Puerto Parra, se dio inicio al contrato de obra, sin que tuviera finalizado la gestión predial y ambiental estipulada lo que llevo a justificar las prorrogas."/>
    <s v="Debilidades en la ejecución de controles asociados a la identificación, seguimiento y verificación de todos los aspectos que afectan el desarrollo de los convenios suscritos."/>
    <s v="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1"/>
    <d v="2019-01-02T00:00:00"/>
    <x v="45"/>
    <n v="8.1428571428571423"/>
    <x v="2"/>
    <n v="0"/>
    <s v="SIN OBSERVACIONES"/>
    <m/>
    <n v="-1450.8"/>
    <x v="1"/>
    <n v="0"/>
    <n v="0"/>
    <n v="8.1428571428571423"/>
    <m/>
    <x v="3"/>
    <s v="VENCIDO"/>
    <x v="18"/>
    <x v="190"/>
    <n v="1"/>
    <x v="224"/>
  </r>
  <r>
    <n v="192"/>
    <n v="226"/>
    <m/>
    <s v="Administrativo con presunta incidencia disciplinaria"/>
    <s v="17 02 012   "/>
    <s v="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
    <s v="Se limita el conocimiento inmediato de la información respecto a la ejecución e incidencias operativa en ele cumplimiento del objeto del contrato y genera el riesgo de que por acumulación de facturas se afecte el flujo de caja para el periodo en el cual se haya radicado denotando debilidades de control por parte de la supervisión que realiza la Entidad."/>
    <s v="_x000a_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x v="45"/>
    <n v="8.1428571428571423"/>
    <x v="2"/>
    <n v="0"/>
    <s v="SIN OBSERVACIONES"/>
    <m/>
    <n v="-1450.8"/>
    <x v="1"/>
    <n v="0"/>
    <n v="0"/>
    <n v="8.1428571428571423"/>
    <m/>
    <x v="3"/>
    <s v="VENCIDO"/>
    <x v="18"/>
    <x v="191"/>
    <n v="1"/>
    <x v="225"/>
  </r>
  <r>
    <n v="193"/>
    <n v="227"/>
    <m/>
    <s v="Administrativo"/>
    <s v="14 04 004   "/>
    <s v="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
    <s v="No existe un procedimiento o lineamiento Institucional respecto a la forma como se desarrollan los documentos que se deben incluir que evidencie la trazabilidad de la gestión respecto de los controles que deben adelantar las direcciones territoriales."/>
    <s v="_x000a_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x v="45"/>
    <n v="8.1428571428571423"/>
    <x v="2"/>
    <n v="0"/>
    <s v="SIN OBSERVACIONES"/>
    <m/>
    <n v="-1450.8"/>
    <x v="1"/>
    <n v="0"/>
    <n v="0"/>
    <n v="8.1428571428571423"/>
    <m/>
    <x v="3"/>
    <s v="VENCIDO"/>
    <x v="18"/>
    <x v="192"/>
    <n v="1"/>
    <x v="226"/>
  </r>
  <r>
    <n v="194"/>
    <n v="228"/>
    <m/>
    <s v="Administrativo"/>
    <s v="17 01 011   "/>
    <s v="H17ACSRT17. En la cuenta 1470 – Otros deudores, el Invías registra los derechos de cobro derivados de los saldos no ejecutados de los convenios._x000a__x000a_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
    <s v="Inoportunidad en la causación de un valor a favor de la Entidad de ocho (8) meses."/>
    <s v="_x000a_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_x000a__x000a_"/>
    <s v="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
    <s v="_x000a_Procedimiento documentado"/>
    <n v="1"/>
    <d v="2019-01-02T00:00:00"/>
    <x v="45"/>
    <n v="8.1428571428571423"/>
    <x v="2"/>
    <n v="0"/>
    <s v="Acción de mejora considerada no efectiva por la Contraloría General de la República en Informe de Auditoría Financiera 2019, página 88._x000a__x000a_Acción de mejora considerada no efectiva por la Contraloría General de la República, en anexo 2 del informe de Auditoría Financiera 2020, de junio de 2021."/>
    <m/>
    <n v="-1450.8"/>
    <x v="1"/>
    <n v="0"/>
    <n v="0"/>
    <n v="8.1428571428571423"/>
    <s v="NO"/>
    <x v="3"/>
    <s v="VENCIDO"/>
    <x v="18"/>
    <x v="193"/>
    <n v="1"/>
    <x v="227"/>
  </r>
  <r>
    <n v="195"/>
    <n v="229"/>
    <m/>
    <s v="Administrativo con presunta incidencia disciplinaria"/>
    <s v="17 01 002   "/>
    <s v="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
    <s v="Falta de previsión en la ejecución de las obras y el desplazamiento en las inversiones y en los cronogramas y que no se está cumpliendo en términos de oportunidad con los compromisos contractuales inicialmente pactados."/>
    <s v="_x000a__x000a_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s v="_x000a__x000a_Procedimiento documentado que oriente el ejercicio y establezca los controles para fortalecer la gestión contractual y mitigar la materialización de los riesgos inherentes a la actividad._x000a_"/>
    <s v="_x000a_Procedimiento documentado"/>
    <n v="1"/>
    <d v="2019-01-02T00:00:00"/>
    <x v="45"/>
    <n v="8.1428571428571423"/>
    <x v="2"/>
    <n v="0"/>
    <s v="SIN OBSERVACIONES"/>
    <m/>
    <n v="-1450.8"/>
    <x v="1"/>
    <n v="0"/>
    <n v="0"/>
    <n v="8.1428571428571423"/>
    <m/>
    <x v="3"/>
    <s v="VENCIDO"/>
    <x v="18"/>
    <x v="194"/>
    <n v="1"/>
    <x v="228"/>
  </r>
  <r>
    <n v="196"/>
    <n v="230"/>
    <m/>
    <s v="Administrativo con presunta incidencia disciplinaria"/>
    <s v="17 02 012   "/>
    <s v="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
    <s v="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
    <s v="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1. Procedimiento documentado que oriente el ejercicio y establezca los controles para fortalecer la gestión contractual y mitigar la materialización de los riesgos inherentes a la actividad.                                                                                                  _x000a_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x v="45"/>
    <n v="8.1428571428571423"/>
    <x v="2"/>
    <n v="0"/>
    <s v="Acción de mejora considerada no efectiva por la Contraloría General de la República, en anexo 2 del informe de Auditoría Financiera 2020, de junio de 2021."/>
    <m/>
    <n v="-1450.8"/>
    <x v="1"/>
    <n v="0"/>
    <n v="0"/>
    <n v="8.1428571428571423"/>
    <s v="NO"/>
    <x v="3"/>
    <s v="VENCIDO"/>
    <x v="18"/>
    <x v="195"/>
    <n v="1"/>
    <x v="229"/>
  </r>
  <r>
    <n v="197"/>
    <n v="231"/>
    <m/>
    <s v="Administrativo con presunta incidencia disciplinaria"/>
    <s v="11 02 100  "/>
    <s v="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
    <s v="Inconsistencias en la información, en razón a que carecía de completitud al no incluir la relación de Convenios y/o Contratos desarrollados en los departamentos de La Guajira y San Andrés y Providencia, "/>
    <s v="_x000a__x000a_Revisar los criterios y variables que estructuran la base de datos contractual; Actualizar la información de los procesos contractuales por la unidad ejecutora con periodicidad mensual."/>
    <s v="_x000a_Reporte actualizado de la base de datos de contratos de la unidad. "/>
    <s v="Reporte mensual "/>
    <n v="12"/>
    <d v="2019-01-02T00:00:00"/>
    <x v="47"/>
    <n v="51.428571428571431"/>
    <x v="2"/>
    <n v="0"/>
    <s v="SIN OBSERVACIONES"/>
    <m/>
    <n v="-1460.9"/>
    <x v="1"/>
    <n v="0"/>
    <n v="0"/>
    <n v="51.428571428571431"/>
    <m/>
    <x v="3"/>
    <s v="VENCIDO"/>
    <x v="18"/>
    <x v="196"/>
    <n v="1"/>
    <x v="230"/>
  </r>
  <r>
    <n v="198"/>
    <n v="232"/>
    <m/>
    <s v="Administrativo con presunta incidencia disciplinaria"/>
    <s v="11 02 002  "/>
    <s v="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
    <s v="Fallas en la actualización y consolidación de la información, que no le permitió a la jefatura de la Oficina Jurídica del Invías, generar y presentar los informes relacionados de manera unificada e inmediata"/>
    <s v="Adelantar la revisión y actualización de la base de datos - procesos judiciales"/>
    <s v="Reporte actualizado de la base de datos de procesos judiciales. "/>
    <s v="Reporte mensual "/>
    <n v="12"/>
    <d v="2019-01-02T00:00:00"/>
    <x v="47"/>
    <n v="51.428571428571431"/>
    <x v="20"/>
    <n v="12"/>
    <s v="SIN OBSERVACIONES"/>
    <d v="2021-07-02T00:00:00"/>
    <n v="18.399999999999999"/>
    <x v="0"/>
    <n v="51.428571428571431"/>
    <n v="51.428571428571431"/>
    <n v="51.428571428571431"/>
    <m/>
    <x v="0"/>
    <s v="CUMPLIDO"/>
    <x v="18"/>
    <x v="197"/>
    <n v="1"/>
    <x v="231"/>
  </r>
  <r>
    <n v="199"/>
    <n v="233"/>
    <m/>
    <s v="Administrativo"/>
    <s v="11 01 002 "/>
    <s v="H23ACSRT17. La Subdirección de la Red Terciaria y Férrea, durante los años 2016, 2017 y 2018, no contó con asignación de presupuesto para cumplir con las funciones contempladas en el Decreto 2618 de 2013 y la Resolución No. 01588 del 17 de marzo del 2015."/>
    <s v="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
    <s v="_x000a__x000a_Gestionar recursos para obras de Red Terciaria en el presupuesto del cuatrienio  Plan Estratégico  2019-2022 "/>
    <s v="Suscribir los respetivos procesos de selección y /o Convenios para la ejecución del nuevo Programa COLOMBIA RURAL."/>
    <s v="Desarrollar el Programa COLOMBIA RURAL de la vigencia meta 2019_x000a_"/>
    <n v="1"/>
    <d v="2019-03-03T00:00:00"/>
    <x v="33"/>
    <n v="43.285714285714285"/>
    <x v="2"/>
    <n v="0"/>
    <s v="SIN OBSERVACIONES"/>
    <m/>
    <n v="-1461"/>
    <x v="1"/>
    <n v="0"/>
    <n v="0"/>
    <n v="43.285714285714285"/>
    <m/>
    <x v="3"/>
    <s v="VENCIDO"/>
    <x v="18"/>
    <x v="198"/>
    <n v="1"/>
    <x v="232"/>
  </r>
  <r>
    <n v="200"/>
    <n v="234"/>
    <m/>
    <s v="Administrativo con presunta incidencia disciplinaria"/>
    <s v="11 03 002  "/>
    <s v="H24ACSRT17. Criterios para el diligenciamiento,  evaluación y selección de vías a intervenir de acuerdo con &quot;matriz de priorización&quot; de vías de orden terciaria del proyecto &quot;caminos para la Prosperidad&quot;."/>
    <s v="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
    <s v="_x000a_Documentar a través de un instructivo los criterios para adelantar la priorización de la vías a intervenir por la unidad ejecutora._x000a_"/>
    <s v="_x000a__x000a_Documentar, aprobar y socializar el instructivo que establece los criterios para adelantar la priorización de la vías a intervenir."/>
    <s v="Documento instructivo"/>
    <n v="1"/>
    <d v="2019-01-02T00:00:00"/>
    <x v="45"/>
    <n v="8.1428571428571423"/>
    <x v="2"/>
    <n v="0"/>
    <s v="SIN OBSERVACIONES"/>
    <m/>
    <n v="-1450.8"/>
    <x v="1"/>
    <n v="0"/>
    <n v="0"/>
    <n v="8.1428571428571423"/>
    <m/>
    <x v="3"/>
    <s v="VENCIDO"/>
    <x v="18"/>
    <x v="199"/>
    <n v="1"/>
    <x v="233"/>
  </r>
  <r>
    <n v="201"/>
    <n v="235"/>
    <m/>
    <s v="Administrativo con presunta incidencia disciplinaria"/>
    <s v="16 01 002   "/>
    <s v="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
    <s v="Presunto incumplimiento de lo establecido en la Ley 734 de 2003 artículos 33 y 34 derechos y obligaciones del servidor público."/>
    <s v="Actualizar el inventario de vías terciarias intervenidas a través del programa COLOMBIA RURAL."/>
    <s v="Levantamiento y procesamiento de información para la Elaboración y actualización de inventarios de la Red Terciaria - programa Colombia Rural, acorde con la meta 2019."/>
    <s v="Inventario actualizado vías Colombia Rural"/>
    <n v="1"/>
    <d v="2019-01-02T00:00:00"/>
    <x v="33"/>
    <n v="51.857142857142854"/>
    <x v="2"/>
    <n v="0"/>
    <s v="Acción de mejora considerada no efectiva por la Contraloría General de la República, en anexo 2 del informe de Auditoría Financiera 2020, de junio de 2021."/>
    <m/>
    <n v="-1461"/>
    <x v="1"/>
    <n v="0"/>
    <n v="0"/>
    <n v="51.857142857142854"/>
    <s v="NO"/>
    <x v="3"/>
    <s v="VENCIDO"/>
    <x v="18"/>
    <x v="200"/>
    <n v="1"/>
    <x v="234"/>
  </r>
  <r>
    <n v="202"/>
    <n v="236"/>
    <m/>
    <s v="Administrativo"/>
    <s v="14 04 007   "/>
    <s v="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
    <s v="Deficiencias en planeación, seguimiento y en la efectiva coordinación interinstitucional que llevaron a no dar cumplimiento a los términos inicialmente previstos para la ejecución de los convenios e interventorías."/>
    <s v="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x v="45"/>
    <n v="8.1428571428571423"/>
    <x v="2"/>
    <n v="0"/>
    <s v="SIN OBSERVACIONES"/>
    <m/>
    <n v="-1450.8"/>
    <x v="1"/>
    <n v="0"/>
    <n v="0"/>
    <n v="8.1428571428571423"/>
    <m/>
    <x v="3"/>
    <s v="VENCIDO"/>
    <x v="18"/>
    <x v="201"/>
    <n v="1"/>
    <x v="235"/>
  </r>
  <r>
    <n v="203"/>
    <n v="237"/>
    <m/>
    <s v="Administrativo"/>
    <s v="11 01 002 "/>
    <s v="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
    <s v="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
    <s v="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                                                                                             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_x000a_"/>
    <s v="_x000a__x000a_1. Procedimiento documentado que oriente el ejercicio y establezca los controles para fortalecer la gestión contractual y mitigar la materialización de los riesgos inherentes a la actividad.                                                                                                  _x000a_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x v="45"/>
    <n v="8.1428571428571423"/>
    <x v="2"/>
    <n v="0"/>
    <s v="SIN OBSERVACIONES"/>
    <m/>
    <n v="-1450.8"/>
    <x v="1"/>
    <n v="0"/>
    <n v="0"/>
    <n v="8.1428571428571423"/>
    <m/>
    <x v="3"/>
    <s v="VENCIDO"/>
    <x v="18"/>
    <x v="202"/>
    <n v="1"/>
    <x v="236"/>
  </r>
  <r>
    <n v="204"/>
    <n v="238"/>
    <m/>
    <s v="Administrativo con presunta incidencia disciplinaria"/>
    <s v="12 02 001   "/>
    <s v="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
    <s v="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
    <s v="Adelantar la revisión y actualización de la base de datos - procesos judiciales"/>
    <s v="Reporte actualizado de la base de datos de procesos judiciales. "/>
    <s v="Reporte mensual "/>
    <n v="12"/>
    <d v="2019-01-02T00:00:00"/>
    <x v="47"/>
    <n v="51.428571428571431"/>
    <x v="20"/>
    <n v="12"/>
    <s v="SIN OBSERVACIONES"/>
    <d v="2021-07-02T00:00:00"/>
    <n v="18.399999999999999"/>
    <x v="0"/>
    <n v="51.428571428571431"/>
    <n v="51.428571428571431"/>
    <n v="51.428571428571431"/>
    <m/>
    <x v="0"/>
    <s v="CUMPLIDO"/>
    <x v="18"/>
    <x v="203"/>
    <n v="1"/>
    <x v="237"/>
  </r>
  <r>
    <n v="205"/>
    <n v="239"/>
    <m/>
    <s v="Administrativo con presunta incidencia disciplinaria"/>
    <s v="14 04 004   "/>
    <s v="H29ACSRT17. Herramientas de control de cumplimiento a los convenios del programa caminos para la prosperidad. Se evidenció, que a octubre de 2018 en 45 convenios, a pesar del tiempo transcurrido , el municipio incumplió algunas de las obligaciones acordadas  para poder liquidar de mutuo acuerdo o de manera unilateral los mismos, debiendo requerir el cumplimiento del ente territorial, por vía judicial. "/>
    <s v="Debilidades o falta de eficacia en la aplicación de las herramientas de control"/>
    <s v="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x v="45"/>
    <n v="8.1428571428571423"/>
    <x v="2"/>
    <n v="0"/>
    <s v="SIN OBSERVACIONES"/>
    <m/>
    <n v="-1450.8"/>
    <x v="1"/>
    <n v="0"/>
    <n v="0"/>
    <n v="8.1428571428571423"/>
    <m/>
    <x v="3"/>
    <s v="VENCIDO"/>
    <x v="18"/>
    <x v="204"/>
    <n v="1"/>
    <x v="238"/>
  </r>
  <r>
    <n v="206"/>
    <n v="240"/>
    <m/>
    <s v="Administrativo"/>
    <s v="17 01 011   "/>
    <s v="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
    <s v="Fallas en los procedimientos de defensa judicial, los controles de supervisión y de seguimiento por parte del INVIAS, creándose el riesgo de que el valor reintegrado no corresponda al que se encuentra debidamente soportado sino al contemplado en demanda."/>
    <s v="Adelantar la revisión y actualización de la base de datos - procesos judiciales"/>
    <s v="Reporte actualizado de la base de datos de procesos judiciales. "/>
    <s v="Reporte mensual "/>
    <n v="12"/>
    <d v="2019-01-02T00:00:00"/>
    <x v="47"/>
    <n v="51.428571428571431"/>
    <x v="20"/>
    <n v="12"/>
    <s v="SIN OBSERVACIONES"/>
    <m/>
    <n v="-1460.9"/>
    <x v="0"/>
    <n v="51.428571428571431"/>
    <n v="51.428571428571431"/>
    <n v="51.428571428571431"/>
    <m/>
    <x v="0"/>
    <s v="CUMPLIDO"/>
    <x v="18"/>
    <x v="205"/>
    <n v="1"/>
    <x v="239"/>
  </r>
  <r>
    <n v="207"/>
    <n v="241"/>
    <m/>
    <s v="Administrativo"/>
    <s v="17 02 012   "/>
    <s v="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_x000a__x000a_"/>
    <s v="Falencia en la ejecución de un control detectivo por parte de la Subdirección de Red Terciaria y Férrea, como lo es el diligenciamiento del formato de autorización de pago"/>
    <s v="_x000a_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_x000a_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x v="45"/>
    <n v="8.1428571428571423"/>
    <x v="2"/>
    <n v="0"/>
    <s v="SIN OBSERVACIONES"/>
    <m/>
    <n v="-1450.8"/>
    <x v="1"/>
    <n v="0"/>
    <n v="0"/>
    <n v="8.1428571428571423"/>
    <m/>
    <x v="3"/>
    <s v="VENCIDO"/>
    <x v="18"/>
    <x v="206"/>
    <n v="1"/>
    <x v="240"/>
  </r>
  <r>
    <n v="208"/>
    <n v="242"/>
    <m/>
    <s v="Administrativo con presunta incidencia disciplinaria y fiscal"/>
    <s v="14 04 004"/>
    <s v="H1DP17. Ajuste factor multiplicador contrato de interventoría N° 2023 de 2016._x000a__x000a_Revisada el acta de costos de interventoría del mes de enero de 2017 se observó que se realizó el pago con un factor multiplicador de (2.2) sin tener en cuenta que debía ajustarse este factor, toda vez que la firma interventora no fue quien realizó los pagos de los aportes parafiscales del personal vinculado, generándose un mayor valor pagado por ese concepto._x000a__x000a_Presunto daño patrimonial por valor de $164.720.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
    <s v="Numeral 8,3 del Manual de interventoría ajustado, instructivo MINFRA-MN-IN-8; formatos MINFRA-MN-IN-15-FR-13 y MINFRA-MN-IN-8-FR-1. modificados."/>
    <s v="Manual de interventoría, instructivo y formatos modificados."/>
    <n v="4"/>
    <d v="2018-09-18T00:00:00"/>
    <x v="48"/>
    <n v="10.428571428571429"/>
    <x v="27"/>
    <n v="4"/>
    <s v="Se asignó cumplimiento producto del concepto de la Oficina Asesora Jurídica que señaló la no necesidad de modificar el Manual de Interventoría y formatos. Se recomendó incluir la obligación en los pliegos de condiciones y minutas._x000a__x000a_En atención de lo acordado en mesa de trabajo realizada con la Oficina Asesora Jurídica el 07 de octubre de 2020, se excluye a esta dependencia del “Área Líder”. "/>
    <m/>
    <n v="-1447.8"/>
    <x v="0"/>
    <n v="10.428571428571429"/>
    <n v="10.428571428571429"/>
    <n v="10.428571428571429"/>
    <m/>
    <x v="0"/>
    <s v="CUMPLIDO"/>
    <x v="19"/>
    <x v="207"/>
    <n v="1"/>
    <x v="241"/>
  </r>
  <r>
    <n v="209"/>
    <n v="243"/>
    <m/>
    <s v="Administrativo con presunta incidencia disciplinaria y fiscal"/>
    <s v="14 04 004"/>
    <s v="H2DP17. Ajuste factor multiplicador contrato N° 1739 de 2015._x000a__x000a_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_x000a__x000a_Presunto daño patrimonial por valor de $164.720.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Fijar en la nueva versión del “ Manual de Interventoría de contratos de obra pública “, una metodología sobre el alcance y la forma de calcular el “Factor Multiplicador de los contratos de Interventoría”. "/>
    <s v="La política de aplicación del factor multiplicador."/>
    <s v="La inclusión de la política dentro del Manual de Interventoría "/>
    <n v="1"/>
    <d v="2020-01-28T00:00:00"/>
    <x v="25"/>
    <n v="43.857142857142854"/>
    <x v="27"/>
    <n v="0"/>
    <s v="En atención de lo acordado en mesa de trabajo realizada con la Oficina Asesora Jurídica el 07 de octubre de 2020, se excluye a esta dependencia del “Área Líder”. "/>
    <m/>
    <n v="-1472.1666666666667"/>
    <x v="1"/>
    <n v="0"/>
    <n v="0"/>
    <n v="43.857142857142854"/>
    <m/>
    <x v="3"/>
    <s v="VENCIDO"/>
    <x v="19"/>
    <x v="208"/>
    <n v="1"/>
    <x v="242"/>
  </r>
  <r>
    <n v="210"/>
    <n v="244"/>
    <m/>
    <s v="Administrativo con presunta incidencia disciplinaria y fiscal"/>
    <s v="14 04 004"/>
    <s v="H3DP17. Ajuste factor multiplicador contrato N° 1751 de 2015._x000a__x000a_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_x000a__x000a_Presunto daño patrimonial por valor de $1.262.080.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
    <s v="Numeral 8,3 del Manual de interventoría ajustado, instructivo MINFRA-MN-IN-8; formatos MINFRA-MN-IN-15-FR-13 y MINFRA-MN-IN-8-FR-1. modificados."/>
    <s v="Manual de interventoría, instructivo y formatos modificados."/>
    <n v="4"/>
    <d v="2018-09-18T00:00:00"/>
    <x v="48"/>
    <n v="10.428571428571429"/>
    <x v="27"/>
    <n v="4"/>
    <s v="Se asignó cumplimiento producto del concepto de la Oficina Asesora Jurídica que señaló la no necesidad de modificar el Manual de Interventoría y formatos. Se recomendó incluir la obligación en los pliegos de condiciones y minutas._x000a__x000a_En atención de lo acordado en mesa de trabajo realizada con la Oficina Asesora Jurídica el 07 de octubre de 2020, se excluye a esta dependencia del “Área Líder”. "/>
    <m/>
    <n v="-1447.8"/>
    <x v="0"/>
    <n v="10.428571428571429"/>
    <n v="10.428571428571429"/>
    <n v="10.428571428571429"/>
    <m/>
    <x v="0"/>
    <s v="VENCIDO"/>
    <x v="19"/>
    <x v="209"/>
    <n v="1"/>
    <x v="243"/>
  </r>
  <r>
    <s v=""/>
    <n v="245"/>
    <m/>
    <m/>
    <s v="14 04 004"/>
    <s v="H3DP17. Ajuste factor multiplicador contrato N° 1751 de 2015._x000a__x000a_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_x000a__x000a_Presunto daño patrimonial por valor de $1.262.080._x000a__x000a_Acción 3.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3._x000a__x000a_Revisar la política de la entidad respecto de la aplicación del factor multiplicador y ajustar  el manual de interventoría si es del caso."/>
    <s v="Informe sobre el estudio de la política de aplicación del factor multiplicador."/>
    <s v="Informe de política con corte a: 30/10/2018 y definitivo 30/11/2018."/>
    <n v="2"/>
    <d v="2018-09-18T00:00:00"/>
    <x v="48"/>
    <n v="10.428571428571429"/>
    <x v="27"/>
    <n v="0"/>
    <s v="En atención de lo acordado en mesa de trabajo realizada con la Oficina Asesora Jurídica el 07 de octubre de 2020, se excluye a esta dependencia del “Área Líder”. "/>
    <m/>
    <n v="-1447.8"/>
    <x v="1"/>
    <n v="0"/>
    <n v="0"/>
    <n v="10.428571428571429"/>
    <m/>
    <x v="3"/>
    <s v=""/>
    <x v="19"/>
    <x v="209"/>
    <n v="2"/>
    <x v="244"/>
  </r>
  <r>
    <n v="211"/>
    <n v="246"/>
    <m/>
    <s v="Administrativo con presunta incidencia disciplinaria y fiscal"/>
    <s v="14 04 004"/>
    <s v="H4DP17. Ajuste factor multiplicador contrato N° 1612 de 2015._x000a__x000a_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_x000a__x000a_Presunto daño patrimonial por valor de $290.105.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Fijar en la nueva versión del “ Manual de Interventoría de contratos de obra pública “, una metodología sobre el alcance y la forma de calcular el “Factor Multiplicador de los contratos de Interventoría”. "/>
    <s v="La política de aplicación del factor multiplicador."/>
    <s v="La inclusión de la política dentro del Manual de Interventoría "/>
    <n v="1"/>
    <d v="2020-01-28T00:00:00"/>
    <x v="25"/>
    <n v="43.857142857142854"/>
    <x v="27"/>
    <n v="0"/>
    <s v="En atención de lo acordado en mesa de trabajo realizada con la Oficina Asesora Jurídica el 07 de octubre de 2020, se excluye a esta dependencia del “Área Líder”. "/>
    <m/>
    <n v="-1472.1666666666667"/>
    <x v="1"/>
    <n v="0"/>
    <n v="0"/>
    <n v="43.857142857142854"/>
    <m/>
    <x v="3"/>
    <s v="VENCIDO"/>
    <x v="19"/>
    <x v="210"/>
    <n v="1"/>
    <x v="245"/>
  </r>
  <r>
    <n v="212"/>
    <n v="247"/>
    <m/>
    <s v="Administrativo con presunta incidencia disciplinaria y fiscal"/>
    <s v="14 04 004"/>
    <s v="H5DP17. Inclusión de costos no soportados contrato N° 1612 de 2015._x000a__x000a_Revisada el acta de costos de interventoría de febrero de 2017, se observó que se realizó un cobro por concepto de ajuste de costos actas anteriores y no se evidencia en el expediente el soporte que permita realizar este pago._x000a__x000a_Presunto daño patrimonial por valor de $9.664.336,29."/>
    <s v="Debilidades en la verificación de la información que debe realizar la supervisión del contrato a los formatos MSE-FR-11, MSE-FR-11-1 y MSE-FR-11-2, así como el incumplimiento de lo señalado en la cláusula sexta del contrato."/>
    <s v="Realizar los ajustes y/o solicitar el reintegro según corresponda."/>
    <s v="Informe con soporte donde se evidencia el ajuste o reintegro."/>
    <s v="Informe"/>
    <n v="1"/>
    <d v="2018-09-18T00:00:00"/>
    <x v="48"/>
    <n v="10.428571428571429"/>
    <x v="0"/>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0-12-21T00:00:00"/>
    <n v="25.066666666666666"/>
    <x v="0"/>
    <n v="10.428571428571429"/>
    <n v="10.428571428571429"/>
    <n v="10.428571428571429"/>
    <m/>
    <x v="0"/>
    <s v="CUMPLIDO"/>
    <x v="19"/>
    <x v="211"/>
    <n v="1"/>
    <x v="246"/>
  </r>
  <r>
    <n v="213"/>
    <n v="248"/>
    <m/>
    <s v="Administrativo con presunta incidencia disciplinaria y fiscal"/>
    <s v="14 04 004"/>
    <s v="H6DP17. Ajuste factor multiplicador contrato N° 1619 de 2015._x000a__x000a_Revisada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_x000a__x000a_Presunto daño patrimonial por valor de $839.727.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los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Fijar en la nueva versión del “ Manual de Interventoría de contratos de obra pública “, una metodología sobre el alcance y la forma de calcular el “Factor Multiplicador de los contratos”. "/>
    <s v="La política de aplicación del factor multiplicador."/>
    <s v="La inclusión de la política dentro del Manual de Interventoría "/>
    <n v="1"/>
    <d v="2020-01-28T00:00:00"/>
    <x v="25"/>
    <n v="43.857142857142854"/>
    <x v="27"/>
    <n v="0"/>
    <s v="En atención de lo acordado en mesa de trabajo realizada con la Oficina Asesora Jurídica el 07 de octubre de 2020, se excluye a esta dependencia del “Área Líder”. "/>
    <m/>
    <n v="-1472.1666666666667"/>
    <x v="1"/>
    <n v="0"/>
    <n v="0"/>
    <n v="43.857142857142854"/>
    <m/>
    <x v="3"/>
    <s v="VENCIDO"/>
    <x v="19"/>
    <x v="212"/>
    <n v="1"/>
    <x v="247"/>
  </r>
  <r>
    <n v="214"/>
    <n v="249"/>
    <m/>
    <s v="Administrativo con presunta incidencia disciplinaria y fiscal"/>
    <s v="14 04 004"/>
    <s v="H7DP17. Ajuste factor multiplicador contrato N° 1545 de 2015._x000a__x000a_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_x000a__x000a_Presunto daño patrimonial por valor de $1.703.255.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Fijar en la nueva versión del “ Manual de Interventoría de contratos de obra pública “, una metodología sobre el alcance y la forma de calcular el “Factor Multiplicador de los contratos”. "/>
    <s v="La política de aplicación del factor multiplicador."/>
    <s v="La inclusión de la política dentro del Manual de Interventoría "/>
    <n v="1"/>
    <d v="2020-01-28T00:00:00"/>
    <x v="25"/>
    <n v="43.857142857142854"/>
    <x v="27"/>
    <n v="0"/>
    <s v="En atención de lo acordado en mesa de trabajo realizada con la Oficina Asesora Jurídica el 07 de octubre de 2020, se excluye a esta dependencia del “Área Líder”. "/>
    <m/>
    <n v="-1472.1666666666667"/>
    <x v="1"/>
    <n v="0"/>
    <n v="0"/>
    <n v="43.857142857142854"/>
    <m/>
    <x v="3"/>
    <s v="VENCIDO"/>
    <x v="19"/>
    <x v="213"/>
    <n v="1"/>
    <x v="248"/>
  </r>
  <r>
    <n v="215"/>
    <n v="250"/>
    <m/>
    <s v="Administrativo"/>
    <s v="18 04 001"/>
    <s v="H2AF17. Incertidumbre Bienes Inmuebles - Propiedades Planta y Equipo. _x000a__x000a_Al cruzar la base de datos del Sistema Administración de Control Predial- SACP  correspondiente a 977 registros de inmuebles fiscales, contra el auxiliar contable, se pudo establecer que las cuentas “Propiedades Planta y Equipo -1605 Terrenos -1640 Edificaciones y la cuenta 3208 Patrimonio Institucional – Capital Fiscal” presentan incertidumbre en cuantía indeterminada "/>
    <s v="172 inmuebles no se encuentran registrados en la contabilidad . Lo anterior afecta la razonabilidad de los estados contables."/>
    <s v="Realizar la conciliación contable con el Grupo de Contabilidad de los 938 predios fiscales registrados en la SA, con el fin de reflejarlos en los estados financieros de la entidad."/>
    <s v="1. Realizar conciliación de los bienes inmuebles entre la subdirección administrativa y la subdirección financiera para determinar los valores reales que deben quedar reconocidos._x000a_2. Con base en la conciliación hacer los ajustes pertinentes tanto en la subdirección administrativa como en la subdirección financiera para que en ambas se maneje la misma información en número de predios y en valor._x000a_3. En caso de tener diferencias que estén en proceso de conciliación dejarlas documentadas en las revelaciones respectivas.  "/>
    <s v="Informe trimestral (938 predios) que evidencie el numero de predios conciliados. "/>
    <n v="4"/>
    <d v="2020-01-29T00:00:00"/>
    <x v="49"/>
    <n v="52.142857142857146"/>
    <x v="52"/>
    <n v="4"/>
    <s v="Acción de mejora considerada no efectiva por la Contraloría General de la República, en anexo 2 del informe de Auditoría Financiera 2020, de junio de 2021."/>
    <d v="2021-12-28T00:00:00"/>
    <n v="11.133333333333333"/>
    <x v="0"/>
    <n v="52.142857142857146"/>
    <n v="52.142857142857146"/>
    <n v="52.142857142857146"/>
    <s v="NO"/>
    <x v="0"/>
    <s v="CUMPLIDO"/>
    <x v="20"/>
    <x v="214"/>
    <n v="1"/>
    <x v="249"/>
  </r>
  <r>
    <n v="216"/>
    <n v="251"/>
    <m/>
    <s v="Administrativo con presunta incidencia disciplinaria "/>
    <s v="18 04 001"/>
    <s v="H3AF17. Incertidumbre en Propiedades, Planta y Equipo – Entidades Liquidadas. _x000a__x000a_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
    <s v="Incumplimiento  del artículo 3 del Decreto 2056 de 2003, Patrimonio del Instituto Nacional de Vías. Existiendo inmuebles que carecen de dirección o la misma está desactualizada y sin cédula catastral."/>
    <s v="Realizar la conciliación con la información recibida de las entidades en liquidación y los predios que actualmente se encuentran en control del Instituto, para hacer los reconocimientos que correspondan en la información financiera del Instituto respecto a los 220 predios observados."/>
    <s v="1. Revisar los documentos de entrega de bienes por parte de las entidades liquidadas como actas, escrituras públicas, entre otros, para determinar cuales bienes están actualmente en control del Instituto y cuales fueron trasladados a otras entidades. _x000a__x000a_2. Determinar, según esa información cuales corresponden a bienes de uso público y bienes fiscales. _x000a__x000a_3. De la gestión de conciliación, establecer las diferencias que están en proceso de depuración y presentarlas en las revelaciones.   _x000a__x000a_4. Producto de las actividades de revisión de los bienes durante el mes, suscribir las actas de conciliación entre las áreas administrativa y financiera, donde se evidencien las gestiones adelantadas y el plan de acción a seguir. _x000a__x000a_5. Respecto de los bienes que aún están en proceso de identificación, generar un proyecto para la depuración de los bienes fiscales  que permitan su saneamiento. _x000a__x000a_6. Los bienes que fueron recibidos en calidad de poseedor y de los que hasta ahora no se ha podido obtener el antecedente registral, realizar un proyecto para adelantar las gestiones tendientes a establecer su antecedente registral."/>
    <s v="Informe trimestral (220 predios), que evidencie el numero de predios conciliados. "/>
    <n v="4"/>
    <d v="2020-01-29T00:00:00"/>
    <x v="49"/>
    <n v="52.142857142857146"/>
    <x v="52"/>
    <n v="0"/>
    <s v="Acción de mejora considerada no efectiva por la Contraloría General de la República, en anexo 2 del informe de Auditoría Financiera 2020, de junio de 2021."/>
    <m/>
    <n v="-1474.1333333333334"/>
    <x v="1"/>
    <n v="0"/>
    <n v="0"/>
    <n v="52.142857142857146"/>
    <s v="NO"/>
    <x v="3"/>
    <s v="VENCIDO"/>
    <x v="20"/>
    <x v="215"/>
    <n v="1"/>
    <x v="250"/>
  </r>
  <r>
    <n v="217"/>
    <n v="252"/>
    <m/>
    <s v="Administrativo con presunta incidencia disciplinaria "/>
    <s v="18 04 001"/>
    <s v="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
    <s v="No se cuenta con una base única de predios de uso público."/>
    <s v="Diseñar e implementar una base única de predios del INVIAS con el fin de generar acciones de saneamiento jurídico, catastral, registral, tributario, contable, etc."/>
    <s v="1. Contratar personal con perfil en el área predial exclusivo para realizar  la base única de predios._x000a_2. Suscribir convenios de intercambio de información con el Instituto Geográfico Agustín Codazzi (IGAC) y la Superintendencia de Notariado y Registro (SNR)._x000a_3. Crear y/o actualizar procedimientos en el Sistema de Gestión de Calidad._x000a_4. Diseñar una matriz de priorización._x000a_5. Articular actividades con las diferentes dependencias._x000a_8. Requerir información a catastros descentralizados (Cali, Medellín, Antioquia y Barranquilla)._x000a_9. Solicitar presupuesto para el personal con perfil en el área predial con el propósito de dar continuidad al proyecto."/>
    <s v="1. Base Única de Predios del INVIAS (Plataforma BUPI)._x000a__x000a_2. Informe de avance trimestral (2)."/>
    <n v="3"/>
    <d v="2018-08-01T00:00:00"/>
    <x v="50"/>
    <n v="26.285714285714285"/>
    <x v="53"/>
    <n v="3"/>
    <s v="Acción de mejora considerada no efectiva por la Contraloría General de la República, en anexo 2 del informe de Auditoría Financiera 2020, de junio de 2021."/>
    <m/>
    <n v="-1449.9"/>
    <x v="0"/>
    <n v="26.285714285714285"/>
    <n v="26.285714285714285"/>
    <n v="26.285714285714285"/>
    <s v="NO"/>
    <x v="0"/>
    <s v="CUMPLIDO"/>
    <x v="20"/>
    <x v="216"/>
    <n v="1"/>
    <x v="251"/>
  </r>
  <r>
    <n v="218"/>
    <n v="253"/>
    <m/>
    <s v="Administrativo"/>
    <s v="18 01 001"/>
    <s v="H18AF17. Notas a los Estados Financieros. _x000a__x000a_Las Notas a los Estados Financieros no reflejan la información suficiente para que sirva de complemento a la interpretación y entendimiento de las cifras plasmadas en los estados financieros."/>
    <s v="Falta de conciliación con las diferentes dependencias administrativas y ejecutoras."/>
    <s v="Aplicar el nuevo marco normativo para entidades de gobierno en lo relacionado a las notas de los estados financieros."/>
    <s v="Enviar memorandos individuales a las unidades ejecutoras solicitando información a revelar en las notas de los estados financieros."/>
    <s v="Notas a los estados financieros o revelaciones"/>
    <n v="1"/>
    <d v="2018-11-01T00:00:00"/>
    <x v="51"/>
    <n v="21.285714285714285"/>
    <x v="17"/>
    <n v="1"/>
    <s v="Acción de mejora considerada no efectiva por la Contraloría General de la República en Informe de Auditoría Financiera 2019, página 88._x000a__x000a_Acción de mejora considerada no efectiva por la Contraloría General de la República, en anexo 2 del informe de Auditoría Financiera 2020, de junio de 2021."/>
    <m/>
    <n v="-1451.8"/>
    <x v="0"/>
    <n v="21.285714285714285"/>
    <n v="21.285714285714285"/>
    <n v="21.285714285714285"/>
    <s v="NO"/>
    <x v="0"/>
    <s v="CUMPLIDO"/>
    <x v="20"/>
    <x v="217"/>
    <n v="1"/>
    <x v="252"/>
  </r>
  <r>
    <n v="219"/>
    <n v="254"/>
    <m/>
    <s v="Administrativo con presunta incidencia disciplinaria "/>
    <s v="18 02 001"/>
    <s v="H24AF17. Sobreestimación Reserva Presupuestal Constituida vigencia 2017.  _x000a__x000a_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32"/>
    <n v="12.857142857142858"/>
    <x v="30"/>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0"/>
    <n v="12.857142857142858"/>
    <n v="12.857142857142858"/>
    <n v="12.857142857142858"/>
    <s v="NO"/>
    <x v="0"/>
    <s v="CUMPLIDO"/>
    <x v="20"/>
    <x v="218"/>
    <n v="1"/>
    <x v="253"/>
  </r>
  <r>
    <s v=""/>
    <n v="255"/>
    <m/>
    <m/>
    <s v="18 02 001"/>
    <s v="H24AF17. Sobreestimación Reserva Presupuestal Constituida vigencia 2017.  _x000a__x000a_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23"/>
    <n v="52.142857142857146"/>
    <x v="30"/>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d v="2021-05-04T00:00:00"/>
    <n v="4.1333333333333337"/>
    <x v="0"/>
    <n v="52.142857142857146"/>
    <n v="52.142857142857146"/>
    <n v="52.142857142857146"/>
    <s v="NO"/>
    <x v="0"/>
    <s v=""/>
    <x v="20"/>
    <x v="218"/>
    <n v="2"/>
    <x v="254"/>
  </r>
  <r>
    <n v="220"/>
    <n v="256"/>
    <m/>
    <s v="Administrativo con presunta incidencia disciplinaria "/>
    <s v="18 02 001"/>
    <s v="H25AF17. Sobreestimación Reserva Presupuestal Contrato 1561/2015, constituida vigencia 2017._x000a__x000a_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_x000a__x000a_Actividad 1. "/>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32"/>
    <n v="12.857142857142858"/>
    <x v="30"/>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0"/>
    <n v="12.857142857142858"/>
    <n v="12.857142857142858"/>
    <n v="12.857142857142858"/>
    <s v="NO"/>
    <x v="0"/>
    <s v="CUMPLIDO"/>
    <x v="20"/>
    <x v="219"/>
    <n v="1"/>
    <x v="255"/>
  </r>
  <r>
    <s v=""/>
    <n v="257"/>
    <m/>
    <m/>
    <s v="18 02 001"/>
    <s v="H25AF17. Sobreestimación Reserva Presupuestal Contrato 1561/2015, constituida vigencia 2017._x000a__x000a_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23"/>
    <n v="52.142857142857146"/>
    <x v="30"/>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_x000a_"/>
    <d v="2021-05-04T00:00:00"/>
    <n v="4.1333333333333337"/>
    <x v="0"/>
    <n v="52.142857142857146"/>
    <n v="52.142857142857146"/>
    <n v="52.142857142857146"/>
    <s v="NO"/>
    <x v="0"/>
    <s v=""/>
    <x v="20"/>
    <x v="219"/>
    <n v="2"/>
    <x v="256"/>
  </r>
  <r>
    <n v="221"/>
    <n v="258"/>
    <m/>
    <s v="Administrativo con presunta incidencia disciplinaria "/>
    <s v="18 02 001"/>
    <s v="H26AF17. Sobreestimación Reserva Presupuestal Contrato 1793/2015 Constituida vigencia 2017._x000a__x000a_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32"/>
    <n v="12.857142857142858"/>
    <x v="30"/>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0"/>
    <n v="12.857142857142858"/>
    <n v="12.857142857142858"/>
    <n v="12.857142857142858"/>
    <s v="NO"/>
    <x v="0"/>
    <s v="CUMPLIDO"/>
    <x v="20"/>
    <x v="220"/>
    <n v="1"/>
    <x v="257"/>
  </r>
  <r>
    <s v=""/>
    <n v="259"/>
    <m/>
    <m/>
    <s v="18 02 001"/>
    <s v="H26AF17. Sobreestimación Reserva Presupuestal Contrato 1793/2015 Constituida vigencia 2017._x000a__x000a_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23"/>
    <n v="52.142857142857146"/>
    <x v="30"/>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d v="2021-05-04T00:00:00"/>
    <n v="4.1333333333333337"/>
    <x v="0"/>
    <n v="52.142857142857146"/>
    <n v="52.142857142857146"/>
    <n v="52.142857142857146"/>
    <s v="NO"/>
    <x v="0"/>
    <s v=""/>
    <x v="20"/>
    <x v="220"/>
    <n v="2"/>
    <x v="258"/>
  </r>
  <r>
    <n v="222"/>
    <n v="260"/>
    <m/>
    <s v="Administrativo con presunta incidencia disciplinaria "/>
    <s v="18 02 001"/>
    <s v="H27AF17. Sobreestimación Reserva Presupuestal Contrato 1407/2015 Constituida vigencia 2017._x000a__x000a_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32"/>
    <n v="12.857142857142858"/>
    <x v="30"/>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0"/>
    <n v="12.857142857142858"/>
    <n v="12.857142857142858"/>
    <n v="12.857142857142858"/>
    <s v="NO"/>
    <x v="0"/>
    <s v="CUMPLIDO"/>
    <x v="20"/>
    <x v="221"/>
    <n v="1"/>
    <x v="259"/>
  </r>
  <r>
    <s v=""/>
    <n v="261"/>
    <m/>
    <m/>
    <s v="18 02 001"/>
    <s v="H27AF17. Sobreestimación Reserva Presupuestal Contrato 1407/2015 Constituida vigencia 2017._x000a__x000a_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23"/>
    <n v="52.142857142857146"/>
    <x v="30"/>
    <n v="4"/>
    <s v="Acción de mejora considerada no efectiva por la Contraloría General de la República en Informe de Auditoría Financiera 2019, página 88.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d v="2021-05-04T00:00:00"/>
    <n v="4.1333333333333337"/>
    <x v="0"/>
    <n v="52.142857142857146"/>
    <n v="52.142857142857146"/>
    <n v="52.142857142857146"/>
    <s v="NO"/>
    <x v="0"/>
    <s v=""/>
    <x v="20"/>
    <x v="221"/>
    <n v="2"/>
    <x v="260"/>
  </r>
  <r>
    <n v="223"/>
    <n v="262"/>
    <m/>
    <s v="Administrativo con presunta incidencia disciplinaria "/>
    <s v="18 02 001"/>
    <s v="H28AF17. Sobreestimación Reserva Presupuestal Contrato 1647/2015 Constituida vigencia 2017._x000a__x000a_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32"/>
    <n v="12.857142857142858"/>
    <x v="30"/>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0"/>
    <n v="12.857142857142858"/>
    <n v="12.857142857142858"/>
    <n v="12.857142857142858"/>
    <s v="NO"/>
    <x v="0"/>
    <s v="CUMPLIDO"/>
    <x v="20"/>
    <x v="222"/>
    <n v="1"/>
    <x v="261"/>
  </r>
  <r>
    <s v=""/>
    <n v="263"/>
    <m/>
    <m/>
    <s v="18 02 001"/>
    <s v="H28AF17. Sobreestimación Reserva Presupuestal Contrato 1647/2015 Constituida vigencia 2017._x000a__x000a_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23"/>
    <n v="52.142857142857146"/>
    <x v="30"/>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d v="2021-05-04T00:00:00"/>
    <n v="4.1333333333333337"/>
    <x v="0"/>
    <n v="52.142857142857146"/>
    <n v="52.142857142857146"/>
    <n v="52.142857142857146"/>
    <s v="NO"/>
    <x v="0"/>
    <s v=""/>
    <x v="20"/>
    <x v="222"/>
    <n v="2"/>
    <x v="262"/>
  </r>
  <r>
    <n v="224"/>
    <n v="264"/>
    <m/>
    <s v="Administrativo con presunta incidencia disciplinaria "/>
    <s v="18 02 001"/>
    <s v="H29AF17. Sobreestimación Reserva Presupuestal Contrato 642/2015, Constituida vigencia 2017._x000a__x000a_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32"/>
    <n v="12.857142857142858"/>
    <x v="30"/>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0"/>
    <n v="12.857142857142858"/>
    <n v="12.857142857142858"/>
    <n v="12.857142857142858"/>
    <s v="NO"/>
    <x v="0"/>
    <s v="CUMPLIDO"/>
    <x v="20"/>
    <x v="223"/>
    <n v="1"/>
    <x v="263"/>
  </r>
  <r>
    <s v=""/>
    <n v="265"/>
    <m/>
    <m/>
    <s v="18 02 001"/>
    <s v="H29AF17. Sobreestimación Reserva Presupuestal Contrato 642/2015, Constituida vigencia 2017._x000a__x000a_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23"/>
    <n v="52.142857142857146"/>
    <x v="30"/>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d v="2021-05-04T00:00:00"/>
    <n v="4.1333333333333337"/>
    <x v="0"/>
    <n v="52.142857142857146"/>
    <n v="52.142857142857146"/>
    <n v="52.142857142857146"/>
    <s v="NO"/>
    <x v="0"/>
    <s v=""/>
    <x v="20"/>
    <x v="223"/>
    <n v="2"/>
    <x v="264"/>
  </r>
  <r>
    <n v="225"/>
    <n v="266"/>
    <m/>
    <s v="Administrativo con presunta incidencia disciplinaria "/>
    <s v="18 02 001"/>
    <s v="H30AF17. Sobreestimación reserva presupuestal Contrato 1542 de 2015._x000a__x000a_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32"/>
    <n v="12.857142857142858"/>
    <x v="30"/>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0"/>
    <n v="12.857142857142858"/>
    <n v="12.857142857142858"/>
    <n v="12.857142857142858"/>
    <s v="NO"/>
    <x v="0"/>
    <s v="CUMPLIDO"/>
    <x v="20"/>
    <x v="224"/>
    <n v="1"/>
    <x v="265"/>
  </r>
  <r>
    <s v=""/>
    <n v="267"/>
    <m/>
    <m/>
    <s v="18 02 001"/>
    <s v="H30AF17. Sobreestimación reserva presupuestal Contrato 1542 de 2015._x000a__x000a_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23"/>
    <n v="52.142857142857146"/>
    <x v="30"/>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d v="2021-05-04T00:00:00"/>
    <n v="4.1333333333333337"/>
    <x v="0"/>
    <n v="52.142857142857146"/>
    <n v="52.142857142857146"/>
    <n v="52.142857142857146"/>
    <s v="NO"/>
    <x v="0"/>
    <s v=""/>
    <x v="20"/>
    <x v="224"/>
    <n v="2"/>
    <x v="266"/>
  </r>
  <r>
    <n v="226"/>
    <n v="268"/>
    <m/>
    <s v="Administrativo con presunta incidencia disciplinaria "/>
    <s v="18 02 001"/>
    <s v="H31AF17. Sobreestimación Reserva Presupuestal Constituida vigencia 2017 Contrato 1796/2015._x000a__x000a_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32"/>
    <n v="12.857142857142858"/>
    <x v="30"/>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0"/>
    <n v="12.857142857142858"/>
    <n v="12.857142857142858"/>
    <n v="12.857142857142858"/>
    <s v="NO"/>
    <x v="0"/>
    <s v="CUMPLIDO"/>
    <x v="20"/>
    <x v="225"/>
    <n v="1"/>
    <x v="267"/>
  </r>
  <r>
    <s v=""/>
    <n v="269"/>
    <m/>
    <m/>
    <s v="18 02 001"/>
    <s v="H31AF17. Sobreestimación Reserva Presupuestal Constituida vigencia 2017 Contrato 1796/2015._x000a__x000a_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23"/>
    <n v="52.142857142857146"/>
    <x v="30"/>
    <n v="4"/>
    <s v="Dirección Operativa: Avance 100% - papel de trabajo elaborado el 04/05/2021._x000a__x000a_Dirección Técnica: Avance 100%.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d v="2021-05-04T00:00:00"/>
    <n v="4.1333333333333337"/>
    <x v="0"/>
    <n v="52.142857142857146"/>
    <n v="52.142857142857146"/>
    <n v="52.142857142857146"/>
    <s v="NO"/>
    <x v="0"/>
    <s v=""/>
    <x v="20"/>
    <x v="225"/>
    <n v="2"/>
    <x v="268"/>
  </r>
  <r>
    <n v="227"/>
    <n v="270"/>
    <m/>
    <s v="Administrativo con presunta incidencia disciplinaria "/>
    <s v="18 02 001"/>
    <s v="H32AF17. Sobreestimación reserva presupuestal Contrato 1609 de 2015. _x000a__x000a_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32"/>
    <n v="12.857142857142858"/>
    <x v="30"/>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0"/>
    <n v="12.857142857142858"/>
    <n v="12.857142857142858"/>
    <n v="12.857142857142858"/>
    <s v="NO"/>
    <x v="0"/>
    <s v="CUMPLIDO"/>
    <x v="20"/>
    <x v="226"/>
    <n v="1"/>
    <x v="269"/>
  </r>
  <r>
    <s v=""/>
    <n v="271"/>
    <m/>
    <m/>
    <s v="18 02 001"/>
    <s v="H32AF17. Sobreestimación reserva presupuestal Contrato 1609 de 2015. _x000a__x000a_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23"/>
    <n v="52.142857142857146"/>
    <x v="30"/>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d v="2021-05-04T00:00:00"/>
    <n v="4.1333333333333337"/>
    <x v="0"/>
    <n v="52.142857142857146"/>
    <n v="52.142857142857146"/>
    <n v="52.142857142857146"/>
    <s v="NO"/>
    <x v="0"/>
    <s v=""/>
    <x v="20"/>
    <x v="226"/>
    <n v="2"/>
    <x v="270"/>
  </r>
  <r>
    <n v="228"/>
    <n v="272"/>
    <m/>
    <s v="Administrativo con presunta incidencia disciplinaria "/>
    <s v="18 02 001"/>
    <s v="H33AF17. Sobreestimación reserva presupuestal Contrato 1699 de 2015. _x000a__x000a_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32"/>
    <n v="12.857142857142858"/>
    <x v="30"/>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0"/>
    <n v="12.857142857142858"/>
    <n v="12.857142857142858"/>
    <n v="12.857142857142858"/>
    <s v="NO"/>
    <x v="0"/>
    <s v="CUMPLIDO"/>
    <x v="20"/>
    <x v="227"/>
    <n v="1"/>
    <x v="271"/>
  </r>
  <r>
    <s v=""/>
    <n v="273"/>
    <m/>
    <m/>
    <s v="18 02 001"/>
    <s v="H33AF17. Sobreestimación reserva presupuestal Contrato 1699 de 2015. _x000a__x000a_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23"/>
    <n v="52.142857142857146"/>
    <x v="30"/>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d v="2021-05-04T00:00:00"/>
    <n v="4.1333333333333337"/>
    <x v="0"/>
    <n v="52.142857142857146"/>
    <n v="52.142857142857146"/>
    <n v="52.142857142857146"/>
    <s v="NO"/>
    <x v="0"/>
    <s v=""/>
    <x v="20"/>
    <x v="227"/>
    <n v="2"/>
    <x v="272"/>
  </r>
  <r>
    <n v="229"/>
    <n v="274"/>
    <m/>
    <s v="Administrativo con presunta incidencia disciplinaria "/>
    <s v="18 02 001"/>
    <s v="H34AF17. Sobreestimación reserva presupuestal Contrato 518 de 2012. _x000a__x000a_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32"/>
    <n v="12.857142857142858"/>
    <x v="30"/>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0"/>
    <n v="12.857142857142858"/>
    <n v="12.857142857142858"/>
    <n v="12.857142857142858"/>
    <s v="NO"/>
    <x v="0"/>
    <s v="CUMPLIDO"/>
    <x v="20"/>
    <x v="228"/>
    <n v="1"/>
    <x v="273"/>
  </r>
  <r>
    <s v=""/>
    <n v="275"/>
    <m/>
    <m/>
    <s v="18 02 001"/>
    <s v="H34AF17. Sobreestimación reserva presupuestal Contrato 518 de 2012. _x000a__x000a_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23"/>
    <n v="52.142857142857146"/>
    <x v="30"/>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d v="2021-05-04T00:00:00"/>
    <n v="4.1333333333333337"/>
    <x v="0"/>
    <n v="52.142857142857146"/>
    <n v="52.142857142857146"/>
    <n v="52.142857142857146"/>
    <s v="NO"/>
    <x v="0"/>
    <s v=""/>
    <x v="20"/>
    <x v="228"/>
    <n v="2"/>
    <x v="274"/>
  </r>
  <r>
    <n v="230"/>
    <n v="276"/>
    <m/>
    <s v="Administrativo con presunta incidencia disciplinaria "/>
    <s v="18 02 001"/>
    <s v="H35AF17. Sobreestimación reserva presupuestal Contrato 971 de 2017. _x000a__x000a_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_x000a__x000a_Actividad 1._x000a_"/>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32"/>
    <n v="12.857142857142858"/>
    <x v="30"/>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0"/>
    <n v="12.857142857142858"/>
    <n v="12.857142857142858"/>
    <n v="12.857142857142858"/>
    <s v="NO"/>
    <x v="0"/>
    <s v="CUMPLIDO"/>
    <x v="20"/>
    <x v="229"/>
    <n v="1"/>
    <x v="275"/>
  </r>
  <r>
    <s v=""/>
    <n v="277"/>
    <m/>
    <m/>
    <s v="18 02 001"/>
    <s v="H35AF17. Sobreestimación reserva presupuestal Contrato 971 de 2017. _x000a__x000a_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_x000a__x000a_Actividad 2._x000a_"/>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23"/>
    <n v="52.142857142857146"/>
    <x v="30"/>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d v="2021-05-04T00:00:00"/>
    <n v="4.1333333333333337"/>
    <x v="0"/>
    <n v="52.142857142857146"/>
    <n v="52.142857142857146"/>
    <n v="52.142857142857146"/>
    <s v="NO"/>
    <x v="0"/>
    <s v=""/>
    <x v="20"/>
    <x v="229"/>
    <n v="2"/>
    <x v="276"/>
  </r>
  <r>
    <n v="231"/>
    <n v="278"/>
    <m/>
    <s v="Administrativo con presunta incidencia disciplinaria "/>
    <s v="18 02 001"/>
    <s v="H36AF17. Sobreestimación reserva presupuestal Contrato 1735 de 2015. _x000a__x000a_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32"/>
    <n v="12.857142857142858"/>
    <x v="30"/>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0"/>
    <n v="12.857142857142858"/>
    <n v="12.857142857142858"/>
    <n v="12.857142857142858"/>
    <s v="NO"/>
    <x v="0"/>
    <s v="CUMPLIDO"/>
    <x v="20"/>
    <x v="230"/>
    <n v="1"/>
    <x v="277"/>
  </r>
  <r>
    <s v=""/>
    <n v="279"/>
    <m/>
    <m/>
    <s v="18 02 001"/>
    <s v="H36AF17. Sobreestimación reserva presupuestal Contrato 1735 de 2015. _x000a__x000a_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23"/>
    <n v="52.142857142857146"/>
    <x v="30"/>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d v="2021-05-04T00:00:00"/>
    <n v="4.1333333333333337"/>
    <x v="0"/>
    <n v="52.142857142857146"/>
    <n v="52.142857142857146"/>
    <n v="52.142857142857146"/>
    <s v="NO"/>
    <x v="0"/>
    <s v=""/>
    <x v="20"/>
    <x v="230"/>
    <n v="2"/>
    <x v="278"/>
  </r>
  <r>
    <n v="232"/>
    <n v="280"/>
    <m/>
    <s v="Administrativo con presunta incidencia disciplinaria "/>
    <s v="18 02 001"/>
    <s v="H37AF17. Sobreestimación reserva presupuestal Contrato 1404 de 2015._x000a__x000a_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32"/>
    <n v="12.857142857142858"/>
    <x v="30"/>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0"/>
    <n v="12.857142857142858"/>
    <n v="12.857142857142858"/>
    <n v="12.857142857142858"/>
    <s v="NO"/>
    <x v="0"/>
    <s v="CUMPLIDO"/>
    <x v="20"/>
    <x v="231"/>
    <n v="1"/>
    <x v="279"/>
  </r>
  <r>
    <s v=""/>
    <n v="281"/>
    <m/>
    <m/>
    <s v="18 02 001"/>
    <s v="H37AF17. Sobreestimación reserva presupuestal Contrato 1404 de 2015._x000a__x000a_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23"/>
    <n v="52.142857142857146"/>
    <x v="30"/>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d v="2021-05-04T00:00:00"/>
    <n v="4.1333333333333337"/>
    <x v="0"/>
    <n v="52.142857142857146"/>
    <n v="52.142857142857146"/>
    <n v="52.142857142857146"/>
    <s v="NO"/>
    <x v="0"/>
    <s v=""/>
    <x v="20"/>
    <x v="231"/>
    <n v="2"/>
    <x v="280"/>
  </r>
  <r>
    <n v="233"/>
    <n v="282"/>
    <m/>
    <s v="Administrativo con presunta incidencia fiscal y disciplinaria"/>
    <s v="11 03 002"/>
    <s v="H38AF17. Reconocimiento de intereses moratorios en el pago de fallos judiciales en contra del INVIAS._x000a__x000a_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
    <s v="No  observancia a los requerimientos y plazos establecidos en los artículos 173, 176, 177 y 76 del Decreto 01 de 1984   y respecto de los artículos 192,195 y 308 de la ley 1437 de 2011 , para el pago dinerario de obligaciones."/>
    <s v="Revisar y actualizar el procedimiento ALEDEJ-PR-7 PAGO DE CRÉDITOS JUDICIALES, incorporando las acciones de gestión de recursos para  pago."/>
    <s v="Revisar y actualizar el procedimiento ALEDEJ-PR-7 PAGO DE CRÉDITOS JUDICIALES, incorporando las acciones de gestión de recursos para  pago."/>
    <s v="Procedimiento revisado y actualizado"/>
    <n v="1"/>
    <d v="2021-07-30T00:00:00"/>
    <x v="16"/>
    <n v="22"/>
    <x v="20"/>
    <n v="0"/>
    <s v="Acción de mejora considerada no efectiva por la Contraloría General de la República en Informe de Auditoría Financiera 2019, página 88._x000a__x000a_Acción de mejora considerada no efectiva por la Contraloría General de la República, en anexo 2 del informe de Auditoría Financiera 2020, de junio de 2021._x000a__x000a_Acción reformulada por la Oficina Asesora Jurídica según memorando OAJ 56118 del 05/08/2021, aprobada por el Director General en memorando DG 56019 del 05/08/2021."/>
    <m/>
    <n v="-1485.3666666666666"/>
    <x v="1"/>
    <n v="0"/>
    <n v="0"/>
    <n v="22"/>
    <m/>
    <x v="3"/>
    <s v="VENCIDO"/>
    <x v="20"/>
    <x v="232"/>
    <n v="1"/>
    <x v="281"/>
  </r>
  <r>
    <n v="234"/>
    <n v="283"/>
    <m/>
    <s v="Administrativo con presunta incidencia fiscal y disciplinaria"/>
    <s v="14 04 004"/>
    <s v="H39AF17. Calidad de las obras ejecutadas - Convenio 257 de 2011._x000a__x000a_En visita de campo se pudo evidenciar, que se presenta fatiga de la carpeta asfáltica, fallas como descascaramiento y piel de cocodrilo, con tendencia a su deterioro progresivo en toda su extensión. No  ha adelantado gestión alguna, tendiente a ejecutar las acciones necesarias para su mantenimiento y reparación respecto de la estabilidad y calidad de la obra, a pesar de que la misma fue recibida el 20 de marzo de 2014. Dichas  fallas configuran un presunto detrimento fiscal de $2.385.992.713,00."/>
    <s v="Deficiencias en la labor de la interventoría y supervisión administrativa por parte del INVIAS."/>
    <s v="Efectuar las reparaciones que se encuentren dentro del periodo de garantía de estabilidad de la obra sustentadas mediante informe del Administrador Vial y de la Gobernación de Arauca."/>
    <s v="1. Solicitar y presentar informe con registro fotográfico a la Gobernación de Arauca en el cual se constate las reparaciones que se encuentren dentro del periodo de garantía de estabilidad de la obra. _x000a__x000a_2. Solicitar y presentar informe del Administrador Vial en el cual conste que parte del tramo enunciado por la Contraloría General de la República debe su desgaste al deterioro dentro de los parámetros normales y de la vida residual de los pavimentos asfalticos, pero que se han venido incrementando debido al inesperado crecimiento del tránsito de vehículos pesados tipo tracto mulas y volquetes doble troque."/>
    <s v="1. Informe con registro fotográfico de la Gobernación de Arauca._x000a__x000a_2. Informe del Administrador Vial."/>
    <n v="2"/>
    <d v="2018-08-01T00:00:00"/>
    <x v="52"/>
    <n v="21.714285714285715"/>
    <x v="23"/>
    <n v="2"/>
    <s v="SIN OBSERVACIONES"/>
    <m/>
    <n v="-1448.8333333333333"/>
    <x v="0"/>
    <n v="21.714285714285715"/>
    <n v="21.714285714285715"/>
    <n v="21.714285714285715"/>
    <m/>
    <x v="0"/>
    <s v="CUMPLIDO"/>
    <x v="20"/>
    <x v="233"/>
    <n v="1"/>
    <x v="282"/>
  </r>
  <r>
    <n v="235"/>
    <n v="284"/>
    <m/>
    <s v="Administrativo con presunta incidencia disciplinaria, para indagación preliminar"/>
    <s v="14 04 004"/>
    <s v="H43AF17. Obras no ejecutadas. Convenio 2742 de 2009._x000a__x000a_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
    <s v="Deficiencias en la labor de  seguimiento y supervisión por parte del INVIAS, lo cual además del incrementar los costos del proyecto, redunda en el desmejoramiento de las buenas condiciones de transitabilidad para los usuarios de este futuro corredor vial."/>
    <s v="Fortalecer la supervisión por parte de la Dirección Territorial Santander sobre el convenio 2742 de 2009."/>
    <s v="1. Enviar oficio a Ecopetrol solicitando se tomen las medidas necesarias para la terminación del proyecto sin que se acarreen mayores costos._x000a__x000a_2. Dirigir memorando al Director Territorial Santander solicitando informe bimestral de la supervisión del convenio._x000a__x000a_3. Realizar reunión con levantamiento de acta bimestral de seguimiento con todos los actores del convenio."/>
    <s v="Informe bimestral (Anexo actas)"/>
    <n v="3"/>
    <d v="2018-08-01T00:00:00"/>
    <x v="53"/>
    <n v="26.142857142857142"/>
    <x v="54"/>
    <n v="1.9999"/>
    <s v="SIN OBSERVACIONES"/>
    <m/>
    <n v="-1449.8666666666666"/>
    <x v="9"/>
    <n v="17.427699999999998"/>
    <n v="17.427699999999998"/>
    <n v="26.142857142857142"/>
    <m/>
    <x v="3"/>
    <s v="VENCIDO"/>
    <x v="20"/>
    <x v="234"/>
    <n v="1"/>
    <x v="283"/>
  </r>
  <r>
    <n v="236"/>
    <n v="285"/>
    <m/>
    <s v="Administrativo con presunta incidencia fiscal y disciplinaria"/>
    <s v="14 04 004"/>
    <s v="H44AF17. Calidad de las obras ejecutadas - Contrato 708 de 2009._x000a__x000a_Al efectuar el cotejo, visita de obra y análisis de la documentación soporte, a auditoría de la CGR  pudo evidenciar  que varios sectores del pavimento en concreto hidráulico construido, presentan fallas consistentes en: grietas en los extremos de los pasadores, grietas transversales, grietas longitudinales, grietas múltiples, grietas de esquina, descascaramiento, escalonamiento y hundimientos. Acorde con lo expuesto en el informe sobre el reporte de daños suministrado por el Administrador Vial de la Zona y del memorando  DT-BOY 7053 de febrero 6 de 2018, los daños estimados ascienden aproximadamente a $6.998.956.521. No se observa gestión alguna, tendiente a ejecutar las acciones necesarias para su mantenimiento y reparación respecto de la estabilidad y calidad de la obra."/>
    <s v="Posibles debilidades en el proceso constructivo y/o calidad de las obras, así como  presuntas deficiencias en la labor de la interventoría y supervisión administrativa por parte del INVIAS."/>
    <s v="Hacer efectiva las garantías contractuales para la indemnización de los perjuicios ocasionados al INVIAS."/>
    <s v="1. Demandar al contratista por el incumplimiento definitivo del contrato 708 de 2009 y solicitar la indemnización de los perjuicios ocasionados al INVIAS._x000a__x000a_2. Presentar informe de seguimiento a la demanda."/>
    <s v="Informe semestral"/>
    <n v="2"/>
    <d v="2018-08-01T00:00:00"/>
    <x v="54"/>
    <n v="52"/>
    <x v="23"/>
    <n v="2"/>
    <s v="SIN OBSERVACIONES"/>
    <m/>
    <n v="-1455.9"/>
    <x v="0"/>
    <n v="52"/>
    <n v="52"/>
    <n v="52"/>
    <m/>
    <x v="0"/>
    <s v="CUMPLIDO"/>
    <x v="20"/>
    <x v="235"/>
    <n v="1"/>
    <x v="284"/>
  </r>
  <r>
    <n v="237"/>
    <n v="286"/>
    <m/>
    <s v="Administrativo"/>
    <s v="14 01 001"/>
    <s v="H48AF17. Financiación varios proyectos._x000a__x000a_En una muestra de proyectos, se pudo evidenciar que las metas físicas previstas inicialmente, acorde a los avances de obra y porcentaje de ejecución actual, presentan el riesgo de no poderse concluir dentro de los términos, ítems y aspectos financieros inicialmente previstos en la Planeación de los mismos: a. Contrato 1388 de 2015: previsto inicialmente efectuar 14,2 km,   quedan pendientes 1,5 km (11%); b. Contrato 1404 de 2015: 14,8 km de intervención de los cuales se  ejecutan 10,7 km, sin intervención de  4,1 km  (28%); c. Contrato 654 de 2014: Quedan pendientes 10 km en con estructura nueva. (74%) ; d. Contrato 1609 de 2015: Quedarán pendientes aproximadamente 5 kilómetros (23%); e. Contrato1740 de 2015: Quedarán pendientes 4,5 kilómetros. (21%); f. Contrato 518 de 2012: Quedará pendiente una longitud de 12 km (33%)."/>
    <s v="Debilidades en el planeamiento físico y financiero de las distintas obras."/>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1-28T00:00:00"/>
    <x v="25"/>
    <n v="43.857142857142854"/>
    <x v="6"/>
    <n v="1"/>
    <s v="De acuerdo con lo comunicado por la Dirección Técnica y de Estructuración mediante el memorando DTE 22156 del 29/03/2022, la acción y la unidad de medida son abarcadas por la Guía de Estructuración de Proyectos del INVIAS adoptada en la Resolución 949 del 23 de marzo de 2022."/>
    <m/>
    <n v="-1472.1666666666667"/>
    <x v="0"/>
    <n v="43.857142857142854"/>
    <n v="43.857142857142854"/>
    <n v="43.857142857142854"/>
    <m/>
    <x v="0"/>
    <s v="CUMPLIDO"/>
    <x v="20"/>
    <x v="236"/>
    <n v="1"/>
    <x v="285"/>
  </r>
  <r>
    <n v="238"/>
    <n v="287"/>
    <m/>
    <s v="Administrativo con presunta incidencia disciplinaria"/>
    <s v="14 04 004"/>
    <s v="H51AF17. Atrasos en obras nuevo Puente Pumarejo._x000a__x000a_Se han venido presentando un atraso continuo y creciente por diferentes aspectos técnicos y de planeación, y que en muchos casos son presuntamente imputables al contratista; lo cual genera: • Los tiempos previstos para la culminación del proyecto ya se encuentran desfasados en un año aproximadamente; • El impacto sobre el costo total del proyecto, al requerir recursos adicionales para mitigar el atraso de las obras y mayor permanencia de la interventoría."/>
    <s v="Presuntas contravenciones a los artículos 25 y 26 de la Ley 80 de 1993, 8º de la Ley 42 de 1993, el artículo 83 de la Ley 1474 de 2011 y el numeral 7.34 de los pliegos de condiciones definitivos."/>
    <s v="Continuar con los procesos sancionatorios iniciados por el INVIAS en contra del contratista de obra por los presuntos incumplimientos del contrato que repercuten en la programación de la obra."/>
    <s v="Presentar definición de fondo respecto a la responsabilidad del contratista de obra."/>
    <s v="Resolución "/>
    <n v="1"/>
    <d v="2018-08-01T00:00:00"/>
    <x v="55"/>
    <n v="34.571428571428569"/>
    <x v="23"/>
    <n v="1"/>
    <s v="Acción de mejora considerada no efectiva por la Contraloría General de la República en Informe de Auditoría Financiera 2019, página 88._x000a__x000a_Se asignó cumplimiento de la acción de mejora con el Acta de Entrega y Recibo Definitivo. Papel de trabajo elaborado el 26 de octubre de 2020 (posterior a la evaluación de la efectividad de la acción por parte del Ente de Control)."/>
    <d v="2020-10-26T00:00:00"/>
    <n v="19.166666666666668"/>
    <x v="0"/>
    <n v="34.571428571428569"/>
    <n v="34.571428571428569"/>
    <n v="34.571428571428569"/>
    <m/>
    <x v="0"/>
    <s v="CUMPLIDO"/>
    <x v="20"/>
    <x v="237"/>
    <n v="1"/>
    <x v="286"/>
  </r>
  <r>
    <n v="239"/>
    <n v="288"/>
    <m/>
    <s v="Administrativo"/>
    <s v="14 04 004"/>
    <s v="H52AF17. Planeación fuentes de trabajo nuevo Puente Pumarejo._x000a__x000a_Se evidencia que en el horario nocturno solamente está trabajando el 15.5% del personal que se encuentra contratado para la obra; el contratista, a pesar de presentar atrasos cercanos al 30%, no ha realizado el incremento suficiente de recursos, lo cual repercute en que no se logren ajustar los tiempos esperados para mitigar el atraso existente de las obras, impactando los costos del proyecto por mayor permanencia de obra."/>
    <s v="Presuntas trasgresiones al Artículo 17. Frentes de Trabajo 7x24 de la  ley 1682 de 2013."/>
    <s v="Iniciar proceso administrativo conminatorio, sancionatorio,  en contra del contratista de obra con el propósito de que cumpla con al obligación de incrementar los frentes de trabajo en horario nocturno o sancionar su incumplimiento."/>
    <s v="Presentar definición de fondo respecto a la responsabilidad del contratista de obra."/>
    <s v="Resolución "/>
    <n v="1"/>
    <d v="2018-08-01T00:00:00"/>
    <x v="55"/>
    <n v="34.571428571428569"/>
    <x v="23"/>
    <n v="1"/>
    <s v="Acción de mejora considerada no efectiva por la Contraloría General de la República en Informe de Auditoría Financiera 2019, página 88._x000a__x000a_Se asignó cumplimiento de la acción de mejora con el Acta de Entrega y Recibo Definitivo. Papel de trabajo elaborado el 26 de octubre de 2020 (posterior a la evaluación de la efectividad de la acción por parte del Ente de Control)."/>
    <d v="2020-10-26T00:00:00"/>
    <n v="19.166666666666668"/>
    <x v="0"/>
    <n v="34.571428571428569"/>
    <n v="34.571428571428569"/>
    <n v="34.571428571428569"/>
    <m/>
    <x v="0"/>
    <s v="CUMPLIDO"/>
    <x v="20"/>
    <x v="238"/>
    <n v="1"/>
    <x v="287"/>
  </r>
  <r>
    <n v="240"/>
    <n v="289"/>
    <m/>
    <s v="Administrativo con presunta incidencia disciplinaria"/>
    <s v="14 01 003"/>
    <s v="H53AF17. Ajustes a diseño nuevo Puente Pumarejo. _x000a__x000a_En la planeación, no se tuvieron en cuenta aspectos constructivos y exigencias de la nueva norma CCP-14, lo cual generó que desde el inicio, el contratista haya debido apartarse de los estudios y diseños primarios, debiendo ajustarlos y actualizarlos a la reglamentaria aducida, justificándolo para incluir ítems no previstos. Las deficiencias de planeación en el desarrollo de esta obra han generado impactos significativos dentro del presupuesto de la misma, lo que significará la consecución a corto plazo de recursos para la terminación de la misma."/>
    <s v="Presunto incumplimiento al principio de planeación establecido por la ley , y de lo establecido en el artículo 87 de la Ley 1474 de 2011"/>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x v="56"/>
    <n v="16.714285714285715"/>
    <x v="6"/>
    <n v="1"/>
    <s v="De acuerdo con lo comunicado por la Dirección Técnica y de Estructuración mediante el memorando DTE 22156 del 29/03/2022, la acción y la unidad de medida son abarcadas por la Guía de Estructuración de Proyectos del INVIAS adoptada en la Resolución 949 del 23 de marzo de 2022."/>
    <m/>
    <n v="-1465.9666666666667"/>
    <x v="0"/>
    <n v="16.714285714285715"/>
    <n v="16.714285714285715"/>
    <n v="16.714285714285715"/>
    <m/>
    <x v="0"/>
    <s v="CUMPLIDO"/>
    <x v="20"/>
    <x v="239"/>
    <n v="1"/>
    <x v="288"/>
  </r>
  <r>
    <n v="241"/>
    <n v="290"/>
    <m/>
    <s v="Administrativo con presunta incidencia disciplinaria"/>
    <s v="14 01 003"/>
    <s v="H54AF17. Retranqueo redes eléctricas proyecto nuevo Puente Pumarejo._x000a__x000a_Dentro de los ítems no previstos, se ha contemplado un  grupo de ítems relacionados con el “retranqueo eléctrico” o traslado de redes eléctricas y de telecomunicaciones, esta situación era previsible dentro de la planeación del proyecto, por lo cual debió ser incluida dentro del presupuesto inicial de las obras, al menos como una provisión para dicha actividad."/>
    <s v="Deficiencias de planeación por parte del Invías, constituyéndose en un presunto incumplimiento al principio de planeación establecido por la ley , y de lo establecido en el artículo 87 de la Ley 1474 de 2011"/>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x v="56"/>
    <n v="16.714285714285715"/>
    <x v="6"/>
    <n v="1"/>
    <s v="De acuerdo con lo comunicado por la Dirección Técnica y de Estructuración mediante el memorando DTE 22156 del 29/03/2022, la acción y la unidad de medida son abarcadas por la Guía de Estructuración de Proyectos del INVIAS adoptada en la Resolución 949 del 23 de marzo de 2022."/>
    <m/>
    <n v="-1465.9666666666667"/>
    <x v="0"/>
    <n v="16.714285714285715"/>
    <n v="16.714285714285715"/>
    <n v="16.714285714285715"/>
    <m/>
    <x v="0"/>
    <s v="CUMPLIDO"/>
    <x v="20"/>
    <x v="240"/>
    <n v="1"/>
    <x v="289"/>
  </r>
  <r>
    <n v="242"/>
    <n v="291"/>
    <m/>
    <s v="Administrativo con presunta incidencia disciplinaria y fiscal"/>
    <s v="14 05 004"/>
    <s v="H56AF17. Costo pagado obras ejecutadas en el contrato 806 de 2017 por calidad de obras del contrato 3460 de 2008._x000a__x000a_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
    <s v="Falta disciplinaria por la violación del numeral 4 del artículo 25 de la Ley 80 de 1993 y de los art. 83 y 84 de la Ley 1474 de 2011, por deficiencias en la supervisión e interventoría del proyecto."/>
    <s v="Aprobación de un formato denominado &quot;bitácora de seguimiento a la planeación, estructuración y ejecución de los proyectos estratégicos&quot; para iniciar la planeación de los proyectos, selección de los contratistas de obra y realizar un seguimiento constante, por parte de la Gerencia de Proyectos Estratégicos y la Dirección Operativa."/>
    <s v="  Aprobación por parte de las Direcciones Técnica y Operativa  para implementación por parte de las unidades ejecutoras  de una Formato de verificación de estudios y diseños"/>
    <s v="Formato de verificación de estudios y diseños  aprobado "/>
    <n v="1"/>
    <d v="2020-02-01T00:00:00"/>
    <x v="56"/>
    <n v="16.714285714285715"/>
    <x v="13"/>
    <n v="0"/>
    <s v="Se reemplazó a GPE (Gerencia de Proyectos Estratégicos) por GGP1 (Gerencia Grandes Proyectos 1), de conformidad con la Resolución INVIAS 3536 del 12 de noviembre de 2021."/>
    <m/>
    <n v="-1465.9666666666667"/>
    <x v="1"/>
    <n v="0"/>
    <n v="0"/>
    <n v="16.714285714285715"/>
    <m/>
    <x v="3"/>
    <s v="VENCIDO"/>
    <x v="20"/>
    <x v="241"/>
    <n v="1"/>
    <x v="290"/>
  </r>
  <r>
    <n v="243"/>
    <n v="292"/>
    <m/>
    <s v="Administrativo con presunta incidencia disciplinaria y fiscal"/>
    <s v="14 05 004"/>
    <s v="H57AF17. Costo modificación de especificaciones existentes. _x000a__x000a_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
    <s v="Deficiencias en la planeación y supervisión del proyecto (tanto de los supervisores de la entidad contratante como de la interventoría). "/>
    <s v="Aprobación de un formato denominado &quot;bitácora de seguimiento a la planeación, estructuración y ejecución de los proyectos estratégicos&quot; para iniciar la planeación de los proyectos, selección de los contratistas de obra y realizar un seguimiento constante, por parte de la Gerencia de Proyectos Estratégicos y la Dirección Operativa."/>
    <s v="  Aprobación por parte de las Direcciones Técnica y Operativa  para implementación por parte de las unidades ejecutoras  de una Formato de verificación de estudios y diseños"/>
    <s v="Formato de verificación de estudios y diseños  aprobado "/>
    <n v="1"/>
    <d v="2020-02-01T00:00:00"/>
    <x v="56"/>
    <n v="16.714285714285715"/>
    <x v="13"/>
    <n v="0"/>
    <s v="Se reemplazó a GPE (Gerencia de Proyectos Estratégicos) por GGP1 (Gerencia Grandes Proyectos 1), de conformidad con la Resolución INVIAS 3536 del 12 de noviembre de 2021."/>
    <m/>
    <n v="-1465.9666666666667"/>
    <x v="1"/>
    <n v="0"/>
    <n v="0"/>
    <n v="16.714285714285715"/>
    <m/>
    <x v="3"/>
    <s v="VENCIDO"/>
    <x v="20"/>
    <x v="242"/>
    <n v="1"/>
    <x v="291"/>
  </r>
  <r>
    <n v="244"/>
    <n v="293"/>
    <m/>
    <s v="Administrativo con presunta incidencia fiscal y disciplinaria"/>
    <s v="14 04 004"/>
    <s v="H58AF17. Inversión Proyecto Variante San Francisco - Mocoa._x000a__x000a_Se evidencia que con el 84.38% de los recursos destinados para el proyecto, solamente se ejecutaron el 33,66% de las obras previstas para la conexión entre San Francisco y Mocoa, y que a la fecha estos dos municipios no se encuentran conectados por una vía principal, lo cual obliga a transitar por la vía antigua que no ofrece condiciones de seguridad vial y representa peligro para sus usuarios. De igual manera, se evidencia que a corto plazo no se van a realizar inversiones significativas por parte del Instituto, y que las gestiones para consecución de recursos se encuentran en una etapa incipiente, constituyendo así un presunto detrimento patrimonial al Estado por un valor de Trescientos Treinta y Ocho Mil Ochocientos Veinticuatro Millones Seiscientos Veinticinco Mil Cuatrocientos Sesenta y Cinco Pesos ($338.824.625.465)."/>
    <s v="Deficiencias en la planeación y supervisión del proyecto (tanto de los supervisores de la entidad contratante como de la interventoría)."/>
    <s v="Fortalecer la planeación y supervisión del proyecto variante San Francisco - Mocoa."/>
    <s v="_x000a__x000a_Continuar con las actividades relacionadas con la consecución de recursos y procesos licitatorios."/>
    <s v="Informe trimestral"/>
    <n v="4"/>
    <d v="2018-08-01T00:00:00"/>
    <x v="54"/>
    <n v="52"/>
    <x v="0"/>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0-12-24T00:00:00"/>
    <n v="17.066666666666666"/>
    <x v="0"/>
    <n v="52"/>
    <n v="52"/>
    <n v="52"/>
    <m/>
    <x v="0"/>
    <s v="CUMPLIDO"/>
    <x v="20"/>
    <x v="243"/>
    <n v="1"/>
    <x v="292"/>
  </r>
  <r>
    <n v="245"/>
    <n v="294"/>
    <m/>
    <s v="Administrativo con presunta incidencia disciplinaria"/>
    <s v="18 04 001"/>
    <s v="H1AC17. Registro de los bienes inmuebles fiscales en la Contabilidad._x000a__x000a_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_x000a__x000a_"/>
    <s v="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
    <s v="Revisar, depurar y actualizar entre el Grupo de Contabilidad y el Grupo de Bienes Inmuebles y Seguros las bases de bienes inmuebles fiscales para establecer cuáles no están en la contabilidad y las causas para su conciliación."/>
    <s v="1. Revisar los documentos de entrega de bienes por parte de las entidades liquidadas como actas, escrituras públicas, entre otros, para determinar cuales bienes están actualmente en control del Instituto y cuales fueron trasladados a otras entidades. _x000a__x000a_2. Determinar, según esa información cuales corresponden a bienes de uso público y bienes fiscales. _x000a__x000a_3. De la gestión de conciliación, establecer las diferencias que están en proceso de depuración, presentarlas en las revelaciones.   _x000a__x000a_4. Respecto a los bienes que aún están en proceso de identificación, generar un proyecto para la depuración de los bienes fiscales que permitan individualización. _x000a__x000a_5. Los bienes que fueron recibidos en posesión y de los que hasta ahora no se ha podido obtener el antecedente registral, realizar un proyecto para adelantar las gestiones tendientes a establecerlo."/>
    <s v="Informe trimestral que evidencia la identificación de los bienes fiscales. "/>
    <n v="4"/>
    <d v="2020-01-29T00:00:00"/>
    <x v="49"/>
    <n v="52.142857142857146"/>
    <x v="55"/>
    <n v="4"/>
    <s v="Acción de mejora considerada no efectiva por la Contraloría General de la República, en anexo 2 del informe de Auditoría Financiera 2020, de junio de 2021._x000a_"/>
    <d v="2021-12-28T00:00:00"/>
    <n v="11.133333333333333"/>
    <x v="0"/>
    <n v="52.142857142857146"/>
    <n v="52.142857142857146"/>
    <n v="52.142857142857146"/>
    <s v="NO"/>
    <x v="0"/>
    <s v="CUMPLIDO"/>
    <x v="21"/>
    <x v="244"/>
    <n v="1"/>
    <x v="293"/>
  </r>
  <r>
    <n v="246"/>
    <n v="295"/>
    <m/>
    <s v="Administrativo con presunta incidencia disciplinaria"/>
    <s v="18 04 001"/>
    <s v="H2AC17. Funciones y Responsabilidades sobre la infraestructura de Transporte, asignadas al Ministerio de Transporte y a las Entidades del Orden Nacional, mediante de la Ley 105 de 1993._x000a__x000a_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
    <s v="Cumplimiento parcial de los Artículos 19 y 20 de la Ley 105 de 1993, lo que genera deficiencias en la identificación y conservación de los bienes a cargo del Instituto."/>
    <s v="Actualizar el inventario de las Estaciones Férreas propiedad del INVIAS y determinar su estado de conservación de las mismas."/>
    <s v="Actividad 1. El Grupo de Bienes Inmuebles con base en las escrituras y actas de entrega, actualizara el inventario y la base de datos de bienes fiscales de las Estaciones Férreas y paraderos propiedad del Invías. (SA)._x000a__x000a_Actividad 2. El inventario final de Estaciones Férreas y paraderos se enviara a la Subdirección Red Terciaria y Férrea para determinar las edificaciones objeto de conservación de acuerdo a los recursos que tengan asignados. (SRT)."/>
    <s v="Informe trimestral"/>
    <n v="4"/>
    <d v="2018-01-22T00:00:00"/>
    <x v="57"/>
    <n v="51.857142857142854"/>
    <x v="56"/>
    <n v="4"/>
    <s v="Se consolidó la información en un informe."/>
    <m/>
    <n v="-1449.5"/>
    <x v="0"/>
    <n v="51.857142857142854"/>
    <n v="51.857142857142854"/>
    <n v="51.857142857142854"/>
    <m/>
    <x v="0"/>
    <s v="CUMPLIDO"/>
    <x v="21"/>
    <x v="245"/>
    <n v="1"/>
    <x v="294"/>
  </r>
  <r>
    <n v="247"/>
    <n v="296"/>
    <m/>
    <s v="Administrativo"/>
    <s v="16 02 001"/>
    <s v="H5AC17. Disposición de los elementos en el almacén de la Entidad._x000a__x000a_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
    <s v="Desactualización y desorganización de los inventarios, falta de control en el procedimiento de disposición de los elementos en el almacén de la entidad y falta de mantenimiento a las bodegas."/>
    <s v="Organizar la bodega de Fontibón."/>
    <s v="Se enviará un equipo de trabajo para la organización de la misma."/>
    <s v="Informe Semestral"/>
    <n v="2"/>
    <d v="2018-03-01T00:00:00"/>
    <x v="58"/>
    <n v="52.142857142857146"/>
    <x v="56"/>
    <n v="1.6"/>
    <s v="SIN OBSERVACIONES"/>
    <m/>
    <n v="-1450.8333333333333"/>
    <x v="10"/>
    <n v="41.714285714285715"/>
    <n v="41.714285714285715"/>
    <n v="52.142857142857146"/>
    <m/>
    <x v="3"/>
    <s v="VENCIDO"/>
    <x v="21"/>
    <x v="246"/>
    <n v="1"/>
    <x v="295"/>
  </r>
  <r>
    <n v="248"/>
    <n v="297"/>
    <m/>
    <s v="Administrativo con presunta connotación disciplinaria"/>
    <s v="14 05 004"/>
    <s v="H8AC17. Obligaciones del convenio No. 1056 del 2006 de la Dirección de Tránsito y Transporte, DITRA con respecto al INVIAS- Informes._x000a__x000a_El Invías a través del Programa de Seguridad en Carreteras Nacionales, no exige el cumplimiento del convenio 1056 de 2006 que en su cláusula quinta “Obligaciones de la Dirección de la Policía Nacional”."/>
    <s v="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
    <s v="Seguimiento al cumplimiento de la cláusula quinta del convenio 1056 de 2006."/>
    <s v="Actividad 1. Requerir a la Dirección General de Tránsito y Transporte -DITRA- de la Policía Nacional para que dentro de los 5 primeros días de cada mes se informe sobre las actividades desarrolladas en cumplimiento de la cláusula quinta del convenio 1056 de 2006._x000a__x000a_Actividad 2. Realizar seguimiento al cumplimiento de la entrega mensual de informes establecido en la cláusula quinta del convenio 1056 de 2006.   _x000a_"/>
    <s v="Oficio e  Informes mensuales"/>
    <n v="12"/>
    <d v="2018-01-15T00:00:00"/>
    <x v="52"/>
    <n v="50"/>
    <x v="57"/>
    <n v="12"/>
    <s v="SIN OBSERVACIONES"/>
    <m/>
    <n v="-1448.8333333333333"/>
    <x v="0"/>
    <n v="50"/>
    <n v="50"/>
    <n v="50"/>
    <m/>
    <x v="0"/>
    <s v="CUMPLIDO"/>
    <x v="21"/>
    <x v="247"/>
    <n v="1"/>
    <x v="296"/>
  </r>
  <r>
    <n v="249"/>
    <n v="298"/>
    <m/>
    <s v="Administrativo con presunta incidencia disciplinaria."/>
    <n v="1401003"/>
    <s v="H1R16. Estudios y Diseños Contrato 1387 de 2015._x000a__x000a_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_x000a__x000a_Acción 1._x000a_"/>
    <s v="Debilidades en la estructuración de los documentos previos necesarios para adelantar los procesos contractuales y falencias en el lleno de requisitos exigidos en la Ley, específicamente el artículo 20 del Decreto 1510 de 2013. "/>
    <s v="Acción 1._x000a__x000a_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1-28T00:00:00"/>
    <x v="25"/>
    <n v="43.857142857142854"/>
    <x v="27"/>
    <n v="1"/>
    <s v="De acuerdo con lo comunicado por la Dirección Técnica y de Estructuración mediante el memorando DTE 22156 del 29/03/2022, la acción y la unidad de medida son abarcadas por la Guía de Estructuración de Proyectos del INVIAS adoptada en la Resolución 949 del 23 de marzo de 2022."/>
    <m/>
    <n v="-1472.1666666666667"/>
    <x v="0"/>
    <n v="43.857142857142854"/>
    <n v="43.857142857142854"/>
    <n v="43.857142857142854"/>
    <m/>
    <x v="0"/>
    <s v="CUMPLIDO"/>
    <x v="22"/>
    <x v="248"/>
    <n v="1"/>
    <x v="297"/>
  </r>
  <r>
    <s v=""/>
    <n v="299"/>
    <m/>
    <m/>
    <n v="1401003"/>
    <s v="H1R16. Estudios y Diseños Contrato 1387 de 2015._x000a__x000a_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_x000a__x000a_Acción 2._x000a_"/>
    <s v="Debilidades en la estructuración de los documentos previos necesarios para adelantar los procesos contractuales y falencias en el lleno de requisitos exigidos en la Ley, específicamente el artículo 20 del Decreto 1510 de 2013. "/>
    <s v="Acción 2._x000a__x000a_Disponer de estudios actualizados en el momento de la contratación del proyecto._x000a__x000a_"/>
    <s v="Estudios actualizados."/>
    <s v="Reporte cuatrimestral"/>
    <n v="3"/>
    <d v="2017-11-01T00:00:00"/>
    <x v="59"/>
    <n v="51.857142857142854"/>
    <x v="0"/>
    <n v="3"/>
    <s v="Se consolidó la respuesta en un único reporte (GGP).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46.7666666666667"/>
    <x v="0"/>
    <n v="51.857142857142854"/>
    <n v="51.857142857142854"/>
    <n v="51.857142857142854"/>
    <m/>
    <x v="0"/>
    <s v=""/>
    <x v="22"/>
    <x v="248"/>
    <n v="2"/>
    <x v="298"/>
  </r>
  <r>
    <n v="250"/>
    <n v="300"/>
    <m/>
    <s v="Administrativo con presunta incidencia disciplinaria y fiscal."/>
    <n v="1401003"/>
    <s v="H7R16. Afectación de estructuras construidas por planeación de obras convenio 1345 de 2014._x000a__x000a_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_x000a__x000a_"/>
    <s v="Falencias en la Planeación de proyecto de mantenimiento de la Segunda calzada de la Av. Circunvalar."/>
    <s v="Presentar informe técnico respecto a la necesidad de demoler los 5 metros del muro."/>
    <s v="Solicitud al interventor del informe técnico. "/>
    <s v="Informe técnico del interventor"/>
    <n v="1"/>
    <d v="2017-11-01T00:00:00"/>
    <x v="60"/>
    <n v="17"/>
    <x v="23"/>
    <n v="1"/>
    <s v="SIN OBSERVACIONES"/>
    <m/>
    <n v="-1438.6333333333334"/>
    <x v="0"/>
    <n v="17"/>
    <n v="17"/>
    <n v="17"/>
    <m/>
    <x v="0"/>
    <s v="CUMPLIDO"/>
    <x v="22"/>
    <x v="249"/>
    <n v="1"/>
    <x v="299"/>
  </r>
  <r>
    <n v="251"/>
    <n v="301"/>
    <m/>
    <s v="Administrativo con presunta incidencia disciplinaria y fiscal."/>
    <n v="1401013"/>
    <s v="H8R16. Precios unitarios contrato derivado del convenio 1344 de 2014_x000a__x000a_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
    <s v="Falta de controles, planeación  y falencias en la supervisión."/>
    <s v="Justificación de la diferencia del los análisis de precios unitarios de los contratos observados por la contraloría general."/>
    <s v="Solicitud del informe al Distrito de Barranquilla._x000a__x000a_"/>
    <s v="Informe del Distrito de Barranquilla_x000a__x000a_"/>
    <n v="1"/>
    <d v="2017-11-01T00:00:00"/>
    <x v="61"/>
    <n v="8.4285714285714288"/>
    <x v="23"/>
    <n v="1"/>
    <s v="SIN OBSERVACIONES"/>
    <m/>
    <n v="-1436.6333333333334"/>
    <x v="0"/>
    <n v="8.4285714285714288"/>
    <n v="8.4285714285714288"/>
    <n v="8.4285714285714288"/>
    <m/>
    <x v="0"/>
    <s v="CUMPLIDO"/>
    <x v="22"/>
    <x v="250"/>
    <n v="1"/>
    <x v="300"/>
  </r>
  <r>
    <n v="252"/>
    <n v="302"/>
    <m/>
    <s v="Administrativo con presunta incidencia disciplinaria y fiscal."/>
    <n v="1403001"/>
    <s v="H9R16. Urgencia manifiesta Cruce de la Cordillera Central._x000a__x000a_El contrato 3460 de 2008. “CRUCE DE LA CORDILLERA CENTRAL” , después de múltiples prórrogas y compromisos para lograr la terminación del proyecto de acuerdo a las metas físicas previstas , terminó el 30 de noviembre de 2016, llegando a un alcance físico estimado del 88%."/>
    <s v="Falta de planeación."/>
    <s v="Sustentar la necesidad de la urgencia manifiesta declarada, junto a las acciones del INVIAS para atenderla y el resultado de la misma."/>
    <s v="Solicitar los debidos soportes a la interventoría._x000a_"/>
    <s v="Informe"/>
    <n v="1"/>
    <d v="2017-11-01T00:00:00"/>
    <x v="62"/>
    <n v="12.857142857142858"/>
    <x v="13"/>
    <n v="1"/>
    <s v="Se reemplazó a GPE (Gerencia de Proyectos Estratégicos) por GGP1 (Gerencia Grandes Proyectos 1), de conformidad con la Resolución INVIAS 3536 del 12 de noviembre de 2021."/>
    <m/>
    <n v="-1437.6666666666667"/>
    <x v="0"/>
    <n v="12.857142857142858"/>
    <n v="12.857142857142858"/>
    <n v="12.857142857142858"/>
    <m/>
    <x v="0"/>
    <s v="CUMPLIDO"/>
    <x v="22"/>
    <x v="251"/>
    <n v="1"/>
    <x v="301"/>
  </r>
  <r>
    <n v="253"/>
    <n v="303"/>
    <m/>
    <s v="Administrativo"/>
    <n v="1405003"/>
    <s v="H10R16. Notas de campo._x000a__x000a_Terminado por plazo el contrato 3460 de 2008, “CRUCE DE LA CORDILLERA CENTRAL”, se evidencia que el alcance físico pactado no se consiguió en su totalidad. _x000a__x000a_Acción 1."/>
    <s v="Falencias en estructuración de presupuesto oficial."/>
    <s v="_x000a_Acción 1. _x000a__x000a_Entregar el informe final del incumplimiento del contrato y demanda de reconvención presentada por el INVIAS en el tribunal de Arbitramento vigente para el contrato 3460 de 2008.  _x000a__x000a__x000a__x000a_"/>
    <s v="1. Solicitar a la interventoría el  informe de incumplimiento. _x000a__x000a_2. Solicitar a la OAJ la demanda._x000a_"/>
    <s v="Informe y demanda"/>
    <n v="2"/>
    <d v="2017-11-01T00:00:00"/>
    <x v="61"/>
    <n v="8.4285714285714288"/>
    <x v="13"/>
    <n v="2"/>
    <s v="Se reemplazó a GPE (Gerencia de Proyectos Estratégicos) por GGP1 (Gerencia Grandes Proyectos 1), de conformidad con la Resolución INVIAS 3536 del 12 de noviembre de 2021."/>
    <m/>
    <n v="-1436.6333333333334"/>
    <x v="0"/>
    <n v="8.4285714285714288"/>
    <n v="8.4285714285714288"/>
    <n v="8.4285714285714288"/>
    <m/>
    <x v="0"/>
    <s v="CUMPLIDO"/>
    <x v="22"/>
    <x v="252"/>
    <n v="1"/>
    <x v="302"/>
  </r>
  <r>
    <s v=""/>
    <n v="304"/>
    <m/>
    <m/>
    <n v="1405003"/>
    <s v="H10R16. Notas de campo._x000a__x000a_Terminado por plazo el contrato 3460 de 2008, “CRUCE DE LA CORDILLERA CENTRAL”, se evidencia que el alcance físico pactado no se consiguió en su totalidad. _x000a__x000a_Acción 2. "/>
    <s v="Falencias en estructuración de presupuesto oficial."/>
    <s v="Acción 2. _x000a__x000a_Estado actual del proceso. "/>
    <s v="Presentar informes."/>
    <s v="Informe semestral"/>
    <n v="2"/>
    <d v="2017-11-01T00:00:00"/>
    <x v="59"/>
    <n v="51.857142857142854"/>
    <x v="13"/>
    <n v="2"/>
    <s v="Se reemplazó a GPE (Gerencia de Proyectos Estratégicos) por GGP1 (Gerencia Grandes Proyectos 1), de conformidad con la Resolución INVIAS 3536 del 12 de noviembre de 2021."/>
    <m/>
    <n v="-1446.7666666666667"/>
    <x v="0"/>
    <n v="51.857142857142854"/>
    <n v="51.857142857142854"/>
    <n v="51.857142857142854"/>
    <m/>
    <x v="0"/>
    <s v=""/>
    <x v="22"/>
    <x v="252"/>
    <n v="2"/>
    <x v="303"/>
  </r>
  <r>
    <n v="254"/>
    <n v="305"/>
    <m/>
    <s v="Administrativo"/>
    <n v="1401001"/>
    <s v="H11R16. Inversión de anticipo contrato 1759 de 2015_x000a__x000a_En el contrato 1759 de 2015, cuyo objeto es “SUMINISTRO, INSTALACIÓN Y PUESTA EN MARCHA DE LOS EQUIPOS ELECTROMECÁNICOS DEL PROYECTO CRUCE DE LA CORDILLERA CENTRAL”, con respecto al anticipo, que asciende a $77.000 millones , se evidencia que la relación entre los desembolsos programados y desembolsos ejecutados para la inversión del anticipo de acuerdo a lo estipulado en la minuta contractual  es de 0.22."/>
    <s v="Deficiencias en la Planeación y gestión de los recursos para la puesta en marcha del proyecto por parte del contratista."/>
    <s v="Reprogramar el flujo de inversión del anticipo, con la aprobación de la interventoría."/>
    <s v="Solicitar al contratista un nuevo programa del anticipo para ser aprobado por la interventora y posterior remisión al Invías para su respectivo seguimiento."/>
    <s v="Reprogramación del plan de inversiones de anticipo aprobado"/>
    <n v="1"/>
    <d v="2017-11-01T00:00:00"/>
    <x v="61"/>
    <n v="8.4285714285714288"/>
    <x v="13"/>
    <n v="1"/>
    <s v="Se reemplazó a GPE (Gerencia de Proyectos Estratégicos) por GGP1 (Gerencia Grandes Proyectos 1), de conformidad con la Resolución INVIAS 3536 del 12 de noviembre de 2021."/>
    <m/>
    <n v="-1436.6333333333334"/>
    <x v="0"/>
    <n v="8.4285714285714288"/>
    <n v="8.4285714285714288"/>
    <n v="8.4285714285714288"/>
    <m/>
    <x v="0"/>
    <s v="CUMPLIDO"/>
    <x v="22"/>
    <x v="253"/>
    <n v="1"/>
    <x v="304"/>
  </r>
  <r>
    <n v="255"/>
    <n v="306"/>
    <m/>
    <s v="Administrativo con presunta connotación disciplinaria y fiscal"/>
    <n v="1404005"/>
    <s v="H13R16. Transporte de Materiales provenientes de derrumbes medido a partir en cien metros (100M) y Transporte de materiales provenientes de la excavación de la explanación canales y préstamos entre cien metros y mil metros de distancia._x000a__x000a_El Ítem 211.1 Remoción de derrumbes (incluye conformación de botadero), tuvo como cantidades totales de la obra ejecutada de 27.349 metros cúbicos."/>
    <s v="Falta de controles en el recibo de los trabajos."/>
    <s v="Evidenciar mediante certificación o informe de la firma interventora, los costos y cantidades transportadas a cada uno de los botaderos utilizados para disponer el material proveniente del derrumbe."/>
    <s v="_x000a_1. Solicitar a la interventoría informe detallado de las cantidades y costo de material transportado proveniente del derrumbe._x000a__x000a_2. Discriminar los costos y cantidades que se depositaron en cada uno de los botaderos utilizados para los derrumbes."/>
    <s v="Informe detallado"/>
    <n v="1"/>
    <d v="2017-11-01T00:00:00"/>
    <x v="61"/>
    <n v="8.4285714285714288"/>
    <x v="9"/>
    <n v="0.2"/>
    <s v="SIN OBSERVACIONES"/>
    <m/>
    <n v="-1436.6333333333334"/>
    <x v="3"/>
    <n v="1.6857142857142859"/>
    <n v="1.6857142857142859"/>
    <n v="8.4285714285714288"/>
    <m/>
    <x v="3"/>
    <s v="VENCIDO"/>
    <x v="22"/>
    <x v="254"/>
    <n v="1"/>
    <x v="305"/>
  </r>
  <r>
    <n v="256"/>
    <n v="307"/>
    <m/>
    <s v="Administrativo con presunta incidencia disciplinaria."/>
    <n v="1405004"/>
    <s v="H22R16. Pasivos Consulta Previa. _x000a__x000a_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_x000a__x000a_Acción 1."/>
    <s v="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
    <s v="Acción 1 . _x000a__x000a_1. Celebrar entre el contratista y las comunidades un acuerdo que contenga los criterios o metas, relativo a la ejecución de los recursos del Invías asignados a los proyectos.        _x000a__x000a_2. Publicar un informe de seguimiento con los avances de cumplimiento de los acuerdos.  "/>
    <s v="Efectuar seguimiento a los compromisos adquiridos."/>
    <s v="Informes semestrales"/>
    <n v="2"/>
    <d v="2017-11-01T00:00:00"/>
    <x v="59"/>
    <n v="51.857142857142854"/>
    <x v="8"/>
    <n v="2"/>
    <s v="SIN OBSERVACIONES"/>
    <m/>
    <n v="-1446.7666666666667"/>
    <x v="0"/>
    <n v="51.857142857142854"/>
    <n v="51.857142857142854"/>
    <n v="51.857142857142854"/>
    <m/>
    <x v="0"/>
    <s v="CUMPLIDO"/>
    <x v="22"/>
    <x v="255"/>
    <n v="1"/>
    <x v="306"/>
  </r>
  <r>
    <s v=""/>
    <n v="308"/>
    <m/>
    <m/>
    <n v="1405004"/>
    <s v="H22R16. Pasivos Consulta Previa._x000a__x000a_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_x000a__x000a_Acción 2."/>
    <s v="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
    <s v="Acción 2. _x000a__x000a_Reestructurar internamente los recursos del contrato 1533 de 2015 para garantizar el cabal   cumplimiento a los acuerdos y al plan de Gestión Social aprobado.                             "/>
    <s v="Celebrar Comité para aprobación de restructuración financiera del contrato."/>
    <s v="Documento soporte de la reestructuración financiera para el cumplimiento de los compromisos"/>
    <n v="1"/>
    <d v="2017-11-01T00:00:00"/>
    <x v="63"/>
    <n v="30"/>
    <x v="8"/>
    <n v="1"/>
    <s v="SIN OBSERVACIONES"/>
    <m/>
    <n v="-1441.6666666666667"/>
    <x v="0"/>
    <n v="30"/>
    <n v="30"/>
    <n v="30"/>
    <m/>
    <x v="0"/>
    <s v=""/>
    <x v="22"/>
    <x v="255"/>
    <n v="2"/>
    <x v="307"/>
  </r>
  <r>
    <n v="257"/>
    <n v="309"/>
    <m/>
    <s v="Administrativo con presunta incidencia disciplinaria."/>
    <n v="1404001"/>
    <s v="H27R16. Mantenimiento Inspección Fluvial del Ministerio de Transporte.  _x000a__x000a_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
    <s v="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
    <s v="_x000a_En caso de requerir alguna intervención en el muelle de Victoria Regia, que involucre inmuebles y  predios del Ministerio de Transporte, se adelantará la suscripción de convenio de cooperación entre el Ministerio de Transporte y el Invías."/>
    <s v="Suscribir convenio si da lugar."/>
    <s v="Reporte semestral"/>
    <n v="2"/>
    <d v="2017-11-01T00:00:00"/>
    <x v="64"/>
    <n v="49.714285714285715"/>
    <x v="49"/>
    <n v="2"/>
    <s v="SIN OBSERVACIONES"/>
    <m/>
    <n v="-1446.2666666666667"/>
    <x v="0"/>
    <n v="49.714285714285715"/>
    <n v="49.714285714285715"/>
    <n v="49.714285714285715"/>
    <m/>
    <x v="0"/>
    <s v="CUMPLIDO"/>
    <x v="22"/>
    <x v="256"/>
    <n v="1"/>
    <x v="308"/>
  </r>
  <r>
    <n v="258"/>
    <n v="310"/>
    <m/>
    <s v="Administrativo con presunta incidencia disciplinaria."/>
    <n v="1401006"/>
    <s v="H29R16.  Adicional 3 Dragado con Draga Hidráulica Muelle de Leticia._x000a__x000a_El Adicional 3 al Contrato 1036 de 2016 se suscribe para incluir entre otros el Ítem no previsto de Dragado con Draga Hidráulica, que de acuerdo con la justificación presentada por la Interventoría indica “Teniendo en cuenta los aspectos presentados por ese consorcio con relación a la necesidad de realizar una intervención (remoción de material con Draga Hidráulica) en la zona de influencia del flotante principal apoyado lo anterior en el análisis efectuado por esta Interventoría y el contratista respecto a inconvenientes que ha presentado el flotante principal del Muelle Victoria Regia el cual queda escorado en la temporada de aguas bajas. _x000a_"/>
    <s v="Se evidencian deficiencias en la planeación de los contratos y se podría configurar en una gestión antieconómica por realizar el dragado de la zona de maniobras por valor de $26.500 el metro cúbico, cuando en el Contrato 688 de 2015 se pagó el valor del metro cúbico de dragado por $14.329. Lo anterior presuntamente contraviene lo establecido en el Artículo 209 de la Constitución Nacional y el Artículo 23 de la Ley 80 de 1993."/>
    <s v="_x000a_Evidenciar la correcta planeación efectuada al dragado mediante el ejercicio de liquidación del presupuesto, de acuerdo con el volumen objetivo ejecutado, incluido o no el transporte del equipo en el ítem de dragado."/>
    <s v="Comparar el método de evaluación del presupuesto utilizado en el dragado inicial y el dragado adicional."/>
    <s v="Informe"/>
    <n v="1"/>
    <d v="2017-11-01T00:00:00"/>
    <x v="61"/>
    <n v="8.4285714285714288"/>
    <x v="49"/>
    <n v="1"/>
    <s v="SIN OBSERVACIONES"/>
    <m/>
    <n v="-1436.6333333333334"/>
    <x v="0"/>
    <n v="8.4285714285714288"/>
    <n v="8.4285714285714288"/>
    <n v="8.4285714285714288"/>
    <m/>
    <x v="0"/>
    <s v="CUMPLIDO"/>
    <x v="22"/>
    <x v="257"/>
    <n v="1"/>
    <x v="309"/>
  </r>
  <r>
    <n v="259"/>
    <n v="311"/>
    <m/>
    <s v="Administrativo con presunta incidencia disciplinaria."/>
    <n v="1405004"/>
    <s v="H32R16.  Oportunidad y Exactitud de los Informes de la Interventoría Convenio 777 de 2014 y Convenio 787 de 2014._x000a__x000a_Respecto al desarrollo de los contratos, es normal hasta cierto punto que se presenten hechos imprevisibles que alteren las condiciones iniciales pactadas, generalmente en cuanto su alcance, especificaciones, valoración y tiempo de ejecución."/>
    <s v="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
    <s v="Verificar el cumplimiento de las obligaciones de los supervisores de contrato en la revisión de los informes mensuales de interventoría, conforme con lo estipulado en el Manual de Interventoría y Contratación vigentes del Invías, por parte de la unidad ejecutora."/>
    <s v="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
    <s v="Informe trimestral"/>
    <n v="3"/>
    <d v="2017-11-01T00:00:00"/>
    <x v="65"/>
    <n v="43.142857142857146"/>
    <x v="2"/>
    <n v="0"/>
    <s v="SIN OBSERVACIONES"/>
    <m/>
    <n v="-1444.7333333333333"/>
    <x v="1"/>
    <n v="0"/>
    <n v="0"/>
    <n v="43.142857142857146"/>
    <m/>
    <x v="3"/>
    <s v="VENCIDO"/>
    <x v="22"/>
    <x v="258"/>
    <n v="1"/>
    <x v="310"/>
  </r>
  <r>
    <n v="260"/>
    <n v="312"/>
    <m/>
    <s v="Administrativo con presunta incidencia disciplinaria."/>
    <n v="1404004"/>
    <s v="H33R16.  Oportunidad de las publicaciones en SECOP Convenio 777 de 2014 y Convenio 787 de 2014._x000a__x000a_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
    <s v="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
    <s v="Solicitar para los nuevos convenios la inclusión de la información oportuna en el SECOP._x000a__x000a_"/>
    <s v="Oficiar a los entes territoriales con los cuales se suscriba convenios la oportuna publicación en el SECOP."/>
    <s v="Reporte semestral "/>
    <n v="2"/>
    <d v="2017-11-01T00:00:00"/>
    <x v="59"/>
    <n v="51.857142857142854"/>
    <x v="2"/>
    <n v="0"/>
    <s v="SIN OBSERVACIONES"/>
    <m/>
    <n v="-1446.7666666666667"/>
    <x v="1"/>
    <n v="0"/>
    <n v="0"/>
    <n v="51.857142857142854"/>
    <m/>
    <x v="3"/>
    <s v="VENCIDO"/>
    <x v="22"/>
    <x v="259"/>
    <n v="1"/>
    <x v="311"/>
  </r>
  <r>
    <n v="261"/>
    <n v="313"/>
    <m/>
    <s v="Administrativo con presunta incidencia disciplinaria."/>
    <n v="1404004"/>
    <s v="H35R16. Seguimiento al convenio 583 de 1996. Cumplimiento del plazo estipulado en el convenio._x000a__x000a_El convenio 583 de 1996, cuyo objeto es “Financiación de la Construcción del Proyecto comunicación vial entre los Valles de Aburrá y Río Cauca (Variante Medellín – Santa Fe de Antioquia), que se compone del Túnel en San Cristóbal y sus respectivos accesos”._x000a_"/>
    <s v="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
    <s v="Realizar seguimiento permanente al último cronograma propuesto a la Junta Directiva,  que fuere aprobado en sesión del 28 de abril de 2017, en la cual se definió la alternativa para continuar con la liquidación del Convenio 583 de 1996 hasta el día 31 de diciembre de 2018."/>
    <s v="Informe trimestral rendidos por la Gerencia de Proyectos Estratégicos al INVIAS - en los cuales se registre los avances de los componentes predial-ambiental-social-técnico-administrativo y legal, de acuerdo al escenario 2 aprobado por el Junta Directiva del 28 de abril de 2017."/>
    <s v="Informe trimestral"/>
    <n v="4"/>
    <d v="2017-11-01T00:00:00"/>
    <x v="59"/>
    <n v="51.857142857142854"/>
    <x v="27"/>
    <n v="2.8"/>
    <s v="Se traslada responsabilidad para subsanar el hallazgo del Grupo Grandes Proyectos a la Dirección Operativa, de acuerdo con lo manifestado en el memorando OCI 18846 del 18 de marzo de 2021."/>
    <m/>
    <n v="-1446.7666666666667"/>
    <x v="2"/>
    <n v="36.299999999999997"/>
    <n v="36.299999999999997"/>
    <n v="51.857142857142854"/>
    <m/>
    <x v="3"/>
    <s v="VENCIDO"/>
    <x v="22"/>
    <x v="260"/>
    <n v="1"/>
    <x v="312"/>
  </r>
  <r>
    <n v="262"/>
    <n v="314"/>
    <m/>
    <s v="Administrativo con presunta incidencia disciplinaria."/>
    <n v="1405004"/>
    <s v="H36R16. Seguimiento al cumplimiento de las obligaciones de la licencia ambiental convenio 583 de 1996._x000a__x000a_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_x000a__x000a_Acción 1._x000a_"/>
    <s v="_x000a__x000a_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
    <s v="Acción 1. _x000a__x000a_Aplicar el manual de interventoría que entró en vigencia el 01/02/2017, donde se incorpora formatos de seguimiento e informes relacionados con el tema ambiental."/>
    <s v="Efectuar informe del cumplimiento del EIA, PMA y licencias que se le solicitará de manera cuatrimestral a la interventoría por parte del supervisor o gestor del proyecto o contrato. "/>
    <s v=" Informe de cumplimiento cuatrimestral"/>
    <n v="3"/>
    <d v="2017-11-01T00:00:00"/>
    <x v="59"/>
    <n v="51.857142857142854"/>
    <x v="8"/>
    <n v="3"/>
    <s v="SIN OBSERVACIONES"/>
    <m/>
    <n v="-1446.7666666666667"/>
    <x v="0"/>
    <n v="51.857142857142854"/>
    <n v="51.857142857142854"/>
    <n v="51.857142857142854"/>
    <m/>
    <x v="0"/>
    <s v="CUMPLIDO"/>
    <x v="22"/>
    <x v="261"/>
    <n v="1"/>
    <x v="313"/>
  </r>
  <r>
    <s v=""/>
    <n v="315"/>
    <m/>
    <m/>
    <n v="1405004"/>
    <s v="H36R16. Seguimiento al cumplimiento de las obligaciones de la licencia ambiental convenio 583 de 1996._x000a__x000a_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_x000a__x000a_Acción 2._x000a_"/>
    <s v="_x000a__x000a_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
    <s v="Acción 2. _x000a__x000a_1. Impulso procesal con el fin de evitar una sanción pecuniaria.       _x000a__x000a_2. Realizar obras de Estabilización para mitigar daño ambiental."/>
    <s v="1. Adquirir predio Depósito &quot; El galpón&quot;,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
    <s v="Reporte de actuaciones - Informe"/>
    <n v="2"/>
    <d v="2017-11-01T00:00:00"/>
    <x v="65"/>
    <n v="43.142857142857146"/>
    <x v="8"/>
    <n v="2"/>
    <s v="SIN OBSERVACIONES"/>
    <d v="2021-07-06T00:00:00"/>
    <n v="34.700000000000003"/>
    <x v="0"/>
    <n v="43.142857142857146"/>
    <n v="43.142857142857146"/>
    <n v="43.142857142857146"/>
    <m/>
    <x v="0"/>
    <s v=""/>
    <x v="22"/>
    <x v="261"/>
    <n v="2"/>
    <x v="314"/>
  </r>
  <r>
    <n v="263"/>
    <n v="316"/>
    <m/>
    <s v="Administrativo"/>
    <n v="1405004"/>
    <s v="H37R16. Ejecución obras puente Pumarejo contrato 642 de 2015._x000a__x000a_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_x000a_"/>
    <s v="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
    <s v="Realizar seguimiento a la ejecución del contrato con el fin de conminar al contratista a estar al día con el cronograma establecido."/>
    <s v="Solicitar a la interventoría informe de seguimiento. "/>
    <s v="Informe trimestral de seguimiento"/>
    <n v="2"/>
    <d v="2017-11-01T00:00:00"/>
    <x v="66"/>
    <n v="34.428571428571431"/>
    <x v="23"/>
    <n v="2"/>
    <s v="Acción de mejora considerada no efectiva por la Contraloría General de la República en Informe de Auditoría Financiera 2019, página 88."/>
    <m/>
    <n v="-1442.7"/>
    <x v="0"/>
    <n v="34.428571428571431"/>
    <n v="34.428571428571431"/>
    <n v="34.428571428571431"/>
    <m/>
    <x v="0"/>
    <s v="CUMPLIDO"/>
    <x v="22"/>
    <x v="262"/>
    <n v="1"/>
    <x v="315"/>
  </r>
  <r>
    <n v="264"/>
    <n v="317"/>
    <m/>
    <s v="Administrativo con presunta incidencia disciplinaria y fiscal."/>
    <n v="1405004"/>
    <s v="H39R16.  Puesto de Salud Kilómetro 9 - Consulta Previa._x000a__x000a_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
    <s v="Debilidades en el seguimiento y control de los recursos para los compromisos de las Consultas Previas, situación que genera incertidumbre sobre la efectiva terminación y funcionalidad de esta obra."/>
    <s v="1. Determinar el alcance del acuerdo y desvirtuar el detrimento anexando las actas de acuerdo y contrato de obra con la comunidad._x000a__x000a_2. Celebrar convenios y/o contratos con las comunidades donde se indique el objeto, controles y garantías de los recursos aportados para el proyecto o contrato.     "/>
    <s v="1. Solicitar a la interventoría Informe soportado donde se evidencie el  seguimiento de los recursos invertidos en el contrato  y   las actas de acuerdo y contrato de obra con la comunidad. _x000a_                                                                                 _x000a_2. Presentar informe de la aplicación de  controles a los recursos comprometidos en la Consulta previa de futuros proyectos y el estado actual de la obra.  "/>
    <s v="Informe presentado por el gestor social"/>
    <n v="1"/>
    <d v="2017-11-01T00:00:00"/>
    <x v="61"/>
    <n v="8.4285714285714288"/>
    <x v="8"/>
    <n v="1"/>
    <s v="SIN OBSERVACIONES"/>
    <m/>
    <n v="-1436.6333333333334"/>
    <x v="0"/>
    <n v="8.4285714285714288"/>
    <n v="8.4285714285714288"/>
    <n v="8.4285714285714288"/>
    <m/>
    <x v="0"/>
    <s v="CUMPLIDO"/>
    <x v="22"/>
    <x v="263"/>
    <n v="1"/>
    <x v="316"/>
  </r>
  <r>
    <n v="265"/>
    <n v="318"/>
    <m/>
    <s v="Administrativo"/>
    <n v="1405004"/>
    <s v="H41R16. Terraplén PR 24+500 y Cuneta Sector la Gallega._x000a__x000a_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
    <s v="Debilidades en el seguimiento y control de las obras. "/>
    <s v="_x000a_Evidenciar la corrección de las deficiencias encontradas por la CGR de acuerdo a las normas de ensayo INV E-793."/>
    <s v="Presentar informe de la interventoría en el que se evidencie las correcciones realizadas en cumplimiento de las normas de ensayo INV E-793.       _x000a_        _x000a_"/>
    <s v="Informe y registro fotográfico"/>
    <n v="1"/>
    <d v="2017-11-01T00:00:00"/>
    <x v="61"/>
    <n v="8.4285714285714288"/>
    <x v="0"/>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6.6333333333334"/>
    <x v="0"/>
    <n v="8.4285714285714288"/>
    <n v="8.4285714285714288"/>
    <n v="8.4285714285714288"/>
    <m/>
    <x v="0"/>
    <s v="CUMPLIDO"/>
    <x v="22"/>
    <x v="264"/>
    <n v="1"/>
    <x v="317"/>
  </r>
  <r>
    <n v="266"/>
    <n v="319"/>
    <m/>
    <s v="Administrativo con presunta incidencia disciplinaria."/>
    <n v="1405004"/>
    <s v="H44R16. Señalización y Defensa de la zona de las obras Construcción Lavadero Katanga y Puente Triana.  _x000a__x000a_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
    <s v="La señalización no cumplía lo establecido en el capítulo 4 del Manual de señalización del Ministerio de Transporte, dado que en las obras que se están ejecutando en el Lavadero Sector Katanga y del Puente Sector Triana no cuentan con la señalización reglamentaria."/>
    <s v="Evidenciar la existencia de las señales preventivas durante el desarrollo de la actividad contractual (La actividad que generaba el uso de las señales preventivas ya se encuentra terminada)."/>
    <s v="Presentar informe de la interventoría."/>
    <s v="Reporte y registro fotográfico"/>
    <n v="1"/>
    <d v="2017-11-01T00:00:00"/>
    <x v="61"/>
    <n v="8.4285714285714288"/>
    <x v="0"/>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6.6333333333334"/>
    <x v="0"/>
    <n v="8.4285714285714288"/>
    <n v="8.4285714285714288"/>
    <n v="8.4285714285714288"/>
    <m/>
    <x v="0"/>
    <s v="CUMPLIDO"/>
    <x v="22"/>
    <x v="265"/>
    <n v="1"/>
    <x v="318"/>
  </r>
  <r>
    <n v="267"/>
    <n v="320"/>
    <m/>
    <s v="Administrativo con presunta incidencia disciplinaria."/>
    <n v="1405004"/>
    <s v="H54R16. Señalización y defensa de obra._x000a__x000a_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
    <s v="Debilidades en el seguimiento y control, lo cual afecta la seguridad de los trabajadores de la obra y los usuarios de la vía."/>
    <s v="Evidenciar que se contaba con la respectiva señalización reglamentaria. _x000a__x000a_(La actividad de obra que generaba la señalización preventiva ya está terminada)."/>
    <s v="Señalización reglamentaria"/>
    <s v="Reporte y registro fotográfico"/>
    <n v="1"/>
    <d v="2017-11-01T00:00:00"/>
    <x v="61"/>
    <n v="8.4285714285714288"/>
    <x v="0"/>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6.6333333333334"/>
    <x v="0"/>
    <n v="8.4285714285714288"/>
    <n v="8.4285714285714288"/>
    <n v="8.4285714285714288"/>
    <m/>
    <x v="0"/>
    <s v="CUMPLIDO"/>
    <x v="22"/>
    <x v="266"/>
    <n v="1"/>
    <x v="319"/>
  </r>
  <r>
    <n v="268"/>
    <n v="321"/>
    <m/>
    <s v="Administrativo con posible incidencia disciplinaria"/>
    <n v="1405004"/>
    <s v="H56R16. Disponibilidad de recursos para finiquitar la adquisición predial y otras actividades contractuales. _x000a__x000a_Se presenta un déficit del orden de $76.5 millones; para concluir con las obligaciones derivadas de la gestión predial; el presupuesto asignado a nivel contractual para adelantar el tema  correspondió a $4.000 millones de los cuales con corte a diciembre de 2016 se han cancelado $3.583 millones, quedando un saldo de $416 millones."/>
    <s v="Deficiencias en la planeación contractual, situación que se refleja en el hecho que a la fecha el proyecto no cuenta con la apropiación de los recursos necesarios para el pago de las obligaciones, derivadas del proceso de adquisición de las áreas requeridas para el desarrollo del contrato."/>
    <s v="Gestionar los recursos ante la Oficina Asesora de Planeación para culminar la gestión predial."/>
    <s v="1. Remitir solicitud a la OAP._x000a__x000a_2. Mesas de trabajo con la SMA."/>
    <s v="Asignación de recursos"/>
    <n v="1"/>
    <d v="2017-11-01T00:00:00"/>
    <x v="61"/>
    <n v="8.4285714285714288"/>
    <x v="0"/>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6.6333333333334"/>
    <x v="0"/>
    <n v="8.4285714285714288"/>
    <n v="8.4285714285714288"/>
    <n v="8.4285714285714288"/>
    <m/>
    <x v="0"/>
    <s v="CUMPLIDO"/>
    <x v="22"/>
    <x v="267"/>
    <n v="1"/>
    <x v="320"/>
  </r>
  <r>
    <n v="269"/>
    <n v="322"/>
    <m/>
    <s v="Administrativo con presunta incidencia fiscal y disciplinaria."/>
    <n v="10405004"/>
    <s v="H57R16. Elaboración de insumos prediales._x000a__x000a_El Invías reconoció y pagó la suma de $3.8 millones al Consorcio que se le adjudicó el contrato No. 407 de 2010, valor que correspondió a la elaboración de unos insumos prediales que no eran requeridos para el proyecto Desarrollo Vial Transversal del Sur. Módulo 1. Construcción de la Variante San Francisco–Mocoa, suma que fue reconocida por el Instituto mediante acta predial No.2 de octubre de octubre 10 de 2012._x000a_"/>
    <s v="Se establece un presunto detrimento al patrimonio por dicho valor de tales insumos prediales por $3.8 millones, al igual que una posible incidencia disciplinaria."/>
    <s v="_x000a__x000a_1. Actualizar en el apéndice predial, el componente técnico respecto a los alcances de las afectaciones de aquellas zonas que eventualmente sean necesarias para el desarrollo del proyecto como lo son los ZODMES._x000a__x000a_2. Solicitar al contratista un informe técnico de desafectación de áreas, en el evento que el proyecto así lo requiera. _x000a__x000a_                                                                                                                                                                                          "/>
    <s v="_x000a_1.Incluir en el apéndice predial los alcances de la afectación de aquellas zonas que eventualmente sean necesarias para el desarrollo del proyecto como lo son los ZODMES._x000a__x000a_2. Incluir en el apéndice predial la solicitud al contratista del informe técnico que justifique la no adquisición de la zonas inicialmente prevista para adquisición, el cual deberá ser aprobado por la Interventoría, en este se deberá conceptuar si amerita o no el pago de la gestión realizada._x000a_ _x000a_3.Realizar publicación en el repositorio de los documentos técnicos vía SharePoint dispuesto para las unidades ejecutoras._x000a_"/>
    <s v="Apéndice predial actualizado y publicado"/>
    <n v="2"/>
    <d v="2020-08-01T00:00:00"/>
    <x v="67"/>
    <n v="30.142857142857142"/>
    <x v="8"/>
    <n v="2"/>
    <s v="Acción de mejora reformulada por la Subdirección de Medio Ambiente y Gestión Social, aprobada por el Director General mediante memorando DG 43151 del 29 de julio de 2020, ante solicitud allegada en el memorando SMA 42584 del 28 de julio de 2020._x000a__x000a_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_x000a__x000a_Razón de la inefectividad: &quot;En la presente auditoría se evidenciaron deficiencias relacionadas con los hallazgos que motivaron las acciones del Plan de Mejoramiento dispuesto por la entidad&quot; (Pág. 288)."/>
    <d v="2020-12-21T00:00:00"/>
    <n v="-2.2999999999999998"/>
    <x v="0"/>
    <n v="30.142857142857142"/>
    <n v="30.142857142857142"/>
    <n v="30.142857142857142"/>
    <m/>
    <x v="0"/>
    <s v="CUMPLIDO"/>
    <x v="22"/>
    <x v="268"/>
    <n v="1"/>
    <x v="321"/>
  </r>
  <r>
    <n v="270"/>
    <n v="323"/>
    <m/>
    <s v="Administrativo"/>
    <n v="1405004"/>
    <s v="H58R16. Adquisición predial._x000a__x000a_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_x000a_"/>
    <s v="Reducción en el número de predios a adquirir ya que se excluyó el sector comprendido en la Glorieta Montecarlo, donde inicia el proyecto K50+400 hasta k41+200[1]."/>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x v="56"/>
    <n v="16.714285714285715"/>
    <x v="6"/>
    <n v="1"/>
    <s v="De acuerdo con lo comunicado por la Dirección Técnica y de Estructuración mediante el memorando DTE 22156 del 29/03/2022, la acción y la unidad de medida son abarcadas por la Guía de Estructuración de Proyectos del INVIAS adoptada en la Resolución 949 del 23 de marzo de 2022."/>
    <m/>
    <n v="-1465.9666666666667"/>
    <x v="0"/>
    <n v="16.714285714285715"/>
    <n v="16.714285714285715"/>
    <n v="16.714285714285715"/>
    <m/>
    <x v="0"/>
    <s v="CUMPLIDO"/>
    <x v="22"/>
    <x v="269"/>
    <n v="1"/>
    <x v="322"/>
  </r>
  <r>
    <n v="271"/>
    <n v="324"/>
    <m/>
    <s v="Administrativo"/>
    <n v="1103002"/>
    <s v="H59R16. Obras del contrato N° 1200 de 2016._x000a__x000a_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
    <s v="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
    <s v="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 la gestión socio-predial correspondiente al rubro contractual previsto para propietarios y mejoratarios."/>
    <s v="Informes de seguimiento cuatrimestral._x000a_"/>
    <s v="Informes"/>
    <n v="3"/>
    <d v="2017-11-01T00:00:00"/>
    <x v="59"/>
    <n v="51.857142857142854"/>
    <x v="0"/>
    <n v="0.9"/>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46.7666666666667"/>
    <x v="5"/>
    <n v="15.557142857142855"/>
    <n v="15.557142857142855"/>
    <n v="51.857142857142854"/>
    <m/>
    <x v="3"/>
    <s v="VENCIDO"/>
    <x v="22"/>
    <x v="270"/>
    <n v="1"/>
    <x v="323"/>
  </r>
  <r>
    <n v="272"/>
    <n v="325"/>
    <m/>
    <s v="Administrativo"/>
    <n v="1405004"/>
    <s v="H61R16. Gestión desplegada por el contratista. Contrato N° 1647 de 2015._x000a__x000a_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
    <s v="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
    <s v="Evidenciar el cumplimiento de la totalidad de las acciones de la gestión predial requerida  para la liberación de los predios necesarios y la correcta ejecución de las obras objeto del proyecto."/>
    <s v="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
    <s v="Informe"/>
    <n v="1"/>
    <d v="2017-11-01T00:00:00"/>
    <x v="60"/>
    <n v="17"/>
    <x v="0"/>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8.6333333333334"/>
    <x v="0"/>
    <n v="17"/>
    <n v="17"/>
    <n v="17"/>
    <m/>
    <x v="0"/>
    <s v="CUMPLIDO"/>
    <x v="22"/>
    <x v="271"/>
    <n v="1"/>
    <x v="324"/>
  </r>
  <r>
    <n v="273"/>
    <n v="326"/>
    <m/>
    <s v="Administrativo con presunta connotación disciplinaria"/>
    <n v="1103002"/>
    <s v="H62R16. Viabilidad predial para la construcción de la Paralela Oriental de la Autopista Floridablanca - Bucaramanga, Tramo T.C.C. - Molinos Altos en el Municipio de Floridablanca._x000a__x000a_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
    <s v="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
    <s v="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
    <s v="Gestionar directriz que incluya las visitas y recorridos de campo conjuntas  (Social-Predial-Técnico-Ambiental), que originen información estratégica para la ejecución antes, durante y después del proyecto."/>
    <s v="Directriz o memorando circular"/>
    <n v="1"/>
    <d v="2018-03-01T00:00:00"/>
    <x v="68"/>
    <n v="4.1428571428571432"/>
    <x v="0"/>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9.6333333333334"/>
    <x v="0"/>
    <n v="4.1428571428571432"/>
    <n v="4.1428571428571432"/>
    <n v="4.1428571428571432"/>
    <m/>
    <x v="0"/>
    <s v="CUMPLIDO"/>
    <x v="22"/>
    <x v="272"/>
    <n v="1"/>
    <x v="325"/>
  </r>
  <r>
    <n v="274"/>
    <n v="327"/>
    <m/>
    <s v="Administrativo"/>
    <n v="1405004"/>
    <s v="H63R16. Mejoramiento gestión social predial y ambiental corredor transversal Medellín Quibdó fase 2 – prosperidad._x000a__x000a_Se presentan temas pendientes para finiquitar la gestión de adquisición predial, actividad delegada al contratista, cuando el contrato está por finalizar el 30 de junio de 2017 según el Adicional No.3 del 30 de marzo  de 2017."/>
    <s v="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
    <s v="Culminar las acciones relacionadas en el informe de auditoria,  tendientes a lograr el cierre predial del contrato 544 de 2012."/>
    <s v="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
    <s v="Informe que contenga todas las acciones pendientes en la gestión predial y  soportes"/>
    <n v="2"/>
    <d v="2017-11-01T00:00:00"/>
    <x v="63"/>
    <n v="30"/>
    <x v="8"/>
    <n v="0"/>
    <s v="SIN OBSERVACIONES"/>
    <m/>
    <n v="-1441.6666666666667"/>
    <x v="1"/>
    <n v="0"/>
    <n v="0"/>
    <n v="30"/>
    <m/>
    <x v="3"/>
    <s v="VENCIDO"/>
    <x v="22"/>
    <x v="273"/>
    <n v="1"/>
    <x v="326"/>
  </r>
  <r>
    <n v="275"/>
    <n v="328"/>
    <m/>
    <s v="Administrativo con presunta incidencia disciplinaria."/>
    <n v="1401003"/>
    <s v="H68R16. Estudios y Diseños._x000a__x000a_En el Acta de Aprobación de Estudios y Diseños del 5 de octubre de 2016, la interventoría, manifiesta “Se deja constancia que la Interventoría, UNIVERSIDAD DEL CAUCA, mediante acta de aprobación de estudios y diseños del 15 de diciembre de 2015"/>
    <s v="Debilidades en el seguimiento y control de los estudios y diseños para las obras de construcción del puente y genera demoras en la ejecución del contrato 1483 de 2014."/>
    <s v="Aprobar los estudios y diseños por parte de la Universidad del Quindío."/>
    <s v="Estudios y diseños aprobados por la Universidad del Quindío."/>
    <s v="Acta de aprobación de los estudios y diseños "/>
    <n v="1"/>
    <d v="2017-11-01T00:00:00"/>
    <x v="60"/>
    <n v="17"/>
    <x v="23"/>
    <n v="1"/>
    <s v="SIN OBSERVACIONES"/>
    <m/>
    <n v="-1438.6333333333334"/>
    <x v="0"/>
    <n v="17"/>
    <n v="17"/>
    <n v="17"/>
    <m/>
    <x v="0"/>
    <s v="CUMPLIDO"/>
    <x v="22"/>
    <x v="274"/>
    <n v="1"/>
    <x v="327"/>
  </r>
  <r>
    <n v="276"/>
    <n v="329"/>
    <m/>
    <s v="Administrativo con presunta incidencia disciplinaria."/>
    <n v="1405004"/>
    <s v="H70R16. Devolución de Anticipo Contrato Derivado 1483 de 2014._x000a__x000a_Debilidades en el seguimiento y control de la Interventoría y la Supervisión sobre el manejo de los recursos del anticipo del Contrato Derivado 1483 de 2014, por cuanto no se realizó la vigilancia de las obligaciones y compromisos pactados en el Convenio 2335 de 2013."/>
    <s v="Se configura un presunto alcance disciplinario porque la entidad no cumplió debidamente con lo previsto en el mismo Convenio 2335/13 y las normas que aplican para el manejo del anticipo."/>
    <s v="Solicitar los soportes de devolución del anticipo._x000a__x000a__x000a_"/>
    <s v="Soporte de devolución de anticipos."/>
    <s v="Constancia de consignación bancaria "/>
    <n v="1"/>
    <d v="2017-11-01T00:00:00"/>
    <x v="61"/>
    <n v="8.4285714285714288"/>
    <x v="23"/>
    <n v="1"/>
    <s v="SIN OBSERVACIONES"/>
    <m/>
    <n v="-1436.6333333333334"/>
    <x v="0"/>
    <n v="8.4285714285714288"/>
    <n v="8.4285714285714288"/>
    <n v="8.4285714285714288"/>
    <m/>
    <x v="0"/>
    <s v="CUMPLIDO"/>
    <x v="22"/>
    <x v="275"/>
    <n v="1"/>
    <x v="328"/>
  </r>
  <r>
    <n v="277"/>
    <n v="330"/>
    <m/>
    <s v="Administrativo"/>
    <n v="1101002"/>
    <s v="H71R16. Evaluación al cumplimiento del Plan de Acción._x000a__x000a_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_x000a__x000a_Acción 1."/>
    <s v="21 metas fueron ajustadas faltando tres meses para finalizar la vigencia, así mismo analizadas las justificaciones expresadas por las dependencias estas obedecen a deficiencias en la planeación de las metas y/o ejecución de las actividades."/>
    <s v="Acción 1. _x000a__x000a_Dar lineamientos a las dependencias para realizar formulación de metas ajustadas a la realidad de las obras y a la situación económica y social del país, y realizar los ajustes de metas pertinentes en el Comité Institucional de Gestión y Desempeño._x000a__x000a_"/>
    <s v="Realizar reunión con los facilitadores de planeación de todas las dependencias, con el fin de emitir lineamientos para la formulación de planes de acción 2018. _x000a_"/>
    <s v="Soporte de reunión con facilitadores_x000a__x000a__x000a_"/>
    <n v="1"/>
    <d v="2017-11-01T00:00:00"/>
    <x v="69"/>
    <n v="6.2857142857142856"/>
    <x v="29"/>
    <n v="1"/>
    <s v="SIN OBSERVACIONES"/>
    <m/>
    <n v="-1436.1333333333334"/>
    <x v="0"/>
    <n v="6.2857142857142856"/>
    <n v="6.2857142857142856"/>
    <n v="6.2857142857142856"/>
    <m/>
    <x v="0"/>
    <s v="CUMPLIDO"/>
    <x v="22"/>
    <x v="276"/>
    <n v="1"/>
    <x v="329"/>
  </r>
  <r>
    <s v=""/>
    <n v="331"/>
    <m/>
    <m/>
    <n v="1101002"/>
    <s v="H71R16. Evaluación al cumplimiento del Plan de Acción._x000a__x000a_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_x000a__x000a_Acción 2. "/>
    <s v="21 metas fueron ajustadas faltando tres meses para finalizar la vigencia, así mismo analizadas las justificaciones expresadas por las dependencias estas obedecen a deficiencias en la planeación de las metas y/o ejecución de las actividades."/>
    <s v="Acción 2. _x000a__x000a_Realizar los ajustes pertinentes, en caso de ser necesario, en el Comité  Institucional de Gestión y Desempeño."/>
    <s v="Llevar a aprobación del Comité  Institucional de Gestión y Desempeño el ajuste de metas solicitados por las unidades ejecutoras"/>
    <s v="Acta de Comité"/>
    <n v="1"/>
    <d v="2018-07-01T00:00:00"/>
    <x v="70"/>
    <n v="13"/>
    <x v="29"/>
    <n v="1"/>
    <s v="SIN OBSERVACIONES"/>
    <m/>
    <n v="-1445.7666666666667"/>
    <x v="0"/>
    <n v="13"/>
    <n v="13"/>
    <n v="13"/>
    <m/>
    <x v="0"/>
    <s v=""/>
    <x v="22"/>
    <x v="276"/>
    <n v="2"/>
    <x v="330"/>
  </r>
  <r>
    <n v="278"/>
    <n v="332"/>
    <m/>
    <s v="Administrativo"/>
    <n v="1101002"/>
    <s v="H72R16. Construcción e implementación de Indicadores de gestión._x000a__x000a_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_x000a__x000a_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_x000a__x000a_"/>
    <s v="Desconocimiento parcial del marco general para uso y aplicación de indicadores diseñado por el DNP, el DANE y el Departamento Administrativo para la Función Pública."/>
    <s v="_x000a_Verificar la metodología de los indicadores de SISMEG que se están utilizando actualmente."/>
    <s v="_x000a_Acercamiento a las unidades rectoras de política DNP, DANE y DAFP para revisar la metodología de formulación de indicadores para la formulación y seguimiento a la gestión institucional, con el fin de adoptar mejoras en la formulación de los indicadores."/>
    <s v="Hoja de vida de Indicadores"/>
    <n v="1"/>
    <d v="2018-02-01T00:00:00"/>
    <x v="68"/>
    <n v="8.1428571428571423"/>
    <x v="29"/>
    <n v="1"/>
    <s v="SIN OBSERVACIONES"/>
    <m/>
    <n v="-1439.6333333333334"/>
    <x v="0"/>
    <n v="8.1428571428571423"/>
    <n v="8.1428571428571423"/>
    <n v="8.1428571428571423"/>
    <m/>
    <x v="0"/>
    <s v="CUMPLIDO"/>
    <x v="22"/>
    <x v="277"/>
    <n v="1"/>
    <x v="331"/>
  </r>
  <r>
    <n v="279"/>
    <n v="333"/>
    <m/>
    <s v="Administrativo con posible connotación disciplinaria"/>
    <n v="1401005"/>
    <s v="H77R16. Administrativo con posible connotación disciplinaria. Modalidad del proceso de contratación del contrato 521 de 2016._x000a__x000a_Una vez revisados los documentos precontractuales- estudios previos del contrato 521 de 2016, se evidencia que no se encuentra debidamente justificada la modalidad de selección del contratista._x000a__x000a_"/>
    <s v="La anterior situación evidencia debilidades en la aplicación normativa, lo que presuntamente trasgrede el principio de selección objetiva."/>
    <s v="Establecer en los estudios previos de la contratación del PSCN un ítem que justifique la modalidad de la contratación a aplicar. "/>
    <s v="Descripción del ítem a incluir."/>
    <s v="Ítem incluido"/>
    <n v="1"/>
    <d v="2018-01-01T00:00:00"/>
    <x v="59"/>
    <n v="43.142857142857146"/>
    <x v="57"/>
    <n v="1"/>
    <s v="SIN OBSERVACIONES"/>
    <m/>
    <n v="-1446.7666666666667"/>
    <x v="0"/>
    <n v="43.142857142857146"/>
    <n v="43.142857142857146"/>
    <n v="43.142857142857146"/>
    <m/>
    <x v="0"/>
    <s v="CUMPLIDO"/>
    <x v="22"/>
    <x v="278"/>
    <n v="1"/>
    <x v="332"/>
  </r>
  <r>
    <n v="280"/>
    <n v="334"/>
    <m/>
    <s v="Administrativo con posible connotación disciplinaria"/>
    <n v="1405004"/>
    <s v="H78R16. Administrativo connotación disciplinaria. Supervisión contratos prestación de servicios profesionales - PPNCN._x000a__x000a_De acuerdo con lo señalado en los estudios previos del contrato 521 de 2016, en la vigencia 2015 el Invías contaba con nueve (9) contratos para viabilizar el funcionamiento del Plan Nacional de Carreteras Nacionales._x000a__x000a_"/>
    <s v="No ejercer adecuadamente el seguimiento y supervisión de los contratos puede ocasionar eventuales incumplimientos contractuales."/>
    <s v="Realizar seguimiento a los informes presentados por los contratistas de prestación de servicio. "/>
    <s v="Proferir el documento de seguimiento."/>
    <s v="Documento de seguimiento semestral"/>
    <n v="2"/>
    <d v="2018-01-01T00:00:00"/>
    <x v="59"/>
    <n v="43.142857142857146"/>
    <x v="57"/>
    <n v="2"/>
    <s v="SIN OBSERVACIONES"/>
    <m/>
    <n v="-1446.7666666666667"/>
    <x v="0"/>
    <n v="43.142857142857146"/>
    <n v="43.142857142857146"/>
    <n v="43.142857142857146"/>
    <m/>
    <x v="0"/>
    <s v="CUMPLIDO"/>
    <x v="22"/>
    <x v="279"/>
    <n v="1"/>
    <x v="333"/>
  </r>
  <r>
    <n v="281"/>
    <n v="335"/>
    <m/>
    <s v="Administrativo con presunta incidencia disciplinaria para indagación preliminar."/>
    <n v="1402006"/>
    <s v="H79R16. Suscripción Contratos para realizar apoyo a la supervisión y seguimiento de los Contratos del Programa de Seguridad en Carreteras Nacionales."/>
    <s v="Denota una gestión antieconómica por parte de la Entidad en un valor de $1.041.103.618, equivalente a la diferencia entre el valor total de la contratación por concepto de prestación de servicios relacionados con el apoyo en la supervisión de los contratos del Programa Seguridad en Carreteras Nacionales vigencia 2015 indexado al 2016."/>
    <s v="Diseñar la programación anual de la contratación de prestación de servicios. "/>
    <s v="Programación diseñada."/>
    <s v="Programación"/>
    <n v="1"/>
    <d v="2018-01-01T00:00:00"/>
    <x v="59"/>
    <n v="43.142857142857146"/>
    <x v="57"/>
    <n v="1"/>
    <s v="SIN OBSERVACIONES"/>
    <m/>
    <n v="-1446.7666666666667"/>
    <x v="0"/>
    <n v="43.142857142857146"/>
    <n v="43.142857142857146"/>
    <n v="43.142857142857146"/>
    <m/>
    <x v="0"/>
    <s v="CUMPLIDO"/>
    <x v="22"/>
    <x v="280"/>
    <n v="1"/>
    <x v="334"/>
  </r>
  <r>
    <n v="282"/>
    <n v="336"/>
    <m/>
    <s v="Administrativo con presunta incidencia disciplinaria y penal."/>
    <n v="1802001"/>
    <s v="H80R16. Administrativo, con presunta incidencia Disciplinaria y Penal Convocatoria a Concurso de Merito._x000a__x000a_En los concursos públicos de méritos es obligatoria la exigencia del certificado de disponibilidad presupuestal."/>
    <s v="Prohíbase tramitar actos administrativos u obligaciones que afecten el presupuesto de gastos cuando no reúnan los requisitos legales o se configuren como hechos cumplidos."/>
    <s v="1. Solicitar a la Comisión Nacional del Servicio Civil (CNSC) cuántos pines se vendieron de la Convocatoria 325 de 2015. _x000a__x000a_2. Anexar concepto de la Función Pública."/>
    <s v="Oficio a la CNSC y concepto."/>
    <s v="1. Oficio y respuesta._x000a__x000a_2. Concepto."/>
    <n v="3"/>
    <d v="2017-11-01T00:00:00"/>
    <x v="61"/>
    <n v="8.4285714285714288"/>
    <x v="56"/>
    <n v="3"/>
    <s v="SIN OBSERVACIONES"/>
    <m/>
    <n v="-1436.6333333333334"/>
    <x v="0"/>
    <n v="8.4285714285714288"/>
    <n v="8.4285714285714288"/>
    <n v="8.4285714285714288"/>
    <m/>
    <x v="0"/>
    <s v="CUMPLIDO"/>
    <x v="22"/>
    <x v="281"/>
    <n v="1"/>
    <x v="335"/>
  </r>
  <r>
    <n v="283"/>
    <n v="337"/>
    <m/>
    <s v="Administrativo"/>
    <n v="1404002"/>
    <s v="H81R16. Administrativo. Firma del Director  en la Convocatoria._x000a__x000a_El Director del INVIAS no suscribió la convocatoria 325 de 2015 desconociendo lo previsto en el artículo 31 de la ley 909 de 2004."/>
    <s v="La convocatoria, que deberá ser suscrita por la Comisión Nacional del Servicio Civil, el Jefe de la entidad u organismo."/>
    <s v="Registrar la revisión de la pertinencia de firmar o no el acuerdo de la Convocatoria 325 de 2015."/>
    <s v="Revisar pertinencia de firmar o no el acuerdo de la convocatoria y realizar el respectivo reporte."/>
    <s v="Reporte"/>
    <n v="1"/>
    <d v="2017-11-01T00:00:00"/>
    <x v="61"/>
    <n v="8.4285714285714288"/>
    <x v="56"/>
    <n v="1"/>
    <s v="SIN OBSERVACIONES"/>
    <m/>
    <n v="-1436.6333333333334"/>
    <x v="0"/>
    <n v="8.4285714285714288"/>
    <n v="8.4285714285714288"/>
    <n v="8.4285714285714288"/>
    <m/>
    <x v="0"/>
    <s v="CUMPLIDO"/>
    <x v="22"/>
    <x v="282"/>
    <n v="1"/>
    <x v="336"/>
  </r>
  <r>
    <n v="284"/>
    <n v="338"/>
    <m/>
    <s v="Administrativo con presunta incidencia disciplinaria y penal"/>
    <n v="1404002"/>
    <s v="H82R16 Administrativo con presunta incidencia Disciplinaria y Penal. Para Indagación Preliminar.  Contrato de Apoyo Jurídico._x000a__x000a_La Secretaria General del Invías suscribió el contrato 1007 de 2016 cuyo objeto era Brindar Asesoría y Apoyo Jurídico al  – PSCN en los asuntos relacionados con los Contratos de Interventoría 1235 y 1236 de 2015."/>
    <s v="Por suscribir un contrato de prestación de servicios sin una verdadera necesidad estamos ante una gestión antieconómica  porque  no cumple con los deberes de la contratación pública y no consulta el buen uso de los recursos públicos."/>
    <s v="Diseñar la programación anual de la contratación de prestación de servicios. "/>
    <s v="Programación diseñada."/>
    <s v="Programación"/>
    <n v="1"/>
    <d v="2018-01-01T00:00:00"/>
    <x v="59"/>
    <n v="43.142857142857146"/>
    <x v="57"/>
    <n v="1"/>
    <s v="SIN OBSERVACIONES"/>
    <m/>
    <n v="-1446.7666666666667"/>
    <x v="0"/>
    <n v="43.142857142857146"/>
    <n v="43.142857142857146"/>
    <n v="43.142857142857146"/>
    <m/>
    <x v="0"/>
    <s v="CUMPLIDO"/>
    <x v="22"/>
    <x v="283"/>
    <n v="1"/>
    <x v="337"/>
  </r>
  <r>
    <n v="285"/>
    <n v="339"/>
    <m/>
    <s v="Administrativo con presunta connotación disciplinaria y fiscal"/>
    <n v="1401001"/>
    <s v="H84R16. Motocicletas adquiridas con Orden de Compra 01989 de 2016._x000a__x000a_Acción 2.  (Acción 1 considera efectiva de conformidad con la Circular 05 de 2019 de la CGR)."/>
    <s v="La adquisición de las citadas motocicletas se tramitó a través de Colombia Compra Eficiente, estando obligado el INVIAS a la utilización del Acuerdo marco de precios en la forma dispuesta por Colombia Compra Eficiente"/>
    <s v="Acción 2._x000a__x000a_Contratar los vehículos del PSCN conforme a las especificaciones técnicas que determinen las fuerzas públicas y conforme a la modalidad contractual que aplique según la Ley._x000a__x000a_"/>
    <s v="Especificaciones técnicas acogidas y modalidad seleccionada."/>
    <s v="Una por cada clase de compra"/>
    <n v="1"/>
    <d v="2018-01-01T00:00:00"/>
    <x v="59"/>
    <n v="43.142857142857146"/>
    <x v="57"/>
    <n v="1"/>
    <s v="SIN OBSERVACIONES"/>
    <m/>
    <n v="-1446.7666666666667"/>
    <x v="0"/>
    <n v="43.142857142857146"/>
    <n v="43.142857142857146"/>
    <n v="43.142857142857146"/>
    <m/>
    <x v="0"/>
    <s v="CUMPLIDO"/>
    <x v="22"/>
    <x v="284"/>
    <n v="1"/>
    <x v="338"/>
  </r>
  <r>
    <n v="286"/>
    <n v="340"/>
    <m/>
    <s v="Administrativo con presunta connotación disciplinaria"/>
    <n v="1401001"/>
    <s v="H85R16. Plazo de Ejecución y modelos motos de la Orden de Compra 01989 de 2016._x000a__x000a_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_x000a_"/>
    <s v="Lo anterior, denota deficiencias en la gestión de la Entidad, incumpliendo lo establecido en el Acuerdo Marco de Precios CCE-416-1-AMP-2016 y lo acordado en la Orden de Compra 01989 de 2016."/>
    <s v="_x000a__x000a_Contratar los vehículos del PSCN conforme a las especificaciones técnicas que determinen las fuerzas públicas y conforme a la modalidad contractual que aplique según la Ley._x000a__x000a_"/>
    <s v="Especificaciones técnicas acogidas y modalidad seleccionada."/>
    <s v="Una por cada clase de compra"/>
    <n v="1"/>
    <d v="2018-01-01T00:00:00"/>
    <x v="59"/>
    <n v="43.142857142857146"/>
    <x v="57"/>
    <n v="1"/>
    <s v="SIN OBSERVACIONES"/>
    <m/>
    <n v="-1446.7666666666667"/>
    <x v="0"/>
    <n v="43.142857142857146"/>
    <n v="43.142857142857146"/>
    <n v="43.142857142857146"/>
    <m/>
    <x v="0"/>
    <s v="CUMPLIDO"/>
    <x v="22"/>
    <x v="285"/>
    <n v="1"/>
    <x v="339"/>
  </r>
  <r>
    <n v="287"/>
    <n v="341"/>
    <m/>
    <s v="Administrativo"/>
    <n v="1301001"/>
    <s v="H87R16. Defensa Jurídica._x000a__x000a_Revisada la documentación aportada por el Invías en lo concerniente a las acciones populares objeto de la muestra, se evidenció que:_x000a_a) En algunos procesos la información es incompleta y carece de documentos importantes que respalden la decisión de conciliar como es el de la ficha técnica del abogado para el caso del proceso No. 25000234100020130057800LM._x000a_b) En el proceso No. 25000234100020130057800LM, se observó que el Invías no presentó alegatos de conclusión, perdiendo una valiosa oportunidad procesal para defender los intereses de la Entidad._x000a_"/>
    <s v="Se presentó por debilidades en las actividades de defensa y seguimiento de los procesos que cursan ante la jurisdicción, generando riesgo de fallos en contra de los procesos que cursan en contra de la Entidad."/>
    <s v="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
    <s v="Diligenciar por parte del abogado a cargo, en el aplicativo E-KOGUI, lo correspondiente de acuerdo a las etapas y actuaciones procesales a su cargo. "/>
    <s v="1. Requerimiento mensualmente a los abogados apoderados de procesos a nivel nacional._x000a__x000a_2. Reporte trimestral del administrador del EKOGUI evidenciando que se encuentra actualizado."/>
    <n v="16"/>
    <d v="2017-11-01T00:00:00"/>
    <x v="59"/>
    <n v="51.857142857142854"/>
    <x v="20"/>
    <n v="16"/>
    <s v="SIN OBSERVACIONES"/>
    <d v="2021-08-26T00:00:00"/>
    <n v="34.366666666666667"/>
    <x v="0"/>
    <n v="51.857142857142854"/>
    <n v="51.857142857142854"/>
    <n v="51.857142857142854"/>
    <m/>
    <x v="0"/>
    <s v="CUMPLIDO"/>
    <x v="22"/>
    <x v="286"/>
    <n v="1"/>
    <x v="340"/>
  </r>
  <r>
    <n v="288"/>
    <n v="342"/>
    <m/>
    <s v="Administrativo con presunta connotación disciplinaria"/>
    <n v="1301001"/>
    <s v="H88R16 Cobro coactivo por concepto de valorización._x000a__x000a_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
    <s v="Demuestra debilidades en las actividades propias del desarrollo de los procesos coactivos del Invías, impidiendo al mismo tener claridad acerca de los títulos que aún pueden cobrarse y el valor al que asciende la cartera. "/>
    <s v="Realizar análisis de las obligaciones por concepto de la contribución de valorización,  determinar el estado en que se encuentra y las actuaciones surtidas en ellos, para verificar si es viable jurídicamente impulsar el proceso. Derivado del análisis se presentarán los estudios para decisión del Comité de Cartera."/>
    <s v="Identificar las obligaciones que se encuentran en proceso de cobro y determinar el cumplimiento de los elementos jurídicos exigidos a los títulos ejecutivos y su oportunidad de cobro para incluir los casos de imposibilidad de cobro para decisión del Comité de Cartera "/>
    <s v="Actas de Comité de Cartera"/>
    <n v="2"/>
    <d v="2021-07-30T00:00:00"/>
    <x v="0"/>
    <n v="47.857142857142854"/>
    <x v="20"/>
    <n v="0"/>
    <s v="Acción reformulada por la Oficina Asesora Jurídica según memorando OAJ 56118 del 05/08/2021, aprobada por el Director General en memorando DG 56019 del 05/08/2021."/>
    <m/>
    <n v="-1491.4"/>
    <x v="1"/>
    <n v="0"/>
    <n v="0"/>
    <n v="0"/>
    <m/>
    <x v="2"/>
    <s v="EN TERMINO"/>
    <x v="22"/>
    <x v="287"/>
    <n v="1"/>
    <x v="341"/>
  </r>
  <r>
    <n v="289"/>
    <n v="343"/>
    <m/>
    <s v="Administrativo"/>
    <n v="1301001"/>
    <s v="H89R16. Acciones de repetición._x000a__x000a_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
    <s v="De los tres elementos necesarios para iniciar la acción de repetición en  las actas del comité de conciliación se acepta que hay dos: 1. La condena a la entidad 2. El pago que el Invías reconoció y ordenó"/>
    <s v="Fortalecer el estudio de los diferentes aspectos a efecto de establecer la ocurrencia o no, del dolo o la culpa grave, para determinar el grado de responsabilidad."/>
    <s v="Realizar análisis de los casos de acciones de repetición por los abogados del Grupo Judiciales y Litigantes, a través del pre-comité de defensa judicial."/>
    <s v="Reporte trimestral"/>
    <n v="4"/>
    <d v="2017-11-01T00:00:00"/>
    <x v="59"/>
    <n v="51.857142857142854"/>
    <x v="20"/>
    <n v="0"/>
    <s v="SIN OBSERVACIONES"/>
    <m/>
    <n v="-1446.7666666666667"/>
    <x v="1"/>
    <n v="0"/>
    <n v="0"/>
    <n v="51.857142857142854"/>
    <m/>
    <x v="3"/>
    <s v="VENCIDO"/>
    <x v="22"/>
    <x v="288"/>
    <n v="1"/>
    <x v="342"/>
  </r>
  <r>
    <n v="290"/>
    <n v="344"/>
    <m/>
    <s v="Administrativo"/>
    <n v="1301001"/>
    <s v="H90R16. Devolución de Resoluciones de Pago._x000a__x000a_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_x000a_"/>
    <s v="Falta o mala identificación de las cuentas bancarias de los beneficiarios de las sentencias"/>
    <s v="Revisar y actualizar el procedimiento ALEDEJ-PR-7 PAGO DE CRÉDITOS JUDICIALES, estableciendo puntos de control  para la verificación de cuentas al momento de tramitar el pago de las obligaciones."/>
    <s v="Revisar y actualizar el procedimiento ALEDEJ-PR-7 PAGO DE CRÉDITOS JUDICIALES."/>
    <s v="Procedimiento revisado y actualizado"/>
    <n v="1"/>
    <d v="2021-07-30T00:00:00"/>
    <x v="16"/>
    <n v="22"/>
    <x v="20"/>
    <n v="0"/>
    <s v="Acción reformulada por la Oficina Asesora Jurídica según memorando OAJ 56118 del 05/08/2021, aprobada por el Director General en memorando DG 56019 del 05/08/2021."/>
    <m/>
    <n v="-1485.3666666666666"/>
    <x v="1"/>
    <n v="0"/>
    <n v="0"/>
    <n v="22"/>
    <m/>
    <x v="3"/>
    <s v="VENCIDO"/>
    <x v="22"/>
    <x v="289"/>
    <n v="1"/>
    <x v="343"/>
  </r>
  <r>
    <n v="291"/>
    <n v="345"/>
    <m/>
    <s v="Administrativo"/>
    <n v="1301001"/>
    <s v="H91R16. Fechas máximas de Pago de Sentencias y Conciliaciones._x000a__x000a_La Oficina Asesora Jurídica- OAJ del INVIAS no ha identificado el riesgo que le permita adoptar las acciones necesarias para mitigar la posibilidad de que las resoluciones de pago de las sentencias o conciliaciones se expiden fuera de los límites legales._x000a_"/>
    <s v="Las sentencias o conciliaciones de la vigencia 2016 fueron reconocidas y canceladas por fuera del término máximo legal (540 días)"/>
    <s v="Revisar y actualizar el procedimiento ALEDEJ-PR-7 PAGO DE CRÉDITOS JUDICIALES, incorporando las acciones de gestión de recursos para  pago."/>
    <s v="Revisar y actualizar el procedimiento ALEDEJ-PR-7 PAGO DE CRÉDITOS JUDICIALES incorporando las acciones de gestión de recursos para  pago."/>
    <s v="Procedimiento revisado y actualizado"/>
    <n v="1"/>
    <d v="2021-07-30T00:00:00"/>
    <x v="16"/>
    <n v="22"/>
    <x v="20"/>
    <n v="0"/>
    <s v="Acción reformulada por la Oficina Asesora Jurídica según memorando OAJ 56118 del 05/08/2021, aprobada por el Director General en memorando DG 56019 del 05/08/2021."/>
    <m/>
    <n v="-1485.3666666666666"/>
    <x v="1"/>
    <n v="0"/>
    <n v="0"/>
    <n v="22"/>
    <m/>
    <x v="3"/>
    <s v="VENCIDO"/>
    <x v="22"/>
    <x v="290"/>
    <n v="1"/>
    <x v="344"/>
  </r>
  <r>
    <n v="292"/>
    <n v="346"/>
    <m/>
    <s v="Administrativo"/>
    <n v="1301001"/>
    <s v="H95R16. Recuperación cartera de difícil cobro._x000a__x000a_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
    <s v="Este hecho afecta razonabilidad de la cuenta (4110) Ingresos no Tributarios - Concesiones y Contribuciones"/>
    <s v="Revisión y actualización de procedimiento que hace parte del proceso de gestión legal / jurisdicción coactiva,  estableciendo las actividades necesarias  de la  fase de cobro persuasivo y coactivo,  puntos de control, registros y documentos que evidencien la gestión."/>
    <s v="Revisión y actualización de procedimiento que hacen parte del proceso de gestión legal / jurisdicción coactiva,  estableciendo las actividades necesarias  de la  fase de cobro persuasivo y coactivo,  puntos de control, registros y documentos que evidencien la gestión."/>
    <s v="Procedimiento revisado y actualizado"/>
    <n v="1"/>
    <d v="2021-07-30T00:00:00"/>
    <x v="16"/>
    <n v="22"/>
    <x v="20"/>
    <n v="0"/>
    <s v="La Contraloría General de la República en el Informe de Auditoría Financiera 2019 señala que no se genera pronunciamiento, toda vez que el hallazgo hace referencia a una cuenta que ya no hace parte del nuevo catálogo de cuentas._x000a__x000a_Acción de mejora considerada no efectiva por la Contraloría General de la República en Informe de Auditoría Financiera 2019, página 88._x000a__x000a_Acción de mejora considerada no efectiva por la Contraloría General de la República, en anexo 2 del informe de Auditoría Financiera 2020, de junio de 2021._x000a__x000a_Acción reformulada por la Oficina Asesora Jurídica según memorando OAJ 56118 del 05/08/2021, aprobada por el Director General en memorando DG 56019 del 05/08/2021."/>
    <m/>
    <n v="-1485.3666666666666"/>
    <x v="1"/>
    <n v="0"/>
    <n v="0"/>
    <n v="22"/>
    <m/>
    <x v="3"/>
    <s v="VENCIDO"/>
    <x v="22"/>
    <x v="291"/>
    <n v="1"/>
    <x v="345"/>
  </r>
  <r>
    <n v="293"/>
    <n v="347"/>
    <m/>
    <s v="Administrativo con presunta connotación disciplinaria"/>
    <n v="1801003"/>
    <s v="H101R16. Reconocimiento Bienes de Uso Público._x000a__x000a_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_x000a__x000a_Acción 1._x000a__x000a_"/>
    <s v="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
    <s v="Acción 1._x000a__x000a_Establecer política para la depuración de los BUP en la cual se establezca los mínimos de Información para el reconocimiento de los BUP en los Estados Contables."/>
    <s v="Elaborar política de depuración de los BUP"/>
    <s v="Política de depuración de Bienes de Uso Público"/>
    <n v="1"/>
    <d v="2020-01-29T00:00:00"/>
    <x v="32"/>
    <n v="8.8571428571428577"/>
    <x v="17"/>
    <n v="1"/>
    <s v="Acción de mejora considerada no efectiva por la Contraloría General de la República, en anexo 2 del informe de Auditoría Financiera 2020, de junio de 2021."/>
    <m/>
    <n v="-1464.0333333333333"/>
    <x v="0"/>
    <n v="8.8571428571428577"/>
    <n v="8.8571428571428577"/>
    <n v="8.8571428571428577"/>
    <s v="NO"/>
    <x v="0"/>
    <s v="VENCIDO"/>
    <x v="22"/>
    <x v="292"/>
    <n v="1"/>
    <x v="346"/>
  </r>
  <r>
    <s v=""/>
    <n v="348"/>
    <m/>
    <m/>
    <n v="1801003"/>
    <s v="H101R16. Reconocimiento Bienes de Uso Público._x000a__x000a_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_x000a__x000a_Acción 2. _x000a__x000a_"/>
    <s v="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
    <s v="Acción 2. _x000a__x000a_Reconocer y depurar los predios de uso público, para correspondiente registro y control de los mismos."/>
    <s v="1. Incluir en el apéndice predial una nueva condición que obligue al Contratista a entregar la información de los predios inmediatamente sean adquiridos para incluir en el programa SIPRE.              2. Interventoría a la entrega de carpetas prediales en un término no mayor a un (1) año a partir de la fecha de registro de la transferencia de dominio, utilizando para ello entregas parciales para el Cierre Predial.   3. Contratar recurso humano y tecnológico (IGAC, Registro de Instrumentos Públicos). 4. Revisar registro de los predios que están en la base de SIPRE y cruzar la respectiva  información con el Auxiliar contable BUP, generando reporte de novedades. "/>
    <s v="Reporte sobre depuración y actualización del aplicativo"/>
    <n v="3"/>
    <d v="2017-11-11T00:00:00"/>
    <x v="65"/>
    <n v="41.714285714285715"/>
    <x v="8"/>
    <n v="0.75"/>
    <s v="Acción de mejora considerada no efectiva por la Contraloría General de la República, en anexo 2 del informe de Auditoría Financiera 2020, de junio de 2021."/>
    <m/>
    <n v="-1444.7333333333333"/>
    <x v="11"/>
    <n v="10.428571428571429"/>
    <n v="10.428571428571429"/>
    <n v="41.714285714285715"/>
    <s v="NO"/>
    <x v="3"/>
    <s v=""/>
    <x v="22"/>
    <x v="292"/>
    <n v="2"/>
    <x v="347"/>
  </r>
  <r>
    <s v=""/>
    <n v="349"/>
    <m/>
    <m/>
    <n v="1801003"/>
    <s v="H101R16. Reconocimiento Bienes de Uso Público._x000a__x000a_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_x000a__x000a_Acción 3. _x000a__x000a_"/>
    <s v="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
    <s v="Acción 3._x000a__x000a_Reconocer y depurar los predios de uso público, para correspondiente registro y control de los mismos."/>
    <s v="Remitir información a la Subdirección de Medio Ambiente y Gestión Social."/>
    <s v="Reporte sobre depuración y actualización del aplicativo"/>
    <n v="3"/>
    <d v="2017-11-11T00:00:00"/>
    <x v="65"/>
    <n v="41.714285714285715"/>
    <x v="2"/>
    <n v="0"/>
    <s v="Acción de mejora considerada no efectiva por la Contraloría General de la República, en anexo 2 del informe de Auditoría Financiera 2020, de junio de 2021."/>
    <m/>
    <n v="-1444.7333333333333"/>
    <x v="1"/>
    <n v="0"/>
    <n v="0"/>
    <n v="41.714285714285715"/>
    <s v="NO"/>
    <x v="3"/>
    <s v=""/>
    <x v="22"/>
    <x v="292"/>
    <n v="3"/>
    <x v="348"/>
  </r>
  <r>
    <n v="294"/>
    <n v="350"/>
    <m/>
    <s v="Administrativo"/>
    <n v="1801003"/>
    <s v="H105R16. Administrativo - Amortización de Carreteras, Puentes, Túneles, Líneas Férreas, Muelles y Canales de Acceso._x000a__x000a_La cuenta (1785) Amortización acumulada de Bienes de Uso Público por $5.522.910 millones, a 31 de diciembre de 2016, presenta incertidumbre en cuantía indeterminada._x000a__x000a_Acción 1."/>
    <s v="La liquidación de amortización de Carreteras, Puentes, Túneles, Líneas Férreas, Muelles y Canales de Acceso, se hace con base en el acta de liquidación y/o acta de recibo final de los contratos."/>
    <s v="Acción 1._x000a__x000a_Verificar los registros de la cuenta 1705 para determinar la reclasificación a la cuenta 1710 y registrar las amortizaciones pertinentes."/>
    <s v="_x000a__x000a_1. Continuar aplicando la normatividad vigente relacionada con la amortización de los BUP._x000a__x000a_2. Solicitar a las áreas información de las actas de liquidación por contrato._x000a__x000a_3. Verificación en SICO."/>
    <s v="Reporte cuatrimestral"/>
    <n v="3"/>
    <d v="2017-11-01T00:00:00"/>
    <x v="59"/>
    <n v="51.857142857142854"/>
    <x v="58"/>
    <n v="3"/>
    <s v="La Contraloría General de la República en el Informe de Auditoría Financiera 2019 señala que no se genera pronunciamiento, toda vez que el hallazgo hace referencia a una cuenta que ya no hace parte del nuevo catálogo de cuentas._x000a__x000a_Acción de mejora considerada no efectiva por la Contraloría General de la República en Informe de Auditoría Financiera 2019, página 88._x000a__x000a_Acción de mejora considerada no efectiva por la Contraloría General de la República, en anexo 2 del informe de Auditoría Financiera 2020, de junio de 2021."/>
    <m/>
    <n v="-1446.7666666666667"/>
    <x v="0"/>
    <n v="51.857142857142854"/>
    <n v="51.857142857142854"/>
    <n v="51.857142857142854"/>
    <s v="NO"/>
    <x v="0"/>
    <s v="CUMPLIDO"/>
    <x v="22"/>
    <x v="293"/>
    <n v="1"/>
    <x v="349"/>
  </r>
  <r>
    <s v=""/>
    <n v="351"/>
    <m/>
    <m/>
    <n v="1801003"/>
    <s v="H105R16. Administrativo - Amortización de Carreteras, Puentes, Túneles, Líneas Férreas, Muelles y Canales de Acceso._x000a__x000a_La cuenta (1785) Amortización acumulada de Bienes de Uso Público por $5.522.910 millones, a 31 de diciembre de 2016, presenta incertidumbre en cuantía indeterminada._x000a__x000a_Acción 2."/>
    <s v="La liquidación de amortización de Carreteras, Puentes, Túneles, Líneas Férreas, Muelles y Canales de Acceso, se hace con base en el acta de liquidación y/o acta de recibo final de los contratos."/>
    <s v="Acción 2._x000a__x000a_Reportar al Grupo Contabilidad la información referente a las vías, para que realicen la amortización respectiva."/>
    <s v="Realizar reporte de las vías. "/>
    <s v="Reporte trimestral "/>
    <n v="3"/>
    <d v="2017-11-01T00:00:00"/>
    <x v="65"/>
    <n v="43.142857142857146"/>
    <x v="23"/>
    <n v="3"/>
    <s v="La Contraloría General de la República en el Informe de Auditoría Financiera 2019 señala que no se genera pronunciamiento, toda vez que el hallazgo hace referencia a una cuenta que ya no hace parte del nuevo catálogo de cuentas._x000a__x000a_Acción de mejora considerada no efectiva por la Contraloría General de la República en Informe de Auditoría Financiera 2019, página 88._x000a__x000a_Acción de mejora considerada no efectiva por la Contraloría General de la República, en anexo 2 del informe de Auditoría Financiera 2020, de junio de 2021."/>
    <m/>
    <n v="-1444.7333333333333"/>
    <x v="0"/>
    <n v="43.142857142857146"/>
    <n v="43.142857142857146"/>
    <n v="43.142857142857146"/>
    <m/>
    <x v="0"/>
    <s v=""/>
    <x v="22"/>
    <x v="293"/>
    <n v="2"/>
    <x v="350"/>
  </r>
  <r>
    <n v="295"/>
    <n v="352"/>
    <m/>
    <s v="Administrativo"/>
    <n v="1801003"/>
    <s v="H106R16. Administrativo - Revelación estado de amortización de Bienes de Uso Público._x000a__x000a_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
    <s v="Invías registra en su contabilidad la ejecución reportada a través de las actas que soportan la cuenta de cobro del contratista, sin tener en cuenta la fecha en que debía realizar la inversión."/>
    <s v="Preparar las notas a los Estados Financieros aplicando los conceptos contables establecidos en el régimen de Contabilidad Publica vigente."/>
    <s v="Elaborar Notas a los Estados Financieros."/>
    <s v="Notas"/>
    <n v="1"/>
    <d v="2018-01-01T00:00:00"/>
    <x v="68"/>
    <n v="12.571428571428571"/>
    <x v="17"/>
    <n v="1"/>
    <s v="Acción de mejora considerada no efectiva por la Contraloría General de la República, en anexo 2 del informe de Auditoría Financiera 2020, de junio de 2021."/>
    <m/>
    <n v="-1439.6333333333334"/>
    <x v="0"/>
    <n v="12.571428571428571"/>
    <n v="12.571428571428571"/>
    <n v="12.571428571428571"/>
    <s v="NO"/>
    <x v="0"/>
    <s v="CUMPLIDO"/>
    <x v="22"/>
    <x v="294"/>
    <n v="1"/>
    <x v="351"/>
  </r>
  <r>
    <n v="296"/>
    <n v="353"/>
    <m/>
    <s v="Administrativo"/>
    <n v="1802002"/>
    <s v="H116R16. Sentencias y Conciliaciones. _x000a__x000a_La Entidad refleja créditos judiciales adeudados por valor de $237.436.6 millones y los recursos asignados fueron de $55.020.1 millones, lo cual evidencia un déficit presupuestal de $182.416.5 millones. "/>
    <s v="Falencias en la programación y asignación presupuestal, por este concepto y deja a la Entidad frente al riesgo de tener que cancelar gastos adicionales por intereses moratorios a pesar de contar con algunos recursos."/>
    <s v="Evidenciar el pago de sentencias, conciliaciones, laudos arbitrales y conciliaciones extrajudiciales por valor de $55.020.130.000."/>
    <s v="Conciliar información con la Oficina Asesora Jurídica, Grupo Presupuesto y Grupo Contabilidad."/>
    <s v="Informe"/>
    <n v="1"/>
    <d v="2017-11-01T00:00:00"/>
    <x v="61"/>
    <n v="8.4285714285714288"/>
    <x v="17"/>
    <n v="0.99"/>
    <s v="Papel de trabajo del 11 de enero de 2018: JD_x000a__x000a_Memorando SF-GC 183010 del 27 de diciembre de 2017._x000a__x000a_&quot;Se han pagado conciliaciones, laudos arbitrales y conciliaciones extrajudiciales por valor de $54.750.908.668,91&quot;. Pendiente diferencia de $269.221.331,09._x000a__x000a_Acción de mejora considerada no efectiva por la Contraloría General de la República en Informe de Auditoría Financiera 2019, página 88._x000a__x000a_Acción de mejora considerada no efectiva por la Contraloría General de la República, en anexo 2 del informe de Auditoría Financiera 2020, de junio de 2021."/>
    <m/>
    <n v="-1436.6333333333334"/>
    <x v="12"/>
    <n v="8.3442857142857143"/>
    <n v="8.3442857142857143"/>
    <n v="8.4285714285714288"/>
    <s v="NO"/>
    <x v="3"/>
    <s v="VENCIDO"/>
    <x v="22"/>
    <x v="295"/>
    <n v="1"/>
    <x v="352"/>
  </r>
  <r>
    <n v="297"/>
    <n v="354"/>
    <m/>
    <s v="Administrativo"/>
    <n v="1406100"/>
    <s v="H117R16. Muelle Puerto Gaitán. _x000a__x000a_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_x000a_"/>
    <s v="Se debe a deficiencias en los estudios técnicos que realizó el Invías, al momento de contratar la construcción del muelle, lo cual puede representar una gestión antieconómica."/>
    <s v="_x000a_Evidenciar que la construcción del muelle contaba con estudios y diseños adecuados a las necesidades del momento."/>
    <s v="Analizar la utilización del muelle de Puerto Gaitán."/>
    <s v="Informe"/>
    <n v="1"/>
    <d v="2017-11-01T00:00:00"/>
    <x v="71"/>
    <n v="25.857142857142858"/>
    <x v="49"/>
    <n v="1"/>
    <s v="SIN OBSERVACIONES"/>
    <m/>
    <n v="-1440.7"/>
    <x v="0"/>
    <n v="25.857142857142858"/>
    <n v="25.857142857142858"/>
    <n v="25.857142857142858"/>
    <m/>
    <x v="0"/>
    <s v="CUMPLIDO"/>
    <x v="22"/>
    <x v="296"/>
    <n v="1"/>
    <x v="353"/>
  </r>
  <r>
    <n v="298"/>
    <n v="355"/>
    <m/>
    <s v="Administrativo"/>
    <n v="1406100"/>
    <s v="H119R16. Utilización Muelles propiedad de Invías. _x000a__x000a_En la administración pública el principio de eficiencia, está orientado a la optimización de los recursos disponibles e invertidos, respecto de los muelles el rendimiento o desempeño del servicio prestado por parte del bien adquirido o construido, en relación a su coste."/>
    <s v="Se establece una subutilización de la capacidad instalada."/>
    <s v="_x000a_Informar sobre la situación actual de los muelles."/>
    <s v="Analizar la utilización de cada uno de los muelles._x000a_"/>
    <s v="Informe"/>
    <n v="1"/>
    <d v="2017-11-01T00:00:00"/>
    <x v="63"/>
    <n v="30"/>
    <x v="49"/>
    <n v="1"/>
    <s v="SIN OBSERVACIONES"/>
    <m/>
    <n v="-1441.6666666666667"/>
    <x v="0"/>
    <n v="30"/>
    <n v="30"/>
    <n v="30"/>
    <m/>
    <x v="0"/>
    <s v="CUMPLIDO"/>
    <x v="22"/>
    <x v="297"/>
    <n v="1"/>
    <x v="354"/>
  </r>
  <r>
    <n v="299"/>
    <n v="356"/>
    <m/>
    <s v="Administrativo"/>
    <n v="1101001"/>
    <s v="H121R16. Vía de ingreso muelle la Banqueta en el Meta. _x000a__x000a_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
    <s v="Limbo jurídico de propiedad  o responsabilidad de construcción de la vía, los recursos no fueron aprobados y la vía no se ha podido pavimentar generando deficiente optimización de los recursos invertidos por Invías en el muelle. "/>
    <s v="_x000a_Solicitar al Ministerio de Transporte un informe sobre el avance del CONPES de expansión vial, en el cual se incluyo la vía de acceso al Muelle de la Banqueta."/>
    <s v="Remitir oficio al Ministerio de Transporte solicitando informe sobre el Plan de Expansión Vial._x000a__x000a_"/>
    <s v="Oficio y respuesta"/>
    <n v="2"/>
    <d v="2017-11-01T00:00:00"/>
    <x v="63"/>
    <n v="30"/>
    <x v="49"/>
    <n v="2"/>
    <s v="SIN OBSERVACIONES"/>
    <m/>
    <n v="-1441.6666666666667"/>
    <x v="0"/>
    <n v="30"/>
    <n v="30"/>
    <n v="30"/>
    <m/>
    <x v="0"/>
    <s v="CUMPLIDO"/>
    <x v="22"/>
    <x v="298"/>
    <n v="1"/>
    <x v="355"/>
  </r>
  <r>
    <n v="300"/>
    <n v="357"/>
    <m/>
    <s v="Administrativo con presunta connotación disciplinaria"/>
    <n v="1604001"/>
    <s v="H122R16.  Riberas de río en predios donde operan muelles propiedad de Invías._x000a__x000a_En visita de inspección a los muelles Cabuyaro y la Banqueta, equivalentes al 40% de la muestra tomada cinco (5) muelles, se detectó infraestructura en 45 y 32 metros respectivamente, por fuera de dicha ronda sin que el Invías tenga la titularidad sobre dichos predios exponiéndose a acciones judiciales en contra."/>
    <s v="Deficiencias en el registro de bienes de uso público en la base de datos del Invías, dónde fueron construidos y operan los muelles a cargo del instituto."/>
    <s v="_x000a_Evidenciar que el muelle de la Banqueta esta dentro de la ronda del río y por tanto es un BUP."/>
    <s v="Conseguir los documentos soportes."/>
    <s v="Informe"/>
    <n v="1"/>
    <d v="2017-11-01T00:00:00"/>
    <x v="61"/>
    <n v="8.4285714285714288"/>
    <x v="49"/>
    <n v="1"/>
    <s v="SIN OBSERVACIONES"/>
    <m/>
    <n v="-1436.6333333333334"/>
    <x v="0"/>
    <n v="8.4285714285714288"/>
    <n v="8.4285714285714288"/>
    <n v="8.4285714285714288"/>
    <m/>
    <x v="0"/>
    <s v="CUMPLIDO"/>
    <x v="22"/>
    <x v="299"/>
    <n v="1"/>
    <x v="356"/>
  </r>
  <r>
    <n v="301"/>
    <n v="358"/>
    <m/>
    <s v="Administrativo con presunta connotación disciplinaria"/>
    <n v="1405004"/>
    <s v="H123R16. Obligaciones. _x000a__x000a_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_x000a__x000a_"/>
    <s v="Los municipios no están dando cumplimiento a las obligaciones de mantenimiento y reparaciones menores de los ferrys."/>
    <s v="_x000a_Exigir el cumplimiento a los municipios de las obligaciones establecidas en los contrataos de comodato de los ferrys."/>
    <s v="Oficiar a los municipios para que remitan los informes y realicen los mantenimientos correspondientes anexando soportes (9 ferrys)."/>
    <s v="Informe trimestral"/>
    <n v="3"/>
    <d v="2017-11-01T00:00:00"/>
    <x v="65"/>
    <n v="43.142857142857146"/>
    <x v="49"/>
    <n v="3"/>
    <s v="SIN OBSERVACIONES"/>
    <m/>
    <n v="-1444.7333333333333"/>
    <x v="0"/>
    <n v="43.142857142857146"/>
    <n v="43.142857142857146"/>
    <n v="43.142857142857146"/>
    <m/>
    <x v="0"/>
    <s v="CUMPLIDO"/>
    <x v="22"/>
    <x v="300"/>
    <n v="1"/>
    <x v="357"/>
  </r>
  <r>
    <n v="302"/>
    <n v="359"/>
    <m/>
    <s v="Administrativo"/>
    <n v="1405004"/>
    <s v="H124R16.Utilización equipos de transporte. _x000a__x000a_El manual de funciones de la Subdirección Marítima y Fluvial, establece entre otras la función de Administrar integralmente los procesos de construcción, conservación, rehabilitación, balizaje, dragados y de seguridad en la infraestructura a su cargo."/>
    <s v="La Entidad no ha tomado determinaciones definitivas tendientes a solucionar la utilización de los Ferrys por parte de los municipios donde se encuentran en la actualidad."/>
    <s v="_x000a_Exigir el cumplimiento a los municipios de las obligaciones establecidas en los contratos de comodato de los ferrys."/>
    <s v="Oficiar a los municipios para que remitan los informes sobre la utilización de los equipos de transporte."/>
    <s v="Oficios"/>
    <n v="10"/>
    <d v="2017-11-01T00:00:00"/>
    <x v="64"/>
    <n v="49.714285714285715"/>
    <x v="49"/>
    <n v="10"/>
    <s v="SIN OBSERVACIONES"/>
    <m/>
    <n v="-1446.2666666666667"/>
    <x v="0"/>
    <n v="49.714285714285715"/>
    <n v="49.714285714285715"/>
    <n v="49.714285714285715"/>
    <m/>
    <x v="0"/>
    <s v="CUMPLIDO"/>
    <x v="22"/>
    <x v="301"/>
    <n v="1"/>
    <x v="358"/>
  </r>
  <r>
    <n v="303"/>
    <n v="360"/>
    <m/>
    <s v="Administrativo"/>
    <n v="1103002"/>
    <s v="H1D16. Planeación contrato de obra 1246 de 2014_x000a__x000a_Revisada la documentación del contrato 1246 de 2014, se evidencian deficiencias en la planeación del mismo, que repercutieron en demoras en los tiempos de ejecución y la ejecución  de obras a posteriori de la fecha establecida en el plazo contractual._x000a_"/>
    <s v="Deficiencias en la planeación financiera y ejecución de obra"/>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x v="56"/>
    <n v="16.714285714285715"/>
    <x v="6"/>
    <n v="1"/>
    <s v="De acuerdo con lo comunicado por la Dirección Técnica y de Estructuración mediante el memorando DTE 22156 del 29/03/2022, la acción y la unidad de medida son abarcadas por la Guía de Estructuración de Proyectos del INVIAS adoptada en la Resolución 949 del 23 de marzo de 2022."/>
    <m/>
    <n v="-1465.9666666666667"/>
    <x v="0"/>
    <n v="16.714285714285715"/>
    <n v="16.714285714285715"/>
    <n v="16.714285714285715"/>
    <m/>
    <x v="0"/>
    <s v="CUMPLIDO"/>
    <x v="23"/>
    <x v="302"/>
    <n v="1"/>
    <x v="359"/>
  </r>
  <r>
    <n v="304"/>
    <n v="361"/>
    <m/>
    <s v="Administrativo con presunta incidencia disciplinaria."/>
    <n v="1103002"/>
    <s v="H2D16. Perfeccionamiento y ejecución de los contratos de obra y consultorías._x000a__x000a_Se evidenció retrasos en la ejecución del contrato 1246 de 2014._x000a__x000a_Acción 1._x000a_"/>
    <s v="Demora perfeccionamiento del contrato."/>
    <s v="Acción 1._x000a__x000a_Emitir memorando circular de la Dirección General  dirigido a todas las dependencias recordando la obligación de darle celeridad a los tramites que tiene incidencia en la ejecución contractual "/>
    <s v="Memorando circular y reporte."/>
    <s v="Reporte "/>
    <n v="1"/>
    <d v="2017-11-01T00:00:00"/>
    <x v="61"/>
    <n v="8.4285714285714288"/>
    <x v="23"/>
    <n v="1"/>
    <s v="SIN OBSERVACIONES"/>
    <m/>
    <n v="-1436.6333333333334"/>
    <x v="0"/>
    <n v="8.4285714285714288"/>
    <n v="8.4285714285714288"/>
    <n v="8.4285714285714288"/>
    <m/>
    <x v="0"/>
    <s v="CUMPLIDO"/>
    <x v="23"/>
    <x v="303"/>
    <n v="1"/>
    <x v="360"/>
  </r>
  <r>
    <s v=""/>
    <n v="362"/>
    <m/>
    <m/>
    <n v="1103002"/>
    <s v="H2-1D16. Contrato de obra 4059 de 2013. _x000a__x000a_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_x000a__x000a_Acción 2."/>
    <s v="Lo anterior  evidencia demora en el perfeccionamiento de los contratos, lo que afectó el proceso de legalización y ejecución del contrato, teniendo en cuenta que el plazo de ejecución establecido fue de dos (29 y seis (6) meses respectivamente. "/>
    <s v="Acción 2._x000a__x000a_Introducir en los pliegos de condición en el ítem de CONDICIONES DEL CONTRATO - Documentos que debe entregar el CONSULTOR, un enunciado que diga: &quot; Nota 1: Las hojas de vida del personal necesario para impartir la orden de inicio del contrato deberán ser aprobadas por la firma interventora y avaladas por la unidad ejecutora en un término no mayor a quince (15) días calendario.&quot;, con el fin de mejorar el tiempo transcurrido desde el momento de suscripción del contrato y la orden de inicio del mismo, la cual no puede ser superior a un mes. "/>
    <s v="Incluir en los pliegos de condiciones de los nuevos procesos contractuales de Consultoría a ser publicados, un plazo de 15 días para aprobación de Hojas de Vida. "/>
    <s v="Pliegos de contratos de consultoría ajustados"/>
    <n v="1"/>
    <d v="2017-11-01T00:00:00"/>
    <x v="61"/>
    <n v="8.4285714285714288"/>
    <x v="24"/>
    <n v="1"/>
    <s v="SIN OBSERVACIONES"/>
    <m/>
    <n v="-1436.6333333333334"/>
    <x v="0"/>
    <n v="8.4285714285714288"/>
    <n v="8.4285714285714288"/>
    <n v="8.4285714285714288"/>
    <m/>
    <x v="0"/>
    <s v=""/>
    <x v="23"/>
    <x v="303"/>
    <n v="2"/>
    <x v="361"/>
  </r>
  <r>
    <n v="305"/>
    <n v="363"/>
    <m/>
    <s v="Administrativo con presunta incidencia disciplinaria."/>
    <n v="1103002"/>
    <s v="H3D16. Plazo ejecución del contrato._x000a__x000a_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_x000a__x000a_"/>
    <s v="Deficiencias en la planeación financiera y ejecución de obra"/>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x v="56"/>
    <n v="16.714285714285715"/>
    <x v="6"/>
    <n v="1"/>
    <s v="De acuerdo con lo comunicado por la Dirección Técnica y de Estructuración mediante el memorando DTE 22156 del 29/03/2022, la acción y la unidad de medida son abarcadas por la Guía de Estructuración de Proyectos del INVIAS adoptada en la Resolución 949 del 23 de marzo de 2022."/>
    <m/>
    <n v="-1465.9666666666667"/>
    <x v="0"/>
    <n v="16.714285714285715"/>
    <n v="16.714285714285715"/>
    <n v="16.714285714285715"/>
    <m/>
    <x v="0"/>
    <s v="CUMPLIDO"/>
    <x v="23"/>
    <x v="304"/>
    <n v="1"/>
    <x v="362"/>
  </r>
  <r>
    <n v="306"/>
    <n v="364"/>
    <m/>
    <s v="Administrativo con presunta incidencia disciplinaria."/>
    <n v="1103002"/>
    <s v="H4D16. Seguimiento y control del contrato_x000a__x000a_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_x000a_"/>
    <s v="Debilidades en los controles implementados"/>
    <s v="Requerir los informes a los Supervisores de los contratos de Interventoría de acuerdo a lo Indicado en el manual de contratación del Invías."/>
    <s v="Reporte de seguimiento con corte a Diciembre de 2017."/>
    <s v="Reporte"/>
    <n v="1"/>
    <d v="2018-01-15T00:00:00"/>
    <x v="60"/>
    <n v="6.2857142857142856"/>
    <x v="23"/>
    <n v="1"/>
    <s v="SIN OBSERVACIONES"/>
    <m/>
    <n v="-1438.6333333333334"/>
    <x v="0"/>
    <n v="6.2857142857142856"/>
    <n v="6.2857142857142856"/>
    <n v="6.2857142857142856"/>
    <m/>
    <x v="0"/>
    <s v="CUMPLIDO"/>
    <x v="23"/>
    <x v="305"/>
    <n v="1"/>
    <x v="363"/>
  </r>
  <r>
    <n v="307"/>
    <n v="365"/>
    <m/>
    <s v="Administrativo con presunta incidencia disciplinaria."/>
    <n v="1702011"/>
    <s v="H5D16. Liquidación del contrato._x000a__x000a_La entidad no ha adelantado la liquidación del contrato 1246 de 2014, en el tiempo establecido, se observó que han transcurrido más de doce (12) meses; sin que la Entidad haya adelantado el proceso de liquidación._x000a_"/>
    <s v="Debilidades en los controles del proceso contractual"/>
    <s v="Liquidar  contrato 1246 de 2014."/>
    <s v="Elaboración acta de liquidación."/>
    <s v="Acta de liquidación"/>
    <n v="1"/>
    <d v="2018-02-01T00:00:00"/>
    <x v="66"/>
    <n v="21.285714285714285"/>
    <x v="23"/>
    <n v="1"/>
    <s v="SIN OBSERVACIONES"/>
    <m/>
    <n v="-1442.7"/>
    <x v="0"/>
    <n v="21.285714285714285"/>
    <n v="21.285714285714285"/>
    <n v="21.285714285714285"/>
    <m/>
    <x v="0"/>
    <s v="CUMPLIDO"/>
    <x v="23"/>
    <x v="306"/>
    <n v="1"/>
    <x v="364"/>
  </r>
  <r>
    <n v="308"/>
    <n v="366"/>
    <m/>
    <s v="Administrativo con presunta incidencia disciplinaria."/>
    <n v="1201003"/>
    <s v="H6D16. Trámite proceso sancionatorio._x000a__x000a_Se observó debilidad en el trámite del procedimiento administrativo sancionatorio por incumplimiento  parcial del contrato 1246 de 2014._x000a_"/>
    <s v="Debilidad en el procedimiento administrativo."/>
    <s v="Efectuar la revisión y ajuste a los procedimientos y formatos relacionadas con el procedimiento administrativo sancionatorio  dentro del marco de los actos administrativos de delegación por parte del Director General."/>
    <s v="Revisión y ajuste del procedimiento administrativo sancionatorio."/>
    <s v="Procedimiento revisado y actualizado"/>
    <n v="1"/>
    <d v="2021-07-30T00:00:00"/>
    <x v="72"/>
    <n v="13.142857142857142"/>
    <x v="20"/>
    <n v="1"/>
    <s v="Acción reformulada por la Oficina Asesora Jurídica según memorando OAJ 56118 del 05/08/2021, aprobada por el Director General en memorando DG 56019 del 05/08/2021."/>
    <d v="2021-09-14T00:00:00"/>
    <n v="-1.5333333333333334"/>
    <x v="0"/>
    <n v="13.142857142857142"/>
    <n v="13.142857142857142"/>
    <n v="13.142857142857142"/>
    <m/>
    <x v="0"/>
    <s v="CUMPLIDO"/>
    <x v="23"/>
    <x v="307"/>
    <n v="1"/>
    <x v="365"/>
  </r>
  <r>
    <n v="309"/>
    <n v="367"/>
    <m/>
    <s v="Administrativo"/>
    <s v="14 05 004"/>
    <s v="H5ECP. Amortización de los Anticipos Convenios._x000a__x000a_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_x000a_"/>
    <s v="Este hecho genera riesgo inherente y de control en la administración del anticipo y de la ejecución del Contrato de acuerdo con el plan de inversión del anticipo."/>
    <s v="Elaborar informe detallado con el respectivo balance financiero de los contratos de obra derivados de los Contratos Plan que tienen pactado entrega de anticipo._x000a__x000a_"/>
    <s v="Oficiar a la interventoría para que realice el seguimiento a la amortización de anticipos."/>
    <s v="Informes."/>
    <n v="2"/>
    <d v="2017-11-01T00:00:00"/>
    <x v="68"/>
    <n v="21.285714285714285"/>
    <x v="2"/>
    <n v="0.66710000000000003"/>
    <s v="Acción de mejora considerada no efectiva por la Contraloría General de la República en Informe de Auditoría Financiera 2019, página 88._x000a__x000a_Acción de mejora considerada no efectiva por la Contraloría General de la República, en anexo 2 del informe de Auditoría Financiera 2020, de junio de 2021."/>
    <m/>
    <n v="-1439.6333333333334"/>
    <x v="13"/>
    <n v="7.09985"/>
    <n v="7.09985"/>
    <n v="21.285714285714285"/>
    <s v="NO"/>
    <x v="3"/>
    <s v="VENCIDO"/>
    <x v="24"/>
    <x v="308"/>
    <n v="1"/>
    <x v="366"/>
  </r>
  <r>
    <n v="310"/>
    <n v="368"/>
    <m/>
    <s v="Administrativo"/>
    <s v="14 05 004"/>
    <s v="H6ECP. Cumplimiento de metas. Proyectos de inversión – Contratos Plan._x000a__x000a_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_x000a_"/>
    <s v="Deficiencias de planeación en la formulación de los proyectos frente a los resultados arrojados por los Estudios y Diseños."/>
    <s v="_x000a__x000a_Realizar informe detallado sobre el estado actual de las metas físicas ejecutadas de los proyectos - Contratos Plan."/>
    <s v="Realizar informes."/>
    <s v="Informes."/>
    <n v="2"/>
    <d v="2017-11-01T00:00:00"/>
    <x v="68"/>
    <n v="21.285714285714285"/>
    <x v="2"/>
    <n v="0.85699999999999998"/>
    <s v="SIN OBSERVACIONES"/>
    <m/>
    <n v="-1439.6333333333334"/>
    <x v="14"/>
    <n v="9.1209285714285713"/>
    <n v="9.1209285714285713"/>
    <n v="21.285714285714285"/>
    <m/>
    <x v="3"/>
    <s v="VENCIDO"/>
    <x v="24"/>
    <x v="309"/>
    <n v="1"/>
    <x v="367"/>
  </r>
  <r>
    <n v="311"/>
    <n v="369"/>
    <m/>
    <s v="Administrativo"/>
    <s v="11 03 002"/>
    <s v="H7ECP. Asignación de recursos y ejecución de proyectos declarados de importancia estratégica. Contratos Plan. _x000a__x000a_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_x000a_2. El Subproyecto 9,  Conpes 3745 de 2013, consistente en el mejoramiento de la movilidad en la ciudad de Duitama  (15 Km de rehabilitación), por $5.230.0 millones, con un plazo de ejecución de doce (12) meses, tampoco suscribió convenio ni se ejecutó._x000a__x000a_Acción 1._x000a_"/>
    <s v="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
    <s v="Acción 1._x000a__x000a_Elaborar documento  acerca  del proyecto Red Terciaria Norte del Cauca, el cual no hace parte del convenio 2780 de 2013, objeto de la auditoría, pero que se encuentra incluido en el CONPES 3773 de 2013."/>
    <s v="Documento del proyecto Red Terciaria Norte del Cauca."/>
    <s v="Informe"/>
    <n v="1"/>
    <d v="2017-11-01T00:00:00"/>
    <x v="61"/>
    <n v="8.4285714285714288"/>
    <x v="2"/>
    <n v="1"/>
    <s v="SIN OBSERVACIONES"/>
    <m/>
    <n v="-1436.6333333333334"/>
    <x v="0"/>
    <n v="8.4285714285714288"/>
    <n v="8.4285714285714288"/>
    <n v="8.4285714285714288"/>
    <m/>
    <x v="0"/>
    <s v="VENCIDO"/>
    <x v="24"/>
    <x v="310"/>
    <n v="1"/>
    <x v="368"/>
  </r>
  <r>
    <s v=""/>
    <n v="370"/>
    <m/>
    <m/>
    <s v="11 03 002"/>
    <s v="H7ECP. Asignación de recursos y ejecución de proyectos declarados de importancia estratégica. Contratos Plan. _x000a__x000a__x000a_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_x000a_2. El Subproyecto 9,  Conpes 3745 de 2013, consistente en el mejoramiento de la movilidad en la ciudad de Duitama  (15 Km de rehabilitación), por $5.230.0 millones, con un plazo de ejecución de doce (12) meses, tampoco suscribió convenio ni se ejecutó._x000a__x000a_Acción 2._x000a__x000a__x000a__x000a_"/>
    <s v="Lo expuesto denota deficiencias en la formulación, ejecución y seguimiento de proyectos definidos en los documentos de política del Consejo Nacional de Política Económica y Social."/>
    <s v="Acción 2. _x000a__x000a_Presentar informe final de ejecución mediante acta de entrega y recibo definitivo y acta de liquidación."/>
    <s v="Reporte, acta de entrega y recibo definitivo y acta de liquidación."/>
    <s v="Reporte"/>
    <n v="1"/>
    <d v="2017-11-01T00:00:00"/>
    <x v="61"/>
    <n v="8.4285714285714288"/>
    <x v="2"/>
    <n v="1"/>
    <s v="SIN OBSERVACIONES"/>
    <m/>
    <n v="-1436.6333333333334"/>
    <x v="0"/>
    <n v="8.4285714285714288"/>
    <n v="8.4285714285714288"/>
    <n v="8.4285714285714288"/>
    <m/>
    <x v="0"/>
    <s v=""/>
    <x v="24"/>
    <x v="310"/>
    <n v="2"/>
    <x v="369"/>
  </r>
  <r>
    <s v=""/>
    <n v="371"/>
    <m/>
    <m/>
    <s v="11 03 002"/>
    <s v="H7ECP. Asignación de recursos y ejecución de proyectos declarados de importancia estratégica. Contratos Plan. _x000a__x000a_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_x000a_2. El Subproyecto 9,  Conpes 3745 de 2013, consistente en el mejoramiento de la movilidad en la ciudad de Duitama  (15 Km de rehabilitación), por $5.230.0 millones, con un plazo de ejecución de doce (12) meses, tampoco suscribió convenio ni se ejecutó._x000a__x000a_Acción 3._x000a__x000a_"/>
    <s v="Lo expuesto denota deficiencias en la formulación, ejecución y seguimiento de proyectos definidos en los documentos de política del Consejo Nacional de Política Económica y Social."/>
    <s v="Acción 3. _x000a__x000a_Presentar informe del estado actual de los proyectos de Cauca y Tolima. "/>
    <s v="Solicitar información a la interventoría."/>
    <s v="Informes"/>
    <n v="2"/>
    <d v="2017-11-01T00:00:00"/>
    <x v="68"/>
    <n v="21.285714285714285"/>
    <x v="2"/>
    <n v="1"/>
    <s v="SIN OBSERVACIONES"/>
    <m/>
    <n v="-1439.6333333333334"/>
    <x v="4"/>
    <n v="10.642857142857142"/>
    <n v="10.642857142857142"/>
    <n v="21.285714285714285"/>
    <m/>
    <x v="3"/>
    <s v=""/>
    <x v="24"/>
    <x v="310"/>
    <n v="3"/>
    <x v="370"/>
  </r>
  <r>
    <n v="312"/>
    <n v="372"/>
    <m/>
    <s v="Administrativo"/>
    <s v="11 03 002"/>
    <s v="H8ECP. Información reportada por Invías para evaluación Proyectos Contratos Plan._x000a__x000a_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
    <s v="La documentación allegada por la Entidad, en respuesta a requerimientos, se determinó falta de coherencia en la misma."/>
    <s v="Elaborar un informe explicativo de los recursos contratados respecto a su ejecución para cada uno de los proyectos del Contrato Plan."/>
    <s v="Informe técnico ejecutivo de los Contratos Plan objeto del hallazgo."/>
    <s v="Informe"/>
    <n v="1"/>
    <d v="2017-11-01T00:00:00"/>
    <x v="61"/>
    <n v="8.4285714285714288"/>
    <x v="2"/>
    <n v="0"/>
    <s v="SIN OBSERVACIONES"/>
    <m/>
    <n v="-1436.6333333333334"/>
    <x v="1"/>
    <n v="0"/>
    <n v="0"/>
    <n v="8.4285714285714288"/>
    <m/>
    <x v="3"/>
    <s v="VENCIDO"/>
    <x v="24"/>
    <x v="311"/>
    <n v="1"/>
    <x v="371"/>
  </r>
  <r>
    <n v="313"/>
    <n v="373"/>
    <m/>
    <s v="Administrativo"/>
    <s v="14 04 004"/>
    <s v="H10ECP. Modificación alcance Contrato de Obra 1787 de 2014. _x000a__x000a_Se excluyeron cuatro (4) km del alcance físico del proyecto “Corredor Vial Riosucio - Belén De Bajirá - Caucheras”; sin que se redujera el valor de la apropiación presupuestal de los contratos de obra 1787 de 2014 y de interventoría  2053 de 2014._x000a_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
    <s v="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
    <s v="Socializar en la etapa precontractual  con los entes territoriales que estén involucrados en el proyecto a ejecutar, para evitar que se de duplicidad de intervención."/>
    <s v="Reporte trimestral sobre las socializaciones realizadas."/>
    <s v="Reporte trimestral"/>
    <n v="3"/>
    <d v="2017-11-01T00:00:00"/>
    <x v="65"/>
    <n v="43.142857142857146"/>
    <x v="2"/>
    <n v="0"/>
    <s v="SIN OBSERVACIONES"/>
    <m/>
    <n v="-1444.7333333333333"/>
    <x v="1"/>
    <n v="0"/>
    <n v="0"/>
    <n v="43.142857142857146"/>
    <m/>
    <x v="3"/>
    <s v="VENCIDO"/>
    <x v="24"/>
    <x v="312"/>
    <n v="1"/>
    <x v="372"/>
  </r>
  <r>
    <n v="314"/>
    <n v="374"/>
    <m/>
    <s v="Administrativo con presunta incidencia disciplinaria. "/>
    <s v="14 04 004"/>
    <s v="H11ECP. Supervisión por Invías. _x000a__x000a_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_x000a__x000a_Acción 1."/>
    <s v="Se constituyen en situaciones que denotan debilidades en el proceso de supervisión por parte de Invías, debido a la desatención de las obligaciones y responsabilidades, lo que puede afectar el cumplimiento contractual."/>
    <s v="Acción 1._x000a__x000a_Establecer los formatos estandarizados, de Informes mensuales de Gestor de Proyecto y de Supervisor de Contrato, acorde con las funciones establecidas para estos roles en el Manual de Contratación."/>
    <s v="Solicitar  mediante memorando a la Dirección Operativa la implementación de dos  formatos estandarizados, que se  anexarán, de Informes mensuales de Gestor de Proyecto y de Supervisor de Contrato, acorde con las funciones establecidas para estos roles en el Manual de Contratación. "/>
    <s v="Formatos"/>
    <n v="2"/>
    <d v="2017-11-01T00:00:00"/>
    <x v="61"/>
    <n v="8.4285714285714288"/>
    <x v="23"/>
    <n v="2"/>
    <s v="SIN OBSERVACIONES"/>
    <m/>
    <n v="-1436.6333333333334"/>
    <x v="0"/>
    <n v="8.4285714285714288"/>
    <n v="8.4285714285714288"/>
    <n v="8.4285714285714288"/>
    <m/>
    <x v="0"/>
    <s v="CUMPLIDO"/>
    <x v="24"/>
    <x v="313"/>
    <n v="1"/>
    <x v="373"/>
  </r>
  <r>
    <s v=""/>
    <n v="375"/>
    <m/>
    <m/>
    <s v="14 04 004"/>
    <s v="H11ECP. Supervisión por Invías. _x000a__x000a_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_x000a__x000a_Acción 2."/>
    <s v="Se constituyen en situaciones que denotan debilidades en el proceso de supervisión por parte de Invías, debido a la desatención de las obligaciones y responsabilidades, lo que puede afectar el cumplimiento contractual."/>
    <s v="Acción 2._x000a__x000a_Reportar la aplicación de los formatos estandarizados por parte de los gestores y supervisor de los  Contratos de Obra 654 y 1787 de 2014."/>
    <s v="Reporte de aplicación."/>
    <s v="Formatos contratos de obra 654 y 1787 de 2014"/>
    <n v="2"/>
    <d v="2017-11-01T00:00:00"/>
    <x v="61"/>
    <n v="8.4285714285714288"/>
    <x v="27"/>
    <n v="2"/>
    <s v="SIN OBSERVACIONES"/>
    <m/>
    <n v="-1436.6333333333334"/>
    <x v="0"/>
    <n v="8.4285714285714288"/>
    <n v="8.4285714285714288"/>
    <n v="8.4285714285714288"/>
    <m/>
    <x v="0"/>
    <s v=""/>
    <x v="24"/>
    <x v="313"/>
    <n v="2"/>
    <x v="374"/>
  </r>
  <r>
    <n v="315"/>
    <n v="376"/>
    <m/>
    <s v="Administrativo con presunta incidencia disciplinaria. "/>
    <s v="11 03 002"/>
    <s v="H12ECP. Determinación en la fase de planeación de los recursos necesarios para la gestión socio-predial – Contrato 654 de 2014. _x000a__x000a_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
    <s v="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x v="56"/>
    <n v="16.714285714285715"/>
    <x v="6"/>
    <n v="1"/>
    <s v="De acuerdo con lo comunicado por la Dirección Técnica y de Estructuración mediante el memorando DTE 22156 del 29/03/2022, la acción y la unidad de medida son abarcadas por la Guía de Estructuración de Proyectos del INVIAS adoptada en la Resolución 949 del 23 de marzo de 2022."/>
    <m/>
    <n v="-1465.9666666666667"/>
    <x v="0"/>
    <n v="16.714285714285715"/>
    <n v="16.714285714285715"/>
    <n v="16.714285714285715"/>
    <m/>
    <x v="0"/>
    <s v="CUMPLIDO"/>
    <x v="24"/>
    <x v="314"/>
    <n v="1"/>
    <x v="375"/>
  </r>
  <r>
    <n v="316"/>
    <n v="377"/>
    <m/>
    <s v="Administrativo"/>
    <s v="14 02 014"/>
    <s v="H13ECP. Determinación del riesgo predial para el desarrollo del proceso de licitación pública LP-DO-033-2014 que dio origen al Contrato de Obra 654 de 2014._x000a__x000a_Dentro de la estructuración de la  Matriz de Riesgos de la licitación pública LP-DO-033-2014 que dio origen al Contrato de Obra 654 de 2014, el tema predial no fue tenido en cuenta, pese a que el mismo fue objeto de observación al pliego de condiciones. "/>
    <s v="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
    <s v="Verificar con informe trimestral el cumplimiento de que todos los procesos  contemplen el riesgo predial."/>
    <s v="Verificación del  cumplimiento de la vigencia 2017 con corte a diciembre 31, de que todos los procesos  contemplen el riesgo predial."/>
    <s v="Informe "/>
    <n v="1"/>
    <d v="2018-01-15T00:00:00"/>
    <x v="60"/>
    <n v="6.2857142857142856"/>
    <x v="23"/>
    <n v="1"/>
    <s v="SIN OBSERVACIONES"/>
    <m/>
    <n v="-1438.6333333333334"/>
    <x v="0"/>
    <n v="6.2857142857142856"/>
    <n v="6.2857142857142856"/>
    <n v="6.2857142857142856"/>
    <m/>
    <x v="0"/>
    <s v="CUMPLIDO"/>
    <x v="24"/>
    <x v="315"/>
    <n v="1"/>
    <x v="376"/>
  </r>
  <r>
    <n v="317"/>
    <n v="378"/>
    <m/>
    <s v="Administrativo con presunta incidencia disciplinaria."/>
    <s v="14 04 004"/>
    <s v="H15ECP. Desarrollo de las actividades de gestión predial, Contrato de Obra 654 de 2014. _x000a__x000a_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quot;(...) la interventoría como la SMA ratifica que el pago adicional realizado por el contratista no seria objeto de reconocimiento económico con recursos del Contrato, respuesta que ha la fecha no ha sido objetada por parte del contratista&quot;. Sin embargo a éste Órgano de Control no le fue suministrada la comunicación donde se le da dicha respuesta al Contratista, pese a que se solicitaron los respectivos soportes relativos al tema._x000a__x000a_Acción 1."/>
    <s v="Lo anterior presuntamente ocasionado por debilidades en la comunicación  por parte del Instituto Nacional de Vías- Invías"/>
    <s v="Acción 1._x000a__x000a_Evidenciar ante la contraloría, mediante copia del oficio, que el pago adicional realizado por el contratista no es objeto de reconocimiento económico con recursos del contrato y que dicho pago no se realizó."/>
    <s v="Allegar copia del oficio donde se constata que el pago adicional realizado por el contratista no fue objeto de reconocimiento económico con recursos del contrato, y que dicho pago no se realizó."/>
    <s v="Oficio"/>
    <n v="1"/>
    <d v="2017-11-01T00:00:00"/>
    <x v="66"/>
    <n v="34.428571428571431"/>
    <x v="8"/>
    <n v="1"/>
    <s v="SIN OBSERVACIONES"/>
    <m/>
    <n v="-1442.7"/>
    <x v="0"/>
    <n v="34.428571428571431"/>
    <n v="34.428571428571431"/>
    <n v="34.428571428571431"/>
    <m/>
    <x v="0"/>
    <s v="VENCIDO"/>
    <x v="24"/>
    <x v="316"/>
    <n v="1"/>
    <x v="377"/>
  </r>
  <r>
    <s v=""/>
    <n v="379"/>
    <m/>
    <m/>
    <s v="14 04 004"/>
    <s v="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_x000a__x000a_Acción 2."/>
    <s v="Lo anterior presuntamente ocasionado por debilidades de control y seguimiento a los procesos de adquisición predial por parte del Instituto Nacional de Vías- Invías"/>
    <s v="Acción 2._x000a__x000a_1. Socializar el proyecto a las comunidades sobre la necesidad de adquirir las mejoras, con fundamento en las necesidades técnicas diagnosticadas.                         _x000a__x000a_2. Realizar la adquisición y gestión predial que corresponda."/>
    <s v="1. Socialización del Proyecto con comunidades.             _x000a__x000a_2. Ejercer control por la interventoría al contratista para el pago oportuno de predios y mejoras para dar viabilidad y agilización al proyecto.                               _x000a__x000a_3. Presentar evidencia de las actas de compromiso sobre adquisición de mejoras."/>
    <s v="Informe"/>
    <n v="3"/>
    <d v="2017-11-01T00:00:00"/>
    <x v="59"/>
    <n v="51.857142857142854"/>
    <x v="8"/>
    <n v="3"/>
    <s v="SIN OBSERVACIONES"/>
    <d v="2021-11-02T00:00:00"/>
    <n v="36.633333333333333"/>
    <x v="0"/>
    <n v="51.857142857142854"/>
    <n v="51.857142857142854"/>
    <n v="51.857142857142854"/>
    <m/>
    <x v="0"/>
    <s v=""/>
    <x v="24"/>
    <x v="316"/>
    <n v="2"/>
    <x v="378"/>
  </r>
  <r>
    <s v=""/>
    <n v="380"/>
    <m/>
    <m/>
    <s v="14 04 004"/>
    <s v="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quot;(...) a la fecha no presenta cambio alguno en la propiedad dado que a la fecha la titularidad es del Territorio Colectivo Alto Mira y Frontera, no existiendo a la fecha fallo del Consejo de Estado sobre dicha controversia.&quot;_x000a__x000a_Acción 3."/>
    <s v="Dichas situaciones dificultan realizar su evaluación y seguimiento; además evidencian debilidades de control, por parte del Invías."/>
    <s v="Acción 3._x000a__x000a_Realizar seguimiento al proceso que se adelanta respecto a la propiedad.  "/>
    <s v="Solicitar al contratista e interventoría el estado del proceso judicial que se adelante respecto a la propiedad de terceros.                                                                         "/>
    <s v="Informe"/>
    <n v="2"/>
    <d v="2017-11-01T00:00:00"/>
    <x v="59"/>
    <n v="51.857142857142854"/>
    <x v="8"/>
    <n v="0"/>
    <s v="SIN OBSERVACIONES"/>
    <m/>
    <n v="-1446.7666666666667"/>
    <x v="1"/>
    <n v="0"/>
    <n v="0"/>
    <n v="51.857142857142854"/>
    <m/>
    <x v="3"/>
    <s v=""/>
    <x v="24"/>
    <x v="316"/>
    <n v="3"/>
    <x v="379"/>
  </r>
  <r>
    <s v=""/>
    <n v="381"/>
    <m/>
    <m/>
    <s v="14 04 004"/>
    <s v="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_x000a__x000a_Acción 4."/>
    <s v="Lo anterior presuntamente fue ocasionado por debilidades en la no oportuna actualización de los expedientes por parte del Instituto Nacional de Vías- Invías"/>
    <s v="Acción 4._x000a__x000a_1. Reporte de cumplimiento de organización  de carpetas de acuerdo a Check list.                                                                              _x000a__x000a_2. Actualizar formatos de organización  y completar información documental  requerida en las carpetas del contrato  654 de 2014."/>
    <s v="1. Mantener control (Check list) sobre documentos que deben ser retenidos en las carpetas de los proyectos o contratos, para que  la comunicación sea oportuna al momento de ser requerida.                                                                                 _x000a__x000a_2. Requerir a la interventoría para que realice informe del estado de las carpetas prediales.  "/>
    <s v="Informe"/>
    <n v="3"/>
    <d v="2017-11-01T00:00:00"/>
    <x v="59"/>
    <n v="51.857142857142854"/>
    <x v="8"/>
    <n v="3"/>
    <s v="SIN OBSERVACIONES"/>
    <d v="2021-11-02T00:00:00"/>
    <n v="36.633333333333333"/>
    <x v="0"/>
    <n v="51.857142857142854"/>
    <n v="51.857142857142854"/>
    <n v="51.857142857142854"/>
    <m/>
    <x v="0"/>
    <s v=""/>
    <x v="24"/>
    <x v="316"/>
    <n v="4"/>
    <x v="380"/>
  </r>
  <r>
    <n v="318"/>
    <n v="382"/>
    <m/>
    <s v="Administrativo con posible incidencia disciplinaria"/>
    <s v="14 04 004"/>
    <s v="H16ECP. Contrato de obra 654 del 2014._x000a__x000a_Presuntas irregularidades que han hecho que a octubre de 2016 se encuentre atrasada la ejecución de las obras y posiblemente el cumplimiento del objeto del contrato._x000a__x000a_a) Plazos de entrega de Estudios y Diseños a Fase III.  _x000a_b) Cesión de la Licencia Ambiental _x000a_c) Estructuración, seguimiento y control del proyecto. _x000a_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_x000a__x000a_Acción 1. "/>
    <s v="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
    <s v="Acción 1._x000a__x000a_Efectuar cronograma de obra ajustado de acuerdo a los numerales 7.11 y 734 del pliego de condiciones del contrato 654 de 2014"/>
    <s v="Solicitud a la interventoría el ajuste del cronograma de obra."/>
    <s v="Cronograma de obra ajustado"/>
    <n v="1"/>
    <d v="2017-11-01T00:00:00"/>
    <x v="73"/>
    <n v="4.1428571428571432"/>
    <x v="23"/>
    <n v="1"/>
    <s v="SIN OBSERVACIONES"/>
    <m/>
    <n v="-1435.6333333333334"/>
    <x v="0"/>
    <n v="4.1428571428571432"/>
    <n v="4.1428571428571432"/>
    <n v="4.1428571428571432"/>
    <m/>
    <x v="0"/>
    <s v="CUMPLIDO"/>
    <x v="24"/>
    <x v="317"/>
    <n v="1"/>
    <x v="381"/>
  </r>
  <r>
    <s v=""/>
    <n v="383"/>
    <m/>
    <m/>
    <s v="14 04 004"/>
    <s v="H16ECP. Contrato de obra 654 del 2014._x000a__x000a_Presuntas irregularidades que han hecho que a octubre de 2016 se encuentre atrasada la ejecución de las obras y posiblemente el cumplimiento del objeto del contrato._x000a__x000a_a) Plazos de entrega de Estudios y Diseños a Fase III.  _x000a_b) Cesión de la Licencia Ambiental _x000a_c) Estructuración, seguimiento y control del proyecto. _x000a_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_x000a__x000a_Acción 2."/>
    <s v="Presuntamente, lo anterior vislumbra incumplimientos por parte de la Interventoría: numeral 7.4 del Manual de Interventoría (Resoluciones Invías 5282 de 2003 y 3009 de 2007 y del Supervisor y Gestores del Contrato de Interventoría: numeral 7.4 del Manual de Interventoría."/>
    <s v="Acción 2 ._x000a__x000a_Realizar seguimiento a los procesos administrativos sancionatorios presentados durante la ejecución del contrato de obra No. 654 de 2014."/>
    <s v="Solicitud de información del proceso sancionatorio a la Oficina Asesora Jurídica."/>
    <s v="Reporte de seguimiento"/>
    <n v="1"/>
    <d v="2018-02-01T00:00:00"/>
    <x v="74"/>
    <n v="4"/>
    <x v="23"/>
    <n v="1"/>
    <s v="SIN OBSERVACIONES"/>
    <m/>
    <n v="-1438.6666666666667"/>
    <x v="0"/>
    <n v="4"/>
    <n v="4"/>
    <n v="4"/>
    <m/>
    <x v="0"/>
    <s v=""/>
    <x v="24"/>
    <x v="317"/>
    <n v="2"/>
    <x v="382"/>
  </r>
  <r>
    <s v=""/>
    <n v="384"/>
    <m/>
    <m/>
    <s v="14 04 004"/>
    <s v="H16ECP. Contrato de obra 654 del 2014._x000a__x000a_b) Cesión de la Licencia Ambiental  Los literales a, b, c y d del numeral 2 del Apéndice D de los Pliegos de Condiciones determinan la obligatoriedad del Contratista de aceptar la cesión total de la licencia Ambiental. Esta &quot;actividad precedente&quot; se constituye en un prerrequisito para el inicio de la construcción de las obras civiles, pactado a 30 días después de firmada la orden de inicio. Sin embargo, el acto se dio el 12 de noviembre de 2015 (once meses después de firmada la Orden de Inicio): En consecuencia, se permitió el avance físico del proyecto ( del 04 de enero al 12 de Noviembre de 2015) con una licencia ambiental en cabeza del Invías._x000a__x000a_Acción 3. (Antigua acción 4)"/>
    <s v="Presuntamente, lo anterior vislumbra incumplimientos por parte de la Interventoría: numeral 7.4 del Manual de Interventoría (Resoluciones Invías 5282 de 2003 y 3009 de 2007 y del Supervisor y Gestores del Contrato de Interventoría: numeral 7.4 del Manual de Interventoría;"/>
    <s v="Acción 3._x000a__x000a_Modificar los apéndices ambientales en lo correspondiente a los tiempos de cumplimiento.          "/>
    <s v="1. Actualizar apéndice ambiental en lo correspondiente a los tiempos._x000a__x000a_2.  Solicitar informe a la interventoría, en el que consigne las causales de incumplimiento y advertir la transgresión realizada a lo pactado en el contrato de interventoría y al manual de Interventoría."/>
    <s v="Apéndice modificado"/>
    <n v="1"/>
    <d v="2017-11-01T00:00:00"/>
    <x v="63"/>
    <n v="30"/>
    <x v="8"/>
    <n v="1"/>
    <s v="SIN OBSERVACIONES"/>
    <m/>
    <n v="-1441.6666666666667"/>
    <x v="0"/>
    <n v="30"/>
    <n v="30"/>
    <n v="30"/>
    <m/>
    <x v="0"/>
    <s v=""/>
    <x v="24"/>
    <x v="317"/>
    <n v="3"/>
    <x v="383"/>
  </r>
  <r>
    <n v="319"/>
    <n v="385"/>
    <m/>
    <s v="Administrativo con presunta incidencia disciplinaria"/>
    <s v="14 04 006"/>
    <s v="H18ECP.  Modificatorio 1 y Contrato Adicional 1 al Contrato 1787 – 2014._x000a__x000a_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_x000a__x000a_Acción 2._x000a_"/>
    <s v="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
    <s v="Acción 2.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n v="4"/>
    <d v="2020-01-28T00:00:00"/>
    <x v="25"/>
    <n v="43.857142857142854"/>
    <x v="27"/>
    <n v="2"/>
    <s v="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_x000a__x000a_Razón de la inefectividad: &quot;Las medidas para mitigar las deficiencias que las originan no se adelantaron en el plazo propuesto para su implementación&quot; (Pág. 288)._x000a__x000a_Acción 1 reportada en informe de Acciones Cumplidas, segundo semestre de 2021."/>
    <m/>
    <n v="-1472.1666666666667"/>
    <x v="4"/>
    <n v="21.928571428571427"/>
    <n v="21.928571428571427"/>
    <n v="43.857142857142854"/>
    <m/>
    <x v="3"/>
    <s v="VENCIDO"/>
    <x v="24"/>
    <x v="318"/>
    <n v="1"/>
    <x v="384"/>
  </r>
  <r>
    <n v="320"/>
    <n v="386"/>
    <m/>
    <s v="Administrativo"/>
    <s v="15 04 006"/>
    <s v="H19ECP.  Alcance del Contrato 1787 – 2014. Administrativo._x000a__x000a_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
    <s v="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
    <s v="Efectuar el seguimiento a los procesos de diseños y construcción de redes de acueducto y alcantarillado en Belén de Bajirá, a cargo del DNP."/>
    <s v="Realizar seguimiento y presentar informe "/>
    <s v="Informe"/>
    <n v="1"/>
    <d v="2017-11-01T00:00:00"/>
    <x v="61"/>
    <n v="8.4285714285714288"/>
    <x v="2"/>
    <n v="0.5"/>
    <s v="SIN OBSERVACIONES"/>
    <m/>
    <n v="-1436.6333333333334"/>
    <x v="4"/>
    <n v="4.2142857142857144"/>
    <n v="4.2142857142857144"/>
    <n v="8.4285714285714288"/>
    <m/>
    <x v="3"/>
    <s v="VENCIDO"/>
    <x v="24"/>
    <x v="319"/>
    <n v="1"/>
    <x v="385"/>
  </r>
  <r>
    <n v="321"/>
    <n v="387"/>
    <m/>
    <s v="Administrativo."/>
    <s v="14 04 004"/>
    <s v="H22ECP. Verificación de la información de las fichas prediales, Contrato de Obra 1787 de 2014._x000a__x000a_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_x000a_"/>
    <s v="Por la no aplicación del 7.28 &quot;INTERVENTORÍA DE LOS TRABAJOS&quot; (PLIEGOS DE CONDICIONES)."/>
    <s v="Presentar informe de verificación por parte de la interventoría sobre evaluación, comprobación, inspección y revisión de las fichas prediales. "/>
    <s v="Presentar informe de la interventoría sobre verificación, evaluación, comprobación, inspección y revisión de las fichas prediales."/>
    <s v="Informe"/>
    <n v="1"/>
    <d v="2017-11-01T00:00:00"/>
    <x v="63"/>
    <n v="30"/>
    <x v="8"/>
    <n v="1"/>
    <s v="SIN OBSERVACIONES"/>
    <m/>
    <n v="-1441.6666666666667"/>
    <x v="0"/>
    <n v="30"/>
    <n v="30"/>
    <n v="30"/>
    <m/>
    <x v="0"/>
    <s v="CUMPLIDO"/>
    <x v="24"/>
    <x v="320"/>
    <n v="1"/>
    <x v="386"/>
  </r>
  <r>
    <n v="322"/>
    <n v="388"/>
    <m/>
    <s v="Administrativo con presunta incidencia disciplinaria."/>
    <s v="14 02 009"/>
    <s v="H24ECP. Estructuración Técnica del Proyecto de Mejoramiento y Construcción de la Vía Secundaria Ataco – Planadas del KM 35+900 al KM 38+730 en el Departamento del Tolima. _x000a__x000a_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
    <s v="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
    <s v="Solicitar informe técnico de la interventoría y departamento del Tolima sobre los estudios y diseños, así como la justificación técnica para la priorización de la construcción de los espolones."/>
    <s v="Oficiar a la Gobernación del Tolima y a la interventoría."/>
    <s v="Informe"/>
    <n v="1"/>
    <d v="2017-11-01T00:00:00"/>
    <x v="61"/>
    <n v="8.4285714285714288"/>
    <x v="2"/>
    <n v="0"/>
    <s v="SIN OBSERVACIONES"/>
    <m/>
    <n v="-1436.6333333333334"/>
    <x v="1"/>
    <n v="0"/>
    <n v="0"/>
    <n v="8.4285714285714288"/>
    <m/>
    <x v="3"/>
    <s v="VENCIDO"/>
    <x v="24"/>
    <x v="321"/>
    <n v="1"/>
    <x v="387"/>
  </r>
  <r>
    <n v="323"/>
    <n v="389"/>
    <m/>
    <s v="Administrativo"/>
    <s v="14 04 004"/>
    <s v="H25ECP. Ítems No Previstos Pactados Contrato 698 de 2014._x000a_ _x000a_En desarrollo del Contrato 698 de 2014, para el mejoramiento y construcción de la vía secundaria Ataco – Planadas del K36+450 al K38+730, se aprobaron por parte de la interventoría y se validaron por parte del departamento del Tolima, los ítems no previstos _x000a_"/>
    <s v="Por cuanto hay una contradicción o incoherencia, al referir que las estaciones se consideran entre distancias entre 100 y 1.000 metros (m) "/>
    <s v="Solicitar informe técnico por parte de la interventoría sobre la justificación de la aprobación de los ítems no previstos."/>
    <s v="Oficiar a la Interventoría."/>
    <s v="Informe."/>
    <n v="1"/>
    <d v="2017-11-01T00:00:00"/>
    <x v="61"/>
    <n v="8.4285714285714288"/>
    <x v="2"/>
    <n v="1"/>
    <s v="SIN OBSERVACIONES"/>
    <m/>
    <n v="-1436.6333333333334"/>
    <x v="0"/>
    <n v="8.4285714285714288"/>
    <n v="8.4285714285714288"/>
    <n v="8.4285714285714288"/>
    <m/>
    <x v="0"/>
    <s v="CUMPLIDO"/>
    <x v="24"/>
    <x v="322"/>
    <n v="1"/>
    <x v="388"/>
  </r>
  <r>
    <n v="324"/>
    <n v="390"/>
    <m/>
    <s v="Administrativo"/>
    <s v="14 04 004"/>
    <s v="H26ECP. Gestión predial desplegada en desarrollo de las obras del Contrato 2670 de 2014 y Contrato de Interventoría mediante Convenio 918 de 2014. _x000a__x000a_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_x000a_"/>
    <s v="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
    <s v="  Realizar el cierre predial. "/>
    <s v="Presentar informe de cierre predial. "/>
    <s v="Informes"/>
    <n v="2"/>
    <d v="2017-11-01T00:00:00"/>
    <x v="59"/>
    <n v="51.857142857142854"/>
    <x v="8"/>
    <n v="0"/>
    <s v="SIN OBSERVACIONES"/>
    <m/>
    <n v="-1446.7666666666667"/>
    <x v="1"/>
    <n v="0"/>
    <n v="0"/>
    <n v="51.857142857142854"/>
    <m/>
    <x v="3"/>
    <s v="VENCIDO"/>
    <x v="24"/>
    <x v="323"/>
    <n v="1"/>
    <x v="389"/>
  </r>
  <r>
    <n v="325"/>
    <n v="391"/>
    <m/>
    <s v="Administrativo con presunta incidencia disciplinaria."/>
    <s v="11 03 002"/>
    <s v="H1EVP. Planeación proyecto vía de la prosperidad (Gestión precontractual adelantada por la Gobernación del Magdalena). Contrato de Obra No. 617 de 2013 - Convenio 649 de 2013._x000a__x000a_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_x000a__x000a_Acción 1._x000a__x000a_"/>
    <s v="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
    <s v="Acción 1. _x000a__x000a_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
    <s v="Solicitar a la Dirección de Contratación  del Instituto Nacional de Vías mediante memorando, para que en los Convenios Interadministrativos, se incluya la acción de mejora  en la clausula: OBLIGACIONES DEL ENTE TERRITORIAL."/>
    <s v="Cláusula Incorporada en la minuta"/>
    <n v="1"/>
    <d v="2017-11-01T00:00:00"/>
    <x v="61"/>
    <n v="8.4285714285714288"/>
    <x v="23"/>
    <n v="1"/>
    <s v="SIN OBSERVACIONES"/>
    <m/>
    <n v="-1436.6333333333334"/>
    <x v="0"/>
    <n v="8.4285714285714288"/>
    <n v="8.4285714285714288"/>
    <n v="8.4285714285714288"/>
    <m/>
    <x v="0"/>
    <s v="CUMPLIDO"/>
    <x v="25"/>
    <x v="324"/>
    <n v="1"/>
    <x v="390"/>
  </r>
  <r>
    <s v=""/>
    <n v="392"/>
    <m/>
    <m/>
    <s v="11 03 002"/>
    <s v="H1EVP. Planeación proyecto vía de la prosperidad (Gestión precontractual adelantada por la Gobernación del Magdalena). Contrato de Obra No. 617 de 2013 - Convenio 649 de 2013._x000a__x000a_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_x000a__x000a_Acción 2."/>
    <s v="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s v="Acción 2. _x000a__x000a_Modificar el convenio 649 de 2013 incluyendo  la siguientes OBLIGACIO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
    <s v="Aprobar en el comité de adiciones, modificaciones y prorrogas, la modificación  del convenio No. 649 de 2013."/>
    <s v=" Convenio modificado"/>
    <n v="1"/>
    <d v="2017-11-01T00:00:00"/>
    <x v="61"/>
    <n v="8.4285714285714288"/>
    <x v="23"/>
    <n v="1"/>
    <s v="SIN OBSERVACIONES"/>
    <m/>
    <n v="-1436.6333333333334"/>
    <x v="0"/>
    <n v="8.4285714285714288"/>
    <n v="8.4285714285714288"/>
    <n v="8.4285714285714288"/>
    <m/>
    <x v="0"/>
    <s v=""/>
    <x v="25"/>
    <x v="324"/>
    <n v="2"/>
    <x v="391"/>
  </r>
  <r>
    <n v="326"/>
    <n v="393"/>
    <m/>
    <s v="Administrativo con presunta incidencia disciplinaria."/>
    <s v="14 01 003"/>
    <s v="H2EVP. Estudios previos - Convenio 649 de 2013._x000a__x000a_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_x000a__x000a_Acción 1."/>
    <s v="Lo anteriormente expuesto evidencia falta de controles, toda vez que la Entidad, presuntamente, pasa por alto la aplicación de lo estipulado en la normatividad general que regula la contratación."/>
    <s v="Acción 1. _x000a__x000a_En los futuros convenios, precisar  en los estudios previos la fuente que sirvió de base - presupuesto para la estimación del valor de la inversión.  "/>
    <s v="Emitir Directriz de la Dirección General a las Unidades Ejecutoras, que se debe cumplir con la obligación  de precisar  en los estudios previos la fuente que sirvió de base - presupuesto para la estimación del valor de la inversión"/>
    <s v="Memorando Circular"/>
    <n v="1"/>
    <d v="2017-11-01T00:00:00"/>
    <x v="61"/>
    <n v="8.4285714285714288"/>
    <x v="23"/>
    <n v="1"/>
    <s v="SIN OBSERVACIONES"/>
    <m/>
    <n v="-1436.6333333333334"/>
    <x v="0"/>
    <n v="8.4285714285714288"/>
    <n v="8.4285714285714288"/>
    <n v="8.4285714285714288"/>
    <m/>
    <x v="0"/>
    <s v="CUMPLIDO"/>
    <x v="25"/>
    <x v="325"/>
    <n v="1"/>
    <x v="392"/>
  </r>
  <r>
    <s v=""/>
    <n v="394"/>
    <m/>
    <m/>
    <s v="14 01 003"/>
    <s v="H2EVP.  Estudios previos  - Convenio 649 de 2013._x000a__x000a_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_x000a__x000a_Acción 2."/>
    <s v="Lo anteriormente expuesto evidencia falta de controles, toda vez que la Entidad, presuntamente, pasa por alto la aplicación de lo estipulado en la normatividad general que regula la contratación."/>
    <s v="Acción 2. _x000a__x000a_Seguimiento al cumplimiento de la Directriz de la Dirección General a las Unidades Ejecutoras de precisar  en los estudios previos la fuente de donde se tomaron los datos para la elaboración de cálculos del presupuesto e incluir los respectivos soportes.  "/>
    <s v="Realizar reporte de cumplimiento de la Directriz de la Dirección General a las Unidades Ejecutoras de precisar  en los estudios previos la fuente de donde se tomaron los datos para la elaboración de cálculos del presupuesto e incluir los respectivos soportes.   "/>
    <s v="Reporte de seguimiento"/>
    <n v="1"/>
    <d v="2018-02-01T00:00:00"/>
    <x v="63"/>
    <n v="16.857142857142858"/>
    <x v="23"/>
    <n v="1"/>
    <s v="SIN OBSERVACIONES"/>
    <m/>
    <n v="-1441.6666666666667"/>
    <x v="0"/>
    <n v="16.857142857142858"/>
    <n v="16.857142857142858"/>
    <n v="16.857142857142858"/>
    <m/>
    <x v="0"/>
    <s v=""/>
    <x v="25"/>
    <x v="325"/>
    <n v="2"/>
    <x v="393"/>
  </r>
  <r>
    <n v="327"/>
    <n v="395"/>
    <m/>
    <s v="Administrativo con presunta incidencia disciplinaria."/>
    <s v="14 04 004"/>
    <s v="H4EVP. Supervisión del contrato por parte del gestor técnico de proyecto. Convenio 1266 de 2012._x000a__x000a_Dentro del Manual de Funciones del Invías, corresponde a los funcionarios gestores de proyectos :_x000a__x000a_“Elaborar informes de gestión y resultados del área de acuerdo a parámetros y requerimientos de información interna y externa, entidades y organismos de control.”_x000a__x000a_Estos informes no se evidencian para el año 2015 por parte del Gestor del Convenio en Planta Central, lo cual se constituye en una presunta falta disciplinaria por incumplimiento del Manual de Funciones._x000a__x000a_Acción 1."/>
    <s v="Deficiencia en el seguimiento."/>
    <s v="Acción 1. _x000a__x000a_Compilar  los informes mensuales del Gestor de Proyecto del convenio No. 649-2013, correspondientes a la vigencia 2015."/>
    <s v="Presentar  los informes mensuales del Gestor de Proyecto del convenio No. 649-2013, correspondientes a la vigencia 2015."/>
    <s v="Informes"/>
    <n v="12"/>
    <d v="2017-11-01T00:00:00"/>
    <x v="61"/>
    <n v="8.4285714285714288"/>
    <x v="23"/>
    <n v="12"/>
    <s v="SIN OBSERVACIONES"/>
    <m/>
    <n v="-1436.6333333333334"/>
    <x v="0"/>
    <n v="8.4285714285714288"/>
    <n v="8.4285714285714288"/>
    <n v="8.4285714285714288"/>
    <m/>
    <x v="0"/>
    <s v="CUMPLIDO"/>
    <x v="25"/>
    <x v="326"/>
    <n v="1"/>
    <x v="394"/>
  </r>
  <r>
    <s v=""/>
    <n v="396"/>
    <m/>
    <m/>
    <s v="14 04 004"/>
    <s v="H4EVP. Supervisión del contrato por parte del gestor técnico de proyecto. Convenio 1266 de 2012._x000a__x000a_Dentro del Manual de Funciones del Invías, corresponde a los funcionarios gestores de proyectos :_x000a__x000a_“Elaborar informes de gestión y resultados del área de acuerdo a parámetros y requerimientos de información interna y externa, entidades y organismos de control.”_x000a__x000a_Estos informes no se evidencian para el año 2015 por parte del Gestor del Convenio en Planta Central, lo cual se constituye en una presunta falta disciplinaria por incumplimiento del Manual de Funciones._x000a__x000a_Acción 2._x000a_"/>
    <s v="Deficiencia en el seguimiento."/>
    <s v="Acción 2._x000a__x000a_1. Establecer los formatos  de Informes mensuales de Gestor de Proyecto y de Supervisor de Contrato, acorde con las funciones establecidas para estos roles en el Manual de Contratación (SRN)._x000a__x000a_2 . Reportar el cumplimiento de la implementación de los formatos  de Informes mensuales de Gestor de Proyecto y de Supervisor de Contrato, acorde con las funciones establecidas para estos roles en el Manual de Contratación (DO)."/>
    <s v="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_x000a__x000a_2. Informe de implementación de formatos (1, DO)."/>
    <s v="1.  Formatos (2, SRN)._x000a__x000a_2. Informe (1, DO)."/>
    <n v="3"/>
    <d v="2017-11-01T00:00:00"/>
    <x v="61"/>
    <n v="8.4285714285714288"/>
    <x v="12"/>
    <n v="3"/>
    <s v="SIN OBSERVACIONES"/>
    <m/>
    <n v="-1436.6333333333334"/>
    <x v="0"/>
    <n v="8.4285714285714288"/>
    <n v="8.4285714285714288"/>
    <n v="8.4285714285714288"/>
    <m/>
    <x v="0"/>
    <s v=""/>
    <x v="25"/>
    <x v="326"/>
    <n v="2"/>
    <x v="395"/>
  </r>
  <r>
    <n v="328"/>
    <n v="397"/>
    <m/>
    <s v="Administrativo con presunta incidencia disciplinaria y fiscal."/>
    <s v="14 04 005"/>
    <s v="H6EVP. Costos de transporte de materiales para terraplén. Contrato de Obra No. 617 de 2013 - Convenio 649 de 2013._x000a__x000a_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_x000a__x000a_Acción 1._x000a_"/>
    <s v="Estas modificaciones, son resultado de la incidencia de las divergencias entre los estudios iniciales y los actualizados, en cuanto al transporte de material se refiere. Estas divergencias hicieron que el alcance de las obras se redujera en un 48%. "/>
    <s v="Acción 1. _x000a__x000a_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
    <s v="Solicitar a la Dirección de Contratación  del Instituto Nacional de Vías mediante memorando, para que en los Convenios Interadministrativos, se incluya la acción de mejora en la clausula: OBLIGACIONES DEL ENTE TERRITORIAL."/>
    <s v="_x000a_Cláusula Incorporada en la minuta"/>
    <n v="1"/>
    <d v="2017-11-01T00:00:00"/>
    <x v="61"/>
    <n v="8.4285714285714288"/>
    <x v="23"/>
    <n v="1"/>
    <s v="SIN OBSERVACIONES"/>
    <m/>
    <n v="-1436.6333333333334"/>
    <x v="0"/>
    <n v="8.4285714285714288"/>
    <n v="8.4285714285714288"/>
    <n v="8.4285714285714288"/>
    <m/>
    <x v="0"/>
    <s v="CUMPLIDO"/>
    <x v="25"/>
    <x v="327"/>
    <n v="1"/>
    <x v="396"/>
  </r>
  <r>
    <s v=""/>
    <n v="398"/>
    <m/>
    <m/>
    <s v="14 04 005"/>
    <s v="H6EVP. Costos de transporte de materiales para terraplén. Contrato de Obra No. 617 de 2013 - Convenio 649 de 2013._x000a__x000a_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_x000a__x000a_Acción 2._x000a_"/>
    <s v="Estas modificaciones, son resultado de la incidencia de las divergencias entre los estudios iniciales y los actualizados, en cuanto al transporte de material se refiere. Estas divergencias hicieron que el alcance de las obras se redujera en un 48%. "/>
    <s v="Acción  2._x000a__x000a_Modificar el convenio 649 de 2013 incluyendo la siguiente OBLIGACIÓN PARA  EL DEPARTAMENTO:  EL DEPARTAMENTO deberá verificar con el acompañamiento de la Interventoría las distancias de acarreo de materiales y los costos, con el fin de realizar los ajustes necesarios."/>
    <s v="Aprobar en el comité de adiciones, modificaciones y prorrogas, la modificación  del convenio No. 649 de 2013."/>
    <s v="Convenio modificado"/>
    <n v="1"/>
    <d v="2017-11-01T00:00:00"/>
    <x v="61"/>
    <n v="8.4285714285714288"/>
    <x v="23"/>
    <n v="1"/>
    <s v="SIN OBSERVACIONES"/>
    <m/>
    <n v="-1436.6333333333334"/>
    <x v="0"/>
    <n v="8.4285714285714288"/>
    <n v="8.4285714285714288"/>
    <n v="8.4285714285714288"/>
    <m/>
    <x v="0"/>
    <s v=""/>
    <x v="25"/>
    <x v="327"/>
    <n v="2"/>
    <x v="397"/>
  </r>
  <r>
    <n v="329"/>
    <n v="399"/>
    <m/>
    <s v="Administrativo"/>
    <s v="14 04 004"/>
    <s v="H1R15. Desarrollo proyecto Cruce de la Cordillera Central - Túnel de la Línea._x000a__x000a_Se observaron deficiencias constructivas, escasez de personal en los frentes de trabajo, falta de señalización y protocolos de seguridad industrial en algunos sitios de la obra, inadecuada disposición del material sobrante y debilidades frente al tema de responsabilidad social._x000a__x000a_"/>
    <s v="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
    <s v="Verificar a través de los informe de interventoría el cumplimiento de escasez de personal en los frentes de trabajo, falta de señalización y protocolos de seguridad industrial, inadecuada disposición del material sobrante y debilidades frente al tema de responsabilidad social."/>
    <s v="Solicitar a la interventoría el respectivo informe."/>
    <s v="Informe trimestral."/>
    <n v="3"/>
    <d v="2017-11-01T00:00:00"/>
    <x v="75"/>
    <n v="38.857142857142854"/>
    <x v="13"/>
    <n v="3"/>
    <s v="Se reemplazó a GPE (Gerencia de Proyectos Estratégicos) por GGP1 (Gerencia Grandes Proyectos 1), de conformidad con la Resolución INVIAS 3536 del 12 de noviembre de 2021."/>
    <m/>
    <n v="-1443.7333333333333"/>
    <x v="0"/>
    <n v="38.857142857142854"/>
    <n v="38.857142857142854"/>
    <n v="38.857142857142854"/>
    <m/>
    <x v="0"/>
    <s v="CUMPLIDO"/>
    <x v="26"/>
    <x v="328"/>
    <n v="1"/>
    <x v="398"/>
  </r>
  <r>
    <n v="330"/>
    <n v="400"/>
    <m/>
    <s v="Administrativo con presunta incidencia disciplinaria y fiscal."/>
    <s v="12 01 004"/>
    <s v="H2R15. Imposición de sanciones por manejo ambiental._x000a__x000a_La Autoridad Nacional de Licencias Ambientales – ANLA, mediante Resolución 186 del 3 de marzo de 2014 impuso multa al Instituto Nacional de Vías._x000a__x000a_En virtud de lo anteriormente expuesto, existe un presunto detrimento patrimonial por $2.626.88 millones con ocasión de la multa impuesta por la ANLA al Invías. _x000a__x000a_Acción 1."/>
    <s v="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
    <s v="Acción 1._x000a__x000a_Identificar y actualizar la matriz de riesgos relacionada con la imposición de multas y pagos derivados de infracciones ambientales impuestas por las Autoridades Ambientales_x000a_"/>
    <s v="1.  Mesas de trabajo para identificar los posibles riesgos relacionados con la imposición de multas y pagos derivados de infracciones ambientales impuestas por las Autoridades Ambientales._x000a__x000a_2. Actualizar la matriz de riesgos_x000a__x000a_3. Socializar la matriz de riesgos actualizada_x000a_"/>
    <s v="Acta de reuniones_x000a__x000a_Matriz actualizada _x000a__x000a_Memorando Circular con el link de la matriz_x000a__x000a_ _x000a__x000a_ _x000a_"/>
    <n v="3"/>
    <d v="2020-08-01T00:00:00"/>
    <x v="76"/>
    <n v="38.857142857142854"/>
    <x v="8"/>
    <n v="3"/>
    <s v="Acción de mejora reformulada por la Subdirección de Medio Ambiente y Gestión Social, aprobada por el Director General mediante memorando DG 43151 del 29 de julio de 2020, ante solicitud allegada en el memorando SMA 42584 del 28 de julio de 2020."/>
    <d v="2021-09-27T00:00:00"/>
    <n v="5"/>
    <x v="0"/>
    <n v="38.857142857142854"/>
    <n v="38.857142857142854"/>
    <n v="38.857142857142854"/>
    <m/>
    <x v="0"/>
    <s v="CUMPLIDO"/>
    <x v="26"/>
    <x v="329"/>
    <n v="1"/>
    <x v="399"/>
  </r>
  <r>
    <s v=""/>
    <n v="401"/>
    <m/>
    <m/>
    <s v="12 01 004"/>
    <s v="H2R15. Imposición de sanciones por manejo ambiental._x000a__x000a_La Autoridad Nacional de Licencias Ambientales – ANLA, mediante Resolución 186 del 3 de marzo de 2014 impuso multa al Instituto Nacional de Vías._x000a__x000a_En virtud de lo anteriormente expuesto, existe un presunto detrimento patrimonial por $2.626.88 millones con ocasión de la multa impuesta por la ANLA al Invías. _x000a__x000a_Acción 2."/>
    <s v="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
    <s v="Acción 2._x000a__x000a_Control y seguimiento a los permisos ambientales para disminuir el riesgo relacionado con la imposición de multas y pagos derivados de infracciones ambientales impuestas por las Autoridades Ambientales_x000a__x000a_ _x000a__x000a_ _x000a_"/>
    <s v="1. Radicación por parte de las Interventorías, listado de permisos ambientales necesarios para el proyecto_x000a__x000a_2. Radicación por parte de las Interventorías, matriz de seguimiento actos administrativos para verificar la ejecución y avance de las obligaciones derivadas de los permisos ambientales otorgados por las autoridades ambientales.  _x000a__x000a_3. Radicación por parte de las Interventorías, acta de balance ambiental para la verificación del cumplimiento de las obligaciones derivadas de los permisos ambientales otorgados por las autoridades ambientales."/>
    <s v="Acta de radicación ambiental_x000a__x000a_Matriz seguimiento actos administrativos_x000a__x000a_Balance Ambiental a la terminación del contrato de obra y/o memorando dirigido a la Unidad Ejecutora_x000a__x000a_ _x000a__x000a_ _x000a_"/>
    <n v="3"/>
    <d v="2020-08-01T00:00:00"/>
    <x v="76"/>
    <n v="38.857142857142854"/>
    <x v="8"/>
    <n v="3"/>
    <s v="Acción de mejora incluida ante reformulación adelantada por la Subdirección de Medio Ambiente y Gestión Social, aprobada por el Director General mediante memorando DG 43151 del 29 de julio de 2020, ante solicitud allegada en el memorando SMA 42584 del 28 de julio de 2020."/>
    <d v="2021-07-06T00:00:00"/>
    <n v="2.2333333333333334"/>
    <x v="0"/>
    <n v="38.857142857142854"/>
    <n v="38.857142857142854"/>
    <n v="38.857142857142854"/>
    <m/>
    <x v="0"/>
    <s v=""/>
    <x v="26"/>
    <x v="329"/>
    <n v="2"/>
    <x v="400"/>
  </r>
  <r>
    <n v="331"/>
    <n v="402"/>
    <m/>
    <s v="Administrativo con presunta incidencia disciplinaria."/>
    <s v="12 02 001"/>
    <s v="H3R15. Proceso de negociación del predio del tramo Quindío con número de ficha predial Q-OO1B._x000a__x000a_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
    <s v="Pese a lo reportado por la entidad,  se identifica falta de oportunidad del contratista para dar cumplimiento con las obligaciones a su cargo y de las fallas en materia de seguimiento a cargo de la Interventoría. "/>
    <s v="Aplicar y ejercer control de cumplimiento de la adquisición de predios desde la oferta de compra, hasta la adquisición voluntaria o por expropiación para evitar el vencimiento de los términos, mediante las mesas de trabajo entre contratista e interventoría. Check list.                                                               "/>
    <s v="Control y seguimiento de predios mediante mesas de trabajo y check list."/>
    <s v="Reporte de cumplimiento "/>
    <n v="1"/>
    <d v="2017-11-01T00:00:00"/>
    <x v="61"/>
    <n v="8.4285714285714288"/>
    <x v="8"/>
    <n v="1"/>
    <s v="SIN OBSERVACIONES"/>
    <m/>
    <n v="-1436.6333333333334"/>
    <x v="0"/>
    <n v="8.4285714285714288"/>
    <n v="8.4285714285714288"/>
    <n v="8.4285714285714288"/>
    <m/>
    <x v="0"/>
    <s v="CUMPLIDO"/>
    <x v="26"/>
    <x v="330"/>
    <n v="1"/>
    <x v="401"/>
  </r>
  <r>
    <n v="332"/>
    <n v="403"/>
    <m/>
    <s v="Administrativo con presunta incidencia disciplinaria."/>
    <s v="14 04 006"/>
    <s v="H5R15. Modificaciones contractuales._x000a__x000a_Realizada una evaluación de los ítems contractuales y las cantidades previstas a ejecutar en desarrollo del Contrato 3361/2007, se determinó lo siguiente:_x000a_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_x000a__x000a__x000a_"/>
    <s v="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
    <s v="Entregar un reporte en donde se verifique que todas las unidades ejecutoras tienen una planeación adecuada en los futuros procesos licitatorios y realizar reportes de verificación."/>
    <s v="Se entregara un reporte trimestral"/>
    <s v="Reporte trimestral"/>
    <n v="3"/>
    <d v="2017-11-01T00:00:00"/>
    <x v="65"/>
    <n v="43.142857142857146"/>
    <x v="27"/>
    <n v="3"/>
    <s v="SIN OBSERVACIONES"/>
    <m/>
    <n v="-1444.7333333333333"/>
    <x v="0"/>
    <n v="43.142857142857146"/>
    <n v="43.142857142857146"/>
    <n v="43.142857142857146"/>
    <m/>
    <x v="0"/>
    <s v="CUMPLIDO"/>
    <x v="26"/>
    <x v="331"/>
    <n v="1"/>
    <x v="402"/>
  </r>
  <r>
    <n v="333"/>
    <n v="404"/>
    <m/>
    <s v="Administrativo"/>
    <s v="11 03 002"/>
    <s v="H6R15. Planeación Contrato Plan Boyacá – Metas Físicas._x000a__x000a_A marzo de 2016, se evidenciaron retrasos en todos los frentes de obra y reducción del alcance físico de las obras._x000a_"/>
    <s v="Deficiencias en la planeación del Convenio 1724 de 2013, cuyas causas se relacionan a continuación: • Falta de coordinación interinstitucional entre el Ente Nacional y el Ente Territorial, _x000a_• Los Estudios y Diseños Fase III, a cargo de la Gobernación, presentaron en la mayoría de los casos faltantes, inconsistencias y desactualizaciones ._x000a_• Deficiencias en la Gestión predial realizada por la Gobernación de Boyacá._x000a_• Falta de planeación técnica y financiera."/>
    <s v="_x000a_Evidenciar la normal la ejecución del contrato y la actualización de los estudios y diseños._x000a_"/>
    <s v="_x000a__x000a_Reporte de los estudios y diseños actualizados, y de ejecución de la obra."/>
    <s v="Reporte de estudios y diseños actualizados"/>
    <n v="1"/>
    <d v="2017-11-01T00:00:00"/>
    <x v="61"/>
    <n v="8.4285714285714288"/>
    <x v="2"/>
    <n v="1"/>
    <s v="SIN OBSERVACIONES"/>
    <m/>
    <n v="-1436.6333333333334"/>
    <x v="0"/>
    <n v="8.4285714285714288"/>
    <n v="8.4285714285714288"/>
    <n v="8.4285714285714288"/>
    <m/>
    <x v="0"/>
    <s v="CUMPLIDO"/>
    <x v="26"/>
    <x v="332"/>
    <n v="1"/>
    <x v="403"/>
  </r>
  <r>
    <n v="334"/>
    <n v="405"/>
    <m/>
    <s v="Administrativo con presunta incidencia disciplinaria."/>
    <s v="14 02 003"/>
    <s v="H7R15. Estudios y diseños Fase III - Obras Contrato Plan Boyacá. _x000a__x000a_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
    <s v="Lo anterior debido a la falta de diseños en estructuras puntuales y los ajustes en alineamiento y sección que tuvieron que ser realizados a los diseños originales, por su desactualización y falta de coordinación con respecto a la realidad en campo"/>
    <s v="_x000a_Evidenciar la normal  ejecución del contrato y la actualización de los estudios y diseños._x000a_"/>
    <s v="_x000a__x000a_Reporte de los estudios y diseños actualizados, y de ejecución de la obra."/>
    <s v="Reporte de estudios y diseños actualizados"/>
    <n v="1"/>
    <d v="2017-11-01T00:00:00"/>
    <x v="61"/>
    <n v="8.4285714285714288"/>
    <x v="2"/>
    <n v="1"/>
    <s v="SIN OBSERVACIONES"/>
    <m/>
    <n v="-1436.6333333333334"/>
    <x v="0"/>
    <n v="8.4285714285714288"/>
    <n v="8.4285714285714288"/>
    <n v="8.4285714285714288"/>
    <m/>
    <x v="0"/>
    <s v="CUMPLIDO"/>
    <x v="26"/>
    <x v="333"/>
    <n v="1"/>
    <x v="404"/>
  </r>
  <r>
    <n v="335"/>
    <n v="406"/>
    <m/>
    <s v="Administrativo con presunta incidencia disciplinaria."/>
    <s v="11 03 002"/>
    <s v="H8R15. Planeación contratos de interventoría celebrados con ocasión del Convenio Interadministrativo 1724-2013. _x000a__x000a_Contratos de Interventoría 4054-2013, 4055-2013,4105-2013, 4106-2013, 4147-2013, 4148-2013, 4149-2013, 4183-2013, celebrados por el Invías._x000a__x000a_- El Invías suscribió los  ocho (8) mencionados contratos de interventoría para el seguimiento a los contratos de obra derivados del Convenio 1724, sin embargo, la Gobernación de Boyacá celebró  cuatro (4) contratos de obra, quedando algunos contratos con mas de una interventoría."/>
    <s v="Lo anterior, demuestra débil planeación,   deficiente coordinación interinstitucional para ejecutar de manera oportuna y efectiva los recursos  "/>
    <s v="_x000a_Presentar informe donde se sustente la función que cumplía cada interventoría en contrato de obra."/>
    <s v="Elaboración de informe."/>
    <s v="Informe"/>
    <n v="1"/>
    <d v="2017-11-01T00:00:00"/>
    <x v="61"/>
    <n v="8.4285714285714288"/>
    <x v="2"/>
    <n v="1"/>
    <s v="SIN OBSERVACIONES"/>
    <m/>
    <n v="-1436.6333333333334"/>
    <x v="0"/>
    <n v="8.4285714285714288"/>
    <n v="8.4285714285714288"/>
    <n v="8.4285714285714288"/>
    <m/>
    <x v="0"/>
    <s v="CUMPLIDO"/>
    <x v="26"/>
    <x v="334"/>
    <n v="1"/>
    <x v="405"/>
  </r>
  <r>
    <n v="336"/>
    <n v="407"/>
    <m/>
    <s v="Administrativo con presunta incidencia disciplinaria."/>
    <s v="14 04 004"/>
    <s v="H9R15. Supervisión del Convenio Interadministrativo 1724 de 2013._x000a_ _x000a_En el acervo documental de la carpeta del convenio y en los obrantes enviado con oficio OCI20757 del 5 de mayo de 2016, no se evidencia la existencia de documentos correspondientes a la vigilancia y control de la ejecución del Convenio."/>
    <s v="Lo anteriormente expuesto se suscitó por falencias de orden administrativo y conlleva un presunto incumplimiento de lo previsto en el en los numerales 1 y 2 del Artículo 34 de la Ley 734 de 2002, así como del artículo 84 de la Ley 1474 de 2011."/>
    <s v="Verificar el cumplimiento de lo dispuesto en las cláusulas del convenio relacionado con la supervisión que se debe ejercer,_x000a_presentando informe desde junio de 2016. "/>
    <s v="Solicitar al supervisor que presente los respectivos informes de supervisión y actualización de la carpeta contractual._x000a_"/>
    <s v="Informe"/>
    <n v="1"/>
    <d v="2017-11-01T00:00:00"/>
    <x v="61"/>
    <n v="8.4285714285714288"/>
    <x v="2"/>
    <n v="0.4"/>
    <s v="SIN OBSERVACIONES"/>
    <m/>
    <n v="-1436.6333333333334"/>
    <x v="7"/>
    <n v="3.3714285714285719"/>
    <n v="3.3714285714285719"/>
    <n v="8.4285714285714288"/>
    <m/>
    <x v="3"/>
    <s v="VENCIDO"/>
    <x v="26"/>
    <x v="335"/>
    <n v="1"/>
    <x v="406"/>
  </r>
  <r>
    <n v="337"/>
    <n v="408"/>
    <m/>
    <s v="Administrativo con presunta incidencia disciplinaria."/>
    <s v="14 02 014"/>
    <s v="H10R15. Resolución justificando la modalidad de contratación directa del Convenio 1724 de 2013._x000a__x000a_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
    <s v="Justificación de la contratación directa"/>
    <s v="Incluir dentro de la carpeta contractual el Acto Administrativo de justificación de la contratación directa._x000a_"/>
    <s v="Presentar el Acto Administrativo de justificación de la contratación._x000a__x000a_"/>
    <s v="Acto administrativo"/>
    <n v="1"/>
    <d v="2017-11-01T00:00:00"/>
    <x v="61"/>
    <n v="8.4285714285714288"/>
    <x v="2"/>
    <n v="1"/>
    <s v="SIN OBSERVACIONES"/>
    <m/>
    <n v="-1436.6333333333334"/>
    <x v="0"/>
    <n v="8.4285714285714288"/>
    <n v="8.4285714285714288"/>
    <n v="8.4285714285714288"/>
    <m/>
    <x v="0"/>
    <s v="CUMPLIDO"/>
    <x v="26"/>
    <x v="336"/>
    <n v="1"/>
    <x v="407"/>
  </r>
  <r>
    <n v="338"/>
    <n v="409"/>
    <m/>
    <s v="Administrativo"/>
    <s v="11 03 002"/>
    <s v="H13R15. Ejecución proyecto mejoramiento y rehabilitación de la primera calzada de la Circunvalar Barranquilla .  _x000a__x000a_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_x000a_"/>
    <s v="Debilidades en la matriz de riesgos definida para el contrato, al no contemplar actividades inherentes al proyecto y que por tanto impactan su ejecución, lo que ha conllevado a la reprogramación de las actividades contempladas en el contrato de obra. "/>
    <s v="Elaborar informe del estado actual del convenio"/>
    <s v="Solicitar informe del estado actual del convenio"/>
    <s v="Informe"/>
    <n v="1"/>
    <d v="2017-11-01T00:00:00"/>
    <x v="61"/>
    <n v="8.4285714285714288"/>
    <x v="23"/>
    <n v="1"/>
    <s v="SIN OBSERVACIONES"/>
    <m/>
    <n v="-1436.6333333333334"/>
    <x v="0"/>
    <n v="8.4285714285714288"/>
    <n v="8.4285714285714288"/>
    <n v="8.4285714285714288"/>
    <m/>
    <x v="0"/>
    <s v="CUMPLIDO"/>
    <x v="26"/>
    <x v="337"/>
    <n v="1"/>
    <x v="408"/>
  </r>
  <r>
    <n v="339"/>
    <n v="410"/>
    <m/>
    <s v="Administrativo"/>
    <s v="11 03 002"/>
    <s v="H14R15. Interventoría  Contrato 2083 de 2014._x000a__x000a_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
    <s v="Debilidades de los controles implementados que no permiten advertir oportunamente el problema presentado para el cumplimiento de la ejecución de las obras; lo que puede afectar el cumplimiento del objeto y "/>
    <s v="Coordinar en caso de convenios interadministrativos con el ente territorial para que se inicien paralelamente la contratación de la obra como de la Interventoría. "/>
    <s v="Incluir en la minuta de los convenios la clausula en la cual se señale la obligación de  iniciar paralelamente la contratación de la obra como de la Interventoría."/>
    <s v="Reporte"/>
    <n v="1"/>
    <d v="2017-11-01T00:00:00"/>
    <x v="61"/>
    <n v="8.4285714285714288"/>
    <x v="40"/>
    <n v="1"/>
    <s v="SIN OBSERVACIONES"/>
    <m/>
    <n v="-1436.6333333333334"/>
    <x v="0"/>
    <n v="8.4285714285714288"/>
    <n v="8.4285714285714288"/>
    <n v="8.4285714285714288"/>
    <m/>
    <x v="0"/>
    <s v="CUMPLIDO"/>
    <x v="26"/>
    <x v="338"/>
    <n v="1"/>
    <x v="409"/>
  </r>
  <r>
    <n v="340"/>
    <n v="411"/>
    <m/>
    <s v="Administrativo con presunta incidencia disciplinaria."/>
    <s v="14 04 004"/>
    <s v="H16R15. Proceso de supervisión de convenios interadministrativos._x000a__x000a_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_x000a_• Convenio Interadministrativo 1344 de 2014 _x000a_• Convenio Interadministrativo 1345 de 2014_x000a_ "/>
    <s v="Deficiencia en la supervisión"/>
    <s v="Actualización del Manual de Contratación, incluyendo el capitulo de supervisión contractual de conformidad con las leyes vigentes.  "/>
    <s v="Actividad 1. Capacitación al personal que ejerza funciones de supervisión en la Dirección Operativa, unidades ejecutoras y direcciones territoriales."/>
    <s v="Jornada de capacitación "/>
    <n v="10"/>
    <d v="2020-02-01T00:00:00"/>
    <x v="25"/>
    <n v="43.285714285714285"/>
    <x v="59"/>
    <n v="0"/>
    <s v="SIN OBSERVACIONES"/>
    <m/>
    <n v="-1472.1666666666667"/>
    <x v="1"/>
    <n v="0"/>
    <n v="0"/>
    <n v="43.285714285714285"/>
    <m/>
    <x v="3"/>
    <s v="VENCIDO"/>
    <x v="26"/>
    <x v="339"/>
    <n v="1"/>
    <x v="410"/>
  </r>
  <r>
    <n v="341"/>
    <n v="412"/>
    <m/>
    <s v="Administrativo"/>
    <s v="11 03 002"/>
    <s v="H17R15. Construcción de puentes peatonales en vías concesionadas - Alcance físico de las obras y plazo de las mismas. _x000a__x000a_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
    <s v="Falencias en planeación "/>
    <s v="_x000a__x000a_Incorporar en los convenios la obligación del ente contratante de las obras de obtener previamente a la contratación, los estudios y diseños requeridos para llevar a cabo el proyecto."/>
    <s v="Solicitud a la Dirección de Contratación de la incorporación de la clausula de la obligación del ente contratante relacionado con los estudios y diseños"/>
    <s v="Clausula incorporada"/>
    <n v="1"/>
    <d v="2017-11-01T00:00:00"/>
    <x v="61"/>
    <n v="8.4285714285714288"/>
    <x v="23"/>
    <n v="1"/>
    <s v="SIN OBSERVACIONES"/>
    <m/>
    <n v="-1436.6333333333334"/>
    <x v="0"/>
    <n v="8.4285714285714288"/>
    <n v="8.4285714285714288"/>
    <n v="8.4285714285714288"/>
    <m/>
    <x v="0"/>
    <s v="CUMPLIDO"/>
    <x v="26"/>
    <x v="340"/>
    <n v="1"/>
    <x v="411"/>
  </r>
  <r>
    <n v="342"/>
    <n v="413"/>
    <m/>
    <s v="Administrativo"/>
    <s v="11 03 002"/>
    <s v="H20R15. Determinación del riesgo predial. _x000a__x000a_Contrato Puente Pumarejo  642  de 2015._x000a_Revisada la Matriz de Riesgos de la licitación pública LP-DO-GGP-076-2014, se determinó que el tema predial no fue incluido. Frente a dicha situación la Entidad no suministró justificación._x000a__x000a_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
    <s v="Se evidencia deficiencias en los estudios previos al no considerar la viabilidad de afectar predios cuya infraestructura sobrepasa el presupuesto asignado para la compra de los inmuebles. "/>
    <s v="1. Incorporar en el documento &quot;Apéndice Predial&quot; de los procesos contractuales un numeral que haga referencia al Diagnóstico Predial, asignando recursos._x000a__x000a_2. Apropiar los recursos necesarios en la etapa de estructuración del proceso contractual  de consultoría para que se elabore  el Diagnóstico predial conforme lo ordenado por la Ley de Infraestructura."/>
    <s v="1. Incluir en el &quot;Apéndice Predial&quot; de los procesos contractuales un numeral con Diagnostico Predial. _x000a__x000a_2. Apropiación de recursos e informe de ejecución de los recursos apropiados para el Diagnostico predial conforme lo ordenado por la Ley de Infraestructura."/>
    <s v="1. Apéndice predial.                    _x000a__x000a_2. Documento soporte de apropiación."/>
    <n v="2"/>
    <d v="2017-11-01T00:00:00"/>
    <x v="59"/>
    <n v="51.857142857142854"/>
    <x v="8"/>
    <n v="2"/>
    <s v="Acción de mejora considerada no efectiva por la Contraloría General de la República en Informe de Auditoría Financiera 2019, página 88."/>
    <m/>
    <n v="-1446.7666666666667"/>
    <x v="0"/>
    <n v="51.857142857142854"/>
    <n v="51.857142857142854"/>
    <n v="51.857142857142854"/>
    <m/>
    <x v="0"/>
    <s v="CUMPLIDO"/>
    <x v="26"/>
    <x v="341"/>
    <n v="1"/>
    <x v="412"/>
  </r>
  <r>
    <n v="343"/>
    <n v="414"/>
    <m/>
    <s v="Administrativo"/>
    <s v="21 04 001"/>
    <s v="H21R15. Metodología para valorar rondas hidráulicas. Contrato Puente Pumarejo  642  de 2015._x000a__x000a_Ausencia de parámetros técnicos de valoración en  el Apéndice Predial, que permitan ejercer un control efectivo, para la  verificación del precio asignado a los terrenos  paralelos a cuerpos de agua, denominados zonas de rondas hidráulicas."/>
    <s v="No se evidenció consulta frente al tema ante la Autoridad rectora, que en este caso es el Instituto Geográfico Agustín Codazzi."/>
    <s v="1. Incluir parámetros técnicos de valoración en los apéndices prediales del Invías, para que su tasación sea equitativa.                                                                     _x000a__x000a_2. Metodología para el cálculo del porcentaje de tasación que se pueda manejar sobre el valor total unitario del terreno en tierra firme de valoración.                                                "/>
    <s v=" 1. Apéndices prediales con parámetros técnicos._x000a__x000a_2. Metodología para el cálculo del Porcentaje único de tasación sobre el valor total unitario del terreno en tierra firme de valoración.                                                "/>
    <s v="Criterios establecidos "/>
    <n v="2"/>
    <d v="2017-11-01T00:00:00"/>
    <x v="59"/>
    <n v="51.857142857142854"/>
    <x v="8"/>
    <n v="2"/>
    <s v="Acción de mejora considerada no efectiva por la Contraloría General de la República en Informe de Auditoría Financiera 2019, página 88."/>
    <m/>
    <n v="-1446.7666666666667"/>
    <x v="0"/>
    <n v="51.857142857142854"/>
    <n v="51.857142857142854"/>
    <n v="51.857142857142854"/>
    <m/>
    <x v="0"/>
    <s v="CUMPLIDO"/>
    <x v="26"/>
    <x v="342"/>
    <n v="1"/>
    <x v="413"/>
  </r>
  <r>
    <n v="344"/>
    <n v="415"/>
    <m/>
    <s v="Administrativo con presunta incidencia disciplinaria."/>
    <s v="11 03 002"/>
    <s v="_x000a_H22R15. Aspectos prediales en la fase de estructuración contractual del Programa Vías para la Equidad._x000a__x000a_El Instituto Nacional de Vías no cuenta con la identificación de afectación predial que genera la ejecución del Programa Vías para la Equidad, _x000a_"/>
    <s v="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
    <s v="Informar sobre la metodología predial usada específicamente en el proceso licitatorio del &quot;Programa Vías para la Equidad&quot;."/>
    <s v="Entrega de Informe de metodología predial usada específicamente en el proceso licitatorio del &quot;Programa Vías para la Equidad&quot;."/>
    <s v="Informe"/>
    <n v="1"/>
    <d v="2017-11-01T00:00:00"/>
    <x v="61"/>
    <n v="8.4285714285714288"/>
    <x v="27"/>
    <n v="1"/>
    <s v="SIN OBSERVACIONES"/>
    <m/>
    <n v="-1436.6333333333334"/>
    <x v="0"/>
    <n v="8.4285714285714288"/>
    <n v="8.4285714285714288"/>
    <n v="8.4285714285714288"/>
    <m/>
    <x v="0"/>
    <s v="CUMPLIDO"/>
    <x v="26"/>
    <x v="343"/>
    <n v="1"/>
    <x v="414"/>
  </r>
  <r>
    <n v="345"/>
    <n v="416"/>
    <m/>
    <s v="Administrativo con presunta incidencia disciplinaria."/>
    <s v="12 02 002"/>
    <s v="H23R15. Gestión predial desplegada por el contratista. Contrato 409 de 2010 Mejoramiento y Mantenimiento del Corredor Tumaco – Pasto – Mocoa._x000a__x000a_Se determinó que la gestión predial del contrato quedó inconclusa, teniendo en cuenta que la terminación de éste, correspondió al 31 de marzo de 2016 y que el Invías efectuó delegación para la realización la gestión predial al contratista._x000a__x000a_Se presenta  pendientes sin resolverse hasta el momento, como: Escrituración y pagos, expropiación entre otros. Así mismo,  se informa que se encuentra en proceso la elaboración del acta de cierre predial. "/>
    <s v="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
    <s v="Adquirir y legalizar los predios requeridos para terminación de las obras.                                                                                                                                                                    "/>
    <s v="1. Seguimiento ante la alcaldía.                                         _x000a__x000a_2. Realizar pago contra escritura.                                        _x000a__x000a_3. Reiterar solicitud ante IGAC._x000a__x000a_4. Apropiar recursos para dar cumplimiento al objeto de la adquisición predial ( voluntaria o de expropiación).                                                                           _x000a__x000a_5. Iniciar proceso de aclaración d cabida linderos  de acuerdo a resolución del IGAC en los casos que sea necesario ante notaria para posterior registro.     "/>
    <s v="Informe de gestión predial "/>
    <n v="3"/>
    <d v="2017-11-01T00:00:00"/>
    <x v="59"/>
    <n v="51.857142857142854"/>
    <x v="8"/>
    <n v="0"/>
    <s v="SIN OBSERVACIONES"/>
    <m/>
    <n v="-1446.7666666666667"/>
    <x v="1"/>
    <n v="0"/>
    <n v="0"/>
    <n v="51.857142857142854"/>
    <m/>
    <x v="3"/>
    <s v="VENCIDO"/>
    <x v="26"/>
    <x v="344"/>
    <n v="1"/>
    <x v="415"/>
  </r>
  <r>
    <n v="346"/>
    <n v="417"/>
    <m/>
    <s v="Administrativo con presunta connotación disciplinaria"/>
    <s v="12 02 002"/>
    <s v="H24R15. Balance del estado de la gestión predial. Contrato 203 De 2008 - Ancón Sur Primavera Camilo C Bolombolo. Departamento de Antioquia._x000a_ _x000a_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_x000a_"/>
    <s v="Deficiencia en la supervisión predial."/>
    <s v="Adquirir y legalizar los predios requeridos para terminación de las Obras.                                                                                                                                                                    "/>
    <s v="1. Apropiar recursos para dar cumplimiento al objeto de la adquisición predial ( voluntaria o de expropiación)._x000a__x000a_2. Seguimiento ante la alcaldía.                                          _x000a__x000a_3. Realizar pago contra escritura.                                   _x000a__x000a_4. Iniciar proceso de aclaración de cabida linderos  de acuerdo a resolución del IGAC en los casos que sea necesario ante notaria para posterior registro.                                                                             "/>
    <s v="Informe de gestión predial "/>
    <n v="3"/>
    <d v="2017-11-01T00:00:00"/>
    <x v="59"/>
    <n v="51.857142857142854"/>
    <x v="8"/>
    <n v="0"/>
    <s v="SIN OBSERVACIONES"/>
    <m/>
    <n v="-1446.7666666666667"/>
    <x v="1"/>
    <n v="0"/>
    <n v="0"/>
    <n v="51.857142857142854"/>
    <m/>
    <x v="3"/>
    <s v="VENCIDO"/>
    <x v="26"/>
    <x v="345"/>
    <n v="1"/>
    <x v="416"/>
  </r>
  <r>
    <n v="347"/>
    <n v="418"/>
    <m/>
    <s v="Administrativo con presunta connotación penal y disciplinaria."/>
    <s v="12 02 002"/>
    <s v="H25R15. Proceso de negociación del predio con la ficha predial no. Paso Montaña 003 I. Contrato 203 De 2008._x000a__x000a_Al revisar la información del proceso de negociación se detectó que el Invías  pagó dos (2) veces una misma área, dicha franja se  localiza entre la abscisa  inicial Km3+240,34 y la abscisa final km 3+306,35, en la vereda la Miel."/>
    <s v="Deficiencia en la aplicación de controles orientados a garantizar el cumplimiento de los principios de la gestión pública."/>
    <s v="Con acta de recibo definitivo y soportes anexos, demostrar el no pago doble sobre predio N° Paso montaña 003I Contrato 203 de 2008. "/>
    <s v="Actualizar informe de seguimiento financiero al proyecto con acta de recibo de contrato y soportes anexos para demostrar el no pago doble sobre predio N° Paso montaña 003I Contrato 203 de 2008. "/>
    <s v="Informe"/>
    <n v="1"/>
    <d v="2017-11-01T00:00:00"/>
    <x v="59"/>
    <n v="51.857142857142854"/>
    <x v="8"/>
    <n v="0"/>
    <s v="SIN OBSERVACIONES"/>
    <m/>
    <n v="-1446.7666666666667"/>
    <x v="1"/>
    <n v="0"/>
    <n v="0"/>
    <n v="51.857142857142854"/>
    <m/>
    <x v="3"/>
    <s v="VENCIDO"/>
    <x v="26"/>
    <x v="346"/>
    <n v="1"/>
    <x v="417"/>
  </r>
  <r>
    <n v="348"/>
    <n v="419"/>
    <m/>
    <s v="Administrativo con connotación disciplinaria"/>
    <s v="12 02 002"/>
    <s v="H26R15. Documentación que soporta el proceso de adquisición predial. Contrato 203 de 2008._x000a__x000a_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
    <s v="Deficiencia en la conservación, uso y manejo de los documentos de forma organizada, tal como lo establece el artículo 3° de la ley 590 de 1994."/>
    <s v="1. Realizar reporte de cumplimiento de organización  de carpetas de acuerdo a Check list.                                                                               _x000a__x000a_2. Actualizar formatos de organización  y completar información documental requerida en las carpetas de las fichas prediales: 015 I.; 004 D.; 003 I.; 004 D.; 006 I.; 015 I.; 034 D.; 025 D.; 016 C.; 006 D.    "/>
    <s v="1. Organizar los documentos de acuerdo a Check list, instructivo de recepción de documentos de archivo del Invías.                                        _x000a__x000a_2. Informe de la organización documental en las carpetas de predios. "/>
    <s v="Carpetas organizadas"/>
    <n v="10"/>
    <d v="2017-11-01T00:00:00"/>
    <x v="59"/>
    <n v="51.857142857142854"/>
    <x v="8"/>
    <n v="0"/>
    <s v="SIN OBSERVACIONES"/>
    <m/>
    <n v="-1446.7666666666667"/>
    <x v="1"/>
    <n v="0"/>
    <n v="0"/>
    <n v="51.857142857142854"/>
    <m/>
    <x v="3"/>
    <s v="VENCIDO"/>
    <x v="26"/>
    <x v="347"/>
    <n v="1"/>
    <x v="418"/>
  </r>
  <r>
    <n v="349"/>
    <n v="420"/>
    <m/>
    <s v="Administrativo con presunta connotación disciplinaria"/>
    <s v="12 02 002"/>
    <s v="H27R15. Aplicación oportuna del proceso de expropiación. Contrato 203 de 2008._x000a__x000a_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_x000a__x000a_(a) Para el coso del predio identificado con la ficha predial 009 B I, el cual fue notificado para oferta de compra en  marzo 09 de 2010, y que  a vigencia de 2016, el INVIAS  informa  que aún no se ha iniciado el proceso de expropiación, es decir 6 años después. _x000a_"/>
    <s v="No aplicación oportuna de la expropiación."/>
    <s v="_x000a_Elaborar documentos técnicos para las estructuraciones en fase 1 y 2, que orienten la estimación del valor de la gestión y adquisición predial de los proyectos.                                                                                                                                                                                            "/>
    <s v="_x000a__x000a__x000a_1. Elaboración de anexos técnicos Fase 1 y Fase 2._x000a__x000a_2. Realizar publicación en el repositorio de los documentos técnicos vía SharePoint dispuesto para las unidades ejecutoras. _x000a_"/>
    <s v="_x000a_Documentos técnicos elaborados y publicados."/>
    <n v="2"/>
    <d v="2020-08-01T00:00:00"/>
    <x v="67"/>
    <n v="30.142857142857142"/>
    <x v="8"/>
    <n v="2"/>
    <s v="Acción de mejora reformulada por la Subdirección de Medio Ambiente y Gestión Social, aprobada por el Director General mediante memorando DG 43151 del 29 de julio de 2020, ante solicitud allegada en el memorando SMA 42584 del 28 de julio de 2020."/>
    <d v="2020-12-27T00:00:00"/>
    <n v="-2.1"/>
    <x v="0"/>
    <n v="30.142857142857142"/>
    <n v="30.142857142857142"/>
    <n v="30.142857142857142"/>
    <m/>
    <x v="0"/>
    <s v="CUMPLIDO"/>
    <x v="26"/>
    <x v="348"/>
    <n v="1"/>
    <x v="419"/>
  </r>
  <r>
    <n v="350"/>
    <n v="421"/>
    <m/>
    <s v="Administrativo"/>
    <s v="12 02 002"/>
    <s v="H28R15. Cierre de la gestión predial del contrato 203 de 2008._x000a_ _x000a_Teniendo en cuenta la finalización del contrato, el día 22 de diciembre de 2015, se detectaron  algunos temas  pendientes de cierre, que a continuación se relacionan: _x000a__x000a_• Las obras objeto del contrato afectaron el predio donde funcionaba la institución educativa Gustavo Duarte._x000a_• El Instituto indica  que de los 25 expedientes prediales están pendientes por entregar 6 predios por concepto compensación paisajística, toda vez que se encuentran en trámites notariales y de registro. "/>
    <s v="No adecuada administración de los predios de uso público adquiridos en desarrollo de los proyectos viales."/>
    <s v="Adquirir y legalizar los predios requeridos para terminación de las obras.                                                                                                                                                                                                                    "/>
    <s v="1. Definir inventario de los predios adquiridos, y colocarlos a la vigilancia del Municipio correspondiente.                                                                                 _x000a__x000a_2. Mediante escrito, solicitar al municipio de Floridablanca definir la tradición (traspaso) del predio compensado y descargarlo del inventario del Invías."/>
    <s v="Informe"/>
    <n v="2"/>
    <d v="2017-11-01T00:00:00"/>
    <x v="59"/>
    <n v="51.857142857142854"/>
    <x v="8"/>
    <n v="2"/>
    <s v="SIN OBSERVACIONES"/>
    <m/>
    <n v="-1446.7666666666667"/>
    <x v="0"/>
    <n v="51.857142857142854"/>
    <n v="51.857142857142854"/>
    <n v="51.857142857142854"/>
    <m/>
    <x v="0"/>
    <s v="CUMPLIDO"/>
    <x v="26"/>
    <x v="349"/>
    <n v="1"/>
    <x v="420"/>
  </r>
  <r>
    <n v="351"/>
    <n v="422"/>
    <m/>
    <s v="Administrativo con presunta incidencia disciplinaria."/>
    <s v="15 05 001"/>
    <s v="H30R15. Liquidación de los contratos derivados del convenio interadministrativo (FONADE-EJÉRCITO) 267 de 2009 (200925)._x000a__x000a_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_x000a_Contratos derivados sin liquidar _x000a_CONTRATO DERIVADO ESTADO FECHA DE VENCIMIENTO_x000a_2092649 EN LIQUIDACIÓN 26-ene-11_x000a_2130332 TERMINADO 31-dic-13_x000a__x000a_Acción 1._x000a_"/>
    <s v="Oportunidad en la liquidación"/>
    <s v="Acción 1._x000a__x000a_Establecer en la minuta de los convenios Interadministrativos que la liquidación de los contratos derivados debe realizarse en los términos del articulo 11 de la Ley 1150 de 2007"/>
    <s v="Memorando informando a la Dirección de Contratación que se debe establecer en la minuta de los convenios interadministrativos la obligación del ente territorial de liquidar los contratos derivados dentro del termino establecido en el articulo 11 de la ley 1150 de 2007"/>
    <s v="Memorando y respuesta "/>
    <n v="2"/>
    <d v="2017-11-01T00:00:00"/>
    <x v="61"/>
    <n v="8.4285714285714288"/>
    <x v="23"/>
    <n v="2"/>
    <s v="SIN OBSERVACIONES"/>
    <m/>
    <n v="-1436.6333333333334"/>
    <x v="0"/>
    <n v="8.4285714285714288"/>
    <n v="8.4285714285714288"/>
    <n v="8.4285714285714288"/>
    <m/>
    <x v="0"/>
    <s v="CUMPLIDO"/>
    <x v="26"/>
    <x v="350"/>
    <n v="1"/>
    <x v="421"/>
  </r>
  <r>
    <s v=""/>
    <n v="423"/>
    <m/>
    <m/>
    <s v="15 05 001"/>
    <s v="H30R15. Liquidación de los contratos derivados del convenio interadministrativo (FONADE-EJÉRCITO) 267 de 2009 (200925)._x000a__x000a_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_x000a_Contratos derivados sin liquidar _x000a_CONTRATO DERIVADO ESTADO FECHA DE VENCIMIENTO_x000a_2092649 EN LIQUIDACIÓN 26-ene-11_x000a_2130332 TERMINADO 31-dic-13_x000a__x000a_Acción 2."/>
    <s v="Oportunidad en la liquidación"/>
    <s v="Acción 2._x000a__x000a_Establecer en la minuta de los convenios Interadministrativos que la liquidación de los contratos derivados debe realizarse en los términos del articulo 11 de la Ley 1150 de 2008"/>
    <s v="Inclusión de la cláusula  en la minuta."/>
    <s v="Minuta"/>
    <n v="1"/>
    <d v="2017-11-01T00:00:00"/>
    <x v="61"/>
    <n v="8.4285714285714288"/>
    <x v="40"/>
    <n v="1"/>
    <s v="SIN OBSERVACIONES"/>
    <m/>
    <n v="-1436.6333333333334"/>
    <x v="0"/>
    <n v="8.4285714285714288"/>
    <n v="8.4285714285714288"/>
    <n v="8.4285714285714288"/>
    <m/>
    <x v="0"/>
    <s v=""/>
    <x v="26"/>
    <x v="350"/>
    <n v="2"/>
    <x v="422"/>
  </r>
  <r>
    <n v="352"/>
    <n v="424"/>
    <m/>
    <s v="Administrativo con presunta incidencia disciplinaria y fiscal (Indagación preliminar)"/>
    <s v="12 01 003"/>
    <s v="H32R15. Estudios previos, planeación y ejecución de obras derivadas del convenio 267 (200925) de 2009. _x000a__x000a_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
    <s v="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x v="56"/>
    <n v="16.714285714285715"/>
    <x v="6"/>
    <n v="1"/>
    <s v="De acuerdo con lo comunicado por la Dirección Técnica y de Estructuración mediante el memorando DTE 22156 del 29/03/2022, la acción y la unidad de medida son abarcadas por la Guía de Estructuración de Proyectos del INVIAS adoptada en la Resolución 949 del 23 de marzo de 2022."/>
    <m/>
    <n v="-1465.9666666666667"/>
    <x v="0"/>
    <n v="16.714285714285715"/>
    <n v="16.714285714285715"/>
    <n v="16.714285714285715"/>
    <m/>
    <x v="0"/>
    <s v="CUMPLIDO"/>
    <x v="26"/>
    <x v="351"/>
    <n v="1"/>
    <x v="423"/>
  </r>
  <r>
    <n v="353"/>
    <n v="425"/>
    <m/>
    <s v="Administrativo con presunta incidencia disciplinaria"/>
    <s v="12 01 003"/>
    <s v="H38R15. Convenio 3141 de 2013 – ejecución de obras con contratos de obra suspendidos._x000a__x000a_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
    <s v="Deficiencia en la supervisión."/>
    <s v="Coordinar en caso de convenios interadministrativos con el ente territorial para que se inicien paralelamente la contratación de la obra como de la Interventoría. G205:M205"/>
    <s v="Incluir en la minuta de los convenios la clausula en la cual se señale la obligación de  iniciar paralelamente la contratación de la obra como de la Interventoría."/>
    <s v="Reporte"/>
    <n v="1"/>
    <d v="2017-11-01T00:00:00"/>
    <x v="61"/>
    <n v="8.4285714285714288"/>
    <x v="23"/>
    <n v="1"/>
    <s v="SIN OBSERVACIONES"/>
    <m/>
    <n v="-1436.6333333333334"/>
    <x v="0"/>
    <n v="8.4285714285714288"/>
    <n v="8.4285714285714288"/>
    <n v="8.4285714285714288"/>
    <m/>
    <x v="0"/>
    <s v="CUMPLIDO"/>
    <x v="26"/>
    <x v="352"/>
    <n v="1"/>
    <x v="424"/>
  </r>
  <r>
    <n v="354"/>
    <n v="426"/>
    <m/>
    <s v="Administrativo con presunta incidencia disciplinaria"/>
    <s v="11 03 001"/>
    <s v="H39R15. Continuidad interventoría Convenio 3141 de 2013. _x000a__x000a_Sin embargo, aunque las obras del Convenio 3141 de 2013 no se han terminado de ejecutar, el convenio interadministrativo 3293 de 2013 no fue prorrogado, como consta en el Informe Final Mensual 19 de Febrero de 2016. _x000a_A la fecha de la comunicación de la observación, la contraparte no había contratado la interventoría, siendo esta adjudicada a la Universidad Nacional de Colombia de acuerdo a lo expresado en el anexo al oficio DG 29253 del 23 de junio de 2014."/>
    <s v="Debilidades en la planeación presupuestal del convenio."/>
    <s v="Verificar  que cuando estén suspendidos los convenios o contratos no se continúen realizando actividades. "/>
    <s v="Reporte que evidencie la no ejecución de  actividades mientras estén en suspensión los convenios o contratos."/>
    <s v="Reporte"/>
    <n v="1"/>
    <d v="2017-11-01T00:00:00"/>
    <x v="61"/>
    <n v="8.4285714285714288"/>
    <x v="23"/>
    <n v="1"/>
    <s v="SIN OBSERVACIONES"/>
    <m/>
    <n v="-1436.6333333333334"/>
    <x v="0"/>
    <n v="8.4285714285714288"/>
    <n v="8.4285714285714288"/>
    <n v="8.4285714285714288"/>
    <m/>
    <x v="0"/>
    <s v="CUMPLIDO"/>
    <x v="26"/>
    <x v="353"/>
    <n v="1"/>
    <x v="425"/>
  </r>
  <r>
    <n v="355"/>
    <n v="427"/>
    <m/>
    <s v="Administrativo"/>
    <s v="14 04 004"/>
    <s v="H43R15. Convenio interadministrativo 0517 de 2015,  contrato  de obra LP-MP-001 de 2015.Cumplimiento de funciones de la interventoría._x000a_ _x000a_• En la apertura de la bitácora no se registró la identificación del contrato, ni de los Directores de obra e interventoría ni de los respectivos residentes._x000a_• No se registran completamente cantidades y calidades de materiales empleados o de obras ejecutadas y aunque se han consignado anotaciones sobre toma de muestras para el control de calidad de concretos."/>
    <s v="Deficiencia en el control a interventoría."/>
    <s v="Actualizar la bitácora con los registros respectivos."/>
    <s v="Oficiar a la interventoría para la entrega de los informes de manera mensual. En el informe final soportar toda la documentación para garantizar la calidad de la obra."/>
    <s v="Informe"/>
    <n v="1"/>
    <d v="2017-11-01T00:00:00"/>
    <x v="61"/>
    <n v="8.4285714285714288"/>
    <x v="2"/>
    <n v="1"/>
    <s v="SIN OBSERVACIONES"/>
    <m/>
    <n v="-1436.6333333333334"/>
    <x v="0"/>
    <n v="8.4285714285714288"/>
    <n v="8.4285714285714288"/>
    <n v="8.4285714285714288"/>
    <m/>
    <x v="0"/>
    <s v="CUMPLIDO"/>
    <x v="26"/>
    <x v="354"/>
    <n v="1"/>
    <x v="426"/>
  </r>
  <r>
    <n v="356"/>
    <n v="428"/>
    <m/>
    <s v="Administrativo con presunta incidencia disciplinaria"/>
    <s v="22 03 003"/>
    <s v="H48R15. Publicación SECOP - Convenio 2211 de 2014._x000a__x000a_De la revisión efectuada en el Sistema Electrónico para la Contratación Pública  (con página web https://www.contratos.gov.co/consultas/inicioConsulta.do), se evidencia que no se hizo la respectiva publicación del último proceso en dicho sistema."/>
    <s v="Debilidades en el control de publicación"/>
    <s v="_x000a_Evidenciar la no obligación del municipio de la publicación en el aplicativo SECOP."/>
    <s v="Solicitud al gestor de la no obligación de la publicación."/>
    <s v="Reporte"/>
    <n v="1"/>
    <d v="2017-11-01T00:00:00"/>
    <x v="61"/>
    <n v="8.4285714285714288"/>
    <x v="2"/>
    <n v="1"/>
    <s v="SIN OBSERVACIONES"/>
    <m/>
    <n v="-1436.6333333333334"/>
    <x v="0"/>
    <n v="8.4285714285714288"/>
    <n v="8.4285714285714288"/>
    <n v="8.4285714285714288"/>
    <m/>
    <x v="0"/>
    <s v="CUMPLIDO"/>
    <x v="26"/>
    <x v="355"/>
    <n v="1"/>
    <x v="427"/>
  </r>
  <r>
    <n v="357"/>
    <n v="429"/>
    <m/>
    <s v="Administrativo con presunta incidencia disciplinaria."/>
    <s v="22 03 003"/>
    <s v="H49R15. Publicidad del Convenio 1282 de 2014 y del Contrato 1927 de 2014. _x000a__x000a_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_x000a__x000a_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_x000a_"/>
    <s v="Debilidades en el control de publicación"/>
    <s v="Evidenciar el cumplimiento de la publicación y actualización del Convenio 1282 de 2014 y del Contrato 1927 de 2014 en los aplicativos SECOP y SICO."/>
    <s v="Reporte de la actualización y publicación en los aplicativos SECOP y SICO."/>
    <s v="Reporte"/>
    <n v="1"/>
    <d v="2017-11-01T00:00:00"/>
    <x v="61"/>
    <n v="8.4285714285714288"/>
    <x v="2"/>
    <n v="1"/>
    <s v="SIN OBSERVACIONES"/>
    <m/>
    <n v="-1436.6333333333334"/>
    <x v="0"/>
    <n v="8.4285714285714288"/>
    <n v="8.4285714285714288"/>
    <n v="8.4285714285714288"/>
    <m/>
    <x v="0"/>
    <s v="CUMPLIDO"/>
    <x v="26"/>
    <x v="356"/>
    <n v="1"/>
    <x v="428"/>
  </r>
  <r>
    <n v="358"/>
    <n v="430"/>
    <m/>
    <s v="Administrativo"/>
    <s v="22 03 003"/>
    <s v="H50R15. Publicidad del Contrato 140 de 2015._x000a__x000a_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
    <s v="Debilidades en el control de publicación"/>
    <s v="Evidenciar el cumplimiento de la publicación y actualización del Contrato 140 de 2015 en los aplicativos SECOP y SICO."/>
    <s v="Reporte de la actualización y publicación en los aplicativos SECOP y SICO."/>
    <s v="Reporte"/>
    <n v="1"/>
    <d v="2017-11-01T00:00:00"/>
    <x v="61"/>
    <n v="8.4285714285714288"/>
    <x v="2"/>
    <n v="0.5"/>
    <s v="SIN OBSERVACIONES"/>
    <m/>
    <n v="-1436.6333333333334"/>
    <x v="4"/>
    <n v="4.2142857142857144"/>
    <n v="4.2142857142857144"/>
    <n v="8.4285714285714288"/>
    <m/>
    <x v="3"/>
    <s v="VENCIDO"/>
    <x v="26"/>
    <x v="357"/>
    <n v="1"/>
    <x v="429"/>
  </r>
  <r>
    <n v="359"/>
    <n v="431"/>
    <m/>
    <s v="Administrativo"/>
    <s v="12 01 003"/>
    <s v="H51R15. Interventoría Financiera. _x000a__x000a_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
    <s v="Debilidades en el control financiero."/>
    <s v="Realizar seguimiento a las obligaciones de la interventoría."/>
    <s v="Elaborar memorando circular para las Direcciones Territoriales a fin de que el interventor cumpla con la entrega de los informes que contengan todos parámetros del formato del Manual de Interventoría. _x000a__x000a__x000a_"/>
    <s v="Reporte trimestral"/>
    <n v="3"/>
    <d v="2017-11-01T00:00:00"/>
    <x v="65"/>
    <n v="43.142857142857146"/>
    <x v="2"/>
    <n v="0"/>
    <s v="SIN OBSERVACIONES"/>
    <m/>
    <n v="-1444.7333333333333"/>
    <x v="1"/>
    <n v="0"/>
    <n v="0"/>
    <n v="43.142857142857146"/>
    <m/>
    <x v="3"/>
    <s v="VENCIDO"/>
    <x v="26"/>
    <x v="358"/>
    <n v="1"/>
    <x v="430"/>
  </r>
  <r>
    <n v="360"/>
    <n v="432"/>
    <m/>
    <s v="Con otra incidencia - Archivo General de la Nación."/>
    <s v="16 03 100"/>
    <s v="H52R15. Archivística y Gestión Documental._x000a__x000a_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
    <s v="Lo anterior se presenta por debilidades en las actividades y controles inherentes a la organización de expedientes contractuales, que derivan en inadecuada gestión documental. "/>
    <s v="Seguimiento al  cumplimiento de los lineamientos  sobre la gestión documental y asesorar en el proceso a las Direcciones Territoriales que así lo soliciten, de acuerdo a la Ley 594 de 2000."/>
    <s v="Remitir memorando circular con instrucciones sobre la gestión documental y asesorar en el proceso a las Direcciones Territoriales que así lo soliciten."/>
    <s v="Reporte trimestral de cumplimiento de los lineamientos"/>
    <n v="3"/>
    <d v="2017-11-01T00:00:00"/>
    <x v="65"/>
    <n v="43.142857142857146"/>
    <x v="56"/>
    <n v="3"/>
    <s v="SIN OBSERVACIONES"/>
    <m/>
    <n v="-1444.7333333333333"/>
    <x v="0"/>
    <n v="43.142857142857146"/>
    <n v="43.142857142857146"/>
    <n v="43.142857142857146"/>
    <m/>
    <x v="0"/>
    <s v="CUMPLIDO"/>
    <x v="26"/>
    <x v="359"/>
    <n v="1"/>
    <x v="431"/>
  </r>
  <r>
    <n v="361"/>
    <n v="433"/>
    <m/>
    <s v="Administrativo"/>
    <s v="11 03 002"/>
    <s v="H53R15 Cumplimiento metas plan de acción 2015. Administrativo. _x000a__x000a_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_x000a_"/>
    <s v="Deficiente planeación y seguimiento, la no oportuna y efectiva coordinación interinstitucional"/>
    <s v="Reportar el cumplimiento de la las metas programadas. "/>
    <s v="Entrega de reporte donde se señale el cumplimiento de la las metas programadas. "/>
    <s v="Reporte trimestral"/>
    <n v="3"/>
    <d v="2017-11-01T00:00:00"/>
    <x v="65"/>
    <n v="43.142857142857146"/>
    <x v="27"/>
    <n v="3"/>
    <s v="SIN OBSERVACIONES"/>
    <m/>
    <n v="-1444.7333333333333"/>
    <x v="0"/>
    <n v="43.142857142857146"/>
    <n v="43.142857142857146"/>
    <n v="43.142857142857146"/>
    <m/>
    <x v="0"/>
    <s v="CUMPLIDO"/>
    <x v="26"/>
    <x v="360"/>
    <n v="1"/>
    <x v="432"/>
  </r>
  <r>
    <n v="362"/>
    <n v="434"/>
    <m/>
    <s v="Administrativo"/>
    <s v="11 01 002"/>
    <s v="H54R15. Inspección e intervención de puentes a cargo del INVIAS. _x000a__x000a_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_x000a__x000a_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
    <s v="Deficiente planificación y ejecución del presupuesto, así como también a debilidades en la priorización de necesidades,"/>
    <s v="1. Solicitar en el anteproyecto de presupuesto de 2017 los recursos para la atención de los puentes en estado grave y critico._x000a__x000a_2. Reporte de la inversión de los recursos en la intervención realizada en los puentes en la vigencia 2017."/>
    <s v="1. Solicitud de recursos._x000a__x000a_2. Realizar reporte de inversión de los recursos en la intervención de los puentes."/>
    <s v="1. Asignación de recursos_x000a__x000a_2. Reporte"/>
    <n v="2"/>
    <d v="2017-11-01T00:00:00"/>
    <x v="61"/>
    <n v="8.4285714285714288"/>
    <x v="23"/>
    <n v="2"/>
    <s v="SIN OBSERVACIONES"/>
    <m/>
    <n v="-1436.6333333333334"/>
    <x v="0"/>
    <n v="8.4285714285714288"/>
    <n v="8.4285714285714288"/>
    <n v="8.4285714285714288"/>
    <m/>
    <x v="0"/>
    <s v="CUMPLIDO"/>
    <x v="26"/>
    <x v="361"/>
    <n v="1"/>
    <x v="433"/>
  </r>
  <r>
    <n v="363"/>
    <n v="435"/>
    <m/>
    <s v="Administrativo"/>
    <s v="11 01 002"/>
    <s v="H55R15. Avance proyectos contratos plan._x000a__x000a_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
    <s v="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
    <s v="Presentar un informe por cada contrato Plan respecto al estado físico y financiero."/>
    <s v="Solicitar a los gestores el respectivo informe."/>
    <s v="Informe."/>
    <n v="1"/>
    <d v="2017-11-01T00:00:00"/>
    <x v="61"/>
    <n v="8.4285714285714288"/>
    <x v="2"/>
    <n v="1"/>
    <s v="SIN OBSERVACIONES"/>
    <m/>
    <n v="-1436.6333333333334"/>
    <x v="0"/>
    <n v="8.4285714285714288"/>
    <n v="8.4285714285714288"/>
    <n v="8.4285714285714288"/>
    <m/>
    <x v="0"/>
    <s v="CUMPLIDO"/>
    <x v="26"/>
    <x v="362"/>
    <n v="1"/>
    <x v="434"/>
  </r>
  <r>
    <n v="364"/>
    <n v="436"/>
    <m/>
    <s v="Administrativo con presunta incidencia disciplinaria."/>
    <s v="19 07 002"/>
    <s v="H56R15. Registro de información en página web del Invías._x000a__x000a_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
    <s v="Debilidades en  la aplicación de los controles y de seguimiento y monitoreo"/>
    <s v="Actualizar en la pagina web de la entidad la información recibida por las diferentes dependencias."/>
    <s v="1. Realizar por parte del Grupo de Comunicaciones un inventario de las actualizaciones de información que fueron solicitadas a las unidades ejecutoras y que fueron publicadas._x000a__x000a_2. Enviar un reporte mensual a la Oficina de Control Interno._x000a_ _x000a_"/>
    <s v="Reportes de información actualizada"/>
    <n v="6"/>
    <d v="2017-11-01T00:00:00"/>
    <x v="77"/>
    <n v="30.142857142857142"/>
    <x v="57"/>
    <n v="6"/>
    <s v="SIN OBSERVACIONES"/>
    <m/>
    <n v="-1441.7"/>
    <x v="0"/>
    <n v="30.142857142857142"/>
    <n v="30.142857142857142"/>
    <n v="30.142857142857142"/>
    <m/>
    <x v="0"/>
    <s v="CUMPLIDO"/>
    <x v="26"/>
    <x v="363"/>
    <n v="1"/>
    <x v="435"/>
  </r>
  <r>
    <n v="365"/>
    <n v="437"/>
    <m/>
    <s v="Administrativo para indagación preliminar"/>
    <s v="17 02 011"/>
    <s v="H60R15. Liquidación y pago intereses moratorios._x000a__x000a_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
    <s v="Al respecto,  ha de decirse que, una vez ejecutoriado el Laudo Arbitral en la forma indicada, INVIAS estaba en la obligación del pago total de la condena determinada  dentro del término, con el fin de evitar la generación de intereses moratorios."/>
    <s v="Revisar y actualizar el procedimiento ALEDEJ-PR-7 PAGO DE CRÉDITOS JUDICIALES, incorporando las acciones de gestión de recursos para  pago."/>
    <s v="Revisar y actualizar el procedimiento ALEDEJ-PR-7 PAGO DE CRÉDITOS JUDICIALES incorporando las acciones de gestión de recursos para  pago."/>
    <s v="Procedimiento revisado y actualizado"/>
    <n v="1"/>
    <d v="2021-07-30T00:00:00"/>
    <x v="16"/>
    <n v="22"/>
    <x v="20"/>
    <n v="0"/>
    <s v="Acción reformulada por la Oficina Asesora Jurídica según memorando OAJ 56118 del 05/08/2021, aprobada por el Director General en memorando DG 56019 del 05/08/2021."/>
    <m/>
    <n v="-1485.3666666666666"/>
    <x v="1"/>
    <n v="0"/>
    <n v="0"/>
    <n v="22"/>
    <m/>
    <x v="3"/>
    <s v="VENCIDO"/>
    <x v="26"/>
    <x v="364"/>
    <n v="1"/>
    <x v="436"/>
  </r>
  <r>
    <n v="366"/>
    <n v="438"/>
    <m/>
    <s v="Administrativo con presunta connotación disciplinaria"/>
    <s v="19 07 002"/>
    <s v="H61R15. Información procesos judiciales._x000a__x000a_Se presenta diferencia de 830 procesos judiciales, entre la  información de procesos judiciales reportada por la entidad en el Formato F.9 - SIRECI y la reportada en el Sistema Único de Gestión e información Litigiosa del Estado Ekogui._x000a__x000a_En el formulario F9 de la Cuenta Fiscal 2015, aparecen registrados 3.386 procesos judiciales. _x000a__x000a_De otra parte, la Entidad con oficio OCI 18499  del 26 de abril de 2016, reportó que en el Sistema Único de Gestión e información Litigiosa del Estado EKogui con corte a diciembre 31 de 2015, se registra un total de 4.216 procesos judiciales activos."/>
    <s v="Lo expuesto, evidencia debilidades en el manejo, reporte y consistencia de la información judicial por parte de Invías, afectando su nivel de confiabilidad, seguridad y solidez."/>
    <s v="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
    <s v="Solicitar informe mensual elaborado por los abogados que ejercen la defensa del Invías, involucrando a los Directores Territoriales para que efectúen el seguimiento de la información que se debe diligenciar."/>
    <s v="1. Requerimiento mensualmente a los abogados apoderados de procesos a nivel nacional._x000a__x000a_2. Reporte trimestral del administrador del EKOGUI evidenciando que se encuentra actualizado."/>
    <n v="16"/>
    <d v="2017-11-01T00:00:00"/>
    <x v="59"/>
    <n v="51.857142857142854"/>
    <x v="20"/>
    <n v="16"/>
    <s v="SIN OBSERVACIONES"/>
    <d v="2021-08-26T00:00:00"/>
    <n v="34.366666666666667"/>
    <x v="0"/>
    <n v="51.857142857142854"/>
    <n v="51.857142857142854"/>
    <n v="51.857142857142854"/>
    <m/>
    <x v="0"/>
    <s v="CUMPLIDO"/>
    <x v="26"/>
    <x v="365"/>
    <n v="1"/>
    <x v="437"/>
  </r>
  <r>
    <n v="367"/>
    <n v="439"/>
    <m/>
    <s v="Administrativo con presunta connotación disciplinaria"/>
    <s v="12 01 003"/>
    <s v="H62R15. Funciones del apoderado. _x000a__x000a_Algunos de  los apoderados designados por Invías presuntamente no están dando cabal cumplimiento a sus funciones, acorde con lo establecido en el Artículo 10 del Decreto 2052 de 2014 &quot;Por el cual se reglamenta la implementación del Sistema Único de Gestión e Información de la Actividad Litigiosa del Estado - EKogui."/>
    <s v="Debilidades en el cumplimiento de las funciones por parte de los apoderados de Invías, lo que puede afectar el seguimiento a los procesos y procedimientos inherentes a la actividad judicial y extrajudicial de la Entidad."/>
    <s v="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
    <s v="Solicitar informe mensual elaborado por los abogados que ejercen la defensa del Invías, involucrando a los Directores Territoriales para que efectúen el seguimiento de la información que se debe diligenciar."/>
    <s v="1. Requerimiento mensual a los abogados apoderados de procesos a nivel nacional._x000a__x000a_2. Reporte trimestral del administrador del EKOGUI evidenciando que se encuentra actualizado."/>
    <n v="16"/>
    <d v="2017-11-01T00:00:00"/>
    <x v="59"/>
    <n v="51.857142857142854"/>
    <x v="20"/>
    <n v="16"/>
    <s v="SIN OBSERVACIONES"/>
    <d v="2021-08-26T00:00:00"/>
    <n v="34.366666666666667"/>
    <x v="0"/>
    <n v="51.857142857142854"/>
    <n v="51.857142857142854"/>
    <n v="51.857142857142854"/>
    <m/>
    <x v="0"/>
    <s v="CUMPLIDO"/>
    <x v="26"/>
    <x v="366"/>
    <n v="1"/>
    <x v="438"/>
  </r>
  <r>
    <n v="368"/>
    <n v="440"/>
    <m/>
    <s v="Administrativo"/>
    <s v="12 01 003"/>
    <s v="H63R15. Seguimiento y coordinación en el proceso de la defensa jurídica en los procesos de expropiación._x000a__x000a_Existe desinformación y falta de coordinación respecto de los encargados de llevar a cabo los procesos de expropiación, toda vez que no tienen claro los trámites presupuestales cuando se requieren._x000a__x000a_Contrato 203-2007:_x000a__x000a_Radicado 2013-621: El apoderado manifiesta que no existe disponibilidad presupuestal para gastos procesales, por lo que no se ha enviado edicto por correo certificado al demandado._x000a__x000a_La Entidad manifestó  que en el proceso de expropiación adelantado con ocasión de la Transversal del Cusiana  (Contrato 807 de 2009), no hay dependiente judicial que pueda revisar los estados del proceso,  para poder atender en forma oportuna los requerimientos del juzgado._x000a__x000a_Acción 1."/>
    <s v="Lo anterior denota falta de coordinación por parte de las áreas involucradas."/>
    <s v="Acuerdo de Niveles de Servicio - Unidades Ejecutoras - SMA frente al reporte de información y trámites presupuestales para el inicio de los procesos de expropiación judicial."/>
    <s v="Acuerdo de Niveles de Servicio - Unidades Ejecutoras - SMA frente al reporte de información y trámites presupuestales para el inicio de los procesos de expropiación judicial."/>
    <s v="Acuerdo de Niveles de Servicio suscrito"/>
    <n v="1"/>
    <d v="2021-07-30T00:00:00"/>
    <x v="16"/>
    <n v="22"/>
    <x v="20"/>
    <n v="0"/>
    <s v="Acción reformulada por la Oficina Asesora Jurídica según memorando OAJ 56118 del 05/08/2021, aprobada por el Director General en memorando DG 56019 del 05/08/2021."/>
    <m/>
    <n v="-1485.3666666666666"/>
    <x v="1"/>
    <n v="0"/>
    <n v="0"/>
    <n v="22"/>
    <m/>
    <x v="3"/>
    <s v="VENCIDO"/>
    <x v="26"/>
    <x v="367"/>
    <n v="1"/>
    <x v="439"/>
  </r>
  <r>
    <s v=""/>
    <n v="441"/>
    <m/>
    <m/>
    <s v="12 01 003"/>
    <s v="H63R15. Seguimiento y coordinación en el proceso de la defensa jurídica en los procesos de expropiación._x000a__x000a_Existe desinformación y falta de coordinación respecto de los encargados de llevar a cabo los procesos de expropiación, toda vez que no tienen claro los trámites presupuestales cuando se requieren._x000a__x000a_Contrato 203-2007:_x000a__x000a_- Radicado 2013-621: El apoderado manifiesta que no existe disponibilidad presupuestal para gastos procesales, por lo que no se ha enviado edicto por correo certificado al demandado._x000a_La Entidad manifestó  que en el proceso de expropiación adelantado con ocasión de la Transversal del Cusiana  (Contrato 807 de 2009), no hay dependiente judicial que pueda revisar los estados del proceso,  para poder atender en forma oportuna los requerimientos del juzgado._x000a__x000a_Acción 2."/>
    <s v="Esta situación se presenta debido a que el proceso de expropiación fue presentado después de la finalización del plazo contractual, en razón a  inconvenientes   que surgieron en la enajenación voluntaria, por los obstáculos y acciones presentadas por la propietaria."/>
    <s v="Acción 2._x000a__x000a_Realizar las acciones administrativas y judiciales a que haya lugar."/>
    <s v="1. Asignar a la Subdirección recursos para asumir costos para las actuaciones procesales de expropiación por vía Judicial.                                                                     _x000a__x000a_2. Iniciar los procesos de expropiación dentro de los  términos de Ley, una vez la oferta de compra no ha sido aceptada.                                                                                                              "/>
    <s v="Informe "/>
    <n v="3"/>
    <d v="2017-11-01T00:00:00"/>
    <x v="59"/>
    <n v="51.857142857142854"/>
    <x v="8"/>
    <n v="0"/>
    <s v="SIN OBSERVACIONES"/>
    <m/>
    <n v="-1446.7666666666667"/>
    <x v="1"/>
    <n v="0"/>
    <n v="0"/>
    <n v="51.857142857142854"/>
    <m/>
    <x v="3"/>
    <s v=""/>
    <x v="26"/>
    <x v="367"/>
    <n v="2"/>
    <x v="440"/>
  </r>
  <r>
    <n v="369"/>
    <n v="442"/>
    <m/>
    <s v="Administrativo"/>
    <s v="17 02 011"/>
    <s v="H64R15. Pago fallos, laudos  y conciliaciones judiciales._x000a__x000a_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
    <s v="Se evidencia debilidad en el procedimiento administrativo y presupuestal para el pago de sentencias y conciliaciones; situación que genera  que estas obligaciones no se paguen a tiempo."/>
    <s v="Revisar y actualizar el procedimiento ALEDEJ-PR-7 PAGO DE CRÉDITOS JUDICIALES, incorporando las acciones de gestión de recursos para  pago."/>
    <s v="Revisar y actualizar el procedimiento ALEDEJ-PR-7 PAGO DE CRÉDITOS JUDICIALES incorporando las acciones de gestión de recursos para  pago."/>
    <s v="Procedimiento revisado y actualizado"/>
    <n v="1"/>
    <d v="2021-07-30T00:00:00"/>
    <x v="16"/>
    <n v="22"/>
    <x v="20"/>
    <n v="0"/>
    <s v="Acción reformulada por la Oficina Asesora Jurídica según memorando OAJ 56118 del 05/08/2021, aprobada por el Director General en memorando DG 56019 del 05/08/2021."/>
    <m/>
    <n v="-1485.3666666666666"/>
    <x v="1"/>
    <n v="0"/>
    <n v="0"/>
    <n v="22"/>
    <m/>
    <x v="3"/>
    <s v="VENCIDO"/>
    <x v="26"/>
    <x v="368"/>
    <n v="1"/>
    <x v="441"/>
  </r>
  <r>
    <n v="370"/>
    <n v="443"/>
    <m/>
    <s v="Administrativo"/>
    <s v="18 01 004"/>
    <s v="H66R15. Depósitos Entregados en Garantía – Depósitos Judiciales (142503)."/>
    <s v="Estas situaciones son originadas por la falta de conciliación y depuración de la información de las Áreas involucradas que son fuente de información, para los respectivos registros contables."/>
    <s v="Realizar la conciliación de la cuenta 1909-Depósitos Judiciales entre Contabilidad y Oficina Asesora Jurídica."/>
    <s v="Conciliación de la cuenta 1909-Depósitos Judiciales entre Contabilidad y Oficina Asesora Jurídica."/>
    <s v="Conciliación anual de la cuenta 1909- Depósitos Judiciales."/>
    <n v="1"/>
    <d v="2021-07-30T00:00:00"/>
    <x v="78"/>
    <n v="30.428571428571427"/>
    <x v="20"/>
    <n v="0"/>
    <s v="La Contraloría General de la República en el Informe de Auditoría Financiera 2019 señala que no se genera pronunciamiento, toda vez que el hallazgo hace referencia a una cuenta que ya no hace parte del nuevo catálogo de cuentas._x000a__x000a_Acción reformulada por la Oficina Asesora Jurídica según memorando OAJ 56118 del 05/08/2021, aprobada por el Director General en memorando DG 56019 del 05/08/2021."/>
    <m/>
    <n v="-1487.3333333333333"/>
    <x v="1"/>
    <n v="0"/>
    <n v="0"/>
    <n v="30.428571428571427"/>
    <m/>
    <x v="3"/>
    <s v="VENCIDO"/>
    <x v="26"/>
    <x v="369"/>
    <n v="1"/>
    <x v="442"/>
  </r>
  <r>
    <n v="371"/>
    <n v="444"/>
    <m/>
    <s v="Administrativo con presunta connotación disciplinaria"/>
    <s v="18 04 001"/>
    <s v="H68R15. Reconocimiento de la Provisión para Cuentas por Cobrar de difícil cobro por Contraprestación Portuaria y Contribución por Valorización. _x000a__x000a_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
    <s v="La Entidad está dando cumplimiento al concepto 200910-135587 de la Contaduría General de la Nación, el cual no es tenido en cuenta por la Contraloría General de la República."/>
    <s v="Continuar aplicando lo conceptuado por la Contaduría General de la Nación en lo relacionado con el tema de las provisiones contables. "/>
    <s v="Enviar concepto a la Oficina de Control Interno."/>
    <s v="Concepto"/>
    <n v="1"/>
    <d v="2017-11-01T00:00:00"/>
    <x v="61"/>
    <n v="8.4285714285714288"/>
    <x v="17"/>
    <n v="1"/>
    <s v="La Contraloría General de la República en el Informe de Auditoría Financiera 2019 señala que no se genera pronunciamiento, toda vez que el hallazgo hace referencia a una cuenta que ya no hace parte del nuevo catálogo de cuentas._x000a__x000a_Acción de mejora considerada no efectiva por la Contraloría General de la República en Informe de Auditoría Financiera 2019, página 88._x000a_"/>
    <m/>
    <n v="-1436.6333333333334"/>
    <x v="0"/>
    <n v="8.4285714285714288"/>
    <n v="8.4285714285714288"/>
    <n v="8.4285714285714288"/>
    <m/>
    <x v="0"/>
    <s v="CUMPLIDO"/>
    <x v="26"/>
    <x v="370"/>
    <n v="1"/>
    <x v="443"/>
  </r>
  <r>
    <n v="372"/>
    <n v="445"/>
    <m/>
    <s v="Administrativo"/>
    <s v="18 01 002"/>
    <s v="H75R15. Ingresos  Recaudo Peajes. _x000a__x000a_La cuenta de Ingresos Peajes, está subestimada en $6.294.3 millones, debido a que a diciembre 31 de 2015, quedó pendiente por registrar la causación por concepto del recaudo de peajes a través del Contrato de Concesión 250 de 2011, del mes de noviembre. "/>
    <s v="Falta de oportunidad en la causación."/>
    <s v="Proyectar los ingresos del último trimestre del año para los contratos que rinden sus informes en la vigencia siguiente y efectuar los registros contables."/>
    <s v="Proyectar ingresos en el último trimestre del año y efectuar registros contables."/>
    <s v="Reporte registros contables"/>
    <n v="1"/>
    <d v="2017-11-01T00:00:00"/>
    <x v="73"/>
    <n v="4.1428571428571432"/>
    <x v="17"/>
    <n v="1"/>
    <s v="Acción de mejora considerada tanto efectiva como no efectiva por la Contraloría General de la República en Informe de Auditoría Financiera 2019, página 88. Por tanto, requiere aclaración._x000a__x000a_Acción de mejora considerada no efectiva por la Contraloría General de la República, en anexo 2 del informe de Auditoría Financiera 2020, de junio de 2021."/>
    <m/>
    <n v="-1435.6333333333334"/>
    <x v="0"/>
    <n v="4.1428571428571432"/>
    <n v="4.1428571428571432"/>
    <n v="4.1428571428571432"/>
    <s v="NO"/>
    <x v="0"/>
    <s v="CUMPLIDO"/>
    <x v="26"/>
    <x v="371"/>
    <n v="1"/>
    <x v="444"/>
  </r>
  <r>
    <n v="373"/>
    <n v="446"/>
    <m/>
    <s v="Administrativo"/>
    <s v="18 01 100"/>
    <s v="H76R15. Cuentas Por Pagar – Impuesto Predial Unificado._x000a__x000a_Las Cuentas Por Pagar - Impuesto Predial Unificado (244003) con saldo por $1.016 millones, se encuentra subestimada en cuantía indeterminada, debido a que el Instituto se encuentra en proceso de depuración de los bienes inmuebles a su cargo."/>
    <s v="_x000a_De acuerdo con lo expuesto, el Instituto no tiene conocimiento del valor de la deuda pendiente por este concepto, es así que tuvo que solicitar esta información a las Direcciones Territoriales, la cual fue dispersa, confusa e incompleta y no se pudo determinar el valor adeudado."/>
    <s v="Actualizar el procedimiento implementado y verificar que el mismo se cumpla. "/>
    <s v="1- Revisar el Procedimiento código ABIENS-PR-25 que se tiene implementado en el Kawak. _x000a__x000a_2- De ser necesario ajustar y efectuar tramites para su modificación y actualización con respecto al tema de moras, sanciones y extemporaneidad en el PAGO IPU y otras Contribuciones._x000a__x000a_3 - Socializar las modificaciones del instructivo ante las territoriales. "/>
    <s v="Reporte cuatrimestral"/>
    <n v="3"/>
    <d v="2019-09-01T00:00:00"/>
    <x v="79"/>
    <n v="52"/>
    <x v="56"/>
    <n v="3"/>
    <s v="Acción de mejora considerada no efectiva por la Contraloría General de la República, en anexo 2 del informe de Auditoría Financiera 2020, de junio de 2021."/>
    <d v="2021-05-05T00:00:00"/>
    <n v="8.2666666666666675"/>
    <x v="0"/>
    <n v="52"/>
    <n v="52"/>
    <n v="52"/>
    <s v="NO"/>
    <x v="0"/>
    <s v="CUMPLIDO"/>
    <x v="26"/>
    <x v="372"/>
    <n v="1"/>
    <x v="445"/>
  </r>
  <r>
    <n v="374"/>
    <n v="447"/>
    <m/>
    <s v="Administrativo"/>
    <s v="19 03 005"/>
    <s v="H83R15. Riesgo Contable._x000a__x000a_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
    <s v="La identificación de este riesgo se dio en el marco de la implementación de la política de administración del riesgo, orientando el ejercicio a los riesgos de gestión mas relevante desde el punto de vista gerencial."/>
    <s v="Actualizar el Mapa de Riesgos."/>
    <s v="Elaborar y actualizar el mapa de riesgos. "/>
    <s v="Mapa de riesgos actualizada. "/>
    <n v="1"/>
    <d v="2020-01-29T00:00:00"/>
    <x v="23"/>
    <n v="48.142857142857146"/>
    <x v="17"/>
    <n v="0.3"/>
    <s v="Papel de trabajo de avance (30%) elaborado el 13 de julio de 2021._x000a__x000a_Acción de mejora considerada no efectiva por la Contraloría General de la República, en anexo 2 del informe de Auditoría Financiera 2020, de junio de 2021._x000a__x000a_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_x000a__x000a_Razón de la inefectividad: &quot;Las medidas para mitigar las deficiencias que las originan no se adelantaron en el plazo propuesto para su implementación&quot; (Pág. 288)."/>
    <m/>
    <n v="-1473.2"/>
    <x v="5"/>
    <n v="14.442857142857145"/>
    <n v="14.442857142857145"/>
    <n v="48.142857142857146"/>
    <s v="NO"/>
    <x v="3"/>
    <s v="VENCIDO"/>
    <x v="26"/>
    <x v="373"/>
    <n v="1"/>
    <x v="446"/>
  </r>
  <r>
    <n v="375"/>
    <n v="448"/>
    <m/>
    <s v="Administrativo"/>
    <s v="18 01 004"/>
    <s v="H84R15. Recursos Remanentes – Cuentas Embargadas._x000a__x000a_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_x000a__x000a_Acción 1."/>
    <s v="No se cuenta con una base de datos consolidada y actualizada, de tal manera que le permita conocer oportuna y  razonablemente el estado de cada uno de los recursos embargados de las cuentas bancarias, así como los remanentes de los procesos ya terminados de estas cuentas. "/>
    <s v="Acción 1._x000a__x000a_Implementar y actualizar el aplicativo de Gestión de Embargos."/>
    <s v="Registrar la información de manera oportuna."/>
    <s v="Reporte "/>
    <n v="1"/>
    <d v="2017-11-01T00:00:00"/>
    <x v="61"/>
    <n v="8.4285714285714288"/>
    <x v="17"/>
    <n v="1"/>
    <s v="Acción de mejora considerada no efectiva por la Contraloría General de la República, en anexo 2 del informe de Auditoría Financiera 2020, de junio de 2021."/>
    <m/>
    <n v="-1436.6333333333334"/>
    <x v="0"/>
    <n v="8.4285714285714288"/>
    <n v="8.4285714285714288"/>
    <n v="8.4285714285714288"/>
    <s v="NO"/>
    <x v="0"/>
    <s v="VENCIDO"/>
    <x v="26"/>
    <x v="374"/>
    <n v="1"/>
    <x v="447"/>
  </r>
  <r>
    <s v=""/>
    <n v="449"/>
    <m/>
    <m/>
    <s v="18 01 004"/>
    <s v="H84R15. Recursos Remanentes – Cuentas Embargadas._x000a__x000a_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_x000a__x000a_Acción 2._x000a_"/>
    <s v="No se cuenta con una base de datos consolidada y actualizada, de tal manera que le permita conocer oportuna y  razonablemente el estado de cada uno de los recursos embargados de las cuentas bancarias, así como los remanentes de los procesos ya terminados de estas cuentas. "/>
    <s v="Acción 2._x000a__x000a_Realizar la conciliación de la cuenta 1909-Depósitos Judiciales entre Contabilidad y Oficina Asesora Jurídica."/>
    <s v="Conciliación de la cuenta 1909-Depósitos Judiciales entre Contabilidad y Oficina Asesora Jurídica."/>
    <s v="Conciliación anual de la cuenta 1909- Depósitos Judiciales."/>
    <n v="1"/>
    <d v="2021-07-31T00:00:00"/>
    <x v="78"/>
    <n v="30.285714285714285"/>
    <x v="20"/>
    <n v="0"/>
    <s v="Acción de mejora considerada no efectiva por la Contraloría General de la República, en anexo 2 del informe de Auditoría Financiera 2020, de junio de 2021._x000a__x000a_Acción reformulada por la Oficina Asesora Jurídica según memorando OAJ 56118 del 05/08/2021, aprobada por el Director General en memorando DG 56019 del 05/08/2021."/>
    <m/>
    <n v="-1487.3333333333333"/>
    <x v="1"/>
    <n v="0"/>
    <n v="0"/>
    <n v="30.285714285714285"/>
    <m/>
    <x v="3"/>
    <s v=""/>
    <x v="26"/>
    <x v="374"/>
    <n v="2"/>
    <x v="448"/>
  </r>
  <r>
    <n v="376"/>
    <n v="450"/>
    <m/>
    <s v="Administrativo"/>
    <s v="18 01 004"/>
    <s v="H88R15. Cuentas Bancarias Inactivas._x000a__x000a_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
    <s v="Esta situación evidencia la falta de gestión oportuna por parte del Invías, para subsanar estos hechos. "/>
    <s v="Continuar con la depuración de las partidas pendientes, dando prioridad a las partidas más antiguas."/>
    <s v="1. Requerir a las entidades bancarias y a las unidades ejecutoras los soportes necesarios para determinar los terceros y los conceptos de partidas pendientes. _x000a__x000a_2. Remitir al Grupo Contabilidad los informes con documentos soporte de las partidas identificadas para su registro y depuración."/>
    <s v="Reporte trimestral"/>
    <n v="4"/>
    <d v="2017-11-01T00:00:00"/>
    <x v="59"/>
    <n v="51.857142857142854"/>
    <x v="17"/>
    <n v="4"/>
    <s v="Papel de trabajo elaborado el 19 de julio de 2018. Memorando SF-GT 40934 del 19 de junio de 2018: &quot;De 254 partidas que se encontraban pendientes por depurar de cuentas inactivas, a diciembre de 2015, de la vigencia 2015, se han depurado a abril de 2018 un total de 253&quot;._x000a__x000a_Acción de mejora considerada no efectiva por la Contraloría General de la República, en anexo 2 del informe de Auditoría Financiera 2020, de junio de 2021."/>
    <d v="2021-06-21T00:00:00"/>
    <n v="32.166666666666664"/>
    <x v="0"/>
    <n v="51.857142857142854"/>
    <n v="51.857142857142854"/>
    <n v="51.857142857142854"/>
    <s v="NO"/>
    <x v="0"/>
    <s v="CUMPLIDO"/>
    <x v="26"/>
    <x v="375"/>
    <n v="1"/>
    <x v="449"/>
  </r>
  <r>
    <n v="377"/>
    <n v="451"/>
    <m/>
    <s v="Administrativo"/>
    <s v="18 02 002"/>
    <s v="H93R15. Apropiación Ejecución Presupuestal._x000a__x000a_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_x000a__x000a_Acción 1."/>
    <s v="Entre otras causas por la no suscripción de contratos, no utilización de vigencias futuras  y adiciones de contratos finalmente no realizadas."/>
    <s v="Acción 1.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x v="25"/>
    <n v="43.857142857142854"/>
    <x v="27"/>
    <n v="4"/>
    <s v="Acción cumplida mediante soportes allegados en el memorando DO 70142 del 18 de noviembre de 2020._x000a__x000a_Acción de mejora considerada no efectiva por la Contraloría General de la República, en anexo 2 del informe de Auditoría Financiera 2020, de junio de 2021."/>
    <m/>
    <n v="-1472.1666666666667"/>
    <x v="0"/>
    <n v="43.857142857142854"/>
    <n v="43.857142857142854"/>
    <n v="43.857142857142854"/>
    <s v="NO"/>
    <x v="0"/>
    <s v="VENCIDO"/>
    <x v="26"/>
    <x v="376"/>
    <n v="1"/>
    <x v="450"/>
  </r>
  <r>
    <s v=""/>
    <n v="452"/>
    <m/>
    <m/>
    <s v="18 02 002"/>
    <s v="H93R15. Apropiación Ejecución Presupuestal._x000a__x000a_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_x000a__x000a_Acción 2."/>
    <s v="Entre otras causas por la no suscripción de contratos, no utilización de vigencias futuras  y adiciones de contratos finalmente no realizadas."/>
    <s v="Acción 2.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eguimiento y evaluación a la implementación de la guía EDEPI-GUI-1 y sus resultados."/>
    <s v="Informe bimestral de cumplimiento a la implementación de la guía metodológica"/>
    <n v="5"/>
    <d v="2020-01-28T00:00:00"/>
    <x v="25"/>
    <n v="43.857142857142854"/>
    <x v="27"/>
    <n v="2.5"/>
    <s v="Acción de mejora considerada no efectiva por la Contraloría General de la República, en anexo 2 del informe de Auditoría Financiera 2020, de junio de 2021."/>
    <m/>
    <n v="-1472.1666666666667"/>
    <x v="4"/>
    <n v="21.928571428571427"/>
    <n v="21.928571428571427"/>
    <n v="43.857142857142854"/>
    <s v="NO"/>
    <x v="3"/>
    <s v=""/>
    <x v="26"/>
    <x v="376"/>
    <n v="2"/>
    <x v="451"/>
  </r>
  <r>
    <n v="378"/>
    <n v="453"/>
    <m/>
    <s v="Administrativo"/>
    <s v="18 02 002"/>
    <s v="H94R15. Ejecución Presupuestal rubro de Inversiones._x000a__x000a_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_x000a__x000a_Actividad 1."/>
    <s v="No se ejecutó la totalidad de los recursos comprometido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x v="25"/>
    <n v="43.857142857142854"/>
    <x v="27"/>
    <n v="4"/>
    <s v="Acción cumplida mediante soportes allegados en el memorando DO 70142 del 18 de noviembre de 2020._x000a__x000a_Acción de mejora considerada no efectiva por la Contraloría General de la República, en anexo 2 del informe de Auditoría Financiera 2020, de junio de 2021."/>
    <m/>
    <n v="-1472.1666666666667"/>
    <x v="0"/>
    <n v="43.857142857142854"/>
    <n v="43.857142857142854"/>
    <n v="43.857142857142854"/>
    <s v="NO"/>
    <x v="0"/>
    <s v="VENCIDO"/>
    <x v="26"/>
    <x v="377"/>
    <n v="1"/>
    <x v="452"/>
  </r>
  <r>
    <s v=""/>
    <n v="454"/>
    <m/>
    <m/>
    <s v="18 02 002"/>
    <s v="H94R15. Ejecución Presupuestal rubro de Inversiones._x000a__x000a_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_x000a__x000a_Actividad 2."/>
    <s v="No se ejecutó la totalidad de los recursos comprometido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bimestral de cumplimiento a la implementación de la guía metodológica"/>
    <n v="5"/>
    <d v="2020-01-28T00:00:00"/>
    <x v="25"/>
    <n v="43.857142857142854"/>
    <x v="27"/>
    <n v="2.5"/>
    <s v="Acción de mejora considerada no efectiva por la Contraloría General de la República, en anexo 2 del informe de Auditoría Financiera 2020, de junio de 2021."/>
    <m/>
    <n v="-1472.1666666666667"/>
    <x v="4"/>
    <n v="21.928571428571427"/>
    <n v="21.928571428571427"/>
    <n v="43.857142857142854"/>
    <s v="NO"/>
    <x v="3"/>
    <s v=""/>
    <x v="26"/>
    <x v="377"/>
    <n v="2"/>
    <x v="453"/>
  </r>
  <r>
    <n v="379"/>
    <n v="455"/>
    <m/>
    <s v="Administrativo"/>
    <s v="18 02 002"/>
    <s v="H95R15. Ejecución Rezago Presupuestal vigencia 2014 en 2015._x000a__x000a_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_x000a__x000a_Actividad 1."/>
    <s v="Refleja debilidades en el control y seguimiento para la gestión presupuestal, así como para el fenecimiento de las Reservas Presupuestales por $31.185.1 millones y limitaciones para pagar algunos compromisos adquirido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x v="25"/>
    <n v="43.857142857142854"/>
    <x v="27"/>
    <n v="4"/>
    <s v="Acción cumplida mediante soportes allegados en el memorando DO 70142 del 18 de noviembre de 2020._x000a__x000a_Acción de mejora considerada no efectiva por la Contraloría General de la República, en anexo 2 del informe de Auditoría Financiera 2020, de junio de 2021."/>
    <m/>
    <n v="-1472.1666666666667"/>
    <x v="0"/>
    <n v="43.857142857142854"/>
    <n v="43.857142857142854"/>
    <n v="43.857142857142854"/>
    <s v="NO"/>
    <x v="0"/>
    <s v="VENCIDO"/>
    <x v="26"/>
    <x v="378"/>
    <n v="1"/>
    <x v="454"/>
  </r>
  <r>
    <s v=""/>
    <n v="456"/>
    <m/>
    <m/>
    <s v="18 02 002"/>
    <s v="H95R15. Ejecución Rezago Presupuestal vigencia 2014 en 2015._x000a__x000a_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_x000a__x000a_Actividad 2."/>
    <s v="Refleja debilidades en el control y seguimiento para la gestión presupuestal, así como para el fenecimiento de las Reservas Presupuestales por $31.185.1 millones y limitaciones para pagar algunos compromisos adquirido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bimestral de cumplimiento a la implementación de la guía metodológica"/>
    <n v="5"/>
    <d v="2020-01-28T00:00:00"/>
    <x v="25"/>
    <n v="43.857142857142854"/>
    <x v="27"/>
    <n v="2.5"/>
    <s v="Acción de mejora considerada no efectiva por la Contraloría General de la República, en anexo 2 del informe de Auditoría Financiera 2020, de junio de 2021."/>
    <m/>
    <n v="-1472.1666666666667"/>
    <x v="4"/>
    <n v="21.928571428571427"/>
    <n v="21.928571428571427"/>
    <n v="43.857142857142854"/>
    <s v="NO"/>
    <x v="3"/>
    <s v=""/>
    <x v="26"/>
    <x v="378"/>
    <n v="2"/>
    <x v="455"/>
  </r>
  <r>
    <n v="380"/>
    <n v="457"/>
    <m/>
    <s v="Administrativo"/>
    <s v="18 02 001"/>
    <s v="H96R15. Apropiación Presupuestal rubro Sentencias y Conciliaciones. _x000a__x000a_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
    <s v="Lo anteriormente descrito evidencia deficiencias en la programación presupuestal"/>
    <s v="Revisar y actualizar el procedimiento ALEDEJ-PR-7 PAGO DE CRÉDITOS JUDICIALES, incorporando las acciones de gestión de recursos para  pago."/>
    <s v="Revisar y actualizar el procedimiento ALEDEJ-PR-7 PAGO DE CRÉDITOS JUDICIALES incorporando las acciones de gestión de recursos para  pago."/>
    <s v="Procedimiento revisado y actualizado"/>
    <n v="1"/>
    <d v="2021-07-30T00:00:00"/>
    <x v="16"/>
    <n v="22"/>
    <x v="20"/>
    <n v="0"/>
    <s v="Acción de mejora considerada no efectiva por la Contraloría General de la República, en anexo 2 del informe de Auditoría Financiera 2020, de junio de 2021._x000a__x000a_Acción reformulada por la Oficina Asesora Jurídica según memorando OAJ 56118 del 05/08/2021, aprobada por el Director General en memorando DG 56019 del 05/08/2021."/>
    <m/>
    <n v="-1485.3666666666666"/>
    <x v="1"/>
    <n v="0"/>
    <n v="0"/>
    <n v="22"/>
    <m/>
    <x v="3"/>
    <s v="VENCIDO"/>
    <x v="26"/>
    <x v="379"/>
    <n v="1"/>
    <x v="456"/>
  </r>
  <r>
    <n v="381"/>
    <n v="458"/>
    <m/>
    <s v="Administrativo con presunta connotación disciplinaria e indagación preliminar"/>
    <s v="17 03 003"/>
    <s v="H97R15. Impuesto Predial pago de Intereses de Mora y Sanciones por Extemporaneidad._x000a__x000a_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
    <s v="Deficiencia en la oportunidad del pago predial."/>
    <s v="Revisar los procedimientos aplicados actualmente, evaluando si los mismos se ajustan a las necesidades de control por parte del Instituto para evitar pagos extemporáneos o falta de pago cuando corresponde. "/>
    <s v="1- Revisar el Procedimiento código ABIENS-PR-25 que se tiene implementado en el Kawak. _x000a__x000a_2- De ser necesario ajustar y efectuar tramites para su modificación y actualización con respecto al tema de moras, sanciones y extemporaneidad en el PAGO IPU y otras Contribuciones._x000a__x000a_3 - Socializar las modificaciones del instructivo ante las Direcciones Territoriales. "/>
    <s v="Reporte cuatrimestral"/>
    <n v="3"/>
    <d v="2019-09-01T00:00:00"/>
    <x v="79"/>
    <n v="52"/>
    <x v="56"/>
    <n v="3"/>
    <s v="Acción de mejora considerada no efectiva por la Contraloría General de la República, en anexo 2 del informe de Auditoría Financiera 2020, de junio de 2021."/>
    <m/>
    <n v="-1469.1"/>
    <x v="0"/>
    <n v="52"/>
    <n v="52"/>
    <n v="52"/>
    <s v="NO"/>
    <x v="0"/>
    <s v="CUMPLIDO"/>
    <x v="26"/>
    <x v="380"/>
    <n v="1"/>
    <x v="457"/>
  </r>
  <r>
    <n v="382"/>
    <n v="459"/>
    <m/>
    <s v="Administrativo"/>
    <s v="11 03 001"/>
    <s v="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
    <s v="En los diferentes proyectos que ejecuta el Instituto se puede evidenciar que no siempre se cumple de manera oportuna con estos postulados de planeación."/>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e  implementación por parte de las unidades ejecutoras  de una Formato de verificación de estudios y diseños."/>
    <s v="Bitácora de verificación de estudios y diseños  aprobada "/>
    <n v="1"/>
    <d v="2020-02-01T00:00:00"/>
    <x v="56"/>
    <n v="16.714285714285715"/>
    <x v="6"/>
    <n v="1"/>
    <s v="De acuerdo con lo comunicado por la Dirección Técnica y de Estructuración mediante el memorando DTE 22156 del 29/03/2022, la acción y la unidad de medida son abarcadas por la Guía de Estructuración de Proyectos del INVIAS adoptada en la Resolución 949 del 23 de marzo de 2022."/>
    <m/>
    <n v="-1465.9666666666667"/>
    <x v="0"/>
    <n v="16.714285714285715"/>
    <n v="16.714285714285715"/>
    <n v="16.714285714285715"/>
    <m/>
    <x v="0"/>
    <s v="CUMPLIDO"/>
    <x v="27"/>
    <x v="381"/>
    <n v="1"/>
    <x v="458"/>
  </r>
  <r>
    <n v="383"/>
    <n v="460"/>
    <m/>
    <s v="Administrativo"/>
    <s v="11 03 002"/>
    <s v="H2R14. Cumplimiento metas SISMEG (Sistema de Seguimiento Metas de Gobierno). _x000a__x000a_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_x000a__x000a_"/>
    <s v="Incumplimiento del contratista en las metas establecidas en el contrato del proyecto Cruce de la Cordillera._x000a__x000a_Caminos para la Prosperidad, la meta fue planteada en el Plan Nacional de Desarrollo como actividades de mantenimiento rutinario, no obstante teniendo en cuenta el estado de las vías terciarias se requirió adelantar obras de mayores especificaciones _x000a__x000a_Se adelantó el proceso licitatorio para la adecuación del muelle de Leticia, pero el proceso fue declarado desierto; por cronograma no se alcanzaba a abrir un nuevo proceso en la misma vigencia."/>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x v="56"/>
    <n v="16.714285714285715"/>
    <x v="6"/>
    <n v="1"/>
    <s v="De acuerdo con lo comunicado por la Dirección Técnica y de Estructuración mediante el memorando DTE 22156 del 29/03/2022, la acción y la unidad de medida son abarcadas por la Guía de Estructuración de Proyectos del INVIAS adoptada en la Resolución 949 del 23 de marzo de 2022."/>
    <m/>
    <n v="-1465.9666666666667"/>
    <x v="0"/>
    <n v="16.714285714285715"/>
    <n v="16.714285714285715"/>
    <n v="16.714285714285715"/>
    <m/>
    <x v="0"/>
    <s v="CUMPLIDO"/>
    <x v="27"/>
    <x v="382"/>
    <n v="1"/>
    <x v="459"/>
  </r>
  <r>
    <n v="384"/>
    <n v="461"/>
    <m/>
    <s v="Administrativo"/>
    <s v="11 03 002"/>
    <s v="H4R14. Se pretendía la construcción de tres (3) nuevas estaciones para el recaudo de peaje y la adecuación de tres (3) de las existentes , sin embargo, se está adelantando la reconstrucción de dos y ampliación de tres._x000a__x000a_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_x000a_"/>
    <s v="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
    <s v="Realizar directriz donde se indique que debe haber coordinación y verificación de la información entre las diferentes dependencias al momento de dar respuesta a los requerimientos de la contraloría._x000a__x000a_ "/>
    <s v="Proyectar directriz  y remitir a DG para su aprobación."/>
    <s v="Directriz Aprobada"/>
    <n v="1"/>
    <d v="2017-11-01T00:00:00"/>
    <x v="61"/>
    <n v="8.4285714285714288"/>
    <x v="23"/>
    <n v="1"/>
    <s v="SIN OBSERVACIONES"/>
    <m/>
    <n v="-1436.6333333333334"/>
    <x v="0"/>
    <n v="8.4285714285714288"/>
    <n v="8.4285714285714288"/>
    <n v="8.4285714285714288"/>
    <m/>
    <x v="0"/>
    <s v="CUMPLIDO"/>
    <x v="27"/>
    <x v="383"/>
    <n v="1"/>
    <x v="460"/>
  </r>
  <r>
    <n v="385"/>
    <n v="462"/>
    <m/>
    <s v="Administrativo con presunta incidencia disciplinaria, penal y fiscal."/>
    <s v="21 05 001"/>
    <s v="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_x000a__x000a_Acción 1."/>
    <s v="Debilidades de control y seguimiento a la licencia de Vertimientos por parte del Instituto Nacional de Vías - Invías."/>
    <s v="_x000a_Control y seguimiento a las licencias de Vertimientos de aguas residuales industriales  para disminuir el riesgo relacionado con la imposición de multas y pagos derivados de infracciones ambientales impuestas por las Autoridades Ambientales._x000a__x000a_"/>
    <s v="1. Elaborar un protocolo para el uso del apéndice Ambiental, el cual contenga los lineamientos y directrices que los estructuradores de procesos licitatorios para obra e interventoría deben tener en cuenta desde el componente ambiental.   _x000a__x000a_2. Socialización del protocolo."/>
    <s v="Protocolo indicaciones uso apéndice ambiental_x000a_Protocolo socializado_x000a__x000a_ _x000a_"/>
    <n v="2"/>
    <d v="2020-08-01T00:00:00"/>
    <x v="18"/>
    <n v="34.428571428571431"/>
    <x v="8"/>
    <n v="2"/>
    <s v="Acción de mejora reformulada por la Subdirección de Medio Ambiente y Gestión Social, aprobada por el Director General mediante memorando DG 43151 del 29 de julio de 2020, ante solicitud allegada en el memorando SMA 42584 del 28 de julio de 2020."/>
    <d v="2021-07-06T00:00:00"/>
    <n v="3.2666666666666666"/>
    <x v="0"/>
    <n v="34.428571428571431"/>
    <n v="34.428571428571431"/>
    <n v="34.428571428571431"/>
    <m/>
    <x v="0"/>
    <s v="CUMPLIDO"/>
    <x v="27"/>
    <x v="384"/>
    <n v="1"/>
    <x v="461"/>
  </r>
  <r>
    <s v=""/>
    <n v="463"/>
    <m/>
    <m/>
    <s v="21 05 001"/>
    <s v="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_x000a__x000a_Acción 2."/>
    <s v="Debilidades de control y seguimiento a la licencia de Vertimientos por parte del Instituto Nacional de Vías - Invías._x000a__x000a_En consideración a lo anterior, solo se dará el traslado a la incidencia penal, puesto que el Ministerio Público ya fue comunicado como consecuencia de la parte resolutoria del acto administrativo que impone la multa."/>
    <s v="_x000a__x000a_Identificar y actualizar la matriz de riesgos relacionada con la imposición de multas y pagos derivados de infracciones ambientales impuestas por las Autoridades Ambientales."/>
    <s v="1. Realizar Mesas de trabajo para identificar los posibles riesgos relacionados con la imposición de multas y pagos derivados de infracciones ambientales impuestas por las Autoridades Ambientales._x000a_2. Fortalecer controles de seguimiento y cumplimiento de las obligaciones derivados de permisos ambientales._x000a_3. Actualizar la matriz de riesgos._x000a_4. Socializar la matriz de riesgos actualizada._x000a_"/>
    <s v="_x000a_Acta de reuniones _x000a_Matriz actualizada _x000a_Memorando Circular con el link de la matriz_x000a_Reporte de seguimiento "/>
    <n v="4"/>
    <d v="2020-08-01T00:00:00"/>
    <x v="76"/>
    <n v="38.857142857142854"/>
    <x v="8"/>
    <n v="4"/>
    <s v="Acción de mejora reformulada por la Subdirección de Medio Ambiente y Gestión Social, aprobada por el Director General mediante memorando DG 43151 del 29 de julio de 2020, ante solicitud allegada en el memorando SMA 42584 del 28 de julio de 2020."/>
    <d v="2021-09-27T00:00:00"/>
    <n v="5"/>
    <x v="0"/>
    <n v="38.857142857142854"/>
    <n v="38.857142857142854"/>
    <n v="38.857142857142854"/>
    <m/>
    <x v="0"/>
    <s v=""/>
    <x v="27"/>
    <x v="384"/>
    <n v="2"/>
    <x v="462"/>
  </r>
  <r>
    <n v="386"/>
    <n v="464"/>
    <m/>
    <s v="Administrativo"/>
    <s v="11 03 002"/>
    <s v="H6R14. Seguridad industrial. _x000a__x000a_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
    <s v="Lo anterior presuntamente se produce por debilidades de control propio del contratista que no permiten advertir oportunamente el problema, lo que trae como consecuencias un riesgo importante de accidentes laborales."/>
    <s v="Verificar a través de los informe de interventoría el cumplimiento de escasez de personal en los frentes de trabajo, falta de señalización y protocolos de seguridad industrial, inadecuada disposición del material sobrante y debilidades frente al tema de responsabilidad social."/>
    <s v="Solicitar a la interventoría el respectivo informe."/>
    <s v="Informe trimestral"/>
    <n v="3"/>
    <d v="2017-11-01T00:00:00"/>
    <x v="75"/>
    <n v="38.857142857142854"/>
    <x v="13"/>
    <n v="3"/>
    <s v="Se reemplazó a GPE (Gerencia de Proyectos Estratégicos) por GGP1 (Gerencia Grandes Proyectos 1), de conformidad con la Resolución INVIAS 3536 del 12 de noviembre de 2021."/>
    <m/>
    <n v="-1443.7333333333333"/>
    <x v="0"/>
    <n v="38.857142857142854"/>
    <n v="38.857142857142854"/>
    <n v="38.857142857142854"/>
    <m/>
    <x v="0"/>
    <s v="CUMPLIDO"/>
    <x v="27"/>
    <x v="385"/>
    <n v="1"/>
    <x v="463"/>
  </r>
  <r>
    <n v="387"/>
    <n v="465"/>
    <m/>
    <s v="Administrativo"/>
    <s v="11 03 001"/>
    <s v="H9R14. Intercambiador de Versalles. _x000a__x000a_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
    <s v="No se considera un daño patrimonial en consideración a que es un agente diferente al INVÍAS el que solicita se realicen unos diseños nuevos, no obstante se evidencia una falta de planeación y coordinación interinstitucional entre las entidades del mismo Sector del Ejecutivo."/>
    <s v="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
    <s v="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
    <s v="Oficio (solicitud y respuesta)"/>
    <n v="2"/>
    <d v="2017-11-01T00:00:00"/>
    <x v="68"/>
    <n v="21.285714285714285"/>
    <x v="13"/>
    <n v="2"/>
    <s v="Se reemplazó a GPE (Gerencia de Proyectos Estratégicos) por GGP1 (Gerencia Grandes Proyectos 1), de conformidad con la Resolución INVIAS 3536 del 12 de noviembre de 2021."/>
    <m/>
    <n v="-1439.6333333333334"/>
    <x v="0"/>
    <n v="21.285714285714285"/>
    <n v="21.285714285714285"/>
    <n v="21.285714285714285"/>
    <m/>
    <x v="0"/>
    <s v="CUMPLIDO"/>
    <x v="27"/>
    <x v="386"/>
    <n v="1"/>
    <x v="464"/>
  </r>
  <r>
    <n v="388"/>
    <n v="466"/>
    <m/>
    <s v="Administrativo"/>
    <s v="11 03 002"/>
    <s v="H11R14. Curva vertical. _x000a__x000a_En la visita adelantada al contrato 976 de 2013 (accesos al Viaducto el Tigre) en compañía del Interventor, se pudo evidenciar que con ocasión del asentamiento que tuvo el asfalto con el que se rellenó en acceso al puente en el lado de Cajamarca, hay un resalto en este sitio. _x000a_"/>
    <s v="No se ha corregido este detalle constructivo, el cual de no ser atendido oportunamente puede traer como consecuencia la afectación estructural del puente."/>
    <s v="Informar a la ANI para que se tomen las acciones pertinentes y se corrija el detalle constructivo."/>
    <s v="Reiterar a la ANI la solicitud. "/>
    <s v="Oficio y respuesta "/>
    <n v="2"/>
    <d v="2017-11-01T00:00:00"/>
    <x v="68"/>
    <n v="21.285714285714285"/>
    <x v="23"/>
    <n v="2"/>
    <s v="SIN OBSERVACIONES"/>
    <m/>
    <n v="-1439.6333333333334"/>
    <x v="0"/>
    <n v="21.285714285714285"/>
    <n v="21.285714285714285"/>
    <n v="21.285714285714285"/>
    <m/>
    <x v="0"/>
    <s v="CUMPLIDO"/>
    <x v="27"/>
    <x v="387"/>
    <n v="1"/>
    <x v="465"/>
  </r>
  <r>
    <n v="389"/>
    <n v="467"/>
    <m/>
    <s v="Administrativo"/>
    <s v="11 02 001"/>
    <s v="H13R14. Continuidad ALO._x000a__x000a_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_x000a_"/>
    <s v="El argumento esgrimido por parte del Instituto para la no terminación de esas obras es la falta de recursos que asciende a los $9.000 millones de pesos."/>
    <s v="Gestionar la entrega al distrito una vez esté contratada la APP que le dé continuidad a las obras del proyecto ALO. "/>
    <s v="Solicitar el cronograma de estructuración y/o contratación de la APP que está adelantando el distrito y la ANI para continuar el tramo sur del proyecto Avenida Longitudinal de Occidente - ALO."/>
    <s v="Reporte cuatrimestral."/>
    <n v="3"/>
    <d v="2017-11-01T00:00:00"/>
    <x v="59"/>
    <n v="51.857142857142854"/>
    <x v="23"/>
    <n v="3"/>
    <s v="Se ajusta área responsable. Se traslada de Grupo Grandes Proyectos a Subdirección Red Nacional de Carreteras. Soporte: Memorando OCI 51203 del 03 de septiembre de 2020."/>
    <d v="2021-02-11T00:00:00"/>
    <n v="27.833333333333332"/>
    <x v="0"/>
    <n v="51.857142857142854"/>
    <n v="51.857142857142854"/>
    <n v="51.857142857142854"/>
    <m/>
    <x v="0"/>
    <s v="CUMPLIDO"/>
    <x v="27"/>
    <x v="388"/>
    <n v="1"/>
    <x v="466"/>
  </r>
  <r>
    <n v="390"/>
    <n v="468"/>
    <m/>
    <s v="Administrativo con presunto alcance disciplinario, para indagación preliminar."/>
    <s v="11 03 002"/>
    <s v="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
    <s v="Lo anterior debido a la presunta carencia, insuficiencia o inoportunidad en la aplicación de mecanismos de control para el eficaz cumplimiento de las funciones y obligaciones conferidas legalmente a la Interventoría y Gestores de INVÍAS. "/>
    <s v="Evidenciar la actualización de los precios unitarios por departamento y su consulta para la ejecución de los proyectos._x000a__x000a_"/>
    <s v="_x000a_Solicitar a la Subdirección de Estudios e Innovación el CD precios unitarios."/>
    <s v="CD de precios unitarios."/>
    <n v="1"/>
    <d v="2018-02-01T00:00:00"/>
    <x v="60"/>
    <n v="3.8571428571428572"/>
    <x v="0"/>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8.6333333333334"/>
    <x v="0"/>
    <n v="3.8571428571428572"/>
    <n v="3.8571428571428572"/>
    <n v="3.8571428571428572"/>
    <m/>
    <x v="0"/>
    <s v="CUMPLIDO"/>
    <x v="27"/>
    <x v="389"/>
    <n v="1"/>
    <x v="467"/>
  </r>
  <r>
    <n v="391"/>
    <n v="469"/>
    <m/>
    <s v="Administrativo"/>
    <s v="11 03 002"/>
    <s v="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
    <s v="La interventoría, concluye que el contrato  de obra No. 407 de 2010 se encuentra desfinanciado, debido a que la meta física no se cumple con los recursos asignados actualmente y el tiempo que resta del contrato_x000a_Lo que implica una deficiente planeación del proyecto y débil control por parte de la interventoría y supervisión._x000a_"/>
    <s v="Continuar la gestión ante el Ministerio de Transporte y el Departamento Nacional de Planeación para que se de trámite al documento CONPES proyectado por INVIAS para viabilizar la continuación del proyecto."/>
    <s v="Remisión memorando a la OAP para la continuación de la gestión ante las Entidades descritas."/>
    <s v="1. Reporte de gestión cuatrimestral._x000a__x000a_2. Documento CONPES presentado."/>
    <n v="4"/>
    <d v="2017-11-01T00:00:00"/>
    <x v="59"/>
    <n v="51.857142857142854"/>
    <x v="0"/>
    <n v="4"/>
    <s v="Acción cumplida mediante soportes allegados en el memorando DT-GGP 78215 del 15 de diciembre de 2020. 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0-12-20T00:00:00"/>
    <n v="26.066666666666666"/>
    <x v="0"/>
    <n v="51.857142857142854"/>
    <n v="51.857142857142854"/>
    <n v="51.857142857142854"/>
    <m/>
    <x v="0"/>
    <s v="CUMPLIDO"/>
    <x v="27"/>
    <x v="390"/>
    <n v="1"/>
    <x v="468"/>
  </r>
  <r>
    <n v="392"/>
    <n v="470"/>
    <m/>
    <s v="Administrativo para indagación preliminar."/>
    <s v="11 03 002"/>
    <s v="H21R14. Cálculo de ajustes. _x000a__x000a_Inadecuada aplicación de la metodología contemplada en el Manual de Interventoría del INVÍAS, lo cual implica una estimación incorrecta del monto de ajustes, que puede generar pagos de más al contratista._x000a__x000a_Acción 1."/>
    <s v="Lo anterior se da presuntamente por una inadecuada aplicación de la metodología contemplada en el Manual de Interventoría del INVÍAS, lo cual implica una estimación incorrecta del monto de ajustes._x000a__x000a_"/>
    <s v="Acción 1. _x000a__x000a_Realizar informe sobre el estado actual de los contratos 3361 de 2007, 3396 de 2006 y 3407 de 2007._x000a_"/>
    <s v="_x000a__x000a_1. Solicitar a la Dirección Territorial Valle la documentación respectiva._x000a__x000a_2. Realizar informe."/>
    <s v="Informe"/>
    <n v="1"/>
    <d v="2018-03-01T00:00:00"/>
    <x v="68"/>
    <n v="4.1428571428571432"/>
    <x v="0"/>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9.6333333333334"/>
    <x v="0"/>
    <n v="4.1428571428571432"/>
    <n v="4.1428571428571432"/>
    <n v="4.1428571428571432"/>
    <m/>
    <x v="0"/>
    <s v="CUMPLIDO"/>
    <x v="27"/>
    <x v="391"/>
    <n v="1"/>
    <x v="469"/>
  </r>
  <r>
    <s v=""/>
    <n v="471"/>
    <m/>
    <m/>
    <s v="11 03 002"/>
    <s v="H21R14. Cálculo de ajustes. _x000a__x000a_Inadecuada aplicación de la metodología contemplada en el Manual de Interventoría del INVÍAS, lo cual implica una estimación incorrecta del monto de ajustes, que puede generar pagos de más al contratista._x000a__x000a_Acción 2."/>
    <s v="Lo anterior se da presuntamente por una inadecuada aplicación de la metodología contemplada en el Manual de Interventoría del INVÍAS, lo cual implica una estimación incorrecta del monto de ajustes"/>
    <s v="Acción 2. _x000a__x000a_Sustentar la metodología establecida en el cálculo de los ajustes, contemplada en el Manual de Interventoría del Invías."/>
    <s v="Metodología empleada en el cálculo de los ajustes."/>
    <s v="Reporte"/>
    <n v="1"/>
    <d v="2017-11-01T00:00:00"/>
    <x v="61"/>
    <n v="8.4285714285714288"/>
    <x v="0"/>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6.6333333333334"/>
    <x v="0"/>
    <n v="8.4285714285714288"/>
    <n v="8.4285714285714288"/>
    <n v="8.4285714285714288"/>
    <m/>
    <x v="0"/>
    <s v=""/>
    <x v="27"/>
    <x v="391"/>
    <n v="2"/>
    <x v="470"/>
  </r>
  <r>
    <n v="393"/>
    <n v="472"/>
    <m/>
    <s v="Administrativo"/>
    <s v="11 03 002"/>
    <s v="H22R14. Sellado de juntas de construcción entre losas de pavimento rígido proyecto Transversal de Boyacá I._x000a__x000a_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
    <s v="Lo anterior se constituye en deficiencias en el desarrollo del proceso constructivo, que se pueden corregir de manera oportuna sin que se generen mayores traumatismos."/>
    <s v="Iniciar proceso de incumplimiento al Contratista por negarse a realizar el sellado de las juntas."/>
    <s v="Declaratoria de incumplimiento."/>
    <s v="Resolución"/>
    <n v="1"/>
    <d v="2017-11-01T00:00:00"/>
    <x v="61"/>
    <n v="8.4285714285714288"/>
    <x v="23"/>
    <n v="1"/>
    <s v="SIN OBSERVACIONES"/>
    <m/>
    <n v="-1436.6333333333334"/>
    <x v="0"/>
    <n v="8.4285714285714288"/>
    <n v="8.4285714285714288"/>
    <n v="8.4285714285714288"/>
    <m/>
    <x v="0"/>
    <s v="CUMPLIDO"/>
    <x v="27"/>
    <x v="392"/>
    <n v="1"/>
    <x v="471"/>
  </r>
  <r>
    <n v="394"/>
    <n v="473"/>
    <m/>
    <s v="Administrativo con presunta incidencia disciplinaria."/>
    <s v="11 03 002"/>
    <s v="H29R14. Adiciones, modificaciones y plazos contractuales. Contrato 807 de 2009._x000a__x000a_En el contrato 807 de 2009 del proyecto Transversal del Cusiana, mediante adicional N° 3 y Otrosí No. N° 3 del 28 de diciembre de 2011 se modificó el numeral 3 del APÉ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
    <s v="Artículo 87 de la Ley 1474 de 2011, en consideración a que presuntamente la planeación en este corredor no fue adecuada y prueba de esto es que se hizo necesario reducir el alcance contractual, dado que los recursos asignados no eran suficientes."/>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x v="56"/>
    <n v="16.714285714285715"/>
    <x v="6"/>
    <n v="1"/>
    <s v="De acuerdo con lo comunicado por la Dirección Técnica y de Estructuración mediante el memorando DTE 22156 del 29/03/2022, la acción y la unidad de medida son abarcadas por la Guía de Estructuración de Proyectos del INVIAS adoptada en la Resolución 949 del 23 de marzo de 2022."/>
    <m/>
    <n v="-1465.9666666666667"/>
    <x v="0"/>
    <n v="16.714285714285715"/>
    <n v="16.714285714285715"/>
    <n v="16.714285714285715"/>
    <m/>
    <x v="0"/>
    <s v="CUMPLIDO"/>
    <x v="27"/>
    <x v="393"/>
    <n v="1"/>
    <x v="472"/>
  </r>
  <r>
    <n v="395"/>
    <n v="474"/>
    <m/>
    <s v="Administrativo"/>
    <s v="11 03 002"/>
    <s v="H31R14. Cumplimiento metas físicas._x000a__x000a_Se presentan dificultades y atrasos en el cumplimiento de las metas físicas de los contratos que a continuación se relacionan:_x000a_ Contrato 542 de 2012 y Contrato 780 de 2009."/>
    <s v="Las anteriores situaciones evidencian deficiencias de planeación para el  cumplimiento de las metas físicas contratadas; lo que pone en riesgo el cumplimiento de las obligaciones establecidas en el contrato, así como el proceso de liquidación"/>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x v="56"/>
    <n v="16.714285714285715"/>
    <x v="6"/>
    <n v="1"/>
    <s v="De acuerdo con lo comunicado por la Dirección Técnica y de Estructuración mediante el memorando DTE 22156 del 29/03/2022, la acción y la unidad de medida son abarcadas por la Guía de Estructuración de Proyectos del INVIAS adoptada en la Resolución 949 del 23 de marzo de 2022."/>
    <m/>
    <n v="-1465.9666666666667"/>
    <x v="0"/>
    <n v="16.714285714285715"/>
    <n v="16.714285714285715"/>
    <n v="16.714285714285715"/>
    <m/>
    <x v="0"/>
    <s v="CUMPLIDO"/>
    <x v="27"/>
    <x v="394"/>
    <n v="1"/>
    <x v="473"/>
  </r>
  <r>
    <n v="396"/>
    <n v="475"/>
    <m/>
    <s v="Administrativo"/>
    <s v="11 03 001"/>
    <s v="H32R14.  a) Contrato 794 de 2009: El alcance del Proyecto “Corredor Troncal Central del Norte”; fue modificado de 102 km a 40 km; b) Contrato 780 de 2009: Se excluyeron 49 km del alcance físico para desarrollar el proyecto  “Transversal de Boyacá - Troncal Central del Norte._x000a_"/>
    <s v="Las anteriores circunstancias,  denotan debilidades de control y seguimiento del proceso contractual y afectan el cumplimiento tanto del objeto como del plazo establecido en el contrato."/>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x v="56"/>
    <n v="16.714285714285715"/>
    <x v="6"/>
    <n v="1"/>
    <s v="De acuerdo con lo comunicado por la Dirección Técnica y de Estructuración mediante el memorando DTE 22156 del 29/03/2022, la acción y la unidad de medida son abarcadas por la Guía de Estructuración de Proyectos del INVIAS adoptada en la Resolución 949 del 23 de marzo de 2022."/>
    <m/>
    <n v="-1465.9666666666667"/>
    <x v="0"/>
    <n v="16.714285714285715"/>
    <n v="16.714285714285715"/>
    <n v="16.714285714285715"/>
    <m/>
    <x v="0"/>
    <s v="CUMPLIDO"/>
    <x v="27"/>
    <x v="395"/>
    <n v="1"/>
    <x v="474"/>
  </r>
  <r>
    <n v="397"/>
    <n v="476"/>
    <m/>
    <s v="Administrativo"/>
    <s v="11 03 002"/>
    <s v="H34R14. Plazo ejecución del contrato 794 de 2009._x000a__x000a_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
    <s v="Lo cual denota debilidad en la aplicación de las condiciones y requisitos establecidos en el proceso de selección, cuyas disposiciones deben ser acatadas íntegramente."/>
    <s v="Verificar que las minutas contractuales estén acorde con los pliegos de condiciones."/>
    <s v="Realizar reporte de verificación respecto a que la minuta contractual este acorde con los pliegos de condiciones."/>
    <s v="Reporte"/>
    <n v="1"/>
    <d v="2017-11-01T00:00:00"/>
    <x v="61"/>
    <n v="8.4285714285714288"/>
    <x v="40"/>
    <n v="1"/>
    <s v="SIN OBSERVACIONES"/>
    <m/>
    <n v="-1436.6333333333334"/>
    <x v="0"/>
    <n v="8.4285714285714288"/>
    <n v="8.4285714285714288"/>
    <n v="8.4285714285714288"/>
    <m/>
    <x v="0"/>
    <s v="CUMPLIDO"/>
    <x v="27"/>
    <x v="396"/>
    <n v="1"/>
    <x v="475"/>
  </r>
  <r>
    <n v="398"/>
    <n v="477"/>
    <m/>
    <s v="Administrativo con presunta incidencia disciplinaria."/>
    <s v="11 03 002"/>
    <s v="H41R14.  Alcance del objeto a contratar Contrato 1844 de 2012._x000a__x000a_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
    <s v="Situación que denota debilidades en la aplicación del Principio de Planeación, lo que puede afectar el cumplimiento del objeto contractual."/>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x v="56"/>
    <n v="16.714285714285715"/>
    <x v="6"/>
    <n v="1"/>
    <s v="De acuerdo con lo comunicado por la Dirección Técnica y de Estructuración mediante el memorando DTE 22156 del 29/03/2022, la acción y la unidad de medida son abarcadas por la Guía de Estructuración de Proyectos del INVIAS adoptada en la Resolución 949 del 23 de marzo de 2022."/>
    <m/>
    <n v="-1465.9666666666667"/>
    <x v="0"/>
    <n v="16.714285714285715"/>
    <n v="16.714285714285715"/>
    <n v="16.714285714285715"/>
    <m/>
    <x v="0"/>
    <s v="CUMPLIDO"/>
    <x v="27"/>
    <x v="397"/>
    <n v="1"/>
    <x v="476"/>
  </r>
  <r>
    <n v="399"/>
    <n v="478"/>
    <m/>
    <s v="Administrativo"/>
    <s v="14 02 003"/>
    <s v="H44R14. Estructuración estudios previos-metas físicas contratadas._x000a__x000a_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
    <s v=" debido a deficiencias en la planeación en la elaboración de los estudios previos entregados por Invías"/>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x v="56"/>
    <n v="16.714285714285715"/>
    <x v="6"/>
    <n v="1"/>
    <s v="De acuerdo con lo comunicado por la Dirección Técnica y de Estructuración mediante el memorando DTE 22156 del 29/03/2022, la acción y la unidad de medida son abarcadas por la Guía de Estructuración de Proyectos del INVIAS adoptada en la Resolución 949 del 23 de marzo de 2022."/>
    <m/>
    <n v="-1465.9666666666667"/>
    <x v="0"/>
    <n v="16.714285714285715"/>
    <n v="16.714285714285715"/>
    <n v="16.714285714285715"/>
    <m/>
    <x v="0"/>
    <s v="CUMPLIDO"/>
    <x v="27"/>
    <x v="398"/>
    <n v="1"/>
    <x v="477"/>
  </r>
  <r>
    <n v="400"/>
    <n v="479"/>
    <m/>
    <s v="Administrativo e indagación preliminar."/>
    <s v="14 02 003"/>
    <s v="H45R14. Estudios y diseños entregados por el Invías. _x000a__x000a_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
    <s v="Así las cosas, se ejecutó la rehabilitación con unos estudios diferentes a los inicialmente aportados y  pagados por el Instituto."/>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x v="56"/>
    <n v="16.714285714285715"/>
    <x v="6"/>
    <n v="1"/>
    <s v="De acuerdo con lo comunicado por la Dirección Técnica y de Estructuración mediante el memorando DTE 22156 del 29/03/2022, la acción y la unidad de medida son abarcadas por la Guía de Estructuración de Proyectos del INVIAS adoptada en la Resolución 949 del 23 de marzo de 2022."/>
    <m/>
    <n v="-1465.9666666666667"/>
    <x v="0"/>
    <n v="16.714285714285715"/>
    <n v="16.714285714285715"/>
    <n v="16.714285714285715"/>
    <m/>
    <x v="0"/>
    <s v="CUMPLIDO"/>
    <x v="27"/>
    <x v="399"/>
    <n v="1"/>
    <x v="478"/>
  </r>
  <r>
    <n v="401"/>
    <n v="480"/>
    <m/>
    <s v="Administrativo"/>
    <s v="14 04 010"/>
    <s v="H46R14. Anticipo._x000a__x000a_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
    <s v="No mantener las variables iniciales para garantizar la amortización del mismo, ni tener un control establecido para ello."/>
    <s v="Solicitar aclaración de la clausula contractual que establece el anticipo por la Dirección de Contratación "/>
    <s v="Solicitud de aclaración por parte de la Dirección de Contratación "/>
    <s v="Memorando de Respuesta "/>
    <n v="1"/>
    <d v="2017-11-01T00:00:00"/>
    <x v="61"/>
    <n v="8.4285714285714288"/>
    <x v="60"/>
    <n v="1"/>
    <s v="SIN OBSERVACIONES"/>
    <m/>
    <n v="-1436.6333333333334"/>
    <x v="0"/>
    <n v="8.4285714285714288"/>
    <n v="8.4285714285714288"/>
    <n v="8.4285714285714288"/>
    <m/>
    <x v="0"/>
    <s v="CUMPLIDO"/>
    <x v="27"/>
    <x v="400"/>
    <n v="1"/>
    <x v="479"/>
  </r>
  <r>
    <n v="402"/>
    <n v="481"/>
    <m/>
    <s v="Administrativo"/>
    <s v="11 02 002"/>
    <s v="H47R14. Diseños sitios críticos._x000a__x000a_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
    <s v="Debido a deficiencias en la planeación de los estudios y diseños "/>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x v="56"/>
    <n v="16.714285714285715"/>
    <x v="6"/>
    <n v="1"/>
    <s v="De acuerdo con lo comunicado por la Dirección Técnica y de Estructuración mediante el memorando DTE 22156 del 29/03/2022, la acción y la unidad de medida son abarcadas por la Guía de Estructuración de Proyectos del INVIAS adoptada en la Resolución 949 del 23 de marzo de 2022."/>
    <m/>
    <n v="-1465.9666666666667"/>
    <x v="0"/>
    <n v="16.714285714285715"/>
    <n v="16.714285714285715"/>
    <n v="16.714285714285715"/>
    <m/>
    <x v="0"/>
    <s v="CUMPLIDO"/>
    <x v="27"/>
    <x v="401"/>
    <n v="1"/>
    <x v="480"/>
  </r>
  <r>
    <n v="403"/>
    <n v="482"/>
    <m/>
    <s v="Administrativo"/>
    <s v="11 02 002"/>
    <s v="H49R14. Plazo contractual._x000a__x000a_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
    <s v="Debido a deficiencias en la planeación contractual en la determinación de los plazos de conformidad con los estudios y actividades constructivas "/>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x v="56"/>
    <n v="16.714285714285715"/>
    <x v="6"/>
    <n v="1"/>
    <s v="De acuerdo con lo comunicado por la Dirección Técnica y de Estructuración mediante el memorando DTE 22156 del 29/03/2022, la acción y la unidad de medida son abarcadas por la Guía de Estructuración de Proyectos del INVIAS adoptada en la Resolución 949 del 23 de marzo de 2022."/>
    <m/>
    <n v="-1465.9666666666667"/>
    <x v="0"/>
    <n v="16.714285714285715"/>
    <n v="16.714285714285715"/>
    <n v="16.714285714285715"/>
    <m/>
    <x v="0"/>
    <s v="CUMPLIDO"/>
    <x v="27"/>
    <x v="402"/>
    <n v="1"/>
    <x v="481"/>
  </r>
  <r>
    <n v="404"/>
    <n v="483"/>
    <m/>
    <s v="Administrativo"/>
    <s v="11 02 002"/>
    <s v="H57R14. Plazo contractual._x000a__x000a_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
    <s v="Plazo contractual."/>
    <s v="Verificación de los requisitos legales previos para la orden de iniciación."/>
    <s v="Informe de seguimiento de la verificación"/>
    <s v="Informe "/>
    <n v="1"/>
    <d v="2017-11-01T00:00:00"/>
    <x v="61"/>
    <n v="8.4285714285714288"/>
    <x v="23"/>
    <n v="1"/>
    <s v="SIN OBSERVACIONES"/>
    <m/>
    <n v="-1436.6333333333334"/>
    <x v="0"/>
    <n v="8.4285714285714288"/>
    <n v="8.4285714285714288"/>
    <n v="8.4285714285714288"/>
    <m/>
    <x v="0"/>
    <s v="CUMPLIDO"/>
    <x v="27"/>
    <x v="403"/>
    <n v="1"/>
    <x v="482"/>
  </r>
  <r>
    <n v="405"/>
    <n v="484"/>
    <m/>
    <s v="Administrativo"/>
    <s v="11 03 002"/>
    <s v="H59R14. Contrato No 1289 del 8 de octubre de 2014 el cual tiene por objeto el mejoramiento y mantenimiento de la carretera Candelaria – La Plata._x000a__x000a_La meta física de la longitud de pavimento se estableció en 1 Km comprendido entre el PR 44+900 al PR 45+900 y la atención de dos sitios críticos ubicados en el PR 4+150 y el PR 22+700, sin embargo se ejecutaron 903.7 m de pavimento y no se hizo obra en los dos sitios críticos."/>
    <s v="Debido a deficiencias en la estructuración del presupuesto de obra y en estudios previos insuficientes puesto que solo se identifica  la necesidad y las metas físicas"/>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x v="56"/>
    <n v="16.714285714285715"/>
    <x v="6"/>
    <n v="1"/>
    <s v="De acuerdo con lo comunicado por la Dirección Técnica y de Estructuración mediante el memorando DTE 22156 del 29/03/2022, la acción y la unidad de medida son abarcadas por la Guía de Estructuración de Proyectos del INVIAS adoptada en la Resolución 949 del 23 de marzo de 2022."/>
    <m/>
    <n v="-1465.9666666666667"/>
    <x v="0"/>
    <n v="16.714285714285715"/>
    <n v="16.714285714285715"/>
    <n v="16.714285714285715"/>
    <m/>
    <x v="0"/>
    <s v="CUMPLIDO"/>
    <x v="27"/>
    <x v="404"/>
    <n v="1"/>
    <x v="483"/>
  </r>
  <r>
    <n v="406"/>
    <n v="485"/>
    <m/>
    <s v="Administrativo para indagación preliminar con presunto alcance disciplinario."/>
    <s v="21 01 001"/>
    <s v="H64R14. Construcción del Puente de Honda._x000a__x000a_Al revisar el desarrollo del Contrato de Interventoría 653 de 2012, se evidencia el pago por actividades que presuntamente no estaban justificadas  por las cuales se canceló cerca del 40% del valor del contrato de Interventoría. "/>
    <s v="Lo anterior evidencia el  presunto incumplimiento tanto de las funciones de los Supervisores (Gestores) designados por INVÍAS establecidas en la Resolución 3376 de 2010,"/>
    <s v="Crear una base de datos para controlar y verificar  la dedicaciones del personal de las interventoría en el momento de aprobación del mismo por parte de  INVIAS."/>
    <s v="Base de datos implementada."/>
    <s v="Reporte mensual de consulta y verificación de base de datos "/>
    <n v="12"/>
    <d v="2020-01-28T00:00:00"/>
    <x v="23"/>
    <n v="48.285714285714285"/>
    <x v="6"/>
    <n v="12"/>
    <s v="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_x000a__x000a_Razón de la inefectividad: &quot;En la presente auditoría se evidenciaron deficiencias relacionadas con los hallazgos que motivaron las acciones del Plan de Mejoramiento dispuesto por la entidad&quot; (Pág. 288)."/>
    <d v="2021-03-01T00:00:00"/>
    <n v="2"/>
    <x v="0"/>
    <n v="48.285714285714285"/>
    <n v="48.285714285714285"/>
    <n v="48.285714285714285"/>
    <m/>
    <x v="0"/>
    <s v="CUMPLIDO"/>
    <x v="27"/>
    <x v="405"/>
    <n v="1"/>
    <x v="484"/>
  </r>
  <r>
    <n v="407"/>
    <n v="486"/>
    <m/>
    <s v="Administrativo con presunta incidencia disciplinaria."/>
    <s v="11 03 002"/>
    <s v="H65R14. Gestión predial para la ejecución de las obras._x000a__x000a_CONVENIO 3141/13 - ICCU y CONVENIO 3075/13 – GOBERNACIÓN DE BOYACÁ._x000a_"/>
    <s v="Esta situación evidencia fallas administrativas y de supervisión por parte de la Interventoría y del INVÍAS"/>
    <s v="Solicitar informe del estado actual del convenio"/>
    <s v="solicitud de informe a la gobernación de Boyacá"/>
    <s v="Informe "/>
    <n v="1"/>
    <d v="2017-11-01T00:00:00"/>
    <x v="68"/>
    <n v="21.285714285714285"/>
    <x v="23"/>
    <n v="1"/>
    <s v="SIN OBSERVACIONES"/>
    <m/>
    <n v="-1439.6333333333334"/>
    <x v="0"/>
    <n v="21.285714285714285"/>
    <n v="21.285714285714285"/>
    <n v="21.285714285714285"/>
    <m/>
    <x v="0"/>
    <s v="CUMPLIDO"/>
    <x v="27"/>
    <x v="406"/>
    <n v="1"/>
    <x v="485"/>
  </r>
  <r>
    <n v="408"/>
    <n v="487"/>
    <m/>
    <s v="Administrativo con presunta incidencia disciplinaria."/>
    <s v="11 03 002"/>
    <s v="H66R14. Ubicación y priorización de puentes peatonales (Caso Chiquinquirá)._x000a__x000a_Dentro del convenio 3075 de 2013 En el caso del puente junto a la casa de la cultura, no se tuvo en cuenta que la misma está declarada como patrimonio cultural, y como tal, cualquier intervención se debe consultar con el Ministerio de Cultura."/>
    <s v="Se evidencia que hubo falta de planeación en la priorización y escogencia de los sitios donde se van a implantar los puentes"/>
    <s v="_x000a__x000a_Presentar informe sobre los puentes peatonales en el municipio de Chiquinquirá observados por la contraloría."/>
    <s v="Elaboración de Informe."/>
    <s v="Informe interventoría"/>
    <n v="1"/>
    <d v="2017-11-01T00:00:00"/>
    <x v="61"/>
    <n v="8.4285714285714288"/>
    <x v="23"/>
    <n v="1"/>
    <s v="SIN OBSERVACIONES"/>
    <m/>
    <n v="-1436.6333333333334"/>
    <x v="0"/>
    <n v="8.4285714285714288"/>
    <n v="8.4285714285714288"/>
    <n v="8.4285714285714288"/>
    <m/>
    <x v="0"/>
    <s v="CUMPLIDO"/>
    <x v="27"/>
    <x v="407"/>
    <n v="1"/>
    <x v="486"/>
  </r>
  <r>
    <n v="409"/>
    <n v="488"/>
    <m/>
    <s v="Administrativo"/>
    <s v="11 03 002"/>
    <s v="H69R14. Ejecución convenio interadministrativo 1282  de  2013._x000a__x000a_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
    <s v="Denotan debilidades en el plazo asignado para la ejecución del contrato."/>
    <s v="Requerir a la Gobernación de San Andrés la finalización del proceso contractual."/>
    <s v="Obtener el acto administrativo de adjudicación del proceso."/>
    <s v="Resolución de adjudicación"/>
    <n v="1"/>
    <d v="2017-11-01T00:00:00"/>
    <x v="61"/>
    <n v="8.4285714285714288"/>
    <x v="49"/>
    <n v="1"/>
    <s v="SIN OBSERVACIONES"/>
    <m/>
    <n v="-1436.6333333333334"/>
    <x v="0"/>
    <n v="8.4285714285714288"/>
    <n v="8.4285714285714288"/>
    <n v="8.4285714285714288"/>
    <m/>
    <x v="0"/>
    <s v="CUMPLIDO"/>
    <x v="27"/>
    <x v="408"/>
    <n v="1"/>
    <x v="487"/>
  </r>
  <r>
    <n v="410"/>
    <n v="489"/>
    <m/>
    <s v="Administrativo con presunta incidencia disciplinaria."/>
    <s v="11 03 002"/>
    <s v="H70R14. Gestión técnica de proyecto._x000a__x000a_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
    <s v="Deficiencia en la supervisión del gestor."/>
    <s v="Evidenciar el recibo definitivo y la liquidación del contrato."/>
    <s v="1. Reporte trimestral.    _x000a_                      _x000a_2. Realizar las gestiones para el recibo y posterior liquidación del convenio 3398 de 2013."/>
    <s v="1. Acta de entrega y recibo definitivo junto con acta de liquidación (2)._x000a__x000a_2. Reporte trimestral (3)."/>
    <n v="5"/>
    <d v="2017-11-01T00:00:00"/>
    <x v="59"/>
    <n v="51.857142857142854"/>
    <x v="49"/>
    <n v="5"/>
    <s v="SIN OBSERVACIONES"/>
    <m/>
    <n v="-1446.7666666666667"/>
    <x v="0"/>
    <n v="51.857142857142854"/>
    <n v="51.857142857142854"/>
    <n v="51.857142857142854"/>
    <m/>
    <x v="0"/>
    <s v="CUMPLIDO"/>
    <x v="27"/>
    <x v="409"/>
    <n v="1"/>
    <x v="488"/>
  </r>
  <r>
    <n v="411"/>
    <n v="490"/>
    <m/>
    <s v="Administrativo con presunta incidencia disciplinaria."/>
    <s v="11 03 001"/>
    <s v="H71R14. Información red terciaria._x000a__x000a_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
    <s v="Deficiencias en los mecanismos de seguimiento y monitoreo del Instituto."/>
    <s v="Llevar a cabo proceso de contratación y de esta forma levantar el inventario de la Red Terciaria. "/>
    <s v="Solicitar al Ministerio de Transporte la iniciación del proceso de contratación."/>
    <s v="Reporte"/>
    <n v="1"/>
    <d v="2017-11-01T00:00:00"/>
    <x v="66"/>
    <n v="34.428571428571431"/>
    <x v="2"/>
    <n v="0.3"/>
    <s v="SIN OBSERVACIONES"/>
    <m/>
    <n v="-1442.7"/>
    <x v="5"/>
    <n v="10.328571428571429"/>
    <n v="10.328571428571429"/>
    <n v="34.428571428571431"/>
    <m/>
    <x v="3"/>
    <s v="VENCIDO"/>
    <x v="27"/>
    <x v="410"/>
    <n v="1"/>
    <x v="489"/>
  </r>
  <r>
    <n v="412"/>
    <n v="491"/>
    <m/>
    <s v="Administrativo con presunta incidencia disciplinaria y fiscal."/>
    <s v="11 03 002"/>
    <s v="H74R14. Obras inconclusas y calidad de las mismas convenio 2252 de 2012._x000a__x000a_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
    <s v="Falta de control y seguimiento por parte de la interventoría contratada por el INVIAS."/>
    <s v="Iniciar las acciones pertinentes con el contratista o el municipio para la recuperación de los recursos de las obras mal ejecutadas._x000a__x000a_"/>
    <s v="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_x000a__x000a_"/>
    <s v="Reporte de las acciones emprendidas."/>
    <n v="1"/>
    <d v="2017-11-01T00:00:00"/>
    <x v="61"/>
    <n v="8.4285714285714288"/>
    <x v="2"/>
    <n v="1"/>
    <s v="SIN OBSERVACIONES"/>
    <m/>
    <n v="-1436.6333333333334"/>
    <x v="0"/>
    <n v="8.4285714285714288"/>
    <n v="8.4285714285714288"/>
    <n v="8.4285714285714288"/>
    <m/>
    <x v="0"/>
    <s v="CUMPLIDO"/>
    <x v="27"/>
    <x v="411"/>
    <n v="1"/>
    <x v="490"/>
  </r>
  <r>
    <n v="413"/>
    <n v="492"/>
    <m/>
    <s v="Administrativo con presunta incidencia disciplinaria."/>
    <s v="14 02 003"/>
    <s v="H79R14. Estudios previos convenio 598 de 2013. _x000a__x000a_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
    <s v="No evidencia de estudios previos"/>
    <s v="Entregar un reporte en donde se verifique que todas las unidades ejecutoras tienen en cuenta las exigencias señaladas en el Manual de Contratación en lo referente a estudios previos y soportes del proceso precontractual._x000a__x000a_"/>
    <s v="Se entregara un reporte trimestral."/>
    <s v="Reporte trimestral"/>
    <n v="3"/>
    <d v="2017-11-01T00:00:00"/>
    <x v="65"/>
    <n v="43.142857142857146"/>
    <x v="27"/>
    <n v="3"/>
    <s v="SIN OBSERVACIONES"/>
    <m/>
    <n v="-1444.7333333333333"/>
    <x v="0"/>
    <n v="43.142857142857146"/>
    <n v="43.142857142857146"/>
    <n v="43.142857142857146"/>
    <m/>
    <x v="0"/>
    <s v="CUMPLIDO"/>
    <x v="27"/>
    <x v="412"/>
    <n v="1"/>
    <x v="491"/>
  </r>
  <r>
    <n v="414"/>
    <n v="493"/>
    <m/>
    <s v="Administrativo con presunta incidencia disciplinaria."/>
    <s v="14 01 011"/>
    <s v="H80R14. Dentro de la carpeta del convenio 598 del 2013, no se evidencia la resolución de justificación de la contratación directa, conforme con lo observado en la visita administrativa a la oficina de Archivo del 1° piso de las instalaciones del INVÍAS."/>
    <s v="El convenio interadministrativo debe contener la resolución de justificación de la contratación directa"/>
    <s v="Entregar un reporte en donde se verifique que todas las unidades ejecutoras tienen en cuenta las exigencias señaladas en el Manual de Contratación relacionados con los documentos soportes del proceso precontractual, de acuerdo a la modalidad de contratación utilizada._x000a__x000a_"/>
    <s v="Se entregara un reporte trimestral"/>
    <s v="Reporte trimestral"/>
    <n v="3"/>
    <d v="2017-11-01T00:00:00"/>
    <x v="65"/>
    <n v="43.142857142857146"/>
    <x v="27"/>
    <n v="3"/>
    <s v="SIN OBSERVACIONES"/>
    <m/>
    <n v="-1444.7333333333333"/>
    <x v="0"/>
    <n v="43.142857142857146"/>
    <n v="43.142857142857146"/>
    <n v="43.142857142857146"/>
    <m/>
    <x v="0"/>
    <s v="CUMPLIDO"/>
    <x v="27"/>
    <x v="413"/>
    <n v="1"/>
    <x v="492"/>
  </r>
  <r>
    <n v="415"/>
    <n v="494"/>
    <m/>
    <s v="Administrativo con presunta incidencia disciplinaria."/>
    <s v="11 03 002"/>
    <s v="H81R14. Plazo ejecución del convenio 598 de 2013 y del contrato de interventoría 3799 de 2013._x000a__x000a_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
    <s v="Debilidades en la planeación en algunos elementos propios del convenio, como es el plazo. "/>
    <s v="Entregar un reporte en donde se verifique que todas las unidades ejecutoras tienen en cuenta la obligación de planear debidamente los plazos de acuerdo con las diferentes etapas de los convenios y/o contratos de obra e interventoría y/u objeto contractual."/>
    <s v="Se entregara un reporte trimestral"/>
    <s v="Reporte trimestral"/>
    <n v="3"/>
    <d v="2017-11-01T00:00:00"/>
    <x v="65"/>
    <n v="43.142857142857146"/>
    <x v="27"/>
    <n v="3"/>
    <s v="SIN OBSERVACIONES"/>
    <m/>
    <n v="-1444.7333333333333"/>
    <x v="0"/>
    <n v="43.142857142857146"/>
    <n v="43.142857142857146"/>
    <n v="43.142857142857146"/>
    <m/>
    <x v="0"/>
    <s v="CUMPLIDO"/>
    <x v="27"/>
    <x v="414"/>
    <n v="1"/>
    <x v="493"/>
  </r>
  <r>
    <n v="416"/>
    <n v="495"/>
    <m/>
    <s v="Administrativo"/>
    <s v="11 03 002"/>
    <s v="H83R14. Alcance físico del Convenio 598 de 2013._x000a__x000a_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
    <s v="Planeación presupuestal"/>
    <s v="Entregar un reporte en donde se verifique que todas las unidades ejecutoras tienen en cuenta las exigencias señaladas en el Manual de Contratación relacionadas con el presupuesto."/>
    <s v="Se entregara un reporte trimestral"/>
    <s v="Reporte trimestral"/>
    <n v="3"/>
    <d v="2017-11-01T00:00:00"/>
    <x v="65"/>
    <n v="43.142857142857146"/>
    <x v="27"/>
    <n v="3"/>
    <s v="SIN OBSERVACIONES"/>
    <m/>
    <n v="-1444.7333333333333"/>
    <x v="0"/>
    <n v="43.142857142857146"/>
    <n v="43.142857142857146"/>
    <n v="43.142857142857146"/>
    <m/>
    <x v="0"/>
    <s v="CUMPLIDO"/>
    <x v="27"/>
    <x v="415"/>
    <n v="1"/>
    <x v="494"/>
  </r>
  <r>
    <n v="417"/>
    <n v="496"/>
    <m/>
    <s v="Administrativo"/>
    <s v="14 02 003"/>
    <s v="H84R14. Plazo contractual contrato 2013-02-0959  y convenio 598 de 2013._x000a__x000a_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
    <s v="Mayor plazo de ejecución del contrato frente al convenio"/>
    <s v="Verificar que el plazo de los contratos derivados estén acorde con el plazo del convenio marco._x000a_"/>
    <s v="Se entregara un reporte trimestral"/>
    <s v="Reporte trimestral"/>
    <n v="3"/>
    <d v="2017-11-01T00:00:00"/>
    <x v="65"/>
    <n v="43.142857142857146"/>
    <x v="27"/>
    <n v="3"/>
    <s v="SIN OBSERVACIONES"/>
    <m/>
    <n v="-1444.7333333333333"/>
    <x v="0"/>
    <n v="43.142857142857146"/>
    <n v="43.142857142857146"/>
    <n v="43.142857142857146"/>
    <m/>
    <x v="0"/>
    <s v="CUMPLIDO"/>
    <x v="27"/>
    <x v="416"/>
    <n v="1"/>
    <x v="495"/>
  </r>
  <r>
    <n v="418"/>
    <n v="497"/>
    <m/>
    <s v="Administrativo"/>
    <s v="11 03 002"/>
    <s v="H85R14. Cumplimiento del plazo del convenio  598 de 2013._x000a__x000a_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
    <s v="Presuntas deficiencias en la planeación y control y seguimiento, efectuado a las obligaciones de la Gobernación por parte del INVÍAS."/>
    <s v="Entregar un reporte en donde se verifique que todas las unidades ejecutoras tienen en cuenta las exigencias señaladas en el Manual de Contratación relacionados con el presupuesto."/>
    <s v="Se entregara un reporte trimestral"/>
    <s v="Reporte trimestral"/>
    <n v="3"/>
    <d v="2017-11-01T00:00:00"/>
    <x v="65"/>
    <n v="43.142857142857146"/>
    <x v="27"/>
    <n v="3"/>
    <s v="SIN OBSERVACIONES"/>
    <m/>
    <n v="-1444.7333333333333"/>
    <x v="0"/>
    <n v="43.142857142857146"/>
    <n v="43.142857142857146"/>
    <n v="43.142857142857146"/>
    <m/>
    <x v="0"/>
    <s v="CUMPLIDO"/>
    <x v="27"/>
    <x v="417"/>
    <n v="1"/>
    <x v="496"/>
  </r>
  <r>
    <n v="419"/>
    <n v="498"/>
    <m/>
    <s v="Administrativo"/>
    <s v="14 02 003"/>
    <s v="H99R14. Del convenio 2454 de 2013 se desprende el Contrato de obra 113 de 2014._x000a__x000a_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
    <s v="Por deficiencias en la estructuración de estudios previos, lo cual conlleva a recorte e incumplimiento de las metas físicas definidas en el contrato."/>
    <s v="Presentar informe de interventoría mediante el cual se justifique la modificación de metas físicas."/>
    <s v="Entregar informe de interventoría mediante el cual se justifique la modificación de metas físicas."/>
    <s v="Informe"/>
    <n v="1"/>
    <d v="2017-11-01T00:00:00"/>
    <x v="61"/>
    <n v="8.4285714285714288"/>
    <x v="2"/>
    <n v="1"/>
    <s v="SIN OBSERVACIONES"/>
    <m/>
    <n v="-1436.6333333333334"/>
    <x v="0"/>
    <n v="8.4285714285714288"/>
    <n v="8.4285714285714288"/>
    <n v="8.4285714285714288"/>
    <m/>
    <x v="0"/>
    <s v="CUMPLIDO"/>
    <x v="27"/>
    <x v="418"/>
    <n v="1"/>
    <x v="497"/>
  </r>
  <r>
    <n v="420"/>
    <n v="499"/>
    <m/>
    <s v="Administrativo"/>
    <s v="14 02 003"/>
    <s v="H103R14. Estudios previos insuficientes. convenio No. 901 de 2013 y 902 de 2013 celebrado entre Invías y Alcaldía del municipio de Mocoa (Putumayo)._x000a__x000a_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
    <s v="Deficiencias en la etapa de planeación contractual de los convenios interadministrativos. No. 901 de 2013 y 902 de 2013 celebrado entre INVÍAS y Alcaldía del Municipio de Mocoa (Putumayo)."/>
    <s v="Solicitar al gestor de proyecto informe sobre desarrollo del convenio."/>
    <s v="Solicitar Informe."/>
    <s v="Informe."/>
    <n v="1"/>
    <d v="2017-11-01T00:00:00"/>
    <x v="61"/>
    <n v="8.4285714285714288"/>
    <x v="2"/>
    <n v="1"/>
    <s v="SIN OBSERVACIONES"/>
    <m/>
    <n v="-1436.6333333333334"/>
    <x v="0"/>
    <n v="8.4285714285714288"/>
    <n v="8.4285714285714288"/>
    <n v="8.4285714285714288"/>
    <m/>
    <x v="0"/>
    <s v="CUMPLIDO"/>
    <x v="27"/>
    <x v="419"/>
    <n v="1"/>
    <x v="498"/>
  </r>
  <r>
    <n v="421"/>
    <n v="500"/>
    <m/>
    <s v="Administrativo con presunto alcance disciplinario."/>
    <s v="14 02 001"/>
    <s v="H104R14. Convenio No. 2323 de 2013 Puerto Caicedo Putumayo, planeación contractual._x000a__x000a_Estudios previos insuficientes e inadecuados antes de la suscripción del Convenio Interadministrativo, lo que ha conllevado el ajuste de especificaciones y cantidades de obra y el consecuente retraso de ejecución en más de cinco meses. La fecha de terminación inicial estaba prevista para el 13 de enero de 2015 y el contrato fue prorrogado hasta el 13 de julio de 2015."/>
    <s v="Deficiencias en la etapa de planeación contractual del Convenio en la elaboración de estudios previos"/>
    <s v="Solicitar al gestor de proyecto informe sobre desarrollo del convenio."/>
    <s v="Solicitar Informe."/>
    <s v="Informe."/>
    <n v="1"/>
    <d v="2017-11-01T00:00:00"/>
    <x v="61"/>
    <n v="8.4285714285714288"/>
    <x v="2"/>
    <n v="1"/>
    <s v="SIN OBSERVACIONES"/>
    <m/>
    <n v="-1436.6333333333334"/>
    <x v="0"/>
    <n v="8.4285714285714288"/>
    <n v="8.4285714285714288"/>
    <n v="8.4285714285714288"/>
    <m/>
    <x v="0"/>
    <s v="CUMPLIDO"/>
    <x v="27"/>
    <x v="420"/>
    <n v="1"/>
    <x v="499"/>
  </r>
  <r>
    <n v="422"/>
    <n v="501"/>
    <m/>
    <s v="Administrativo con presunta incidencia fiscal y disciplinaria."/>
    <s v="11 03 002"/>
    <s v="H108R14. Calidad obras ejecutadas y recibidas contrato N° LP 007- 2013 - municipio de Repelón, Departamento del Atlántico. Vía Camino Banco Bigibana._x000a__x000a_En el K3+180, K4+140, K4+210   hay socavación entre la vía y los gaviones y se observó material sin compactar sobre la vía al lado de los gaviones. "/>
    <s v="Debilidades en la supervisión y control"/>
    <s v="Subsanar las observaciones presentadas por la contraloría en la visita realizada. "/>
    <s v="Informe de interventoría mediante el cual se demuestra la ejecución total de las observaciones presentadas."/>
    <s v="Informe y registro fotográfico"/>
    <n v="1"/>
    <d v="2017-11-01T00:00:00"/>
    <x v="61"/>
    <n v="8.4285714285714288"/>
    <x v="2"/>
    <n v="1"/>
    <s v="SIN OBSERVACIONES"/>
    <m/>
    <n v="-1436.6333333333334"/>
    <x v="0"/>
    <n v="8.4285714285714288"/>
    <n v="8.4285714285714288"/>
    <n v="8.4285714285714288"/>
    <m/>
    <x v="0"/>
    <s v="CUMPLIDO"/>
    <x v="27"/>
    <x v="421"/>
    <n v="1"/>
    <x v="500"/>
  </r>
  <r>
    <n v="423"/>
    <n v="502"/>
    <m/>
    <s v="Administrativo con presunta incidencia disciplinaria."/>
    <s v="16 04 001"/>
    <s v="H112R14. Impuesto predial y contribución por valorización._x000a_ _x000a_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_x000a_"/>
    <s v="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
    <s v="Depurar los predios evidenciados por la contraloría en los municipios Chía, Une, Chipaque y Cajicá para su saneamiento."/>
    <s v="1. Clasificar los predios observados por la contraloría identificando su calidad de uso público o fiscal._x000a__x000a_2. Gestionar las acciones de exclusión de pagos de impuesto predial al tratarse de bienes de uso público."/>
    <s v="Reporte cuatrimestral"/>
    <n v="2"/>
    <d v="2017-11-01T00:00:00"/>
    <x v="80"/>
    <n v="38.714285714285715"/>
    <x v="8"/>
    <n v="2"/>
    <s v="La Subdirección Administrativa concilió los 20 bienes fiscales a su cargo (100%), de los 173 inmuebles observados por la Contraloría. Está pendiente las gestiones relacionadas con los bienes de uso público por parte de SMA._x000a__x000a_Acción de mejora considerada no efectiva por la Contraloría General de la República, en anexo 2 del informe de Auditoría Financiera 2020, de junio de 2021."/>
    <d v="2021-07-06T00:00:00"/>
    <n v="35.733333333333334"/>
    <x v="0"/>
    <n v="38.714285714285715"/>
    <n v="38.714285714285715"/>
    <n v="38.714285714285715"/>
    <s v="NO"/>
    <x v="0"/>
    <s v="CUMPLIDO"/>
    <x v="27"/>
    <x v="422"/>
    <n v="1"/>
    <x v="501"/>
  </r>
  <r>
    <n v="424"/>
    <n v="503"/>
    <m/>
    <s v="Administrativo con presunta incidencia disciplinaria."/>
    <s v="16 04 003"/>
    <s v="H113R14. Cobro coactivo impuesto predial._x000a__x000a_De acuerdo con información suministrada por el Invías mediante comunicación OCI 45214, los diferentes municipios del país han instaurado 663 procesos de cobro coactivo por un valor de $13.561,2 millones._x000a__x000a_"/>
    <s v="Esta situación se presenta porque el Invías desconoce la totalidad de los bienes que son de su propiedad."/>
    <s v="_x000a__x000a_Depurar los predios evidenciados por la contraloría para su saneamiento y gestionar el cambio de destinación."/>
    <s v="1. Asignar recurso humano y tecnológico para adelantar la inclusión de la información y establecer un convenio interadministrativo entre el IGAC, Superintendencia de Notariado y registro, para que se cruce información de interés para el saneamiento. una vez culmine las restricción de la Ley de garantías.         _x000a__x000a_2. Depurar los predios evidenciados por la contraloría para su saneamiento y gestionar el cambio de destinación. "/>
    <s v="Informe de predios saneados"/>
    <n v="2"/>
    <d v="2017-11-01T00:00:00"/>
    <x v="59"/>
    <n v="51.857142857142854"/>
    <x v="8"/>
    <n v="2"/>
    <s v="Acción de mejora considerada no efectiva por la Contraloría General de la República, en anexo 2 del informe de Auditoría Financiera 2020, de junio de 2021."/>
    <d v="2021-07-06T00:00:00"/>
    <n v="32.666666666666664"/>
    <x v="0"/>
    <n v="51.857142857142854"/>
    <n v="51.857142857142854"/>
    <n v="51.857142857142854"/>
    <s v="NO"/>
    <x v="0"/>
    <s v="CUMPLIDO"/>
    <x v="27"/>
    <x v="423"/>
    <n v="1"/>
    <x v="502"/>
  </r>
  <r>
    <n v="425"/>
    <n v="504"/>
    <m/>
    <s v="Administrativo"/>
    <s v="16 04 003"/>
    <s v="H114R14. Pago predial y valorización de bienes de uso público._x000a__x000a_El Invías ha pagado dicho impuesto sobre 637 predios en 2013 y 618 en 2014. Esta situación genera desgaste administrativo, por las gestiones que debe efectuar el Invías para solicitar el reembolso de recursos._x000a__x000a_Acción 1."/>
    <s v="El Invías no ha obtenido la  exclusión de éstos."/>
    <s v="Acción 1._x000a__x000a_Tramitar la solicitud de exclusión de pago de impuesto predial (IPU) y otras contribuciones de los bienes de uso público y fiscales, según corresponda, de los predios en jurisdicción de cada Dirección Territorial del Invías."/>
    <s v="Gestionar los oficios ante todas las Secretarias de Hacienda de solicitud de exclusión de pago IPU y otras contribuciones de los inmuebles fiscales de propiedad del Invías, cuando se vean posibilidades de que proceda la exclusión , y de uso público."/>
    <s v="Oficios proyectados (uno por Dirección Territorial)"/>
    <n v="26"/>
    <d v="2017-11-01T00:00:00"/>
    <x v="61"/>
    <n v="8.4285714285714288"/>
    <x v="56"/>
    <n v="26"/>
    <s v="Acción de mejora considerada no efectiva por la Contraloría General de la República, en anexo 2 del informe de Auditoría Financiera 2020, de junio de 2021."/>
    <m/>
    <n v="-1436.6333333333334"/>
    <x v="0"/>
    <n v="8.4285714285714288"/>
    <n v="8.4285714285714288"/>
    <n v="8.4285714285714288"/>
    <s v="NO"/>
    <x v="0"/>
    <s v="CUMPLIDO"/>
    <x v="27"/>
    <x v="424"/>
    <n v="1"/>
    <x v="503"/>
  </r>
  <r>
    <s v=""/>
    <n v="505"/>
    <m/>
    <m/>
    <s v="16 04 003"/>
    <s v="H114R14. Pago predial y valorización de bienes de uso público._x000a__x000a_El Invías ha pagado dicho impuesto sobre 637 predios en 2013 y 618 en 2014. Esta situación genera desgaste administrativo, por las gestiones que debe efectuar el Invías para solicitar el reembolso de recursos._x000a__x000a_Acción 2."/>
    <s v="El Invías no ha obtenido la  exclusión de éstos, el Invías ha pagado dicho impuesto sobre 637predios en 2013 y 618 en 2014"/>
    <s v="Acción 2._x000a__x000a_Solicitar la exclusión del pago de impuesto predial."/>
    <s v="1. Realizar ante el IGAC el cambio de destino económico de los predios y ante las secretarias de hacienda Municipales la exención de impuestos.          _x000a__x000a_2. Establecer un convenio interadministrativo entre el IGAC, Superintendencia de Notariado y registro, para que se cruce información de interés para el saneamiento. Una vez culmine las restricción de la Ley de garantías."/>
    <s v="Reporte predios saneados y convenio"/>
    <n v="2"/>
    <d v="2017-11-01T00:00:00"/>
    <x v="66"/>
    <n v="34.428571428571431"/>
    <x v="8"/>
    <n v="2"/>
    <s v="Acción de mejora considerada no efectiva por la Contraloría General de la República, en anexo 2 del informe de Auditoría Financiera 2020, de junio de 2021."/>
    <d v="2021-07-06T00:00:00"/>
    <n v="36.733333333333334"/>
    <x v="0"/>
    <n v="34.428571428571431"/>
    <n v="34.428571428571431"/>
    <n v="34.428571428571431"/>
    <s v="NO"/>
    <x v="0"/>
    <s v=""/>
    <x v="27"/>
    <x v="424"/>
    <n v="2"/>
    <x v="504"/>
  </r>
  <r>
    <n v="426"/>
    <n v="506"/>
    <m/>
    <s v="Administrativo"/>
    <s v="16 04 001"/>
    <s v="H116R14. Depuración inmuebles del Invías._x000a__x000a_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
    <s v="Debilidades en los mecanismos de seguimiento y monitoreo. "/>
    <s v="Inventariar y registrar los predios bajo propiedad del INVIAS, a partir de los folios de matricula inmobiliaria identificados en la base oficial de la superintendencia de Notariado y Registro (estudio del 100% de base 1 suministrada por SNR), donde se registre el folio de matrícula inmobiliaria. _x000a__x000a_(Base 2 suministrada por SNR para estudio del 2021)."/>
    <s v="1. Realizar  reporte SMA de avance trimestral de registros estudiados y predios identificados bajo titularidad de INVIAS._x000a_2. Realizar Conciliación Predios identificados SMA e individualizados en contabilidad (corte trimestral)."/>
    <s v="Reportes"/>
    <n v="3"/>
    <d v="2020-08-01T00:00:00"/>
    <x v="67"/>
    <n v="30.142857142857142"/>
    <x v="8"/>
    <n v="3"/>
    <s v="Acción de mejora reformulada por la Subdirección de Medio Ambiente y Gestión Social, aprobada por el Director General mediante memorando DG 43151 del 29 de julio de 2020, ante solicitud allegada en el memorando SMA 42584 del 28 de julio de 2020._x000a__x000a_Acción de mejora considerada no efectiva por la Contraloría General de la República, en anexo 2 del informe de Auditoría Financiera 2020, de junio de 2021."/>
    <d v="2021-03-12T00:00:00"/>
    <n v="0.4"/>
    <x v="0"/>
    <n v="30.142857142857142"/>
    <n v="30.142857142857142"/>
    <n v="30.142857142857142"/>
    <s v="NO"/>
    <x v="0"/>
    <s v="CUMPLIDO"/>
    <x v="27"/>
    <x v="425"/>
    <n v="1"/>
    <x v="505"/>
  </r>
  <r>
    <n v="427"/>
    <n v="507"/>
    <m/>
    <s v="Administrativo"/>
    <s v="16 01 004"/>
    <s v="H118R14. Predios no utilizados en los proyectos._x000a__x000a_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_x000a__x000a_Adicionalmente, para el caso de las concesiones administradas por la Agencia Nacional de Infraestructura - ANI, el Instituto desconoce cuales no han sido utilizados."/>
    <s v="Debilidades en los mecanismos de seguimiento y monitoreo. "/>
    <s v="_x000a_1. Inventariar y registrar los predios de los proyectos referentes en el hallazgo, bajo propiedad del INVIAS (2020)._x000a_ _x000a_2. Gestionar las consultas a entidades externas para definir si se requiere o se está usando el predio para una obra de utilidad pública o no._x000a_   _x000a_NOTA (De los predios identificados como no necesarios para utilidad pública realizar el proceso de desafectación)."/>
    <s v="1. Identificar el listado de los predios de los proyectos referentes en el hallazgo con su registro contable._x000a__x000a_2. Realizar reporte de comunicaciones externas enviadas y respuestas recibidas. _x000a__x000a_3. Realizar reporte de estado de utilización de los predios de los proyectos referentes en el hallazgo.  "/>
    <s v="Reportes"/>
    <n v="3"/>
    <d v="2020-08-01T00:00:00"/>
    <x v="67"/>
    <n v="30.142857142857142"/>
    <x v="8"/>
    <n v="3"/>
    <s v="Acción de mejora reformulada por la Subdirección de Medio Ambiente y Gestión Social, aprobada por el Director General mediante memorando DG 43151 del 29 de julio de 2020, ante solicitud allegada en el memorando SMA 42584 del 28 de julio de 2020._x000a__x000a_Acción de mejora considerada no efectiva por la Contraloría General de la República, en anexo 2 del informe de Auditoría Financiera 2020, de junio de 2021."/>
    <d v="2021-03-12T00:00:00"/>
    <n v="0.4"/>
    <x v="0"/>
    <n v="30.142857142857142"/>
    <n v="30.142857142857142"/>
    <n v="30.142857142857142"/>
    <s v="NO"/>
    <x v="0"/>
    <s v="CUMPLIDO"/>
    <x v="27"/>
    <x v="426"/>
    <n v="1"/>
    <x v="506"/>
  </r>
  <r>
    <n v="428"/>
    <n v="508"/>
    <m/>
    <s v="Administrativo"/>
    <s v="16 04 001"/>
    <s v="H119R14. Bienes transferidos al Instituto Nacional de Vías- Invías, adquiridos por diferentes entidades. _x000a__x000a_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
    <s v="Control inadecuado de sus inmuebles.                                                                                                                                                                                                                                                                                               "/>
    <s v="Revisar, depurar y actualizar entre el Grupo de Contabilidad y el Grupo de Bienes Inmuebles y Seguros las bases de bienes inmuebles fiscales para establecer cuáles no están en la contabilidad y las causas para su conciliación."/>
    <s v="1. Revisar los documentos de entrega de bienes por parte de las entidades liquidadas como actas, escrituras públicas, entre otros, para determinar cuales bienes están actualmente en control del Instituto y cuales fueron trasladados a otras entidades. _x000a__x000a_2. Determinar, según esa información cuales corresponden a bienes de uso público y bienes fiscales. _x000a__x000a_3. Respecto a la gestión de conciliación donde se establezcan las diferencias que están en proceso de depuración, presentarlas en las revelaciones.   _x000a__x000a_4. Producto de las actividades de revisión de los bienes realizadas durante el mes suscribir las actas de conciliación entre las áreas administrativa y financiera, donde se evidencien las gestiones adelantadas y el plan de acción a seguir. Igualmente, que sirvan como evidencia ante los diferentes entes de control de las gestiones realizadas por el Instituto._x000a__x000a_5. Respecto a los bienes que aún están en proceso de identificación, generar un proyecto para la depuración de los bienes fiscales  que permitan su saneamiento. _x000a__x000a_6. Los bienes que fueron recibidos como posesión y de los que hasta ahora no se ha podido obtener el antecedente registral, deben incluirse en un proyecto para adelantar las gestiones tendientes a establecerlo."/>
    <s v="Informe trimestral"/>
    <n v="4"/>
    <d v="2019-09-01T00:00:00"/>
    <x v="79"/>
    <n v="52"/>
    <x v="61"/>
    <n v="0"/>
    <s v="Acción de mejora considerada no efectiva por la Contraloría General de la República, en anexo 2 del informe de Auditoría Financiera 2020, de junio de 2021."/>
    <m/>
    <n v="-1469.1"/>
    <x v="1"/>
    <n v="0"/>
    <n v="0"/>
    <n v="52"/>
    <s v="NO"/>
    <x v="3"/>
    <s v="VENCIDO"/>
    <x v="27"/>
    <x v="427"/>
    <n v="1"/>
    <x v="507"/>
  </r>
  <r>
    <n v="429"/>
    <n v="509"/>
    <m/>
    <s v="Administrativo con presunta incidencia disciplinaria."/>
    <s v="16 04 001"/>
    <s v="H120R14. Predios corredores viales._x000a__x000a_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
    <s v="Deficiencias en la administración, seguimiento y control de los bienes de su propiedad."/>
    <s v="Depurar y actualizar la base de datos predial de la Subdirección de Medio Ambiente y Gestión Social."/>
    <s v="1. Depurar y actualizar la base de datos predial de la Subdirección de Medio Ambiente donde se incluya además los predios invadidos.                       _x000a__x000a_2. Asignar recurso humano y tecnológico para adelantar la inclusión de la información y establecer un convenio interadministrativo entre el IGAC, Superintendencia de Notariado y Registro, para cruzar información de interés con el fin de lograr su saneamiento._x000a__x000a_"/>
    <s v="Reportes"/>
    <n v="2"/>
    <d v="2017-11-01T00:00:00"/>
    <x v="59"/>
    <n v="51.857142857142854"/>
    <x v="8"/>
    <n v="2"/>
    <s v="Acción de mejora considerada no efectiva por la Contraloría General de la República, en anexo 2 del informe de Auditoría Financiera 2020, de junio de 2021."/>
    <d v="2022-01-28T00:00:00"/>
    <n v="39.533333333333331"/>
    <x v="0"/>
    <n v="51.857142857142854"/>
    <n v="51.857142857142854"/>
    <n v="51.857142857142854"/>
    <s v="NO"/>
    <x v="0"/>
    <s v="CUMPLIDO"/>
    <x v="27"/>
    <x v="428"/>
    <n v="1"/>
    <x v="508"/>
  </r>
  <r>
    <n v="430"/>
    <n v="510"/>
    <m/>
    <s v="Administrativo con presunta incidencia disciplinaria."/>
    <s v="16 04 001"/>
    <s v="H121R14. Titulación de los predios del Invías por parte del INCODER._x000a__x000a_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s v="Deficiencias en el control y administración sobre los bienes del Invías."/>
    <s v="Restituir el predio titulado por el INCODER . "/>
    <s v="Solicitar a la Dirección Territorial Cundinamarca la restitución del predio."/>
    <s v="Legalización de título"/>
    <n v="1"/>
    <d v="2017-11-01T00:00:00"/>
    <x v="66"/>
    <n v="34.428571428571431"/>
    <x v="8"/>
    <n v="0"/>
    <s v="Acción de mejora considerada no efectiva por la Contraloría General de la República, en anexo 2 del informe de Auditoría Financiera 2020, de junio de 2021."/>
    <m/>
    <n v="-1442.7"/>
    <x v="1"/>
    <n v="0"/>
    <n v="0"/>
    <n v="34.428571428571431"/>
    <s v="NO"/>
    <x v="3"/>
    <s v="VENCIDO"/>
    <x v="27"/>
    <x v="429"/>
    <n v="1"/>
    <x v="509"/>
  </r>
  <r>
    <n v="431"/>
    <n v="511"/>
    <m/>
    <s v="Administrativo"/>
    <s v="16 04 001"/>
    <s v="H122R14. Base única de predios de propiedad del Invías._x000a_ _x000a_El Invías no cuenta con una base de datos unificada y confiable  de los predios adquiridos directamente o que le han sido transferidos por el Ministerio de Transporte, Ferrovías y Fondo Nacional de Caminos Vecinales, entre otros."/>
    <s v="Deficiencias en el control y administración sobre los bienes del Invías."/>
    <s v="Implementar aplicativo - base de datos unificada de predios fiscales y de uso público de Invías."/>
    <s v="Integrar la información de predios de la Subdirección Administrativa y de la Subdirección de Medio Ambiente."/>
    <s v="Aplicativo "/>
    <n v="1"/>
    <d v="2017-11-01T00:00:00"/>
    <x v="60"/>
    <n v="17"/>
    <x v="8"/>
    <n v="0.24"/>
    <s v="Acción de mejora considerada no efectiva por la Contraloría General de la República, en anexo 2 del informe de Auditoría Financiera 2020, de junio de 2021."/>
    <m/>
    <n v="-1438.6333333333334"/>
    <x v="15"/>
    <n v="4.08"/>
    <n v="4.08"/>
    <n v="17"/>
    <s v="NO"/>
    <x v="3"/>
    <s v="VENCIDO"/>
    <x v="27"/>
    <x v="430"/>
    <n v="1"/>
    <x v="510"/>
  </r>
  <r>
    <n v="432"/>
    <n v="512"/>
    <m/>
    <s v="Administrativo con presunta incidencia disciplinaria."/>
    <s v="18 04 001"/>
    <s v="H123R14. Registro de terrenos en la contabilidad._x000a__x000a_Existen  291 predios registrados a nombre del Invías, de los cuales no se encuentran reconocidos en la contabilidad 173._x000a__x000a_Acción 1."/>
    <s v="Desconocimiento del Invías sobre la totalidad de los predios a su nombre."/>
    <s v="Acción 1. _x000a__x000a_Conciliar con el Grupo de Contabilidad. (Bienes fiscales)."/>
    <s v="Remitir mensualmente memorando al Grupo de Contabilidad para conciliar la información relacionada con los bienes fiscales de propiedad del Invías."/>
    <s v="Reporte trimestral"/>
    <n v="4"/>
    <d v="2017-11-01T00:00:00"/>
    <x v="59"/>
    <n v="51.857142857142854"/>
    <x v="56"/>
    <n v="4"/>
    <s v="La Subdirección Administrativa concilió los 20 bienes fiscales a su cargo (100%), de los 173 inmuebles observados por la Contraloría._x000a__x000a_Acción de mejora considerada no efectiva por la Contraloría General de la República, en anexo 2 del informe de Auditoría Financiera 2020, de junio de 2021."/>
    <m/>
    <n v="-1446.7666666666667"/>
    <x v="0"/>
    <n v="51.857142857142854"/>
    <n v="51.857142857142854"/>
    <n v="51.857142857142854"/>
    <s v="NO"/>
    <x v="0"/>
    <s v="VENCIDO"/>
    <x v="27"/>
    <x v="431"/>
    <n v="1"/>
    <x v="511"/>
  </r>
  <r>
    <s v=""/>
    <n v="513"/>
    <m/>
    <m/>
    <s v="18 04 001"/>
    <s v="H123R14. Registro de terrenos en la contabilidad._x000a__x000a_Existen  291 predios registrados a nombre del Invías, de los cuales no se encuentran reconocidos en la contabilidad 173._x000a__x000a_Acción 2."/>
    <s v="Desconocimiento del Invías sobre la totalidad de los predios a su nombre."/>
    <s v="Acción 2._x000a__x000a_Establecer política para la depuración de los BUP en la cual se establezca los mínimos de Información para el reconocimiento de los BUP en los Estados Contables."/>
    <s v="Elaborar política de depuración de los BUP"/>
    <s v="Política de depuración de Bienes de Uso Público"/>
    <n v="1"/>
    <d v="2020-01-29T00:00:00"/>
    <x v="32"/>
    <n v="8.8571428571428577"/>
    <x v="17"/>
    <n v="1"/>
    <s v="Acción de mejora considerada no efectiva por la Contraloría General de la República, en anexo 2 del informe de Auditoría Financiera 2020, de junio de 2021."/>
    <m/>
    <n v="-1464.0333333333333"/>
    <x v="0"/>
    <n v="8.8571428571428577"/>
    <n v="8.8571428571428577"/>
    <n v="8.8571428571428577"/>
    <s v="NO"/>
    <x v="0"/>
    <s v=""/>
    <x v="27"/>
    <x v="431"/>
    <n v="2"/>
    <x v="512"/>
  </r>
  <r>
    <s v=""/>
    <n v="514"/>
    <m/>
    <m/>
    <s v="18 04 001"/>
    <s v="H123R14. Registro de terrenos en la contabilidad._x000a__x000a_Existen  291 predios registrados a nombre del Invías, de los cuales no se encuentran reconocidos en la contabilidad 173._x000a__x000a_Acción 3."/>
    <s v="Desconocimiento del Invías sobre la totalidad de los predios a su nombre."/>
    <s v="Acción 3._x000a__x000a_Identificar y  sanear en la contabilidad 152 predios propiedad del Invías, debidamente soportados e informar a la Subdirección Financiera.                                                                                      "/>
    <s v="Conciliar los predios identificados con los reportados por la Contraloría General de la Republica con los registrados contablemente y los registrados por el Grupo de Bienes Inmuebles de la Subdirección Administrativa."/>
    <s v="Informes"/>
    <n v="2"/>
    <d v="2017-11-01T00:00:00"/>
    <x v="59"/>
    <n v="51.857142857142854"/>
    <x v="8"/>
    <n v="1"/>
    <s v="Acción de mejora considerada no efectiva por la Contraloría General de la República, en anexo 2 del informe de Auditoría Financiera 2020, de junio de 2021."/>
    <m/>
    <n v="-1446.7666666666667"/>
    <x v="4"/>
    <n v="25.928571428571427"/>
    <n v="25.928571428571427"/>
    <n v="51.857142857142854"/>
    <s v="NO"/>
    <x v="3"/>
    <s v=""/>
    <x v="27"/>
    <x v="431"/>
    <n v="3"/>
    <x v="513"/>
  </r>
  <r>
    <n v="433"/>
    <n v="515"/>
    <m/>
    <s v="Administrativo"/>
    <s v="18 04 001"/>
    <s v="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s v="Falta de registro y clasificación predial."/>
    <s v="Identificar, depurar  y reportar a la Subdirección Administrativa la relación de los 429 predios disponibles que no se encuentren registrados como bienes fiscales. "/>
    <s v="1. Actualizar los procesos de gestión documental,  archivos y optimizar los canales de información entre dependencias. _x000a__x000a_2. Depuración y actualización de la base de datos predial de la Subdirección de Medio Ambiente. _x000a__x000a_3. Incluir en el registro contable respectivo."/>
    <s v="Informe de predios depurados "/>
    <n v="2"/>
    <d v="2017-11-01T00:00:00"/>
    <x v="59"/>
    <n v="51.857142857142854"/>
    <x v="8"/>
    <n v="1"/>
    <s v="Acción de mejora considerada no efectiva por la Contraloría General de la República, en anexo 2 del informe de Auditoría Financiera 2020, de junio de 2021."/>
    <m/>
    <n v="-1446.7666666666667"/>
    <x v="4"/>
    <n v="25.928571428571427"/>
    <n v="25.928571428571427"/>
    <n v="51.857142857142854"/>
    <s v="NO"/>
    <x v="3"/>
    <s v="VENCIDO"/>
    <x v="27"/>
    <x v="432"/>
    <n v="1"/>
    <x v="514"/>
  </r>
  <r>
    <n v="434"/>
    <n v="516"/>
    <m/>
    <s v="Administrativo con presunta incidencia disciplinaria."/>
    <s v="16 04 001"/>
    <s v="H126R14. Estado de los predios y estaciones férreas de la Sabana._x000a__x000a_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_x000a__x000a_Actividad 1."/>
    <s v="Deficiencias en el control y administración sobre los bienes del Invía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x v="25"/>
    <n v="43.857142857142854"/>
    <x v="27"/>
    <n v="4"/>
    <s v="Acción cumplida mediante soportes allegados en el memorando DO 70142 del 18 de noviembre de 2020._x000a__x000a_Acción de mejora considerada no efectiva por la Contraloría General de la República, en anexo 2 del informe de Auditoría Financiera 2020, de junio de 2021."/>
    <m/>
    <n v="-1472.1666666666667"/>
    <x v="0"/>
    <n v="43.857142857142854"/>
    <n v="43.857142857142854"/>
    <n v="43.857142857142854"/>
    <s v="NO"/>
    <x v="0"/>
    <s v="VENCIDO"/>
    <x v="27"/>
    <x v="433"/>
    <n v="1"/>
    <x v="515"/>
  </r>
  <r>
    <s v=""/>
    <n v="517"/>
    <m/>
    <m/>
    <s v="16 04 001"/>
    <s v="H126R14. Estado de los predios y estaciones férreas de la Sabana._x000a__x000a_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_x000a__x000a_Actividad 2."/>
    <s v="Deficiencias en el control y administración sobre los bienes del Invía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bimestral de cumplimiento a la implementación de la guía metodológica"/>
    <n v="5"/>
    <d v="2020-01-28T00:00:00"/>
    <x v="25"/>
    <n v="43.857142857142854"/>
    <x v="27"/>
    <n v="2.5"/>
    <s v="Acción de mejora reformulada por la Dirección Operativa, aprobada por la Dirección General como consta en correo electrónico del 28 de enero de 2020 allegado por asesora Diana Reyes al jefe de la Oficina de Control Interno._x000a__x000a_Acción de mejora considerada no efectiva por la Contraloría General de la República, en anexo 2 del informe de Auditoría Financiera 2020, de junio de 2021."/>
    <m/>
    <n v="-1472.1666666666667"/>
    <x v="4"/>
    <n v="21.928571428571427"/>
    <n v="21.928571428571427"/>
    <n v="43.857142857142854"/>
    <s v="NO"/>
    <x v="3"/>
    <s v=""/>
    <x v="27"/>
    <x v="433"/>
    <n v="2"/>
    <x v="516"/>
  </r>
  <r>
    <n v="435"/>
    <n v="518"/>
    <m/>
    <s v="Administrativo"/>
    <s v="16 04 001"/>
    <s v="H127R14. Recibo y contabilización de bienes férreos._x000a__x000a_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_x000a__x000a__x000a__x000a_Acción 1."/>
    <s v="Falta de control adecuado sobre la propiedad de los bienes del Invías."/>
    <s v="Acción 1. _x000a__x000a_Conciliar con el Grupo de Contabilidad respecto a los bienes férreos de propiedad del Invías. "/>
    <s v="Remitir mensualmente memorando al Grupo de Contabilidad para conciliar."/>
    <s v="Reporte trimestral del envío de la información"/>
    <n v="4"/>
    <d v="2017-11-01T00:00:00"/>
    <x v="59"/>
    <n v="51.857142857142854"/>
    <x v="62"/>
    <n v="4"/>
    <s v="Acción de mejora considerada no efectiva por la Contraloría General de la República, en anexo 2 del informe de Auditoría Financiera 2020, de junio de 2021."/>
    <m/>
    <n v="-1446.7666666666667"/>
    <x v="0"/>
    <n v="51.857142857142854"/>
    <n v="51.857142857142854"/>
    <n v="51.857142857142854"/>
    <s v="NO"/>
    <x v="0"/>
    <s v="VENCIDO"/>
    <x v="27"/>
    <x v="434"/>
    <n v="1"/>
    <x v="517"/>
  </r>
  <r>
    <s v=""/>
    <n v="519"/>
    <m/>
    <m/>
    <s v="16 04 001"/>
    <s v="H127R14. Recibo y contabilización de bienes férreos._x000a__x000a_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_x000a__x000a__x000a__x000a_Acción 2."/>
    <s v="Falta de control adecuado sobre la propiedad de los bienes del Invías."/>
    <s v="Acción 2. _x000a__x000a_Identificar y  sanear en la contabilidad los predios de la infraestructura férrea y sus anexidades, debidamente soportados por las Subdirecciones Administrativa, Medio Ambiente y Red Terciaria."/>
    <s v="1. Conciliar base de datos de la unidad ejecutora con los registros contables y efectuar los ajustes que se determinen. _x000a__x000a_2. Solicitar a las unidades ejecutoras la relación de los bienes férreos recibidos, conciliar las cifras con las registradas en la contabilidad, y efectuar los registros contables pertinentes."/>
    <s v="Informes"/>
    <n v="2"/>
    <d v="2017-11-01T00:00:00"/>
    <x v="48"/>
    <n v="56.285714285714285"/>
    <x v="8"/>
    <n v="0.25"/>
    <s v="Acción de mejora considerada no efectiva por la Contraloría General de la República, en anexo 2 del informe de Auditoría Financiera 2020, de junio de 2021."/>
    <m/>
    <n v="-1447.8"/>
    <x v="16"/>
    <n v="7.0357142857142856"/>
    <n v="7.0357142857142856"/>
    <n v="56.285714285714285"/>
    <s v="NO"/>
    <x v="3"/>
    <s v=""/>
    <x v="27"/>
    <x v="434"/>
    <n v="2"/>
    <x v="518"/>
  </r>
  <r>
    <n v="436"/>
    <n v="520"/>
    <m/>
    <s v="Administrativo"/>
    <s v="11 02 001"/>
    <s v="H130R14. Implementación de trenes de cercanías para pasajeros._x000a__x000a_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
    <s v="Invías no tiene pleno dominio de los corredores férreos"/>
    <s v="Restituir los predios invadidos del corredor férreo del tren de cercanías.   "/>
    <s v="_x000a_Solicitud a la Dirección Territorial Cundinamarca sobre las querellas adelantadas para la recuperación de los corredores involucrados en el tren de cercanías."/>
    <s v="Informes trimestrales"/>
    <n v="3"/>
    <d v="2017-11-01T00:00:00"/>
    <x v="65"/>
    <n v="43.142857142857146"/>
    <x v="2"/>
    <n v="0"/>
    <s v="SIN OBSERVACIONES"/>
    <m/>
    <n v="-1444.7333333333333"/>
    <x v="1"/>
    <n v="0"/>
    <n v="0"/>
    <n v="43.142857142857146"/>
    <m/>
    <x v="3"/>
    <s v="VENCIDO"/>
    <x v="27"/>
    <x v="435"/>
    <n v="1"/>
    <x v="519"/>
  </r>
  <r>
    <n v="437"/>
    <n v="521"/>
    <m/>
    <s v="Administrativo"/>
    <s v="16 04 001"/>
    <s v="H131R14. Coordinación interinstitucional._x000a__x000a_De acuerdo con el análisis de la situación legal y de propiedad de los predios del Invías, se observa que existen diferencias entre la información reportada por entidades como el Instituto Geográfico Agustín Codazzi- IGAC._x000a__x000a_Acción 1."/>
    <s v="Deficiencias de comunicación y colaboración entre dichas entidades."/>
    <s v="Estrategia para el mejoramiento de la información predial que se tiene de los bienes inmuebles fiscales en la base de predios."/>
    <s v="1. Gestionar convenio con el IGAC para realizar levantamientos planimétricos de predios en proceso de saneamiento para su incorporación catastral y/o corrección información jurídica y catastral de los bienes inmuebles._x000a__x000a_2. Gestionar oficios ante IGAC o Catastro Especial para correcciones de inconsistencias detectadas cuando así se requiera de bienes inmuebles,_x000a_     "/>
    <s v="Informe cuatrimestral"/>
    <n v="3"/>
    <d v="2019-09-01T00:00:00"/>
    <x v="79"/>
    <n v="52"/>
    <x v="56"/>
    <n v="3"/>
    <s v="Acción de mejora considerada no efectiva por la Contraloría General de la República, en anexo 2 del informe de Auditoría Financiera 2020, de junio de 2021."/>
    <m/>
    <n v="-1469.1"/>
    <x v="0"/>
    <n v="52"/>
    <n v="52"/>
    <n v="52"/>
    <s v="NO"/>
    <x v="0"/>
    <s v="CUMPLIDO"/>
    <x v="27"/>
    <x v="436"/>
    <n v="1"/>
    <x v="520"/>
  </r>
  <r>
    <s v=""/>
    <n v="522"/>
    <m/>
    <m/>
    <s v="16 04 001"/>
    <s v="H131R14. Coordinación interinstitucional._x000a__x000a_De acuerdo con el análisis de la situación legal y de propiedad de los predios del Invías, se observa que existen diferencias entre la información reportada por entidades como el Instituto Geográfico Agustín Codazzi- IGAC._x000a__x000a_Acción 2. "/>
    <s v="Deficiencias de comunicación y colaboración entre dichas entidades."/>
    <s v="Acción 2 . _x000a__x000a_Emplear sistema de información que permita llevar registro y control de los predios fiscales y de BUP en el ámbito nacional. "/>
    <s v="1. Establecer un convenio interadministrativo entre el IGAC, Superintendencia de Notariado y registro, para que se cruce información de interés para el saneamiento, una vez termine la restricción de Ley de garantías. _x000a__x000a_2. Realizar cruce de  información."/>
    <s v="1.  Convenio interadministrativo y/o institucional.    _x000a__x000a_ 2. Reportes de actualización base de datos (2)."/>
    <n v="3"/>
    <d v="2017-11-30T00:00:00"/>
    <x v="59"/>
    <n v="47.714285714285715"/>
    <x v="8"/>
    <n v="3"/>
    <s v="Acción de mejora considerada no efectiva por la Contraloría General de la República, en anexo 2 del informe de Auditoría Financiera 2020, de junio de 2021."/>
    <d v="2022-01-28T00:00:00"/>
    <n v="39.533333333333331"/>
    <x v="0"/>
    <n v="47.714285714285715"/>
    <n v="47.714285714285715"/>
    <n v="47.714285714285715"/>
    <s v="NO"/>
    <x v="0"/>
    <s v=""/>
    <x v="27"/>
    <x v="436"/>
    <n v="2"/>
    <x v="521"/>
  </r>
  <r>
    <n v="438"/>
    <n v="523"/>
    <m/>
    <s v="Administrativo"/>
    <s v="11 03 002"/>
    <s v="H132R14. Estructuración, seguimiento y control de proyectos._x000a__x000a_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
    <s v="No se evidencian controles adecuados a los cronogramas de obra"/>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n v="1"/>
    <d v="2020-01-28T00:00:00"/>
    <x v="25"/>
    <n v="43.857142857142854"/>
    <x v="27"/>
    <n v="1"/>
    <s v="De acuerdo con lo comunicado por la Dirección Técnica y de Estructuración mediante el memorando DTE 22156 del 29/03/2022, la acción y la unidad de medida son abarcadas por la Guía de Estructuración de Proyectos del INVIAS adoptada en la Resolución 949 del 23 de marzo de 2022."/>
    <m/>
    <n v="-1472.1666666666667"/>
    <x v="0"/>
    <n v="43.857142857142854"/>
    <n v="43.857142857142854"/>
    <n v="43.857142857142854"/>
    <m/>
    <x v="0"/>
    <s v="CUMPLIDO"/>
    <x v="27"/>
    <x v="437"/>
    <n v="1"/>
    <x v="522"/>
  </r>
  <r>
    <n v="439"/>
    <n v="524"/>
    <m/>
    <s v="Administrativo e indagación preliminar."/>
    <s v="11 03 002"/>
    <s v="H134R14. Trámite de denuncia 2014-77415-82111-D. Contrato 4149 de 2013._x000a__x000a_LA CGR recibió denuncia # 2014-77415-82111-D del 26/12/2014 en la que se refieren a presuntas irregularidades en el pago de los servicios de interventoría en virtud del contrato 4149 del 30 de diciembre 2013."/>
    <s v="Se aplica la regla pactada para contratos laborales a contratos por prestación de servicios"/>
    <s v="Solicitar informe  a la interventoría por presuntas  irregularidades en el pago de los servicios de interventoría, en virtud del contrato 4149 del 30 de diciembre 2013."/>
    <s v="Informe de interventoría donde se incluyan los soportes relacionados con la denuncia."/>
    <s v="Informe"/>
    <n v="1"/>
    <d v="2017-11-01T00:00:00"/>
    <x v="61"/>
    <n v="8.4285714285714288"/>
    <x v="27"/>
    <n v="1"/>
    <s v="SIN OBSERVACIONES"/>
    <m/>
    <n v="-1436.6333333333334"/>
    <x v="0"/>
    <n v="8.4285714285714288"/>
    <n v="8.4285714285714288"/>
    <n v="8.4285714285714288"/>
    <m/>
    <x v="0"/>
    <s v="CUMPLIDO"/>
    <x v="27"/>
    <x v="438"/>
    <n v="1"/>
    <x v="523"/>
  </r>
  <r>
    <n v="440"/>
    <n v="525"/>
    <m/>
    <s v="Administrativo con presunto alcance disciplinario."/>
    <s v="11 03 002"/>
    <s v="H135R14. Supervisión del contrato de interventoría._x000a__x000a_Se evidencia un presunto incumplimiento de las obligaciones básicas de los supervisores (gestores) del Contrato de interventoría 4149 de 2013 las cuales están definidas en los artículos 1 y 2 de la resolución INVÍAS # 3376 de 2010. _x000a__x000a_"/>
    <s v="Los supervisores no presentan informes mensuales que reflejen el resultado del ejercicio de sus funciones."/>
    <s v="_x000a__x000a_Actualización del Manual de Contratación, incluyendo el capitulo de supervisión contractual de conformidad con las leyes vigentes.  "/>
    <s v="Capacitación al personal que ejerza funciones de supervisión en la Dirección Operativa, unidades ejecutoras y direcciones territoriales."/>
    <s v="Jornada de capacitación "/>
    <n v="10"/>
    <d v="2020-02-01T00:00:00"/>
    <x v="25"/>
    <n v="43.285714285714285"/>
    <x v="59"/>
    <n v="0"/>
    <s v="SIN OBSERVACIONES"/>
    <m/>
    <n v="-1472.1666666666667"/>
    <x v="1"/>
    <n v="0"/>
    <n v="0"/>
    <n v="43.285714285714285"/>
    <m/>
    <x v="3"/>
    <s v="VENCIDO"/>
    <x v="27"/>
    <x v="439"/>
    <n v="1"/>
    <x v="524"/>
  </r>
  <r>
    <n v="441"/>
    <n v="526"/>
    <m/>
    <s v="Administrativo"/>
    <s v="14 02 003"/>
    <s v="H136R14. Costos de interventoría._x000a__x000a_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
    <s v="No tener criterios predefinidos para el pago prestaciones y primas; no exigir especificaciones mínimas, etc."/>
    <s v="_x000a__x000a_Fijar en la nueva versión del “ Manual de Interventoría de contratos de obra pública “, una metodología sobre el alcance y la forma de calcular el “Factor Multiplicador de los contratos de Interventoría”. "/>
    <s v="La política de aplicación del factor multiplicador."/>
    <s v="La inclusión de la política dentro del Manual de Interventoría "/>
    <n v="1"/>
    <d v="2020-01-28T00:00:00"/>
    <x v="25"/>
    <n v="43.857142857142854"/>
    <x v="27"/>
    <n v="0"/>
    <s v="SIN OBSERVACIONES"/>
    <m/>
    <n v="-1472.1666666666667"/>
    <x v="1"/>
    <n v="0"/>
    <n v="0"/>
    <n v="43.857142857142854"/>
    <m/>
    <x v="3"/>
    <s v="VENCIDO"/>
    <x v="27"/>
    <x v="440"/>
    <n v="1"/>
    <x v="525"/>
  </r>
  <r>
    <n v="442"/>
    <n v="527"/>
    <m/>
    <s v="Administrativo con presunta incidencia disciplinaria."/>
    <s v="11 03 002"/>
    <s v="H137R14. Funciones de los supervisores designados por INVÍAS._x000a__x000a_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
    <s v="Debilidades en el proceso de supervisión por parte de Invías."/>
    <s v="Actualización del Manual de Contratación, incluyendo el capitulo de supervisión contractual de conformidad con las leyes vigentes.  "/>
    <s v="Capacitación al personal que ejerza funciones de supervisión en la Dirección Operativa, unidades ejecutoras y direcciones territoriales."/>
    <s v="Jornada de capacitación "/>
    <n v="10"/>
    <d v="2020-02-01T00:00:00"/>
    <x v="25"/>
    <n v="43.285714285714285"/>
    <x v="59"/>
    <n v="0"/>
    <s v="SIN OBSERVACIONES"/>
    <m/>
    <n v="-1472.1666666666667"/>
    <x v="1"/>
    <n v="0"/>
    <n v="0"/>
    <n v="43.285714285714285"/>
    <m/>
    <x v="3"/>
    <s v="VENCIDO"/>
    <x v="27"/>
    <x v="441"/>
    <n v="1"/>
    <x v="526"/>
  </r>
  <r>
    <n v="443"/>
    <n v="528"/>
    <m/>
    <s v="Administrativo con presunta incidencia disciplinaria."/>
    <s v="22 01 001"/>
    <s v="H138R14. Publicación SECOP._x000a__x000a_Una vez consultados los contratos 563 de 2012, 570 de 2012, 529 de 2012 y convenio  598 de 2013 en el SECOP, se evidenció que no se han subido en su totalidad,  los documentos contractuales (aclaraciones, modificaciones, adiciones, prorrogas) al referido aplicativo._x000a_"/>
    <s v="Falta de publicación de actos de naturaleza contractual en el SECOP."/>
    <s v="Reportar la publicación en el SECOP de los procesos contractuales a cargo de las unidades ejecutoras. "/>
    <s v="Solicitar a cada unidad ejecutora el reporte de lo publicado en el SECOP semestralmente._x000a__x000a_Primer reporte con corte a 31 de diciembre de 2017._x000a__x000a_Segundo reporte con corte a 30 de junio de 2018."/>
    <s v="Reporte semestral"/>
    <n v="2"/>
    <d v="2017-11-01T00:00:00"/>
    <x v="80"/>
    <n v="38.714285714285715"/>
    <x v="40"/>
    <n v="2"/>
    <s v="Se consolidó la información en un reporte."/>
    <m/>
    <n v="-1443.7"/>
    <x v="0"/>
    <n v="38.714285714285715"/>
    <n v="38.714285714285715"/>
    <n v="38.714285714285715"/>
    <m/>
    <x v="0"/>
    <s v="CUMPLIDO"/>
    <x v="27"/>
    <x v="442"/>
    <n v="1"/>
    <x v="527"/>
  </r>
  <r>
    <n v="444"/>
    <n v="529"/>
    <m/>
    <s v="Administrativo con presunta incidencia disciplinaria."/>
    <s v="11 03 002"/>
    <s v="H140R14. Gestión social y predial._x000a__x000a_Contrato 544 de 2012: en el informe de interventoría No. 35, existen predios que aún no se han negociado y que inciden en el avance del proyecto, como es el K114+500._x000a_Contrato 581 de 2012: el contratista no ha gestionado todos los trámites prediales._x000a_Contrato  570  de 2012: Se  observa   que  de  los 41  predios   que  se   encuentran  en  proceso  de  negociación, solo  se  encuentran  finalizados 14._x000a_Contrato 807 de 2009: Se verificó que la adquisición de los predios necesarios para adelantar el proyecto no se ha dado en su totalidad._x000a__x000a_"/>
    <s v="No se observa que la Entidad haya tomado correctivos respecto a dichos atrasos en la gestión predial."/>
    <s v="Adquirir los predios requeridos para la terminación de las obras de los contratos 544-2012; 581-2012;570-2012; 807-2009; 794-2009;  1433-2011 y el 780-2009."/>
    <s v="Adquirir los predios requeridos para terminación de las obras e iniciar procesos de expropiación.                                                     "/>
    <s v="Informe sobre adquisición predial"/>
    <n v="3"/>
    <d v="2017-11-01T00:00:00"/>
    <x v="59"/>
    <n v="51.857142857142854"/>
    <x v="8"/>
    <n v="3"/>
    <s v="SIN OBSERVACIONES"/>
    <d v="2021-07-07T00:00:00"/>
    <n v="32.700000000000003"/>
    <x v="0"/>
    <n v="51.857142857142854"/>
    <n v="51.857142857142854"/>
    <n v="51.857142857142854"/>
    <m/>
    <x v="0"/>
    <s v="CUMPLIDO"/>
    <x v="27"/>
    <x v="443"/>
    <n v="1"/>
    <x v="528"/>
  </r>
  <r>
    <n v="445"/>
    <n v="530"/>
    <m/>
    <s v="Administrativo con presunta incidencia disciplinaria."/>
    <s v="12 01 003"/>
    <s v="H146R14. Seguimiento al trámite de cesión de las pólizas suscritas con la aseguradora Cóndor  en liquidación._x000a__x000a_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
    <s v="Débil supervisión en el seguimiento del cumplimiento de las obligaciones emanadas del contrato, específicamente en lo atinente al aseguramiento de la Entidad"/>
    <s v="Revisar y actualizar el Manual de Contratación  estableciendo los puntos de control a cargo de la supervisión del contrato."/>
    <s v="Revisar y actualizar el Manual de Contratación estableciendo los puntos de control a cargo de la supervisión del contrato."/>
    <s v="Manual de Contratación revisado y actualizado"/>
    <n v="1"/>
    <d v="2021-07-30T00:00:00"/>
    <x v="16"/>
    <n v="22"/>
    <x v="20"/>
    <n v="0"/>
    <s v="Acción reformulada por la Oficina Asesora Jurídica según memorando OAJ 56118 del 05/08/2021, aprobada por el Director General en memorando DG 56019 del 05/08/2021. Se propone incluir a la Dirección de Contratación en el área líder, sin embargo, no se presenta o se informa aceptación de la DC en la participación de la acción reformulada. _x000a_"/>
    <m/>
    <n v="-1485.3666666666666"/>
    <x v="1"/>
    <n v="0"/>
    <n v="0"/>
    <n v="22"/>
    <m/>
    <x v="3"/>
    <s v="VENCIDO"/>
    <x v="27"/>
    <x v="444"/>
    <n v="1"/>
    <x v="529"/>
  </r>
  <r>
    <n v="446"/>
    <n v="531"/>
    <m/>
    <s v="Administrativo"/>
    <s v="18 02 001"/>
    <s v="H153R14. Constitución de reservas presupuestales._x000a__x000a_Se constituyeron reservas presupuestales por $506.398.7 millones, entre los cuales se encuentran recursos por $7.727.5 millones, que de acuerdo a la justificación de constitución de las reservas suministradas por las unidades ejecutoras corresponden a saldos para liberar, sobrantes de contratos terminados y saldos no ejecutables."/>
    <s v="Deficiencia en el procedimiento, establecido para la cancelación de saldos presupuestales, debido a que el mismo no permite realizar la depuración de las mismas, para establecer en forma oportuna y real el valor de las reservas a constituir."/>
    <s v="Tramitar oportunamente las actas de cancelación de Reserva Presupuestal, de conformidad con las normas vigentes, a partir de las actas de liquidación de contratos recibidas de las unidades ejecutoras."/>
    <s v="Elaborar actas."/>
    <s v="Reporte semestral"/>
    <n v="2"/>
    <d v="2017-11-01T00:00:00"/>
    <x v="59"/>
    <n v="51.857142857142854"/>
    <x v="17"/>
    <n v="2"/>
    <s v="Acción de mejora considerada no efectiva por la Contraloría General de la República, en anexo 2 del informe de Auditoría Financiera 2020, de junio de 2021."/>
    <m/>
    <n v="-1446.7666666666667"/>
    <x v="0"/>
    <n v="51.857142857142854"/>
    <n v="51.857142857142854"/>
    <n v="51.857142857142854"/>
    <s v="NO"/>
    <x v="0"/>
    <s v="CUMPLIDO"/>
    <x v="27"/>
    <x v="445"/>
    <n v="1"/>
    <x v="530"/>
  </r>
  <r>
    <n v="447"/>
    <n v="532"/>
    <m/>
    <s v="Administrativo con presunta incidencia disciplinaria."/>
    <s v="18 02 002"/>
    <s v="H157R14. Reservas presupuestales Dentro de las reservas constituidas al cierre de la vigencia 2014, están incluidas las correspondientes a 290 contratos por $130.717.2 millones."/>
    <s v="Deficiencia en la adecuada constitución de las reservas, ya que estas no permiten determinar situaciones extraordinarias presentadas"/>
    <s v="Reporte de seguimiento a la debida constitución de las  reservas presupuestales por parte de las unidades ejecutoras, las cuales deben estar debidamente justificadas. "/>
    <s v="Realizar reunión semanal con el Director General en Comité Directivo, donde se revisará la cancelación de reservas presupuestales por parte de las unidades ejecutoras."/>
    <s v="Reporte"/>
    <n v="1"/>
    <d v="2017-11-01T00:00:00"/>
    <x v="68"/>
    <n v="21.285714285714285"/>
    <x v="6"/>
    <n v="1"/>
    <s v="Acción de mejora considerada tanto efectiva como no efectiva por la Contraloría General de la República en Informe de Auditoría Financiera 2019, página 88. Por tanto, requiere aclaración._x000a__x000a_Acción de mejora considerada no efectiva por la Contraloría General de la República, en anexo 2 del informe de Auditoría Financiera 2020, de junio de 2021."/>
    <m/>
    <n v="-1439.6333333333334"/>
    <x v="0"/>
    <n v="21.285714285714285"/>
    <n v="21.285714285714285"/>
    <n v="21.285714285714285"/>
    <s v="NO"/>
    <x v="0"/>
    <s v="CUMPLIDO"/>
    <x v="27"/>
    <x v="446"/>
    <n v="1"/>
    <x v="531"/>
  </r>
  <r>
    <n v="448"/>
    <n v="533"/>
    <m/>
    <s v="Administrativo"/>
    <s v="18 01 002"/>
    <s v="H182R14. Revelación de los recursos entregados en administración._x000a__x000a_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
    <s v="Esta situación no se encuentra reflejada ni en la Nota 3"/>
    <s v="Preparar las notas a los Estados Financieros aplicando los conceptos contables establecidos en el régimen de Contabilidad Pública vigente."/>
    <s v="Elaborar notas a los Estados Financieros."/>
    <s v="Notas"/>
    <n v="1"/>
    <d v="2017-12-01T00:00:00"/>
    <x v="81"/>
    <n v="4.2857142857142856"/>
    <x v="17"/>
    <n v="1"/>
    <s v="Acción de mejora considerada no efectiva por la Contraloría General de la República en Informe de Auditoría Financiera 2019, página 88. _x000a__x000a_Acción de mejora considerada no efectiva por la Contraloría General de la República, en anexo 2 del informe de Auditoría Financiera 2020, de junio de 2021."/>
    <m/>
    <n v="-1436.6666666666667"/>
    <x v="0"/>
    <n v="4.2857142857142856"/>
    <n v="4.2857142857142856"/>
    <n v="4.2857142857142856"/>
    <s v="NO"/>
    <x v="0"/>
    <s v="CUMPLIDO"/>
    <x v="27"/>
    <x v="447"/>
    <n v="1"/>
    <x v="532"/>
  </r>
  <r>
    <n v="449"/>
    <n v="534"/>
    <m/>
    <s v="Administrativo"/>
    <s v="18 01 001"/>
    <s v="H183R14. Notas a los estados contables incompletas._x000a__x000a_Las Notas de los Estados Contables presentan deficiencias en la revelación, debido a que las mismas no permiten conocer situaciones significativas de los hechos contables, económicos y sociales, que afectan los estados contables."/>
    <s v="No permite tener la claridad suficiente para el adecuado análisis de la información contenida en los Estados Contables."/>
    <s v="Preparar las notas a los Estados Financieros aplicando los conceptos contables establecidos en el régimen de Contabilidad Pública vigente."/>
    <s v="Elaborar notas a los Estados Financieros."/>
    <s v="Notas"/>
    <n v="1"/>
    <d v="2017-12-01T00:00:00"/>
    <x v="81"/>
    <n v="4.2857142857142856"/>
    <x v="17"/>
    <n v="1"/>
    <s v="Acción de mejora considerada no efectiva por la Contraloría General de la República en Informe de Auditoría Financiera 2019, página 88. _x000a__x000a_Acción de mejora considerada no efectiva por la Contraloría General de la República, en anexo 2 del informe de Auditoría Financiera 2020, de junio de 2021."/>
    <m/>
    <n v="-1436.6666666666667"/>
    <x v="0"/>
    <n v="4.2857142857142856"/>
    <n v="4.2857142857142856"/>
    <n v="4.2857142857142856"/>
    <s v="NO"/>
    <x v="0"/>
    <s v="CUMPLIDO"/>
    <x v="27"/>
    <x v="448"/>
    <n v="1"/>
    <x v="533"/>
  </r>
  <r>
    <s v="TOTALES"/>
    <m/>
    <m/>
    <m/>
    <m/>
    <m/>
    <m/>
    <m/>
    <m/>
    <m/>
    <m/>
    <m/>
    <x v="82"/>
    <m/>
    <x v="63"/>
    <m/>
    <m/>
    <m/>
    <m/>
    <x v="17"/>
    <n v="8288.1242421182287"/>
    <n v="8113.5528135468039"/>
    <n v="12264.714285714263"/>
    <m/>
    <x v="4"/>
    <m/>
    <x v="28"/>
    <x v="449"/>
    <m/>
    <x v="534"/>
  </r>
  <r>
    <m/>
    <m/>
    <m/>
    <m/>
    <m/>
    <m/>
    <m/>
    <m/>
    <m/>
    <m/>
    <m/>
    <m/>
    <x v="82"/>
    <m/>
    <x v="63"/>
    <m/>
    <m/>
    <m/>
    <m/>
    <x v="17"/>
    <m/>
    <m/>
    <m/>
    <m/>
    <x v="4"/>
    <m/>
    <x v="28"/>
    <x v="449"/>
    <m/>
    <x v="534"/>
  </r>
  <r>
    <m/>
    <m/>
    <m/>
    <m/>
    <m/>
    <m/>
    <m/>
    <m/>
    <m/>
    <m/>
    <m/>
    <m/>
    <x v="82"/>
    <m/>
    <x v="63"/>
    <m/>
    <m/>
    <m/>
    <m/>
    <x v="17"/>
    <m/>
    <m/>
    <m/>
    <m/>
    <x v="4"/>
    <m/>
    <x v="28"/>
    <x v="449"/>
    <m/>
    <x v="534"/>
  </r>
  <r>
    <m/>
    <m/>
    <m/>
    <m/>
    <m/>
    <m/>
    <m/>
    <m/>
    <m/>
    <m/>
    <s v="FIRMA DEL REPRESENTANTE LEGAL"/>
    <m/>
    <x v="82"/>
    <m/>
    <x v="63"/>
    <m/>
    <m/>
    <m/>
    <m/>
    <x v="17"/>
    <m/>
    <m/>
    <m/>
    <m/>
    <x v="4"/>
    <m/>
    <x v="28"/>
    <x v="449"/>
    <m/>
    <x v="534"/>
  </r>
  <r>
    <m/>
    <m/>
    <m/>
    <m/>
    <m/>
    <m/>
    <m/>
    <m/>
    <m/>
    <m/>
    <s v="Nombre: JUAN ESTEBAN GIL CHAVARRÍA"/>
    <m/>
    <x v="82"/>
    <m/>
    <x v="63"/>
    <m/>
    <m/>
    <m/>
    <m/>
    <x v="17"/>
    <m/>
    <m/>
    <m/>
    <m/>
    <x v="4"/>
    <m/>
    <x v="28"/>
    <x v="449"/>
    <m/>
    <x v="534"/>
  </r>
  <r>
    <m/>
    <m/>
    <m/>
    <m/>
    <m/>
    <m/>
    <m/>
    <m/>
    <m/>
    <m/>
    <s v="Correo electrónico: juanesgil@invias.gov.co"/>
    <m/>
    <x v="82"/>
    <m/>
    <x v="63"/>
    <m/>
    <m/>
    <m/>
    <m/>
    <x v="17"/>
    <m/>
    <m/>
    <m/>
    <m/>
    <x v="4"/>
    <m/>
    <x v="28"/>
    <x v="449"/>
    <m/>
    <x v="534"/>
  </r>
  <r>
    <m/>
    <m/>
    <m/>
    <m/>
    <m/>
    <m/>
    <m/>
    <m/>
    <m/>
    <m/>
    <m/>
    <m/>
    <x v="82"/>
    <m/>
    <x v="63"/>
    <m/>
    <m/>
    <m/>
    <m/>
    <x v="17"/>
    <m/>
    <m/>
    <m/>
    <m/>
    <x v="4"/>
    <m/>
    <x v="28"/>
    <x v="449"/>
    <m/>
    <x v="534"/>
  </r>
  <r>
    <m/>
    <m/>
    <m/>
    <m/>
    <m/>
    <m/>
    <m/>
    <m/>
    <m/>
    <m/>
    <m/>
    <m/>
    <x v="82"/>
    <m/>
    <x v="63"/>
    <m/>
    <m/>
    <m/>
    <m/>
    <x v="17"/>
    <m/>
    <m/>
    <m/>
    <m/>
    <x v="4"/>
    <m/>
    <x v="28"/>
    <x v="449"/>
    <m/>
    <x v="534"/>
  </r>
  <r>
    <s v="Convenciones: "/>
    <m/>
    <m/>
    <m/>
    <m/>
    <m/>
    <m/>
    <m/>
    <m/>
    <m/>
    <m/>
    <m/>
    <x v="82"/>
    <m/>
    <x v="63"/>
    <m/>
    <m/>
    <m/>
    <m/>
    <x v="17"/>
    <m/>
    <m/>
    <m/>
    <m/>
    <x v="4"/>
    <m/>
    <x v="28"/>
    <x v="450"/>
    <m/>
    <x v="534"/>
  </r>
  <r>
    <m/>
    <m/>
    <m/>
    <m/>
    <m/>
    <m/>
    <m/>
    <m/>
    <m/>
    <m/>
    <m/>
    <m/>
    <x v="82"/>
    <m/>
    <x v="63"/>
    <m/>
    <m/>
    <m/>
    <m/>
    <x v="17"/>
    <m/>
    <m/>
    <m/>
    <m/>
    <x v="4"/>
    <m/>
    <x v="28"/>
    <x v="449"/>
    <m/>
    <x v="534"/>
  </r>
  <r>
    <m/>
    <m/>
    <m/>
    <m/>
    <m/>
    <s v="Columnas de calculo automático "/>
    <m/>
    <m/>
    <m/>
    <m/>
    <m/>
    <m/>
    <x v="82"/>
    <m/>
    <x v="63"/>
    <m/>
    <m/>
    <m/>
    <m/>
    <x v="17"/>
    <m/>
    <m/>
    <m/>
    <m/>
    <x v="4"/>
    <m/>
    <x v="28"/>
    <x v="451"/>
    <m/>
    <x v="535"/>
  </r>
  <r>
    <m/>
    <m/>
    <m/>
    <m/>
    <m/>
    <s v="Información suministrada en el informe de la CGR "/>
    <m/>
    <m/>
    <m/>
    <m/>
    <m/>
    <m/>
    <x v="82"/>
    <m/>
    <x v="63"/>
    <m/>
    <m/>
    <m/>
    <m/>
    <x v="17"/>
    <m/>
    <m/>
    <m/>
    <m/>
    <x v="4"/>
    <m/>
    <x v="28"/>
    <x v="452"/>
    <m/>
    <x v="536"/>
  </r>
  <r>
    <m/>
    <m/>
    <m/>
    <m/>
    <m/>
    <s v="Fila de Totales"/>
    <m/>
    <m/>
    <m/>
    <m/>
    <m/>
    <m/>
    <x v="82"/>
    <m/>
    <x v="63"/>
    <m/>
    <m/>
    <m/>
    <m/>
    <x v="17"/>
    <m/>
    <m/>
    <m/>
    <m/>
    <x v="4"/>
    <m/>
    <x v="28"/>
    <x v="453"/>
    <m/>
    <x v="537"/>
  </r>
  <r>
    <m/>
    <m/>
    <m/>
    <m/>
    <m/>
    <m/>
    <m/>
    <m/>
    <m/>
    <m/>
    <m/>
    <m/>
    <x v="82"/>
    <m/>
    <x v="63"/>
    <m/>
    <m/>
    <m/>
    <m/>
    <x v="17"/>
    <m/>
    <m/>
    <m/>
    <m/>
    <x v="4"/>
    <m/>
    <x v="28"/>
    <x v="454"/>
    <m/>
    <x v="538"/>
  </r>
  <r>
    <m/>
    <m/>
    <m/>
    <m/>
    <m/>
    <m/>
    <m/>
    <m/>
    <m/>
    <m/>
    <m/>
    <m/>
    <x v="82"/>
    <m/>
    <x v="63"/>
    <m/>
    <m/>
    <m/>
    <m/>
    <x v="17"/>
    <m/>
    <m/>
    <m/>
    <m/>
    <x v="4"/>
    <m/>
    <x v="28"/>
    <x v="449"/>
    <m/>
    <x v="534"/>
  </r>
  <r>
    <m/>
    <m/>
    <m/>
    <m/>
    <m/>
    <m/>
    <m/>
    <m/>
    <m/>
    <m/>
    <m/>
    <m/>
    <x v="82"/>
    <m/>
    <x v="63"/>
    <m/>
    <m/>
    <m/>
    <m/>
    <x v="17"/>
    <m/>
    <m/>
    <m/>
    <m/>
    <x v="4"/>
    <m/>
    <x v="28"/>
    <x v="455"/>
    <m/>
    <x v="534"/>
  </r>
  <r>
    <m/>
    <m/>
    <m/>
    <m/>
    <m/>
    <m/>
    <m/>
    <m/>
    <m/>
    <m/>
    <m/>
    <m/>
    <x v="82"/>
    <m/>
    <x v="63"/>
    <m/>
    <m/>
    <m/>
    <m/>
    <x v="17"/>
    <m/>
    <m/>
    <m/>
    <m/>
    <x v="4"/>
    <m/>
    <x v="28"/>
    <x v="449"/>
    <m/>
    <x v="534"/>
  </r>
  <r>
    <m/>
    <m/>
    <m/>
    <m/>
    <m/>
    <m/>
    <m/>
    <m/>
    <m/>
    <m/>
    <m/>
    <m/>
    <x v="82"/>
    <m/>
    <x v="63"/>
    <m/>
    <m/>
    <m/>
    <m/>
    <x v="17"/>
    <m/>
    <m/>
    <m/>
    <m/>
    <x v="4"/>
    <m/>
    <x v="28"/>
    <x v="451"/>
    <m/>
    <x v="539"/>
  </r>
  <r>
    <m/>
    <m/>
    <m/>
    <m/>
    <m/>
    <m/>
    <m/>
    <m/>
    <m/>
    <m/>
    <m/>
    <m/>
    <x v="82"/>
    <m/>
    <x v="63"/>
    <m/>
    <m/>
    <m/>
    <m/>
    <x v="17"/>
    <m/>
    <m/>
    <m/>
    <m/>
    <x v="4"/>
    <m/>
    <x v="28"/>
    <x v="452"/>
    <m/>
    <x v="540"/>
  </r>
  <r>
    <m/>
    <m/>
    <m/>
    <m/>
    <m/>
    <m/>
    <m/>
    <m/>
    <m/>
    <m/>
    <m/>
    <m/>
    <x v="82"/>
    <m/>
    <x v="63"/>
    <m/>
    <m/>
    <m/>
    <m/>
    <x v="17"/>
    <m/>
    <m/>
    <m/>
    <m/>
    <x v="4"/>
    <m/>
    <x v="28"/>
    <x v="453"/>
    <m/>
    <x v="539"/>
  </r>
  <r>
    <m/>
    <m/>
    <m/>
    <m/>
    <m/>
    <m/>
    <m/>
    <m/>
    <m/>
    <m/>
    <m/>
    <m/>
    <x v="82"/>
    <m/>
    <x v="63"/>
    <m/>
    <m/>
    <m/>
    <m/>
    <x v="17"/>
    <m/>
    <m/>
    <m/>
    <m/>
    <x v="4"/>
    <m/>
    <x v="28"/>
    <x v="454"/>
    <m/>
    <x v="541"/>
  </r>
  <r>
    <m/>
    <m/>
    <m/>
    <m/>
    <m/>
    <m/>
    <m/>
    <m/>
    <m/>
    <m/>
    <m/>
    <m/>
    <x v="82"/>
    <m/>
    <x v="63"/>
    <m/>
    <m/>
    <m/>
    <m/>
    <x v="17"/>
    <m/>
    <m/>
    <m/>
    <m/>
    <x v="4"/>
    <m/>
    <x v="28"/>
    <x v="449"/>
    <m/>
    <x v="534"/>
  </r>
  <r>
    <m/>
    <m/>
    <m/>
    <m/>
    <m/>
    <m/>
    <m/>
    <m/>
    <m/>
    <m/>
    <m/>
    <m/>
    <x v="82"/>
    <m/>
    <x v="63"/>
    <m/>
    <m/>
    <m/>
    <m/>
    <x v="17"/>
    <m/>
    <m/>
    <m/>
    <m/>
    <x v="4"/>
    <m/>
    <x v="28"/>
    <x v="456"/>
    <m/>
    <x v="534"/>
  </r>
  <r>
    <m/>
    <m/>
    <m/>
    <m/>
    <m/>
    <m/>
    <m/>
    <m/>
    <m/>
    <m/>
    <m/>
    <m/>
    <x v="82"/>
    <m/>
    <x v="63"/>
    <m/>
    <m/>
    <m/>
    <m/>
    <x v="17"/>
    <m/>
    <m/>
    <m/>
    <m/>
    <x v="4"/>
    <m/>
    <x v="28"/>
    <x v="449"/>
    <m/>
    <x v="534"/>
  </r>
  <r>
    <m/>
    <m/>
    <m/>
    <m/>
    <m/>
    <m/>
    <m/>
    <m/>
    <m/>
    <m/>
    <m/>
    <m/>
    <x v="82"/>
    <m/>
    <x v="63"/>
    <m/>
    <m/>
    <m/>
    <m/>
    <x v="17"/>
    <m/>
    <m/>
    <m/>
    <m/>
    <x v="4"/>
    <m/>
    <x v="28"/>
    <x v="451"/>
    <m/>
    <x v="542"/>
  </r>
  <r>
    <m/>
    <m/>
    <m/>
    <m/>
    <m/>
    <m/>
    <m/>
    <m/>
    <m/>
    <m/>
    <m/>
    <m/>
    <x v="82"/>
    <m/>
    <x v="63"/>
    <m/>
    <m/>
    <m/>
    <m/>
    <x v="17"/>
    <m/>
    <m/>
    <m/>
    <m/>
    <x v="4"/>
    <m/>
    <x v="28"/>
    <x v="452"/>
    <m/>
    <x v="542"/>
  </r>
  <r>
    <m/>
    <m/>
    <m/>
    <m/>
    <m/>
    <m/>
    <m/>
    <m/>
    <m/>
    <m/>
    <m/>
    <m/>
    <x v="82"/>
    <m/>
    <x v="63"/>
    <m/>
    <m/>
    <m/>
    <m/>
    <x v="17"/>
    <m/>
    <m/>
    <m/>
    <m/>
    <x v="4"/>
    <m/>
    <x v="28"/>
    <x v="453"/>
    <m/>
    <x v="539"/>
  </r>
  <r>
    <m/>
    <m/>
    <m/>
    <m/>
    <m/>
    <m/>
    <m/>
    <m/>
    <m/>
    <m/>
    <m/>
    <m/>
    <x v="82"/>
    <m/>
    <x v="63"/>
    <m/>
    <m/>
    <m/>
    <m/>
    <x v="17"/>
    <m/>
    <m/>
    <m/>
    <m/>
    <x v="4"/>
    <m/>
    <x v="28"/>
    <x v="454"/>
    <m/>
    <x v="539"/>
  </r>
  <r>
    <m/>
    <m/>
    <m/>
    <m/>
    <m/>
    <m/>
    <m/>
    <m/>
    <m/>
    <m/>
    <m/>
    <m/>
    <x v="82"/>
    <m/>
    <x v="63"/>
    <m/>
    <m/>
    <m/>
    <m/>
    <x v="17"/>
    <m/>
    <m/>
    <m/>
    <m/>
    <x v="4"/>
    <m/>
    <x v="28"/>
    <x v="449"/>
    <m/>
    <x v="534"/>
  </r>
  <r>
    <m/>
    <m/>
    <m/>
    <m/>
    <m/>
    <m/>
    <m/>
    <m/>
    <m/>
    <m/>
    <m/>
    <m/>
    <x v="82"/>
    <m/>
    <x v="63"/>
    <m/>
    <m/>
    <m/>
    <m/>
    <x v="17"/>
    <m/>
    <m/>
    <m/>
    <m/>
    <x v="4"/>
    <m/>
    <x v="28"/>
    <x v="457"/>
    <m/>
    <x v="534"/>
  </r>
  <r>
    <m/>
    <m/>
    <m/>
    <m/>
    <m/>
    <m/>
    <m/>
    <m/>
    <m/>
    <m/>
    <m/>
    <m/>
    <x v="82"/>
    <m/>
    <x v="63"/>
    <m/>
    <m/>
    <m/>
    <m/>
    <x v="17"/>
    <m/>
    <m/>
    <m/>
    <m/>
    <x v="4"/>
    <m/>
    <x v="28"/>
    <x v="449"/>
    <m/>
    <x v="534"/>
  </r>
  <r>
    <m/>
    <m/>
    <m/>
    <m/>
    <m/>
    <m/>
    <m/>
    <m/>
    <m/>
    <m/>
    <m/>
    <m/>
    <x v="82"/>
    <m/>
    <x v="63"/>
    <m/>
    <m/>
    <m/>
    <m/>
    <x v="17"/>
    <m/>
    <m/>
    <m/>
    <m/>
    <x v="4"/>
    <m/>
    <x v="28"/>
    <x v="451"/>
    <m/>
    <x v="543"/>
  </r>
  <r>
    <m/>
    <m/>
    <m/>
    <m/>
    <m/>
    <m/>
    <m/>
    <m/>
    <m/>
    <m/>
    <m/>
    <m/>
    <x v="82"/>
    <m/>
    <x v="63"/>
    <m/>
    <m/>
    <m/>
    <m/>
    <x v="17"/>
    <m/>
    <m/>
    <m/>
    <m/>
    <x v="4"/>
    <m/>
    <x v="28"/>
    <x v="452"/>
    <m/>
    <x v="544"/>
  </r>
  <r>
    <m/>
    <m/>
    <m/>
    <m/>
    <m/>
    <m/>
    <m/>
    <m/>
    <m/>
    <m/>
    <m/>
    <m/>
    <x v="82"/>
    <m/>
    <x v="63"/>
    <m/>
    <m/>
    <m/>
    <m/>
    <x v="17"/>
    <m/>
    <m/>
    <m/>
    <m/>
    <x v="4"/>
    <m/>
    <x v="28"/>
    <x v="453"/>
    <m/>
    <x v="539"/>
  </r>
  <r>
    <m/>
    <m/>
    <m/>
    <m/>
    <m/>
    <m/>
    <m/>
    <m/>
    <m/>
    <m/>
    <m/>
    <m/>
    <x v="82"/>
    <m/>
    <x v="63"/>
    <m/>
    <m/>
    <m/>
    <m/>
    <x v="17"/>
    <m/>
    <m/>
    <m/>
    <m/>
    <x v="4"/>
    <m/>
    <x v="28"/>
    <x v="454"/>
    <m/>
    <x v="545"/>
  </r>
  <r>
    <m/>
    <m/>
    <m/>
    <m/>
    <m/>
    <m/>
    <m/>
    <m/>
    <m/>
    <m/>
    <m/>
    <m/>
    <x v="82"/>
    <m/>
    <x v="63"/>
    <m/>
    <m/>
    <m/>
    <m/>
    <x v="17"/>
    <m/>
    <m/>
    <m/>
    <m/>
    <x v="4"/>
    <m/>
    <x v="28"/>
    <x v="449"/>
    <m/>
    <x v="534"/>
  </r>
  <r>
    <m/>
    <m/>
    <m/>
    <m/>
    <m/>
    <m/>
    <m/>
    <m/>
    <m/>
    <m/>
    <m/>
    <m/>
    <x v="82"/>
    <m/>
    <x v="63"/>
    <m/>
    <m/>
    <m/>
    <m/>
    <x v="17"/>
    <m/>
    <m/>
    <m/>
    <m/>
    <x v="4"/>
    <m/>
    <x v="28"/>
    <x v="458"/>
    <m/>
    <x v="534"/>
  </r>
  <r>
    <m/>
    <m/>
    <m/>
    <m/>
    <m/>
    <m/>
    <m/>
    <m/>
    <m/>
    <m/>
    <m/>
    <m/>
    <x v="82"/>
    <m/>
    <x v="63"/>
    <m/>
    <m/>
    <m/>
    <m/>
    <x v="17"/>
    <m/>
    <m/>
    <m/>
    <m/>
    <x v="4"/>
    <m/>
    <x v="28"/>
    <x v="449"/>
    <m/>
    <x v="534"/>
  </r>
  <r>
    <m/>
    <m/>
    <m/>
    <m/>
    <m/>
    <m/>
    <m/>
    <m/>
    <m/>
    <m/>
    <m/>
    <m/>
    <x v="82"/>
    <m/>
    <x v="63"/>
    <m/>
    <m/>
    <m/>
    <m/>
    <x v="17"/>
    <m/>
    <m/>
    <m/>
    <m/>
    <x v="4"/>
    <m/>
    <x v="28"/>
    <x v="451"/>
    <m/>
    <x v="546"/>
  </r>
  <r>
    <m/>
    <m/>
    <m/>
    <m/>
    <m/>
    <m/>
    <m/>
    <m/>
    <m/>
    <m/>
    <m/>
    <m/>
    <x v="82"/>
    <m/>
    <x v="63"/>
    <m/>
    <m/>
    <m/>
    <m/>
    <x v="17"/>
    <m/>
    <m/>
    <m/>
    <m/>
    <x v="4"/>
    <m/>
    <x v="28"/>
    <x v="452"/>
    <m/>
    <x v="547"/>
  </r>
  <r>
    <m/>
    <m/>
    <m/>
    <m/>
    <m/>
    <m/>
    <m/>
    <m/>
    <m/>
    <m/>
    <m/>
    <m/>
    <x v="82"/>
    <m/>
    <x v="63"/>
    <m/>
    <m/>
    <m/>
    <m/>
    <x v="17"/>
    <m/>
    <m/>
    <m/>
    <m/>
    <x v="4"/>
    <m/>
    <x v="28"/>
    <x v="453"/>
    <m/>
    <x v="546"/>
  </r>
  <r>
    <m/>
    <m/>
    <m/>
    <m/>
    <m/>
    <m/>
    <m/>
    <m/>
    <m/>
    <m/>
    <m/>
    <m/>
    <x v="82"/>
    <m/>
    <x v="63"/>
    <m/>
    <m/>
    <m/>
    <m/>
    <x v="17"/>
    <m/>
    <m/>
    <m/>
    <m/>
    <x v="4"/>
    <m/>
    <x v="28"/>
    <x v="454"/>
    <m/>
    <x v="548"/>
  </r>
  <r>
    <m/>
    <m/>
    <m/>
    <m/>
    <m/>
    <m/>
    <m/>
    <m/>
    <m/>
    <m/>
    <m/>
    <m/>
    <x v="82"/>
    <m/>
    <x v="63"/>
    <m/>
    <m/>
    <m/>
    <m/>
    <x v="17"/>
    <m/>
    <m/>
    <m/>
    <m/>
    <x v="4"/>
    <m/>
    <x v="28"/>
    <x v="449"/>
    <m/>
    <x v="534"/>
  </r>
  <r>
    <m/>
    <m/>
    <m/>
    <m/>
    <m/>
    <m/>
    <m/>
    <m/>
    <m/>
    <m/>
    <m/>
    <m/>
    <x v="82"/>
    <m/>
    <x v="63"/>
    <m/>
    <m/>
    <m/>
    <m/>
    <x v="17"/>
    <m/>
    <m/>
    <m/>
    <m/>
    <x v="4"/>
    <m/>
    <x v="28"/>
    <x v="459"/>
    <m/>
    <x v="534"/>
  </r>
  <r>
    <m/>
    <m/>
    <m/>
    <m/>
    <m/>
    <m/>
    <m/>
    <m/>
    <m/>
    <m/>
    <m/>
    <m/>
    <x v="82"/>
    <m/>
    <x v="63"/>
    <m/>
    <m/>
    <m/>
    <m/>
    <x v="17"/>
    <m/>
    <m/>
    <m/>
    <m/>
    <x v="4"/>
    <m/>
    <x v="28"/>
    <x v="449"/>
    <m/>
    <x v="534"/>
  </r>
  <r>
    <m/>
    <m/>
    <m/>
    <m/>
    <m/>
    <m/>
    <m/>
    <m/>
    <m/>
    <m/>
    <m/>
    <m/>
    <x v="82"/>
    <m/>
    <x v="63"/>
    <m/>
    <m/>
    <m/>
    <m/>
    <x v="17"/>
    <m/>
    <m/>
    <m/>
    <m/>
    <x v="4"/>
    <m/>
    <x v="28"/>
    <x v="451"/>
    <m/>
    <x v="549"/>
  </r>
  <r>
    <m/>
    <m/>
    <m/>
    <m/>
    <m/>
    <m/>
    <m/>
    <m/>
    <m/>
    <m/>
    <m/>
    <m/>
    <x v="82"/>
    <m/>
    <x v="63"/>
    <m/>
    <m/>
    <m/>
    <m/>
    <x v="17"/>
    <m/>
    <m/>
    <m/>
    <m/>
    <x v="4"/>
    <m/>
    <x v="28"/>
    <x v="452"/>
    <m/>
    <x v="550"/>
  </r>
  <r>
    <m/>
    <m/>
    <m/>
    <m/>
    <m/>
    <m/>
    <m/>
    <m/>
    <m/>
    <m/>
    <m/>
    <m/>
    <x v="82"/>
    <m/>
    <x v="63"/>
    <m/>
    <m/>
    <m/>
    <m/>
    <x v="17"/>
    <m/>
    <m/>
    <m/>
    <m/>
    <x v="4"/>
    <m/>
    <x v="28"/>
    <x v="453"/>
    <m/>
    <x v="539"/>
  </r>
  <r>
    <m/>
    <m/>
    <m/>
    <m/>
    <m/>
    <m/>
    <m/>
    <m/>
    <m/>
    <m/>
    <m/>
    <m/>
    <x v="82"/>
    <m/>
    <x v="63"/>
    <m/>
    <m/>
    <m/>
    <m/>
    <x v="17"/>
    <m/>
    <m/>
    <m/>
    <m/>
    <x v="4"/>
    <m/>
    <x v="28"/>
    <x v="454"/>
    <m/>
    <x v="539"/>
  </r>
  <r>
    <m/>
    <m/>
    <m/>
    <m/>
    <m/>
    <m/>
    <m/>
    <m/>
    <m/>
    <m/>
    <m/>
    <m/>
    <x v="82"/>
    <m/>
    <x v="63"/>
    <m/>
    <m/>
    <m/>
    <m/>
    <x v="17"/>
    <m/>
    <m/>
    <m/>
    <m/>
    <x v="4"/>
    <m/>
    <x v="28"/>
    <x v="449"/>
    <m/>
    <x v="534"/>
  </r>
  <r>
    <m/>
    <m/>
    <m/>
    <m/>
    <m/>
    <m/>
    <m/>
    <m/>
    <m/>
    <m/>
    <m/>
    <m/>
    <x v="82"/>
    <m/>
    <x v="63"/>
    <m/>
    <m/>
    <m/>
    <m/>
    <x v="17"/>
    <m/>
    <m/>
    <m/>
    <m/>
    <x v="4"/>
    <m/>
    <x v="28"/>
    <x v="460"/>
    <m/>
    <x v="534"/>
  </r>
  <r>
    <m/>
    <m/>
    <m/>
    <m/>
    <m/>
    <m/>
    <m/>
    <m/>
    <m/>
    <m/>
    <m/>
    <m/>
    <x v="82"/>
    <m/>
    <x v="63"/>
    <m/>
    <m/>
    <m/>
    <m/>
    <x v="17"/>
    <m/>
    <m/>
    <m/>
    <m/>
    <x v="4"/>
    <m/>
    <x v="28"/>
    <x v="449"/>
    <m/>
    <x v="534"/>
  </r>
  <r>
    <m/>
    <m/>
    <m/>
    <m/>
    <m/>
    <m/>
    <m/>
    <m/>
    <m/>
    <m/>
    <m/>
    <m/>
    <x v="82"/>
    <m/>
    <x v="63"/>
    <m/>
    <m/>
    <m/>
    <m/>
    <x v="17"/>
    <m/>
    <m/>
    <m/>
    <m/>
    <x v="4"/>
    <m/>
    <x v="28"/>
    <x v="451"/>
    <m/>
    <x v="551"/>
  </r>
  <r>
    <m/>
    <m/>
    <m/>
    <m/>
    <m/>
    <m/>
    <m/>
    <m/>
    <m/>
    <m/>
    <m/>
    <m/>
    <x v="82"/>
    <m/>
    <x v="63"/>
    <m/>
    <m/>
    <m/>
    <m/>
    <x v="17"/>
    <m/>
    <m/>
    <m/>
    <m/>
    <x v="4"/>
    <m/>
    <x v="28"/>
    <x v="452"/>
    <m/>
    <x v="552"/>
  </r>
  <r>
    <m/>
    <m/>
    <m/>
    <m/>
    <m/>
    <m/>
    <m/>
    <m/>
    <m/>
    <m/>
    <m/>
    <m/>
    <x v="82"/>
    <m/>
    <x v="63"/>
    <m/>
    <m/>
    <m/>
    <m/>
    <x v="17"/>
    <m/>
    <m/>
    <m/>
    <m/>
    <x v="4"/>
    <m/>
    <x v="28"/>
    <x v="453"/>
    <m/>
    <x v="553"/>
  </r>
  <r>
    <m/>
    <m/>
    <m/>
    <m/>
    <m/>
    <m/>
    <m/>
    <m/>
    <m/>
    <m/>
    <m/>
    <m/>
    <x v="82"/>
    <m/>
    <x v="63"/>
    <m/>
    <m/>
    <m/>
    <m/>
    <x v="17"/>
    <m/>
    <m/>
    <m/>
    <m/>
    <x v="4"/>
    <m/>
    <x v="28"/>
    <x v="454"/>
    <m/>
    <x v="554"/>
  </r>
  <r>
    <m/>
    <m/>
    <m/>
    <m/>
    <m/>
    <m/>
    <m/>
    <m/>
    <m/>
    <m/>
    <m/>
    <m/>
    <x v="82"/>
    <m/>
    <x v="63"/>
    <m/>
    <m/>
    <m/>
    <m/>
    <x v="17"/>
    <m/>
    <m/>
    <m/>
    <m/>
    <x v="4"/>
    <m/>
    <x v="28"/>
    <x v="449"/>
    <m/>
    <x v="534"/>
  </r>
  <r>
    <m/>
    <m/>
    <m/>
    <m/>
    <m/>
    <m/>
    <m/>
    <m/>
    <m/>
    <m/>
    <m/>
    <m/>
    <x v="82"/>
    <m/>
    <x v="63"/>
    <m/>
    <m/>
    <m/>
    <m/>
    <x v="17"/>
    <m/>
    <m/>
    <m/>
    <m/>
    <x v="4"/>
    <m/>
    <x v="28"/>
    <x v="461"/>
    <m/>
    <x v="534"/>
  </r>
  <r>
    <m/>
    <m/>
    <m/>
    <m/>
    <m/>
    <m/>
    <m/>
    <m/>
    <m/>
    <m/>
    <m/>
    <m/>
    <x v="82"/>
    <m/>
    <x v="63"/>
    <m/>
    <m/>
    <m/>
    <m/>
    <x v="17"/>
    <m/>
    <m/>
    <m/>
    <m/>
    <x v="4"/>
    <m/>
    <x v="28"/>
    <x v="449"/>
    <m/>
    <x v="534"/>
  </r>
  <r>
    <m/>
    <m/>
    <m/>
    <m/>
    <m/>
    <m/>
    <m/>
    <m/>
    <m/>
    <m/>
    <m/>
    <m/>
    <x v="82"/>
    <m/>
    <x v="63"/>
    <m/>
    <m/>
    <m/>
    <m/>
    <x v="17"/>
    <m/>
    <m/>
    <m/>
    <m/>
    <x v="4"/>
    <m/>
    <x v="28"/>
    <x v="451"/>
    <m/>
    <x v="555"/>
  </r>
  <r>
    <m/>
    <m/>
    <m/>
    <m/>
    <m/>
    <m/>
    <m/>
    <m/>
    <m/>
    <m/>
    <m/>
    <m/>
    <x v="82"/>
    <m/>
    <x v="63"/>
    <m/>
    <m/>
    <m/>
    <m/>
    <x v="17"/>
    <m/>
    <m/>
    <m/>
    <m/>
    <x v="4"/>
    <m/>
    <x v="28"/>
    <x v="452"/>
    <m/>
    <x v="555"/>
  </r>
  <r>
    <m/>
    <m/>
    <m/>
    <m/>
    <m/>
    <m/>
    <m/>
    <m/>
    <m/>
    <m/>
    <m/>
    <m/>
    <x v="82"/>
    <m/>
    <x v="63"/>
    <m/>
    <m/>
    <m/>
    <m/>
    <x v="17"/>
    <m/>
    <m/>
    <m/>
    <m/>
    <x v="4"/>
    <m/>
    <x v="28"/>
    <x v="453"/>
    <m/>
    <x v="539"/>
  </r>
  <r>
    <m/>
    <m/>
    <m/>
    <m/>
    <m/>
    <m/>
    <m/>
    <m/>
    <m/>
    <m/>
    <m/>
    <m/>
    <x v="82"/>
    <m/>
    <x v="63"/>
    <m/>
    <m/>
    <m/>
    <m/>
    <x v="17"/>
    <m/>
    <m/>
    <m/>
    <m/>
    <x v="4"/>
    <m/>
    <x v="28"/>
    <x v="454"/>
    <m/>
    <x v="539"/>
  </r>
  <r>
    <m/>
    <m/>
    <m/>
    <m/>
    <m/>
    <m/>
    <m/>
    <m/>
    <m/>
    <m/>
    <m/>
    <m/>
    <x v="82"/>
    <m/>
    <x v="63"/>
    <m/>
    <m/>
    <m/>
    <m/>
    <x v="17"/>
    <m/>
    <m/>
    <m/>
    <m/>
    <x v="4"/>
    <m/>
    <x v="28"/>
    <x v="449"/>
    <m/>
    <x v="534"/>
  </r>
  <r>
    <m/>
    <m/>
    <m/>
    <m/>
    <m/>
    <m/>
    <m/>
    <m/>
    <m/>
    <m/>
    <m/>
    <m/>
    <x v="82"/>
    <m/>
    <x v="63"/>
    <m/>
    <m/>
    <m/>
    <m/>
    <x v="17"/>
    <m/>
    <m/>
    <m/>
    <m/>
    <x v="4"/>
    <m/>
    <x v="28"/>
    <x v="462"/>
    <m/>
    <x v="534"/>
  </r>
  <r>
    <m/>
    <m/>
    <m/>
    <m/>
    <m/>
    <m/>
    <m/>
    <m/>
    <m/>
    <m/>
    <m/>
    <m/>
    <x v="82"/>
    <m/>
    <x v="63"/>
    <m/>
    <m/>
    <m/>
    <m/>
    <x v="17"/>
    <m/>
    <m/>
    <m/>
    <m/>
    <x v="4"/>
    <m/>
    <x v="28"/>
    <x v="449"/>
    <m/>
    <x v="534"/>
  </r>
  <r>
    <m/>
    <m/>
    <m/>
    <m/>
    <m/>
    <m/>
    <m/>
    <m/>
    <m/>
    <m/>
    <m/>
    <m/>
    <x v="82"/>
    <m/>
    <x v="63"/>
    <m/>
    <m/>
    <m/>
    <m/>
    <x v="17"/>
    <m/>
    <m/>
    <m/>
    <m/>
    <x v="4"/>
    <m/>
    <x v="28"/>
    <x v="451"/>
    <m/>
    <x v="556"/>
  </r>
  <r>
    <m/>
    <m/>
    <m/>
    <m/>
    <m/>
    <m/>
    <m/>
    <m/>
    <m/>
    <m/>
    <m/>
    <m/>
    <x v="82"/>
    <m/>
    <x v="63"/>
    <m/>
    <m/>
    <m/>
    <m/>
    <x v="17"/>
    <m/>
    <m/>
    <m/>
    <m/>
    <x v="4"/>
    <m/>
    <x v="28"/>
    <x v="452"/>
    <m/>
    <x v="556"/>
  </r>
  <r>
    <m/>
    <m/>
    <m/>
    <m/>
    <m/>
    <m/>
    <m/>
    <m/>
    <m/>
    <m/>
    <m/>
    <m/>
    <x v="82"/>
    <m/>
    <x v="63"/>
    <m/>
    <m/>
    <m/>
    <m/>
    <x v="17"/>
    <m/>
    <m/>
    <m/>
    <m/>
    <x v="4"/>
    <m/>
    <x v="28"/>
    <x v="453"/>
    <m/>
    <x v="557"/>
  </r>
  <r>
    <m/>
    <m/>
    <m/>
    <m/>
    <m/>
    <m/>
    <m/>
    <m/>
    <m/>
    <m/>
    <m/>
    <m/>
    <x v="82"/>
    <m/>
    <x v="63"/>
    <m/>
    <m/>
    <m/>
    <m/>
    <x v="17"/>
    <m/>
    <m/>
    <m/>
    <m/>
    <x v="4"/>
    <m/>
    <x v="28"/>
    <x v="454"/>
    <m/>
    <x v="557"/>
  </r>
  <r>
    <m/>
    <m/>
    <m/>
    <m/>
    <m/>
    <m/>
    <m/>
    <m/>
    <m/>
    <m/>
    <m/>
    <m/>
    <x v="82"/>
    <m/>
    <x v="63"/>
    <m/>
    <m/>
    <m/>
    <m/>
    <x v="17"/>
    <m/>
    <m/>
    <m/>
    <m/>
    <x v="4"/>
    <m/>
    <x v="28"/>
    <x v="449"/>
    <m/>
    <x v="534"/>
  </r>
  <r>
    <m/>
    <m/>
    <m/>
    <m/>
    <m/>
    <m/>
    <m/>
    <m/>
    <m/>
    <m/>
    <m/>
    <m/>
    <x v="82"/>
    <m/>
    <x v="63"/>
    <m/>
    <m/>
    <m/>
    <m/>
    <x v="17"/>
    <m/>
    <m/>
    <m/>
    <m/>
    <x v="4"/>
    <m/>
    <x v="28"/>
    <x v="463"/>
    <m/>
    <x v="534"/>
  </r>
  <r>
    <m/>
    <m/>
    <m/>
    <m/>
    <m/>
    <m/>
    <m/>
    <m/>
    <m/>
    <m/>
    <m/>
    <m/>
    <x v="82"/>
    <m/>
    <x v="63"/>
    <m/>
    <m/>
    <m/>
    <m/>
    <x v="17"/>
    <m/>
    <m/>
    <m/>
    <m/>
    <x v="4"/>
    <m/>
    <x v="28"/>
    <x v="449"/>
    <m/>
    <x v="534"/>
  </r>
  <r>
    <m/>
    <m/>
    <m/>
    <m/>
    <m/>
    <m/>
    <m/>
    <m/>
    <m/>
    <m/>
    <m/>
    <m/>
    <x v="82"/>
    <m/>
    <x v="63"/>
    <m/>
    <m/>
    <m/>
    <m/>
    <x v="17"/>
    <m/>
    <m/>
    <m/>
    <m/>
    <x v="4"/>
    <m/>
    <x v="28"/>
    <x v="451"/>
    <m/>
    <x v="558"/>
  </r>
  <r>
    <m/>
    <m/>
    <m/>
    <m/>
    <m/>
    <m/>
    <m/>
    <m/>
    <m/>
    <m/>
    <m/>
    <m/>
    <x v="82"/>
    <m/>
    <x v="63"/>
    <m/>
    <m/>
    <m/>
    <m/>
    <x v="17"/>
    <m/>
    <m/>
    <m/>
    <m/>
    <x v="4"/>
    <m/>
    <x v="28"/>
    <x v="452"/>
    <m/>
    <x v="558"/>
  </r>
  <r>
    <m/>
    <m/>
    <m/>
    <m/>
    <m/>
    <m/>
    <m/>
    <m/>
    <m/>
    <m/>
    <m/>
    <m/>
    <x v="82"/>
    <m/>
    <x v="63"/>
    <m/>
    <m/>
    <m/>
    <m/>
    <x v="17"/>
    <m/>
    <m/>
    <m/>
    <m/>
    <x v="4"/>
    <m/>
    <x v="28"/>
    <x v="453"/>
    <m/>
    <x v="539"/>
  </r>
  <r>
    <m/>
    <m/>
    <m/>
    <m/>
    <m/>
    <m/>
    <m/>
    <m/>
    <m/>
    <m/>
    <m/>
    <m/>
    <x v="82"/>
    <m/>
    <x v="63"/>
    <m/>
    <m/>
    <m/>
    <m/>
    <x v="17"/>
    <m/>
    <m/>
    <m/>
    <m/>
    <x v="4"/>
    <m/>
    <x v="28"/>
    <x v="454"/>
    <m/>
    <x v="539"/>
  </r>
  <r>
    <m/>
    <m/>
    <m/>
    <m/>
    <m/>
    <m/>
    <m/>
    <m/>
    <m/>
    <m/>
    <m/>
    <m/>
    <x v="82"/>
    <m/>
    <x v="63"/>
    <m/>
    <m/>
    <m/>
    <m/>
    <x v="17"/>
    <m/>
    <m/>
    <m/>
    <m/>
    <x v="4"/>
    <m/>
    <x v="28"/>
    <x v="449"/>
    <m/>
    <x v="534"/>
  </r>
  <r>
    <m/>
    <m/>
    <m/>
    <m/>
    <m/>
    <m/>
    <m/>
    <m/>
    <m/>
    <m/>
    <m/>
    <m/>
    <x v="82"/>
    <m/>
    <x v="63"/>
    <m/>
    <m/>
    <m/>
    <m/>
    <x v="17"/>
    <m/>
    <m/>
    <m/>
    <m/>
    <x v="4"/>
    <m/>
    <x v="28"/>
    <x v="464"/>
    <m/>
    <x v="534"/>
  </r>
  <r>
    <m/>
    <m/>
    <m/>
    <m/>
    <m/>
    <m/>
    <m/>
    <m/>
    <m/>
    <m/>
    <m/>
    <m/>
    <x v="82"/>
    <m/>
    <x v="63"/>
    <m/>
    <m/>
    <m/>
    <m/>
    <x v="17"/>
    <m/>
    <m/>
    <m/>
    <m/>
    <x v="4"/>
    <m/>
    <x v="28"/>
    <x v="449"/>
    <m/>
    <x v="534"/>
  </r>
  <r>
    <m/>
    <m/>
    <m/>
    <m/>
    <m/>
    <m/>
    <m/>
    <m/>
    <m/>
    <m/>
    <m/>
    <m/>
    <x v="82"/>
    <m/>
    <x v="63"/>
    <m/>
    <m/>
    <m/>
    <m/>
    <x v="17"/>
    <m/>
    <m/>
    <m/>
    <m/>
    <x v="4"/>
    <m/>
    <x v="28"/>
    <x v="451"/>
    <m/>
    <x v="559"/>
  </r>
  <r>
    <m/>
    <m/>
    <m/>
    <m/>
    <m/>
    <m/>
    <m/>
    <m/>
    <m/>
    <m/>
    <m/>
    <m/>
    <x v="82"/>
    <m/>
    <x v="63"/>
    <m/>
    <m/>
    <m/>
    <m/>
    <x v="17"/>
    <m/>
    <m/>
    <m/>
    <m/>
    <x v="4"/>
    <m/>
    <x v="28"/>
    <x v="452"/>
    <m/>
    <x v="559"/>
  </r>
  <r>
    <m/>
    <m/>
    <m/>
    <m/>
    <m/>
    <m/>
    <m/>
    <m/>
    <m/>
    <m/>
    <m/>
    <m/>
    <x v="82"/>
    <m/>
    <x v="63"/>
    <m/>
    <m/>
    <m/>
    <m/>
    <x v="17"/>
    <m/>
    <m/>
    <m/>
    <m/>
    <x v="4"/>
    <m/>
    <x v="28"/>
    <x v="453"/>
    <m/>
    <x v="560"/>
  </r>
  <r>
    <m/>
    <m/>
    <m/>
    <m/>
    <m/>
    <m/>
    <m/>
    <m/>
    <m/>
    <m/>
    <m/>
    <m/>
    <x v="82"/>
    <m/>
    <x v="63"/>
    <m/>
    <m/>
    <m/>
    <m/>
    <x v="17"/>
    <m/>
    <m/>
    <m/>
    <m/>
    <x v="4"/>
    <m/>
    <x v="28"/>
    <x v="454"/>
    <m/>
    <x v="560"/>
  </r>
  <r>
    <m/>
    <m/>
    <m/>
    <m/>
    <m/>
    <m/>
    <m/>
    <m/>
    <m/>
    <m/>
    <m/>
    <m/>
    <x v="82"/>
    <m/>
    <x v="63"/>
    <m/>
    <m/>
    <m/>
    <m/>
    <x v="17"/>
    <m/>
    <m/>
    <m/>
    <m/>
    <x v="4"/>
    <m/>
    <x v="28"/>
    <x v="449"/>
    <m/>
    <x v="534"/>
  </r>
  <r>
    <m/>
    <m/>
    <m/>
    <m/>
    <m/>
    <m/>
    <m/>
    <m/>
    <m/>
    <m/>
    <m/>
    <m/>
    <x v="82"/>
    <m/>
    <x v="63"/>
    <m/>
    <m/>
    <m/>
    <m/>
    <x v="17"/>
    <m/>
    <m/>
    <m/>
    <m/>
    <x v="4"/>
    <m/>
    <x v="28"/>
    <x v="465"/>
    <m/>
    <x v="534"/>
  </r>
  <r>
    <m/>
    <m/>
    <m/>
    <m/>
    <m/>
    <m/>
    <m/>
    <m/>
    <m/>
    <m/>
    <m/>
    <m/>
    <x v="82"/>
    <m/>
    <x v="63"/>
    <m/>
    <m/>
    <m/>
    <m/>
    <x v="17"/>
    <m/>
    <m/>
    <m/>
    <m/>
    <x v="4"/>
    <m/>
    <x v="28"/>
    <x v="449"/>
    <m/>
    <x v="534"/>
  </r>
  <r>
    <m/>
    <m/>
    <m/>
    <m/>
    <m/>
    <m/>
    <m/>
    <m/>
    <m/>
    <m/>
    <m/>
    <m/>
    <x v="82"/>
    <m/>
    <x v="63"/>
    <m/>
    <m/>
    <m/>
    <m/>
    <x v="17"/>
    <m/>
    <m/>
    <m/>
    <m/>
    <x v="4"/>
    <m/>
    <x v="28"/>
    <x v="451"/>
    <m/>
    <x v="561"/>
  </r>
  <r>
    <m/>
    <m/>
    <m/>
    <m/>
    <m/>
    <m/>
    <m/>
    <m/>
    <m/>
    <m/>
    <m/>
    <m/>
    <x v="82"/>
    <m/>
    <x v="63"/>
    <m/>
    <m/>
    <m/>
    <m/>
    <x v="17"/>
    <m/>
    <m/>
    <m/>
    <m/>
    <x v="4"/>
    <m/>
    <x v="28"/>
    <x v="452"/>
    <m/>
    <x v="561"/>
  </r>
  <r>
    <m/>
    <m/>
    <m/>
    <m/>
    <m/>
    <m/>
    <m/>
    <m/>
    <m/>
    <m/>
    <m/>
    <m/>
    <x v="82"/>
    <m/>
    <x v="63"/>
    <m/>
    <m/>
    <m/>
    <m/>
    <x v="17"/>
    <m/>
    <m/>
    <m/>
    <m/>
    <x v="4"/>
    <m/>
    <x v="28"/>
    <x v="453"/>
    <m/>
    <x v="562"/>
  </r>
  <r>
    <m/>
    <m/>
    <m/>
    <m/>
    <m/>
    <m/>
    <m/>
    <m/>
    <m/>
    <m/>
    <m/>
    <m/>
    <x v="82"/>
    <m/>
    <x v="63"/>
    <m/>
    <m/>
    <m/>
    <m/>
    <x v="17"/>
    <m/>
    <m/>
    <m/>
    <m/>
    <x v="4"/>
    <m/>
    <x v="28"/>
    <x v="454"/>
    <m/>
    <x v="562"/>
  </r>
  <r>
    <m/>
    <m/>
    <m/>
    <m/>
    <m/>
    <m/>
    <m/>
    <m/>
    <m/>
    <m/>
    <m/>
    <m/>
    <x v="82"/>
    <m/>
    <x v="63"/>
    <m/>
    <m/>
    <m/>
    <m/>
    <x v="17"/>
    <m/>
    <m/>
    <m/>
    <m/>
    <x v="4"/>
    <m/>
    <x v="28"/>
    <x v="449"/>
    <m/>
    <x v="534"/>
  </r>
  <r>
    <m/>
    <m/>
    <m/>
    <m/>
    <m/>
    <m/>
    <m/>
    <m/>
    <m/>
    <m/>
    <m/>
    <m/>
    <x v="82"/>
    <m/>
    <x v="63"/>
    <m/>
    <m/>
    <m/>
    <m/>
    <x v="17"/>
    <m/>
    <m/>
    <m/>
    <m/>
    <x v="4"/>
    <m/>
    <x v="28"/>
    <x v="466"/>
    <m/>
    <x v="534"/>
  </r>
  <r>
    <m/>
    <m/>
    <m/>
    <m/>
    <m/>
    <m/>
    <m/>
    <m/>
    <m/>
    <m/>
    <m/>
    <m/>
    <x v="82"/>
    <m/>
    <x v="63"/>
    <m/>
    <m/>
    <m/>
    <m/>
    <x v="17"/>
    <m/>
    <m/>
    <m/>
    <m/>
    <x v="4"/>
    <m/>
    <x v="28"/>
    <x v="449"/>
    <m/>
    <x v="534"/>
  </r>
  <r>
    <m/>
    <m/>
    <m/>
    <m/>
    <m/>
    <m/>
    <m/>
    <m/>
    <m/>
    <m/>
    <m/>
    <m/>
    <x v="82"/>
    <m/>
    <x v="63"/>
    <m/>
    <m/>
    <m/>
    <m/>
    <x v="17"/>
    <m/>
    <m/>
    <m/>
    <m/>
    <x v="4"/>
    <m/>
    <x v="28"/>
    <x v="451"/>
    <m/>
    <x v="563"/>
  </r>
  <r>
    <m/>
    <m/>
    <m/>
    <m/>
    <m/>
    <m/>
    <m/>
    <m/>
    <m/>
    <m/>
    <m/>
    <m/>
    <x v="82"/>
    <m/>
    <x v="63"/>
    <m/>
    <m/>
    <m/>
    <m/>
    <x v="17"/>
    <m/>
    <m/>
    <m/>
    <m/>
    <x v="4"/>
    <m/>
    <x v="28"/>
    <x v="452"/>
    <m/>
    <x v="563"/>
  </r>
  <r>
    <m/>
    <m/>
    <m/>
    <m/>
    <m/>
    <m/>
    <m/>
    <m/>
    <m/>
    <m/>
    <m/>
    <m/>
    <x v="82"/>
    <m/>
    <x v="63"/>
    <m/>
    <m/>
    <m/>
    <m/>
    <x v="17"/>
    <m/>
    <m/>
    <m/>
    <m/>
    <x v="4"/>
    <m/>
    <x v="28"/>
    <x v="453"/>
    <m/>
    <x v="564"/>
  </r>
  <r>
    <m/>
    <m/>
    <m/>
    <m/>
    <m/>
    <m/>
    <m/>
    <m/>
    <m/>
    <m/>
    <m/>
    <m/>
    <x v="82"/>
    <m/>
    <x v="63"/>
    <m/>
    <m/>
    <m/>
    <m/>
    <x v="17"/>
    <m/>
    <m/>
    <m/>
    <m/>
    <x v="4"/>
    <m/>
    <x v="28"/>
    <x v="454"/>
    <m/>
    <x v="564"/>
  </r>
  <r>
    <m/>
    <m/>
    <m/>
    <m/>
    <m/>
    <m/>
    <m/>
    <m/>
    <m/>
    <m/>
    <m/>
    <m/>
    <x v="82"/>
    <m/>
    <x v="63"/>
    <m/>
    <m/>
    <m/>
    <m/>
    <x v="17"/>
    <m/>
    <m/>
    <m/>
    <m/>
    <x v="4"/>
    <m/>
    <x v="28"/>
    <x v="449"/>
    <m/>
    <x v="534"/>
  </r>
  <r>
    <m/>
    <m/>
    <m/>
    <m/>
    <m/>
    <m/>
    <m/>
    <m/>
    <m/>
    <m/>
    <m/>
    <m/>
    <x v="82"/>
    <m/>
    <x v="63"/>
    <m/>
    <m/>
    <m/>
    <m/>
    <x v="17"/>
    <m/>
    <m/>
    <m/>
    <m/>
    <x v="4"/>
    <m/>
    <x v="28"/>
    <x v="467"/>
    <m/>
    <x v="534"/>
  </r>
  <r>
    <m/>
    <m/>
    <m/>
    <m/>
    <m/>
    <m/>
    <m/>
    <m/>
    <m/>
    <m/>
    <m/>
    <m/>
    <x v="82"/>
    <m/>
    <x v="63"/>
    <m/>
    <m/>
    <m/>
    <m/>
    <x v="17"/>
    <m/>
    <m/>
    <m/>
    <m/>
    <x v="4"/>
    <m/>
    <x v="28"/>
    <x v="449"/>
    <m/>
    <x v="534"/>
  </r>
  <r>
    <m/>
    <m/>
    <m/>
    <m/>
    <m/>
    <m/>
    <m/>
    <m/>
    <m/>
    <m/>
    <m/>
    <m/>
    <x v="82"/>
    <m/>
    <x v="63"/>
    <m/>
    <m/>
    <m/>
    <m/>
    <x v="17"/>
    <m/>
    <m/>
    <m/>
    <m/>
    <x v="4"/>
    <m/>
    <x v="28"/>
    <x v="451"/>
    <m/>
    <x v="565"/>
  </r>
  <r>
    <m/>
    <m/>
    <m/>
    <m/>
    <m/>
    <m/>
    <m/>
    <m/>
    <m/>
    <m/>
    <m/>
    <m/>
    <x v="82"/>
    <m/>
    <x v="63"/>
    <m/>
    <m/>
    <m/>
    <m/>
    <x v="17"/>
    <m/>
    <m/>
    <m/>
    <m/>
    <x v="4"/>
    <m/>
    <x v="28"/>
    <x v="452"/>
    <m/>
    <x v="565"/>
  </r>
  <r>
    <m/>
    <m/>
    <m/>
    <m/>
    <m/>
    <m/>
    <m/>
    <m/>
    <m/>
    <m/>
    <m/>
    <m/>
    <x v="82"/>
    <m/>
    <x v="63"/>
    <m/>
    <m/>
    <m/>
    <m/>
    <x v="17"/>
    <m/>
    <m/>
    <m/>
    <m/>
    <x v="4"/>
    <m/>
    <x v="28"/>
    <x v="453"/>
    <m/>
    <x v="539"/>
  </r>
  <r>
    <m/>
    <m/>
    <m/>
    <m/>
    <m/>
    <m/>
    <m/>
    <m/>
    <m/>
    <m/>
    <m/>
    <m/>
    <x v="82"/>
    <m/>
    <x v="63"/>
    <m/>
    <m/>
    <m/>
    <m/>
    <x v="17"/>
    <m/>
    <m/>
    <m/>
    <m/>
    <x v="4"/>
    <m/>
    <x v="28"/>
    <x v="454"/>
    <m/>
    <x v="539"/>
  </r>
  <r>
    <m/>
    <m/>
    <m/>
    <m/>
    <m/>
    <m/>
    <m/>
    <m/>
    <m/>
    <m/>
    <m/>
    <m/>
    <x v="82"/>
    <m/>
    <x v="63"/>
    <m/>
    <m/>
    <m/>
    <m/>
    <x v="17"/>
    <m/>
    <m/>
    <m/>
    <m/>
    <x v="4"/>
    <m/>
    <x v="28"/>
    <x v="449"/>
    <m/>
    <x v="534"/>
  </r>
  <r>
    <m/>
    <m/>
    <m/>
    <m/>
    <m/>
    <m/>
    <m/>
    <m/>
    <m/>
    <m/>
    <m/>
    <m/>
    <x v="82"/>
    <m/>
    <x v="63"/>
    <m/>
    <m/>
    <m/>
    <m/>
    <x v="17"/>
    <m/>
    <m/>
    <m/>
    <m/>
    <x v="4"/>
    <m/>
    <x v="28"/>
    <x v="468"/>
    <m/>
    <x v="534"/>
  </r>
  <r>
    <m/>
    <m/>
    <m/>
    <m/>
    <m/>
    <m/>
    <m/>
    <m/>
    <m/>
    <m/>
    <m/>
    <m/>
    <x v="82"/>
    <m/>
    <x v="63"/>
    <m/>
    <m/>
    <m/>
    <m/>
    <x v="17"/>
    <m/>
    <m/>
    <m/>
    <m/>
    <x v="4"/>
    <m/>
    <x v="28"/>
    <x v="449"/>
    <m/>
    <x v="534"/>
  </r>
  <r>
    <m/>
    <m/>
    <m/>
    <m/>
    <m/>
    <m/>
    <m/>
    <m/>
    <m/>
    <m/>
    <m/>
    <m/>
    <x v="82"/>
    <m/>
    <x v="63"/>
    <m/>
    <m/>
    <m/>
    <m/>
    <x v="17"/>
    <m/>
    <m/>
    <m/>
    <m/>
    <x v="4"/>
    <m/>
    <x v="28"/>
    <x v="451"/>
    <m/>
    <x v="566"/>
  </r>
  <r>
    <m/>
    <m/>
    <m/>
    <m/>
    <m/>
    <m/>
    <m/>
    <m/>
    <m/>
    <m/>
    <m/>
    <m/>
    <x v="82"/>
    <m/>
    <x v="63"/>
    <m/>
    <m/>
    <m/>
    <m/>
    <x v="17"/>
    <m/>
    <m/>
    <m/>
    <m/>
    <x v="4"/>
    <m/>
    <x v="28"/>
    <x v="452"/>
    <m/>
    <x v="566"/>
  </r>
  <r>
    <m/>
    <m/>
    <m/>
    <m/>
    <m/>
    <m/>
    <m/>
    <m/>
    <m/>
    <m/>
    <m/>
    <m/>
    <x v="82"/>
    <m/>
    <x v="63"/>
    <m/>
    <m/>
    <m/>
    <m/>
    <x v="17"/>
    <m/>
    <m/>
    <m/>
    <m/>
    <x v="4"/>
    <m/>
    <x v="28"/>
    <x v="453"/>
    <m/>
    <x v="567"/>
  </r>
  <r>
    <m/>
    <m/>
    <m/>
    <m/>
    <m/>
    <m/>
    <m/>
    <m/>
    <m/>
    <m/>
    <m/>
    <m/>
    <x v="82"/>
    <m/>
    <x v="63"/>
    <m/>
    <m/>
    <m/>
    <m/>
    <x v="17"/>
    <m/>
    <m/>
    <m/>
    <m/>
    <x v="4"/>
    <m/>
    <x v="28"/>
    <x v="454"/>
    <m/>
    <x v="567"/>
  </r>
  <r>
    <m/>
    <m/>
    <m/>
    <m/>
    <m/>
    <m/>
    <m/>
    <m/>
    <m/>
    <m/>
    <m/>
    <m/>
    <x v="82"/>
    <m/>
    <x v="63"/>
    <m/>
    <m/>
    <m/>
    <m/>
    <x v="17"/>
    <m/>
    <m/>
    <m/>
    <m/>
    <x v="4"/>
    <m/>
    <x v="28"/>
    <x v="449"/>
    <m/>
    <x v="534"/>
  </r>
  <r>
    <m/>
    <m/>
    <m/>
    <m/>
    <m/>
    <m/>
    <m/>
    <m/>
    <m/>
    <m/>
    <m/>
    <m/>
    <x v="82"/>
    <m/>
    <x v="63"/>
    <m/>
    <m/>
    <m/>
    <m/>
    <x v="17"/>
    <m/>
    <m/>
    <m/>
    <m/>
    <x v="4"/>
    <m/>
    <x v="28"/>
    <x v="469"/>
    <m/>
    <x v="534"/>
  </r>
  <r>
    <m/>
    <m/>
    <m/>
    <m/>
    <m/>
    <m/>
    <m/>
    <m/>
    <m/>
    <m/>
    <m/>
    <m/>
    <x v="82"/>
    <m/>
    <x v="63"/>
    <m/>
    <m/>
    <m/>
    <m/>
    <x v="17"/>
    <m/>
    <m/>
    <m/>
    <m/>
    <x v="4"/>
    <m/>
    <x v="28"/>
    <x v="449"/>
    <m/>
    <x v="534"/>
  </r>
  <r>
    <m/>
    <m/>
    <m/>
    <m/>
    <m/>
    <m/>
    <m/>
    <m/>
    <m/>
    <m/>
    <m/>
    <m/>
    <x v="82"/>
    <m/>
    <x v="63"/>
    <m/>
    <m/>
    <m/>
    <m/>
    <x v="17"/>
    <m/>
    <m/>
    <m/>
    <m/>
    <x v="4"/>
    <m/>
    <x v="28"/>
    <x v="451"/>
    <m/>
    <x v="568"/>
  </r>
  <r>
    <m/>
    <m/>
    <m/>
    <m/>
    <m/>
    <m/>
    <m/>
    <m/>
    <m/>
    <m/>
    <m/>
    <m/>
    <x v="82"/>
    <m/>
    <x v="63"/>
    <m/>
    <m/>
    <m/>
    <m/>
    <x v="17"/>
    <m/>
    <m/>
    <m/>
    <m/>
    <x v="4"/>
    <m/>
    <x v="28"/>
    <x v="452"/>
    <m/>
    <x v="568"/>
  </r>
  <r>
    <m/>
    <m/>
    <m/>
    <m/>
    <m/>
    <m/>
    <m/>
    <m/>
    <m/>
    <m/>
    <m/>
    <m/>
    <x v="82"/>
    <m/>
    <x v="63"/>
    <m/>
    <m/>
    <m/>
    <m/>
    <x v="17"/>
    <m/>
    <m/>
    <m/>
    <m/>
    <x v="4"/>
    <m/>
    <x v="28"/>
    <x v="453"/>
    <m/>
    <x v="569"/>
  </r>
  <r>
    <m/>
    <m/>
    <m/>
    <m/>
    <m/>
    <m/>
    <m/>
    <m/>
    <m/>
    <m/>
    <m/>
    <m/>
    <x v="82"/>
    <m/>
    <x v="63"/>
    <m/>
    <m/>
    <m/>
    <m/>
    <x v="17"/>
    <m/>
    <m/>
    <m/>
    <m/>
    <x v="4"/>
    <m/>
    <x v="28"/>
    <x v="454"/>
    <m/>
    <x v="569"/>
  </r>
  <r>
    <m/>
    <m/>
    <m/>
    <m/>
    <m/>
    <m/>
    <m/>
    <m/>
    <m/>
    <m/>
    <m/>
    <m/>
    <x v="82"/>
    <m/>
    <x v="63"/>
    <m/>
    <m/>
    <m/>
    <m/>
    <x v="17"/>
    <m/>
    <m/>
    <m/>
    <m/>
    <x v="4"/>
    <m/>
    <x v="28"/>
    <x v="449"/>
    <m/>
    <x v="534"/>
  </r>
  <r>
    <m/>
    <m/>
    <m/>
    <m/>
    <m/>
    <m/>
    <m/>
    <m/>
    <m/>
    <m/>
    <m/>
    <m/>
    <x v="82"/>
    <m/>
    <x v="63"/>
    <m/>
    <m/>
    <m/>
    <m/>
    <x v="17"/>
    <m/>
    <m/>
    <m/>
    <m/>
    <x v="4"/>
    <m/>
    <x v="28"/>
    <x v="470"/>
    <m/>
    <x v="534"/>
  </r>
  <r>
    <m/>
    <m/>
    <m/>
    <m/>
    <m/>
    <m/>
    <m/>
    <m/>
    <m/>
    <m/>
    <m/>
    <m/>
    <x v="82"/>
    <m/>
    <x v="63"/>
    <m/>
    <m/>
    <m/>
    <m/>
    <x v="17"/>
    <m/>
    <m/>
    <m/>
    <m/>
    <x v="4"/>
    <m/>
    <x v="28"/>
    <x v="449"/>
    <m/>
    <x v="534"/>
  </r>
  <r>
    <m/>
    <m/>
    <m/>
    <m/>
    <m/>
    <m/>
    <m/>
    <m/>
    <m/>
    <m/>
    <m/>
    <m/>
    <x v="82"/>
    <m/>
    <x v="63"/>
    <m/>
    <m/>
    <m/>
    <m/>
    <x v="17"/>
    <m/>
    <m/>
    <m/>
    <m/>
    <x v="4"/>
    <m/>
    <x v="28"/>
    <x v="451"/>
    <m/>
    <x v="570"/>
  </r>
  <r>
    <m/>
    <m/>
    <m/>
    <m/>
    <m/>
    <m/>
    <m/>
    <m/>
    <m/>
    <m/>
    <m/>
    <m/>
    <x v="82"/>
    <m/>
    <x v="63"/>
    <m/>
    <m/>
    <m/>
    <m/>
    <x v="17"/>
    <m/>
    <m/>
    <m/>
    <m/>
    <x v="4"/>
    <m/>
    <x v="28"/>
    <x v="452"/>
    <m/>
    <x v="570"/>
  </r>
  <r>
    <m/>
    <m/>
    <m/>
    <m/>
    <m/>
    <m/>
    <m/>
    <m/>
    <m/>
    <m/>
    <m/>
    <m/>
    <x v="82"/>
    <m/>
    <x v="63"/>
    <m/>
    <m/>
    <m/>
    <m/>
    <x v="17"/>
    <m/>
    <m/>
    <m/>
    <m/>
    <x v="4"/>
    <m/>
    <x v="28"/>
    <x v="453"/>
    <m/>
    <x v="546"/>
  </r>
  <r>
    <m/>
    <m/>
    <m/>
    <m/>
    <m/>
    <m/>
    <m/>
    <m/>
    <m/>
    <m/>
    <m/>
    <m/>
    <x v="82"/>
    <m/>
    <x v="63"/>
    <m/>
    <m/>
    <m/>
    <m/>
    <x v="17"/>
    <m/>
    <m/>
    <m/>
    <m/>
    <x v="4"/>
    <m/>
    <x v="28"/>
    <x v="454"/>
    <m/>
    <x v="546"/>
  </r>
  <r>
    <m/>
    <m/>
    <m/>
    <m/>
    <m/>
    <m/>
    <m/>
    <m/>
    <m/>
    <m/>
    <m/>
    <m/>
    <x v="82"/>
    <m/>
    <x v="63"/>
    <m/>
    <m/>
    <m/>
    <m/>
    <x v="17"/>
    <m/>
    <m/>
    <m/>
    <m/>
    <x v="4"/>
    <m/>
    <x v="28"/>
    <x v="449"/>
    <m/>
    <x v="534"/>
  </r>
  <r>
    <m/>
    <m/>
    <m/>
    <m/>
    <m/>
    <m/>
    <m/>
    <m/>
    <m/>
    <m/>
    <m/>
    <m/>
    <x v="82"/>
    <m/>
    <x v="63"/>
    <m/>
    <m/>
    <m/>
    <m/>
    <x v="17"/>
    <m/>
    <m/>
    <m/>
    <m/>
    <x v="4"/>
    <m/>
    <x v="28"/>
    <x v="471"/>
    <m/>
    <x v="534"/>
  </r>
  <r>
    <m/>
    <m/>
    <m/>
    <m/>
    <m/>
    <m/>
    <m/>
    <m/>
    <m/>
    <m/>
    <m/>
    <m/>
    <x v="82"/>
    <m/>
    <x v="63"/>
    <m/>
    <m/>
    <m/>
    <m/>
    <x v="17"/>
    <m/>
    <m/>
    <m/>
    <m/>
    <x v="4"/>
    <m/>
    <x v="28"/>
    <x v="449"/>
    <m/>
    <x v="534"/>
  </r>
  <r>
    <m/>
    <m/>
    <m/>
    <m/>
    <m/>
    <m/>
    <m/>
    <m/>
    <m/>
    <m/>
    <m/>
    <m/>
    <x v="82"/>
    <m/>
    <x v="63"/>
    <m/>
    <m/>
    <m/>
    <m/>
    <x v="17"/>
    <m/>
    <m/>
    <m/>
    <m/>
    <x v="4"/>
    <m/>
    <x v="28"/>
    <x v="451"/>
    <m/>
    <x v="571"/>
  </r>
  <r>
    <m/>
    <m/>
    <m/>
    <m/>
    <m/>
    <m/>
    <m/>
    <m/>
    <m/>
    <m/>
    <m/>
    <m/>
    <x v="82"/>
    <m/>
    <x v="63"/>
    <m/>
    <m/>
    <m/>
    <m/>
    <x v="17"/>
    <m/>
    <m/>
    <m/>
    <m/>
    <x v="4"/>
    <m/>
    <x v="28"/>
    <x v="452"/>
    <m/>
    <x v="571"/>
  </r>
  <r>
    <m/>
    <m/>
    <m/>
    <m/>
    <m/>
    <m/>
    <m/>
    <m/>
    <m/>
    <m/>
    <m/>
    <m/>
    <x v="82"/>
    <m/>
    <x v="63"/>
    <m/>
    <m/>
    <m/>
    <m/>
    <x v="17"/>
    <m/>
    <m/>
    <m/>
    <m/>
    <x v="4"/>
    <m/>
    <x v="28"/>
    <x v="453"/>
    <m/>
    <x v="572"/>
  </r>
  <r>
    <m/>
    <m/>
    <m/>
    <m/>
    <m/>
    <m/>
    <m/>
    <m/>
    <m/>
    <m/>
    <m/>
    <m/>
    <x v="82"/>
    <m/>
    <x v="63"/>
    <m/>
    <m/>
    <m/>
    <m/>
    <x v="17"/>
    <m/>
    <m/>
    <m/>
    <m/>
    <x v="4"/>
    <m/>
    <x v="28"/>
    <x v="454"/>
    <m/>
    <x v="572"/>
  </r>
  <r>
    <m/>
    <m/>
    <m/>
    <m/>
    <m/>
    <m/>
    <m/>
    <m/>
    <m/>
    <m/>
    <m/>
    <m/>
    <x v="82"/>
    <m/>
    <x v="63"/>
    <m/>
    <m/>
    <m/>
    <m/>
    <x v="17"/>
    <m/>
    <m/>
    <m/>
    <m/>
    <x v="4"/>
    <m/>
    <x v="28"/>
    <x v="449"/>
    <m/>
    <x v="534"/>
  </r>
  <r>
    <m/>
    <m/>
    <m/>
    <m/>
    <m/>
    <m/>
    <m/>
    <m/>
    <m/>
    <m/>
    <m/>
    <m/>
    <x v="82"/>
    <m/>
    <x v="63"/>
    <m/>
    <m/>
    <m/>
    <m/>
    <x v="17"/>
    <m/>
    <m/>
    <m/>
    <m/>
    <x v="4"/>
    <m/>
    <x v="28"/>
    <x v="472"/>
    <m/>
    <x v="534"/>
  </r>
  <r>
    <m/>
    <m/>
    <m/>
    <m/>
    <m/>
    <m/>
    <m/>
    <m/>
    <m/>
    <m/>
    <m/>
    <m/>
    <x v="82"/>
    <m/>
    <x v="63"/>
    <m/>
    <m/>
    <m/>
    <m/>
    <x v="17"/>
    <m/>
    <m/>
    <m/>
    <m/>
    <x v="4"/>
    <m/>
    <x v="28"/>
    <x v="449"/>
    <m/>
    <x v="534"/>
  </r>
  <r>
    <m/>
    <m/>
    <m/>
    <m/>
    <m/>
    <m/>
    <m/>
    <m/>
    <m/>
    <m/>
    <m/>
    <m/>
    <x v="82"/>
    <m/>
    <x v="63"/>
    <m/>
    <m/>
    <m/>
    <m/>
    <x v="17"/>
    <m/>
    <m/>
    <m/>
    <m/>
    <x v="4"/>
    <m/>
    <x v="28"/>
    <x v="451"/>
    <m/>
    <x v="573"/>
  </r>
  <r>
    <m/>
    <m/>
    <m/>
    <m/>
    <m/>
    <m/>
    <m/>
    <m/>
    <m/>
    <m/>
    <m/>
    <m/>
    <x v="82"/>
    <m/>
    <x v="63"/>
    <m/>
    <m/>
    <m/>
    <m/>
    <x v="17"/>
    <m/>
    <m/>
    <m/>
    <m/>
    <x v="4"/>
    <m/>
    <x v="28"/>
    <x v="452"/>
    <m/>
    <x v="573"/>
  </r>
  <r>
    <m/>
    <m/>
    <m/>
    <m/>
    <m/>
    <m/>
    <m/>
    <m/>
    <m/>
    <m/>
    <m/>
    <m/>
    <x v="82"/>
    <m/>
    <x v="63"/>
    <m/>
    <m/>
    <m/>
    <m/>
    <x v="17"/>
    <m/>
    <m/>
    <m/>
    <m/>
    <x v="4"/>
    <m/>
    <x v="28"/>
    <x v="453"/>
    <m/>
    <x v="574"/>
  </r>
  <r>
    <m/>
    <m/>
    <m/>
    <m/>
    <m/>
    <m/>
    <m/>
    <m/>
    <m/>
    <m/>
    <m/>
    <m/>
    <x v="82"/>
    <m/>
    <x v="63"/>
    <m/>
    <m/>
    <m/>
    <m/>
    <x v="17"/>
    <m/>
    <m/>
    <m/>
    <m/>
    <x v="4"/>
    <m/>
    <x v="28"/>
    <x v="454"/>
    <m/>
    <x v="574"/>
  </r>
  <r>
    <m/>
    <m/>
    <m/>
    <m/>
    <m/>
    <m/>
    <m/>
    <m/>
    <m/>
    <m/>
    <m/>
    <m/>
    <x v="82"/>
    <m/>
    <x v="63"/>
    <m/>
    <m/>
    <m/>
    <m/>
    <x v="17"/>
    <m/>
    <m/>
    <m/>
    <m/>
    <x v="4"/>
    <m/>
    <x v="28"/>
    <x v="449"/>
    <m/>
    <x v="534"/>
  </r>
  <r>
    <m/>
    <m/>
    <m/>
    <m/>
    <m/>
    <m/>
    <m/>
    <m/>
    <m/>
    <m/>
    <m/>
    <m/>
    <x v="82"/>
    <m/>
    <x v="63"/>
    <m/>
    <m/>
    <m/>
    <m/>
    <x v="17"/>
    <m/>
    <m/>
    <m/>
    <m/>
    <x v="4"/>
    <m/>
    <x v="28"/>
    <x v="473"/>
    <m/>
    <x v="534"/>
  </r>
  <r>
    <m/>
    <m/>
    <m/>
    <m/>
    <m/>
    <m/>
    <m/>
    <m/>
    <m/>
    <m/>
    <m/>
    <m/>
    <x v="82"/>
    <m/>
    <x v="63"/>
    <m/>
    <m/>
    <m/>
    <m/>
    <x v="17"/>
    <m/>
    <m/>
    <m/>
    <m/>
    <x v="4"/>
    <m/>
    <x v="28"/>
    <x v="449"/>
    <m/>
    <x v="534"/>
  </r>
  <r>
    <m/>
    <m/>
    <m/>
    <m/>
    <m/>
    <m/>
    <m/>
    <m/>
    <m/>
    <m/>
    <m/>
    <m/>
    <x v="82"/>
    <m/>
    <x v="63"/>
    <m/>
    <m/>
    <m/>
    <m/>
    <x v="17"/>
    <m/>
    <m/>
    <m/>
    <m/>
    <x v="4"/>
    <m/>
    <x v="28"/>
    <x v="451"/>
    <m/>
    <x v="575"/>
  </r>
  <r>
    <m/>
    <m/>
    <m/>
    <m/>
    <m/>
    <m/>
    <m/>
    <m/>
    <m/>
    <m/>
    <m/>
    <m/>
    <x v="82"/>
    <m/>
    <x v="63"/>
    <m/>
    <m/>
    <m/>
    <m/>
    <x v="17"/>
    <m/>
    <m/>
    <m/>
    <m/>
    <x v="4"/>
    <m/>
    <x v="28"/>
    <x v="452"/>
    <m/>
    <x v="575"/>
  </r>
  <r>
    <m/>
    <m/>
    <m/>
    <m/>
    <m/>
    <m/>
    <m/>
    <m/>
    <m/>
    <m/>
    <m/>
    <m/>
    <x v="82"/>
    <m/>
    <x v="63"/>
    <m/>
    <m/>
    <m/>
    <m/>
    <x v="17"/>
    <m/>
    <m/>
    <m/>
    <m/>
    <x v="4"/>
    <m/>
    <x v="28"/>
    <x v="453"/>
    <m/>
    <x v="576"/>
  </r>
  <r>
    <m/>
    <m/>
    <m/>
    <m/>
    <m/>
    <m/>
    <m/>
    <m/>
    <m/>
    <m/>
    <m/>
    <m/>
    <x v="82"/>
    <m/>
    <x v="63"/>
    <m/>
    <m/>
    <m/>
    <m/>
    <x v="17"/>
    <m/>
    <m/>
    <m/>
    <m/>
    <x v="4"/>
    <m/>
    <x v="28"/>
    <x v="454"/>
    <m/>
    <x v="576"/>
  </r>
  <r>
    <m/>
    <m/>
    <m/>
    <m/>
    <m/>
    <m/>
    <m/>
    <m/>
    <m/>
    <m/>
    <m/>
    <m/>
    <x v="82"/>
    <m/>
    <x v="63"/>
    <m/>
    <m/>
    <m/>
    <m/>
    <x v="17"/>
    <m/>
    <m/>
    <m/>
    <m/>
    <x v="4"/>
    <m/>
    <x v="28"/>
    <x v="449"/>
    <m/>
    <x v="534"/>
  </r>
  <r>
    <m/>
    <m/>
    <m/>
    <m/>
    <m/>
    <m/>
    <m/>
    <m/>
    <m/>
    <m/>
    <m/>
    <m/>
    <x v="82"/>
    <m/>
    <x v="63"/>
    <m/>
    <m/>
    <m/>
    <m/>
    <x v="17"/>
    <m/>
    <m/>
    <m/>
    <m/>
    <x v="4"/>
    <m/>
    <x v="28"/>
    <x v="474"/>
    <m/>
    <x v="534"/>
  </r>
  <r>
    <m/>
    <m/>
    <m/>
    <m/>
    <m/>
    <m/>
    <m/>
    <m/>
    <m/>
    <m/>
    <m/>
    <m/>
    <x v="82"/>
    <m/>
    <x v="63"/>
    <m/>
    <m/>
    <m/>
    <m/>
    <x v="17"/>
    <m/>
    <m/>
    <m/>
    <m/>
    <x v="4"/>
    <m/>
    <x v="28"/>
    <x v="449"/>
    <m/>
    <x v="534"/>
  </r>
  <r>
    <m/>
    <m/>
    <m/>
    <m/>
    <m/>
    <m/>
    <m/>
    <m/>
    <m/>
    <m/>
    <m/>
    <m/>
    <x v="82"/>
    <m/>
    <x v="63"/>
    <m/>
    <m/>
    <m/>
    <m/>
    <x v="17"/>
    <m/>
    <m/>
    <m/>
    <m/>
    <x v="4"/>
    <m/>
    <x v="28"/>
    <x v="451"/>
    <m/>
    <x v="577"/>
  </r>
  <r>
    <m/>
    <m/>
    <m/>
    <m/>
    <m/>
    <m/>
    <m/>
    <m/>
    <m/>
    <m/>
    <m/>
    <m/>
    <x v="82"/>
    <m/>
    <x v="63"/>
    <m/>
    <m/>
    <m/>
    <m/>
    <x v="17"/>
    <m/>
    <m/>
    <m/>
    <m/>
    <x v="4"/>
    <m/>
    <x v="28"/>
    <x v="452"/>
    <m/>
    <x v="577"/>
  </r>
  <r>
    <m/>
    <m/>
    <m/>
    <m/>
    <m/>
    <m/>
    <m/>
    <m/>
    <m/>
    <m/>
    <m/>
    <m/>
    <x v="82"/>
    <m/>
    <x v="63"/>
    <m/>
    <m/>
    <m/>
    <m/>
    <x v="17"/>
    <m/>
    <m/>
    <m/>
    <m/>
    <x v="4"/>
    <m/>
    <x v="28"/>
    <x v="453"/>
    <m/>
    <x v="578"/>
  </r>
  <r>
    <m/>
    <m/>
    <m/>
    <m/>
    <m/>
    <m/>
    <m/>
    <m/>
    <m/>
    <m/>
    <m/>
    <m/>
    <x v="82"/>
    <m/>
    <x v="63"/>
    <m/>
    <m/>
    <m/>
    <m/>
    <x v="17"/>
    <m/>
    <m/>
    <m/>
    <m/>
    <x v="4"/>
    <m/>
    <x v="28"/>
    <x v="454"/>
    <m/>
    <x v="578"/>
  </r>
  <r>
    <m/>
    <m/>
    <m/>
    <m/>
    <m/>
    <m/>
    <m/>
    <m/>
    <m/>
    <m/>
    <m/>
    <m/>
    <x v="82"/>
    <m/>
    <x v="63"/>
    <m/>
    <m/>
    <m/>
    <m/>
    <x v="17"/>
    <m/>
    <m/>
    <m/>
    <m/>
    <x v="4"/>
    <m/>
    <x v="28"/>
    <x v="449"/>
    <m/>
    <x v="534"/>
  </r>
  <r>
    <m/>
    <m/>
    <m/>
    <m/>
    <m/>
    <m/>
    <m/>
    <m/>
    <m/>
    <m/>
    <m/>
    <m/>
    <x v="82"/>
    <m/>
    <x v="63"/>
    <m/>
    <m/>
    <m/>
    <m/>
    <x v="17"/>
    <m/>
    <m/>
    <m/>
    <m/>
    <x v="4"/>
    <m/>
    <x v="28"/>
    <x v="475"/>
    <m/>
    <x v="534"/>
  </r>
  <r>
    <m/>
    <m/>
    <m/>
    <m/>
    <m/>
    <m/>
    <m/>
    <m/>
    <m/>
    <m/>
    <m/>
    <m/>
    <x v="82"/>
    <m/>
    <x v="63"/>
    <m/>
    <m/>
    <m/>
    <m/>
    <x v="17"/>
    <m/>
    <m/>
    <m/>
    <m/>
    <x v="4"/>
    <m/>
    <x v="28"/>
    <x v="449"/>
    <m/>
    <x v="534"/>
  </r>
  <r>
    <m/>
    <m/>
    <m/>
    <m/>
    <m/>
    <m/>
    <m/>
    <m/>
    <m/>
    <m/>
    <m/>
    <m/>
    <x v="82"/>
    <m/>
    <x v="63"/>
    <m/>
    <m/>
    <m/>
    <m/>
    <x v="17"/>
    <m/>
    <m/>
    <m/>
    <m/>
    <x v="4"/>
    <m/>
    <x v="28"/>
    <x v="451"/>
    <m/>
    <x v="579"/>
  </r>
  <r>
    <m/>
    <m/>
    <m/>
    <m/>
    <m/>
    <m/>
    <m/>
    <m/>
    <m/>
    <m/>
    <m/>
    <m/>
    <x v="82"/>
    <m/>
    <x v="63"/>
    <m/>
    <m/>
    <m/>
    <m/>
    <x v="17"/>
    <m/>
    <m/>
    <m/>
    <m/>
    <x v="4"/>
    <m/>
    <x v="28"/>
    <x v="452"/>
    <m/>
    <x v="579"/>
  </r>
  <r>
    <m/>
    <m/>
    <m/>
    <m/>
    <m/>
    <m/>
    <m/>
    <m/>
    <m/>
    <m/>
    <m/>
    <m/>
    <x v="82"/>
    <m/>
    <x v="63"/>
    <m/>
    <m/>
    <m/>
    <m/>
    <x v="17"/>
    <m/>
    <m/>
    <m/>
    <m/>
    <x v="4"/>
    <m/>
    <x v="28"/>
    <x v="453"/>
    <m/>
    <x v="580"/>
  </r>
  <r>
    <m/>
    <m/>
    <m/>
    <m/>
    <m/>
    <m/>
    <m/>
    <m/>
    <m/>
    <m/>
    <m/>
    <m/>
    <x v="82"/>
    <m/>
    <x v="63"/>
    <m/>
    <m/>
    <m/>
    <m/>
    <x v="17"/>
    <m/>
    <m/>
    <m/>
    <m/>
    <x v="4"/>
    <m/>
    <x v="28"/>
    <x v="454"/>
    <m/>
    <x v="580"/>
  </r>
  <r>
    <m/>
    <m/>
    <m/>
    <m/>
    <m/>
    <m/>
    <m/>
    <m/>
    <m/>
    <m/>
    <m/>
    <m/>
    <x v="82"/>
    <m/>
    <x v="63"/>
    <m/>
    <m/>
    <m/>
    <m/>
    <x v="17"/>
    <m/>
    <m/>
    <m/>
    <m/>
    <x v="4"/>
    <m/>
    <x v="28"/>
    <x v="449"/>
    <m/>
    <x v="534"/>
  </r>
  <r>
    <m/>
    <m/>
    <m/>
    <m/>
    <m/>
    <m/>
    <m/>
    <m/>
    <m/>
    <m/>
    <m/>
    <m/>
    <x v="82"/>
    <m/>
    <x v="63"/>
    <m/>
    <m/>
    <m/>
    <m/>
    <x v="17"/>
    <m/>
    <m/>
    <m/>
    <m/>
    <x v="4"/>
    <m/>
    <x v="28"/>
    <x v="476"/>
    <m/>
    <x v="534"/>
  </r>
  <r>
    <m/>
    <m/>
    <m/>
    <m/>
    <m/>
    <m/>
    <m/>
    <m/>
    <m/>
    <m/>
    <m/>
    <m/>
    <x v="82"/>
    <m/>
    <x v="63"/>
    <m/>
    <m/>
    <m/>
    <m/>
    <x v="17"/>
    <m/>
    <m/>
    <m/>
    <m/>
    <x v="4"/>
    <m/>
    <x v="28"/>
    <x v="449"/>
    <m/>
    <x v="534"/>
  </r>
  <r>
    <m/>
    <m/>
    <m/>
    <m/>
    <m/>
    <m/>
    <m/>
    <m/>
    <m/>
    <m/>
    <m/>
    <m/>
    <x v="82"/>
    <m/>
    <x v="63"/>
    <m/>
    <m/>
    <m/>
    <m/>
    <x v="17"/>
    <m/>
    <m/>
    <m/>
    <m/>
    <x v="4"/>
    <m/>
    <x v="28"/>
    <x v="451"/>
    <m/>
    <x v="581"/>
  </r>
  <r>
    <m/>
    <m/>
    <m/>
    <m/>
    <m/>
    <m/>
    <m/>
    <m/>
    <m/>
    <m/>
    <m/>
    <m/>
    <x v="82"/>
    <m/>
    <x v="63"/>
    <m/>
    <m/>
    <m/>
    <m/>
    <x v="17"/>
    <m/>
    <m/>
    <m/>
    <m/>
    <x v="4"/>
    <m/>
    <x v="28"/>
    <x v="452"/>
    <m/>
    <x v="581"/>
  </r>
  <r>
    <m/>
    <m/>
    <m/>
    <m/>
    <m/>
    <m/>
    <m/>
    <m/>
    <m/>
    <m/>
    <m/>
    <m/>
    <x v="82"/>
    <m/>
    <x v="63"/>
    <m/>
    <m/>
    <m/>
    <m/>
    <x v="17"/>
    <m/>
    <m/>
    <m/>
    <m/>
    <x v="4"/>
    <m/>
    <x v="28"/>
    <x v="453"/>
    <m/>
    <x v="582"/>
  </r>
  <r>
    <m/>
    <m/>
    <m/>
    <m/>
    <m/>
    <m/>
    <m/>
    <m/>
    <m/>
    <m/>
    <m/>
    <m/>
    <x v="82"/>
    <m/>
    <x v="63"/>
    <m/>
    <m/>
    <m/>
    <m/>
    <x v="17"/>
    <m/>
    <m/>
    <m/>
    <m/>
    <x v="4"/>
    <m/>
    <x v="28"/>
    <x v="454"/>
    <m/>
    <x v="582"/>
  </r>
  <r>
    <m/>
    <m/>
    <m/>
    <m/>
    <m/>
    <m/>
    <m/>
    <m/>
    <m/>
    <m/>
    <m/>
    <m/>
    <x v="82"/>
    <m/>
    <x v="63"/>
    <m/>
    <m/>
    <m/>
    <m/>
    <x v="17"/>
    <m/>
    <m/>
    <m/>
    <m/>
    <x v="4"/>
    <m/>
    <x v="28"/>
    <x v="449"/>
    <m/>
    <x v="534"/>
  </r>
  <r>
    <m/>
    <m/>
    <m/>
    <m/>
    <m/>
    <m/>
    <m/>
    <m/>
    <m/>
    <m/>
    <m/>
    <m/>
    <x v="82"/>
    <m/>
    <x v="63"/>
    <m/>
    <m/>
    <m/>
    <m/>
    <x v="17"/>
    <m/>
    <m/>
    <m/>
    <m/>
    <x v="4"/>
    <m/>
    <x v="28"/>
    <x v="477"/>
    <m/>
    <x v="534"/>
  </r>
  <r>
    <m/>
    <m/>
    <m/>
    <m/>
    <m/>
    <m/>
    <m/>
    <m/>
    <m/>
    <m/>
    <m/>
    <m/>
    <x v="82"/>
    <m/>
    <x v="63"/>
    <m/>
    <m/>
    <m/>
    <m/>
    <x v="17"/>
    <m/>
    <m/>
    <m/>
    <m/>
    <x v="4"/>
    <m/>
    <x v="28"/>
    <x v="449"/>
    <m/>
    <x v="534"/>
  </r>
  <r>
    <m/>
    <m/>
    <m/>
    <m/>
    <m/>
    <m/>
    <m/>
    <m/>
    <m/>
    <m/>
    <m/>
    <m/>
    <x v="82"/>
    <m/>
    <x v="63"/>
    <m/>
    <m/>
    <m/>
    <m/>
    <x v="17"/>
    <m/>
    <m/>
    <m/>
    <m/>
    <x v="4"/>
    <m/>
    <x v="28"/>
    <x v="451"/>
    <m/>
    <x v="583"/>
  </r>
  <r>
    <m/>
    <m/>
    <m/>
    <m/>
    <m/>
    <m/>
    <m/>
    <m/>
    <m/>
    <m/>
    <m/>
    <m/>
    <x v="82"/>
    <m/>
    <x v="63"/>
    <m/>
    <m/>
    <m/>
    <m/>
    <x v="17"/>
    <m/>
    <m/>
    <m/>
    <m/>
    <x v="4"/>
    <m/>
    <x v="28"/>
    <x v="452"/>
    <m/>
    <x v="584"/>
  </r>
  <r>
    <m/>
    <m/>
    <m/>
    <m/>
    <m/>
    <m/>
    <m/>
    <m/>
    <m/>
    <m/>
    <m/>
    <m/>
    <x v="82"/>
    <m/>
    <x v="63"/>
    <m/>
    <m/>
    <m/>
    <m/>
    <x v="17"/>
    <m/>
    <m/>
    <m/>
    <m/>
    <x v="4"/>
    <m/>
    <x v="28"/>
    <x v="453"/>
    <m/>
    <x v="585"/>
  </r>
  <r>
    <m/>
    <m/>
    <m/>
    <m/>
    <m/>
    <m/>
    <m/>
    <m/>
    <m/>
    <m/>
    <m/>
    <m/>
    <x v="82"/>
    <m/>
    <x v="63"/>
    <m/>
    <m/>
    <m/>
    <m/>
    <x v="17"/>
    <m/>
    <m/>
    <m/>
    <m/>
    <x v="4"/>
    <m/>
    <x v="28"/>
    <x v="454"/>
    <m/>
    <x v="586"/>
  </r>
  <r>
    <m/>
    <m/>
    <m/>
    <m/>
    <m/>
    <m/>
    <m/>
    <m/>
    <m/>
    <m/>
    <m/>
    <m/>
    <x v="82"/>
    <m/>
    <x v="63"/>
    <m/>
    <m/>
    <m/>
    <m/>
    <x v="17"/>
    <m/>
    <m/>
    <m/>
    <m/>
    <x v="4"/>
    <m/>
    <x v="28"/>
    <x v="449"/>
    <m/>
    <x v="534"/>
  </r>
  <r>
    <m/>
    <m/>
    <m/>
    <m/>
    <m/>
    <m/>
    <m/>
    <m/>
    <m/>
    <m/>
    <m/>
    <m/>
    <x v="82"/>
    <m/>
    <x v="63"/>
    <m/>
    <m/>
    <m/>
    <m/>
    <x v="17"/>
    <m/>
    <m/>
    <m/>
    <m/>
    <x v="4"/>
    <m/>
    <x v="28"/>
    <x v="478"/>
    <m/>
    <x v="534"/>
  </r>
  <r>
    <m/>
    <m/>
    <m/>
    <m/>
    <m/>
    <m/>
    <m/>
    <m/>
    <m/>
    <m/>
    <m/>
    <m/>
    <x v="82"/>
    <m/>
    <x v="63"/>
    <m/>
    <m/>
    <m/>
    <m/>
    <x v="17"/>
    <m/>
    <m/>
    <m/>
    <m/>
    <x v="4"/>
    <m/>
    <x v="28"/>
    <x v="449"/>
    <m/>
    <x v="534"/>
  </r>
  <r>
    <m/>
    <m/>
    <m/>
    <m/>
    <m/>
    <m/>
    <m/>
    <m/>
    <m/>
    <m/>
    <m/>
    <m/>
    <x v="82"/>
    <m/>
    <x v="63"/>
    <m/>
    <m/>
    <m/>
    <m/>
    <x v="17"/>
    <m/>
    <m/>
    <m/>
    <m/>
    <x v="4"/>
    <m/>
    <x v="28"/>
    <x v="451"/>
    <m/>
    <x v="587"/>
  </r>
  <r>
    <m/>
    <m/>
    <m/>
    <m/>
    <m/>
    <m/>
    <m/>
    <m/>
    <m/>
    <m/>
    <m/>
    <m/>
    <x v="82"/>
    <m/>
    <x v="63"/>
    <m/>
    <m/>
    <m/>
    <m/>
    <x v="17"/>
    <m/>
    <m/>
    <m/>
    <m/>
    <x v="4"/>
    <m/>
    <x v="28"/>
    <x v="452"/>
    <m/>
    <x v="587"/>
  </r>
  <r>
    <m/>
    <m/>
    <m/>
    <m/>
    <m/>
    <m/>
    <m/>
    <m/>
    <m/>
    <m/>
    <m/>
    <m/>
    <x v="82"/>
    <m/>
    <x v="63"/>
    <m/>
    <m/>
    <m/>
    <m/>
    <x v="17"/>
    <m/>
    <m/>
    <m/>
    <m/>
    <x v="4"/>
    <m/>
    <x v="28"/>
    <x v="453"/>
    <m/>
    <x v="546"/>
  </r>
  <r>
    <m/>
    <m/>
    <m/>
    <m/>
    <m/>
    <m/>
    <m/>
    <m/>
    <m/>
    <m/>
    <m/>
    <m/>
    <x v="82"/>
    <m/>
    <x v="63"/>
    <m/>
    <m/>
    <m/>
    <m/>
    <x v="17"/>
    <m/>
    <m/>
    <m/>
    <m/>
    <x v="4"/>
    <m/>
    <x v="28"/>
    <x v="454"/>
    <m/>
    <x v="546"/>
  </r>
  <r>
    <m/>
    <m/>
    <m/>
    <m/>
    <m/>
    <m/>
    <m/>
    <m/>
    <m/>
    <m/>
    <m/>
    <m/>
    <x v="82"/>
    <m/>
    <x v="63"/>
    <m/>
    <m/>
    <m/>
    <m/>
    <x v="17"/>
    <m/>
    <m/>
    <m/>
    <m/>
    <x v="4"/>
    <m/>
    <x v="28"/>
    <x v="449"/>
    <m/>
    <x v="534"/>
  </r>
  <r>
    <m/>
    <m/>
    <m/>
    <m/>
    <m/>
    <m/>
    <m/>
    <m/>
    <m/>
    <m/>
    <m/>
    <m/>
    <x v="82"/>
    <m/>
    <x v="63"/>
    <m/>
    <m/>
    <m/>
    <m/>
    <x v="17"/>
    <m/>
    <m/>
    <m/>
    <m/>
    <x v="4"/>
    <m/>
    <x v="28"/>
    <x v="479"/>
    <m/>
    <x v="534"/>
  </r>
  <r>
    <m/>
    <m/>
    <m/>
    <m/>
    <m/>
    <m/>
    <m/>
    <m/>
    <m/>
    <m/>
    <m/>
    <m/>
    <x v="82"/>
    <m/>
    <x v="63"/>
    <m/>
    <m/>
    <m/>
    <m/>
    <x v="17"/>
    <m/>
    <m/>
    <m/>
    <m/>
    <x v="4"/>
    <m/>
    <x v="28"/>
    <x v="449"/>
    <m/>
    <x v="534"/>
  </r>
  <r>
    <m/>
    <m/>
    <m/>
    <m/>
    <m/>
    <m/>
    <m/>
    <m/>
    <m/>
    <m/>
    <m/>
    <m/>
    <x v="82"/>
    <m/>
    <x v="63"/>
    <m/>
    <m/>
    <m/>
    <m/>
    <x v="17"/>
    <m/>
    <m/>
    <m/>
    <m/>
    <x v="4"/>
    <m/>
    <x v="28"/>
    <x v="451"/>
    <m/>
    <x v="588"/>
  </r>
  <r>
    <m/>
    <m/>
    <m/>
    <m/>
    <m/>
    <m/>
    <m/>
    <m/>
    <m/>
    <m/>
    <m/>
    <m/>
    <x v="82"/>
    <m/>
    <x v="63"/>
    <m/>
    <m/>
    <m/>
    <m/>
    <x v="17"/>
    <m/>
    <m/>
    <m/>
    <m/>
    <x v="4"/>
    <m/>
    <x v="28"/>
    <x v="452"/>
    <m/>
    <x v="588"/>
  </r>
  <r>
    <m/>
    <m/>
    <m/>
    <m/>
    <m/>
    <m/>
    <m/>
    <m/>
    <m/>
    <m/>
    <m/>
    <m/>
    <x v="82"/>
    <m/>
    <x v="63"/>
    <m/>
    <m/>
    <m/>
    <m/>
    <x v="17"/>
    <m/>
    <m/>
    <m/>
    <m/>
    <x v="4"/>
    <m/>
    <x v="28"/>
    <x v="453"/>
    <m/>
    <x v="589"/>
  </r>
  <r>
    <m/>
    <m/>
    <m/>
    <m/>
    <m/>
    <m/>
    <m/>
    <m/>
    <m/>
    <m/>
    <m/>
    <m/>
    <x v="82"/>
    <m/>
    <x v="63"/>
    <m/>
    <m/>
    <m/>
    <m/>
    <x v="17"/>
    <m/>
    <m/>
    <m/>
    <m/>
    <x v="4"/>
    <m/>
    <x v="28"/>
    <x v="454"/>
    <m/>
    <x v="589"/>
  </r>
  <r>
    <m/>
    <m/>
    <m/>
    <m/>
    <m/>
    <m/>
    <m/>
    <m/>
    <m/>
    <m/>
    <m/>
    <m/>
    <x v="82"/>
    <m/>
    <x v="63"/>
    <m/>
    <m/>
    <m/>
    <m/>
    <x v="17"/>
    <m/>
    <m/>
    <m/>
    <m/>
    <x v="4"/>
    <m/>
    <x v="28"/>
    <x v="449"/>
    <m/>
    <x v="534"/>
  </r>
  <r>
    <m/>
    <m/>
    <m/>
    <m/>
    <m/>
    <m/>
    <m/>
    <m/>
    <m/>
    <m/>
    <m/>
    <m/>
    <x v="82"/>
    <m/>
    <x v="63"/>
    <m/>
    <m/>
    <m/>
    <m/>
    <x v="17"/>
    <m/>
    <m/>
    <m/>
    <m/>
    <x v="4"/>
    <m/>
    <x v="28"/>
    <x v="480"/>
    <m/>
    <x v="534"/>
  </r>
  <r>
    <m/>
    <m/>
    <m/>
    <m/>
    <m/>
    <m/>
    <m/>
    <m/>
    <m/>
    <m/>
    <m/>
    <m/>
    <x v="82"/>
    <m/>
    <x v="63"/>
    <m/>
    <m/>
    <m/>
    <m/>
    <x v="17"/>
    <m/>
    <m/>
    <m/>
    <m/>
    <x v="4"/>
    <m/>
    <x v="28"/>
    <x v="449"/>
    <m/>
    <x v="534"/>
  </r>
  <r>
    <m/>
    <m/>
    <m/>
    <m/>
    <m/>
    <m/>
    <m/>
    <m/>
    <m/>
    <m/>
    <m/>
    <m/>
    <x v="82"/>
    <m/>
    <x v="63"/>
    <m/>
    <m/>
    <m/>
    <m/>
    <x v="17"/>
    <m/>
    <m/>
    <m/>
    <m/>
    <x v="4"/>
    <m/>
    <x v="28"/>
    <x v="451"/>
    <m/>
    <x v="590"/>
  </r>
  <r>
    <m/>
    <m/>
    <m/>
    <m/>
    <m/>
    <m/>
    <m/>
    <m/>
    <m/>
    <m/>
    <m/>
    <m/>
    <x v="82"/>
    <m/>
    <x v="63"/>
    <m/>
    <m/>
    <m/>
    <m/>
    <x v="17"/>
    <m/>
    <m/>
    <m/>
    <m/>
    <x v="4"/>
    <m/>
    <x v="28"/>
    <x v="452"/>
    <m/>
    <x v="590"/>
  </r>
  <r>
    <m/>
    <m/>
    <m/>
    <m/>
    <m/>
    <m/>
    <m/>
    <m/>
    <m/>
    <m/>
    <m/>
    <m/>
    <x v="82"/>
    <m/>
    <x v="63"/>
    <m/>
    <m/>
    <m/>
    <m/>
    <x v="17"/>
    <m/>
    <m/>
    <m/>
    <m/>
    <x v="4"/>
    <m/>
    <x v="28"/>
    <x v="453"/>
    <m/>
    <x v="546"/>
  </r>
  <r>
    <m/>
    <m/>
    <m/>
    <m/>
    <m/>
    <m/>
    <m/>
    <m/>
    <m/>
    <m/>
    <m/>
    <m/>
    <x v="82"/>
    <m/>
    <x v="63"/>
    <m/>
    <m/>
    <m/>
    <m/>
    <x v="17"/>
    <m/>
    <m/>
    <m/>
    <m/>
    <x v="4"/>
    <m/>
    <x v="28"/>
    <x v="454"/>
    <m/>
    <x v="546"/>
  </r>
  <r>
    <m/>
    <m/>
    <m/>
    <m/>
    <m/>
    <m/>
    <m/>
    <m/>
    <m/>
    <m/>
    <m/>
    <m/>
    <x v="82"/>
    <m/>
    <x v="63"/>
    <m/>
    <m/>
    <m/>
    <m/>
    <x v="17"/>
    <m/>
    <m/>
    <m/>
    <m/>
    <x v="4"/>
    <m/>
    <x v="28"/>
    <x v="449"/>
    <m/>
    <x v="534"/>
  </r>
  <r>
    <m/>
    <m/>
    <m/>
    <m/>
    <m/>
    <m/>
    <m/>
    <m/>
    <m/>
    <m/>
    <m/>
    <m/>
    <x v="82"/>
    <m/>
    <x v="63"/>
    <m/>
    <m/>
    <m/>
    <m/>
    <x v="17"/>
    <m/>
    <m/>
    <m/>
    <m/>
    <x v="4"/>
    <m/>
    <x v="28"/>
    <x v="481"/>
    <m/>
    <x v="534"/>
  </r>
  <r>
    <m/>
    <m/>
    <m/>
    <m/>
    <m/>
    <m/>
    <m/>
    <m/>
    <m/>
    <m/>
    <m/>
    <m/>
    <x v="82"/>
    <m/>
    <x v="63"/>
    <m/>
    <m/>
    <m/>
    <m/>
    <x v="17"/>
    <m/>
    <m/>
    <m/>
    <m/>
    <x v="4"/>
    <m/>
    <x v="28"/>
    <x v="449"/>
    <m/>
    <x v="534"/>
  </r>
  <r>
    <m/>
    <m/>
    <m/>
    <m/>
    <m/>
    <m/>
    <m/>
    <m/>
    <m/>
    <m/>
    <m/>
    <m/>
    <x v="82"/>
    <m/>
    <x v="63"/>
    <m/>
    <m/>
    <m/>
    <m/>
    <x v="17"/>
    <m/>
    <m/>
    <m/>
    <m/>
    <x v="4"/>
    <m/>
    <x v="28"/>
    <x v="451"/>
    <m/>
    <x v="591"/>
  </r>
  <r>
    <m/>
    <m/>
    <m/>
    <m/>
    <m/>
    <m/>
    <m/>
    <m/>
    <m/>
    <m/>
    <m/>
    <m/>
    <x v="82"/>
    <m/>
    <x v="63"/>
    <m/>
    <m/>
    <m/>
    <m/>
    <x v="17"/>
    <m/>
    <m/>
    <m/>
    <m/>
    <x v="4"/>
    <m/>
    <x v="28"/>
    <x v="452"/>
    <m/>
    <x v="591"/>
  </r>
  <r>
    <m/>
    <m/>
    <m/>
    <m/>
    <m/>
    <m/>
    <m/>
    <m/>
    <m/>
    <m/>
    <m/>
    <m/>
    <x v="82"/>
    <m/>
    <x v="63"/>
    <m/>
    <m/>
    <m/>
    <m/>
    <x v="17"/>
    <m/>
    <m/>
    <m/>
    <m/>
    <x v="4"/>
    <m/>
    <x v="28"/>
    <x v="453"/>
    <m/>
    <x v="592"/>
  </r>
  <r>
    <m/>
    <m/>
    <m/>
    <m/>
    <m/>
    <m/>
    <m/>
    <m/>
    <m/>
    <m/>
    <m/>
    <m/>
    <x v="82"/>
    <m/>
    <x v="63"/>
    <m/>
    <m/>
    <m/>
    <m/>
    <x v="17"/>
    <m/>
    <m/>
    <m/>
    <m/>
    <x v="4"/>
    <m/>
    <x v="28"/>
    <x v="454"/>
    <m/>
    <x v="592"/>
  </r>
  <r>
    <m/>
    <m/>
    <m/>
    <m/>
    <m/>
    <m/>
    <m/>
    <m/>
    <m/>
    <m/>
    <m/>
    <m/>
    <x v="82"/>
    <m/>
    <x v="63"/>
    <m/>
    <m/>
    <m/>
    <m/>
    <x v="17"/>
    <m/>
    <m/>
    <m/>
    <m/>
    <x v="4"/>
    <m/>
    <x v="28"/>
    <x v="449"/>
    <m/>
    <x v="534"/>
  </r>
  <r>
    <m/>
    <m/>
    <m/>
    <m/>
    <m/>
    <m/>
    <m/>
    <m/>
    <m/>
    <m/>
    <m/>
    <m/>
    <x v="82"/>
    <m/>
    <x v="63"/>
    <m/>
    <m/>
    <m/>
    <m/>
    <x v="17"/>
    <m/>
    <m/>
    <m/>
    <m/>
    <x v="4"/>
    <m/>
    <x v="28"/>
    <x v="482"/>
    <m/>
    <x v="534"/>
  </r>
  <r>
    <m/>
    <m/>
    <m/>
    <m/>
    <m/>
    <m/>
    <m/>
    <m/>
    <m/>
    <m/>
    <m/>
    <m/>
    <x v="82"/>
    <m/>
    <x v="63"/>
    <m/>
    <m/>
    <m/>
    <m/>
    <x v="17"/>
    <m/>
    <m/>
    <m/>
    <m/>
    <x v="4"/>
    <m/>
    <x v="28"/>
    <x v="449"/>
    <m/>
    <x v="534"/>
  </r>
  <r>
    <m/>
    <m/>
    <m/>
    <m/>
    <m/>
    <m/>
    <m/>
    <m/>
    <m/>
    <m/>
    <m/>
    <m/>
    <x v="82"/>
    <m/>
    <x v="63"/>
    <m/>
    <m/>
    <m/>
    <m/>
    <x v="17"/>
    <m/>
    <m/>
    <m/>
    <m/>
    <x v="4"/>
    <m/>
    <x v="28"/>
    <x v="451"/>
    <m/>
    <x v="593"/>
  </r>
  <r>
    <m/>
    <m/>
    <m/>
    <m/>
    <m/>
    <m/>
    <m/>
    <m/>
    <m/>
    <m/>
    <m/>
    <m/>
    <x v="82"/>
    <m/>
    <x v="63"/>
    <m/>
    <m/>
    <m/>
    <m/>
    <x v="17"/>
    <m/>
    <m/>
    <m/>
    <m/>
    <x v="4"/>
    <m/>
    <x v="28"/>
    <x v="452"/>
    <m/>
    <x v="593"/>
  </r>
  <r>
    <m/>
    <m/>
    <m/>
    <m/>
    <m/>
    <m/>
    <m/>
    <m/>
    <m/>
    <m/>
    <m/>
    <m/>
    <x v="82"/>
    <m/>
    <x v="63"/>
    <m/>
    <m/>
    <m/>
    <m/>
    <x v="17"/>
    <m/>
    <m/>
    <m/>
    <m/>
    <x v="4"/>
    <m/>
    <x v="28"/>
    <x v="453"/>
    <m/>
    <x v="594"/>
  </r>
  <r>
    <m/>
    <m/>
    <m/>
    <m/>
    <m/>
    <m/>
    <m/>
    <m/>
    <m/>
    <m/>
    <m/>
    <m/>
    <x v="82"/>
    <m/>
    <x v="63"/>
    <m/>
    <m/>
    <m/>
    <m/>
    <x v="17"/>
    <m/>
    <m/>
    <m/>
    <m/>
    <x v="4"/>
    <m/>
    <x v="28"/>
    <x v="454"/>
    <m/>
    <x v="594"/>
  </r>
  <r>
    <m/>
    <m/>
    <m/>
    <m/>
    <m/>
    <m/>
    <m/>
    <m/>
    <m/>
    <m/>
    <m/>
    <m/>
    <x v="82"/>
    <m/>
    <x v="63"/>
    <m/>
    <m/>
    <m/>
    <m/>
    <x v="17"/>
    <m/>
    <m/>
    <m/>
    <m/>
    <x v="4"/>
    <m/>
    <x v="28"/>
    <x v="449"/>
    <m/>
    <x v="53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Resumen por auditorias" cacheId="38" applyNumberFormats="0" applyBorderFormats="0" applyFontFormats="0" applyPatternFormats="0" applyAlignmentFormats="0" applyWidthHeightFormats="1" dataCaption=" " updatedVersion="7" minRefreshableVersion="3" itemPrintTitles="1" mergeItem="1" createdVersion="5" indent="0" compact="0" compactData="0" multipleFieldFilters="0" chartFormat="48">
  <location ref="B3:G33" firstHeaderRow="1" firstDataRow="2" firstDataCol="1"/>
  <pivotFields count="30">
    <pivotField compact="0" outline="0" showAll="0" defaultSubtota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outline="0" showAll="0"/>
    <pivotField compact="0" outline="0" showAl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outline="0" showAll="0"/>
    <pivotField compact="0" outline="0" showAll="0"/>
    <pivotField compact="0" outline="0" showAll="0"/>
    <pivotField compact="0" outline="0" showAll="0" defaultSubtotal="0"/>
    <pivotField compact="0" outline="0" showAll="0"/>
    <pivotField compact="0" outline="0" showAll="0"/>
    <pivotField compact="0" outline="0" showAll="0"/>
    <pivotField compact="0" outline="0" showAll="0"/>
    <pivotField axis="axisCol" compact="0" outline="0" showAll="0" defaultSubtotal="0">
      <items count="9">
        <item m="1" x="6"/>
        <item m="1" x="5"/>
        <item m="1" x="8"/>
        <item m="1" x="7"/>
        <item x="2"/>
        <item h="1" x="4"/>
        <item x="0"/>
        <item x="3"/>
        <item x="1"/>
      </items>
    </pivotField>
    <pivotField name="      " dataField="1" compact="0" outline="0" showAll="0" defaultSubtotal="0"/>
    <pivotField axis="axisRow" compact="0" outline="0" showAll="0" defaultSubtotal="0">
      <items count="43">
        <item m="1" x="38"/>
        <item x="27"/>
        <item x="26"/>
        <item x="28"/>
        <item m="1" x="33"/>
        <item x="23"/>
        <item m="1" x="35"/>
        <item x="25"/>
        <item x="24"/>
        <item x="22"/>
        <item x="21"/>
        <item m="1" x="42"/>
        <item x="20"/>
        <item x="19"/>
        <item m="1" x="36"/>
        <item x="18"/>
        <item m="1" x="32"/>
        <item m="1" x="30"/>
        <item m="1" x="31"/>
        <item x="17"/>
        <item m="1" x="34"/>
        <item x="16"/>
        <item x="15"/>
        <item m="1" x="40"/>
        <item x="14"/>
        <item x="13"/>
        <item x="12"/>
        <item n="ACAT75-SGR" m="1" x="39"/>
        <item x="10"/>
        <item n="ACAT75-SGR2" m="1" x="41"/>
        <item m="1" x="29"/>
        <item x="7"/>
        <item x="8"/>
        <item x="9"/>
        <item x="11"/>
        <item n="Denuncia 2020-187038-82111-D" m="1" x="37"/>
        <item x="6"/>
        <item x="5"/>
        <item x="4"/>
        <item x="3"/>
        <item x="1"/>
        <item x="2"/>
        <item x="0"/>
      </items>
    </pivotField>
    <pivotField compact="0" outline="0" showAll="0"/>
    <pivotField compact="0" outline="0" showAll="0" defaultSubtotal="0"/>
    <pivotField compact="0" outline="0" showAll="0" defaultSubtotal="0"/>
  </pivotFields>
  <rowFields count="1">
    <field x="26"/>
  </rowFields>
  <rowItems count="29">
    <i>
      <x v="1"/>
    </i>
    <i>
      <x v="2"/>
    </i>
    <i>
      <x v="5"/>
    </i>
    <i>
      <x v="7"/>
    </i>
    <i>
      <x v="8"/>
    </i>
    <i>
      <x v="9"/>
    </i>
    <i>
      <x v="10"/>
    </i>
    <i>
      <x v="12"/>
    </i>
    <i>
      <x v="13"/>
    </i>
    <i>
      <x v="15"/>
    </i>
    <i>
      <x v="19"/>
    </i>
    <i>
      <x v="21"/>
    </i>
    <i>
      <x v="22"/>
    </i>
    <i>
      <x v="24"/>
    </i>
    <i>
      <x v="25"/>
    </i>
    <i>
      <x v="26"/>
    </i>
    <i>
      <x v="28"/>
    </i>
    <i>
      <x v="31"/>
    </i>
    <i>
      <x v="32"/>
    </i>
    <i>
      <x v="33"/>
    </i>
    <i>
      <x v="34"/>
    </i>
    <i>
      <x v="36"/>
    </i>
    <i>
      <x v="37"/>
    </i>
    <i>
      <x v="38"/>
    </i>
    <i>
      <x v="39"/>
    </i>
    <i>
      <x v="40"/>
    </i>
    <i>
      <x v="41"/>
    </i>
    <i>
      <x v="42"/>
    </i>
    <i t="grand">
      <x/>
    </i>
  </rowItems>
  <colFields count="1">
    <field x="24"/>
  </colFields>
  <colItems count="5">
    <i>
      <x v="4"/>
    </i>
    <i>
      <x v="6"/>
    </i>
    <i>
      <x v="7"/>
    </i>
    <i>
      <x v="8"/>
    </i>
    <i t="grand">
      <x/>
    </i>
  </colItems>
  <dataFields count="1">
    <dataField name="   " fld="25" subtotal="count" baseField="21" baseItem="0"/>
  </dataFields>
  <formats count="135">
    <format dxfId="1407">
      <pivotArea outline="0" collapsedLevelsAreSubtotals="1" fieldPosition="0"/>
    </format>
    <format dxfId="1406">
      <pivotArea field="26" type="button" dataOnly="0" labelOnly="1" outline="0" axis="axisRow" fieldPosition="0"/>
    </format>
    <format dxfId="1405">
      <pivotArea dataOnly="0" labelOnly="1" outline="0" fieldPosition="0">
        <references count="1">
          <reference field="26" count="7">
            <x v="1"/>
            <x v="2"/>
            <x v="5"/>
            <x v="7"/>
            <x v="8"/>
            <x v="9"/>
            <x v="10"/>
          </reference>
        </references>
      </pivotArea>
    </format>
    <format dxfId="1404">
      <pivotArea dataOnly="0" labelOnly="1" grandRow="1" outline="0" fieldPosition="0"/>
    </format>
    <format dxfId="1403">
      <pivotArea dataOnly="0" labelOnly="1" grandCol="1" outline="0" fieldPosition="0"/>
    </format>
    <format dxfId="1402">
      <pivotArea outline="0" collapsedLevelsAreSubtotals="1" fieldPosition="0"/>
    </format>
    <format dxfId="1401">
      <pivotArea field="26" type="button" dataOnly="0" labelOnly="1" outline="0" axis="axisRow" fieldPosition="0"/>
    </format>
    <format dxfId="1400">
      <pivotArea dataOnly="0" labelOnly="1" outline="0" fieldPosition="0">
        <references count="1">
          <reference field="26" count="7">
            <x v="1"/>
            <x v="2"/>
            <x v="5"/>
            <x v="7"/>
            <x v="8"/>
            <x v="9"/>
            <x v="10"/>
          </reference>
        </references>
      </pivotArea>
    </format>
    <format dxfId="1399">
      <pivotArea dataOnly="0" labelOnly="1" grandRow="1" outline="0" fieldPosition="0"/>
    </format>
    <format dxfId="1398">
      <pivotArea dataOnly="0" labelOnly="1" grandCol="1" outline="0" fieldPosition="0"/>
    </format>
    <format dxfId="1397">
      <pivotArea outline="0" collapsedLevelsAreSubtotals="1" fieldPosition="0"/>
    </format>
    <format dxfId="1396">
      <pivotArea field="26" type="button" dataOnly="0" labelOnly="1" outline="0" axis="axisRow" fieldPosition="0"/>
    </format>
    <format dxfId="1395">
      <pivotArea dataOnly="0" labelOnly="1" outline="0" fieldPosition="0">
        <references count="1">
          <reference field="26" count="7">
            <x v="1"/>
            <x v="2"/>
            <x v="5"/>
            <x v="7"/>
            <x v="8"/>
            <x v="9"/>
            <x v="10"/>
          </reference>
        </references>
      </pivotArea>
    </format>
    <format dxfId="1394">
      <pivotArea dataOnly="0" labelOnly="1" grandRow="1" outline="0" fieldPosition="0"/>
    </format>
    <format dxfId="1393">
      <pivotArea dataOnly="0" labelOnly="1" grandCol="1" outline="0" fieldPosition="0"/>
    </format>
    <format dxfId="1392">
      <pivotArea outline="0" collapsedLevelsAreSubtotals="1" fieldPosition="0"/>
    </format>
    <format dxfId="1391">
      <pivotArea field="26" type="button" dataOnly="0" labelOnly="1" outline="0" axis="axisRow" fieldPosition="0"/>
    </format>
    <format dxfId="1390">
      <pivotArea dataOnly="0" labelOnly="1" outline="0" fieldPosition="0">
        <references count="1">
          <reference field="26" count="7">
            <x v="1"/>
            <x v="2"/>
            <x v="5"/>
            <x v="7"/>
            <x v="8"/>
            <x v="9"/>
            <x v="10"/>
          </reference>
        </references>
      </pivotArea>
    </format>
    <format dxfId="1389">
      <pivotArea dataOnly="0" labelOnly="1" grandRow="1" outline="0" fieldPosition="0"/>
    </format>
    <format dxfId="1388">
      <pivotArea dataOnly="0" labelOnly="1" grandCol="1" outline="0" fieldPosition="0"/>
    </format>
    <format dxfId="1387">
      <pivotArea field="26" type="button" dataOnly="0" labelOnly="1" outline="0" axis="axisRow" fieldPosition="0"/>
    </format>
    <format dxfId="1386">
      <pivotArea dataOnly="0" labelOnly="1" grandRow="1" outline="0" fieldPosition="0"/>
    </format>
    <format dxfId="1385">
      <pivotArea dataOnly="0" labelOnly="1" outline="0" fieldPosition="0">
        <references count="1">
          <reference field="24" count="0"/>
        </references>
      </pivotArea>
    </format>
    <format dxfId="1384">
      <pivotArea dataOnly="0" labelOnly="1" outline="0" fieldPosition="0">
        <references count="1">
          <reference field="24" count="1">
            <x v="4"/>
          </reference>
        </references>
      </pivotArea>
    </format>
    <format dxfId="1383">
      <pivotArea dataOnly="0" labelOnly="1" outline="0" fieldPosition="0">
        <references count="1">
          <reference field="24" count="0"/>
        </references>
      </pivotArea>
    </format>
    <format dxfId="1382">
      <pivotArea dataOnly="0" labelOnly="1" grandCol="1" outline="0" fieldPosition="0"/>
    </format>
    <format dxfId="1381">
      <pivotArea dataOnly="0" labelOnly="1" outline="0" fieldPosition="0">
        <references count="1">
          <reference field="24" count="0"/>
        </references>
      </pivotArea>
    </format>
    <format dxfId="1380">
      <pivotArea outline="0" fieldPosition="0">
        <references count="1">
          <reference field="24" count="1" selected="0">
            <x v="4"/>
          </reference>
        </references>
      </pivotArea>
    </format>
    <format dxfId="1379">
      <pivotArea dataOnly="0" labelOnly="1" outline="0" fieldPosition="0">
        <references count="1">
          <reference field="26" count="1">
            <x v="12"/>
          </reference>
        </references>
      </pivotArea>
    </format>
    <format dxfId="1378">
      <pivotArea dataOnly="0" labelOnly="1" outline="0" fieldPosition="0">
        <references count="1">
          <reference field="26" count="8">
            <x v="1"/>
            <x v="2"/>
            <x v="5"/>
            <x v="7"/>
            <x v="8"/>
            <x v="9"/>
            <x v="10"/>
            <x v="12"/>
          </reference>
        </references>
      </pivotArea>
    </format>
    <format dxfId="1377">
      <pivotArea dataOnly="0" labelOnly="1" outline="0" fieldPosition="0">
        <references count="1">
          <reference field="26" count="1">
            <x v="13"/>
          </reference>
        </references>
      </pivotArea>
    </format>
    <format dxfId="1376">
      <pivotArea dataOnly="0" labelOnly="1" outline="0" fieldPosition="0">
        <references count="1">
          <reference field="26" count="1">
            <x v="12"/>
          </reference>
        </references>
      </pivotArea>
    </format>
    <format dxfId="1375">
      <pivotArea dataOnly="0" labelOnly="1" outline="0" fieldPosition="0">
        <references count="1">
          <reference field="26" count="1">
            <x v="13"/>
          </reference>
        </references>
      </pivotArea>
    </format>
    <format dxfId="1374">
      <pivotArea dataOnly="0" labelOnly="1" outline="0" fieldPosition="0">
        <references count="1">
          <reference field="26" count="1">
            <x v="14"/>
          </reference>
        </references>
      </pivotArea>
    </format>
    <format dxfId="1373">
      <pivotArea dataOnly="0" labelOnly="1" outline="0" fieldPosition="0">
        <references count="1">
          <reference field="26" count="1">
            <x v="14"/>
          </reference>
        </references>
      </pivotArea>
    </format>
    <format dxfId="1372">
      <pivotArea dataOnly="0" labelOnly="1" outline="0" fieldPosition="0">
        <references count="1">
          <reference field="26" count="1">
            <x v="15"/>
          </reference>
        </references>
      </pivotArea>
    </format>
    <format dxfId="1371">
      <pivotArea dataOnly="0" labelOnly="1" outline="0" fieldPosition="0">
        <references count="1">
          <reference field="26" count="11">
            <x v="1"/>
            <x v="2"/>
            <x v="5"/>
            <x v="7"/>
            <x v="8"/>
            <x v="9"/>
            <x v="10"/>
            <x v="12"/>
            <x v="13"/>
            <x v="14"/>
            <x v="15"/>
          </reference>
        </references>
      </pivotArea>
    </format>
    <format dxfId="1370">
      <pivotArea dataOnly="0" labelOnly="1" outline="0" fieldPosition="0">
        <references count="1">
          <reference field="26" count="1">
            <x v="16"/>
          </reference>
        </references>
      </pivotArea>
    </format>
    <format dxfId="1369">
      <pivotArea dataOnly="0" labelOnly="1" outline="0" fieldPosition="0">
        <references count="1">
          <reference field="26" count="1">
            <x v="16"/>
          </reference>
        </references>
      </pivotArea>
    </format>
    <format dxfId="1368">
      <pivotArea dataOnly="0" labelOnly="1" outline="0" fieldPosition="0">
        <references count="1">
          <reference field="26" count="1">
            <x v="15"/>
          </reference>
        </references>
      </pivotArea>
    </format>
    <format dxfId="1367">
      <pivotArea field="26" type="button" dataOnly="0" labelOnly="1" outline="0" axis="axisRow" fieldPosition="0"/>
    </format>
    <format dxfId="1366">
      <pivotArea dataOnly="0" labelOnly="1" outline="0" fieldPosition="0">
        <references count="1">
          <reference field="26" count="11">
            <x v="1"/>
            <x v="2"/>
            <x v="5"/>
            <x v="7"/>
            <x v="8"/>
            <x v="9"/>
            <x v="10"/>
            <x v="12"/>
            <x v="13"/>
            <x v="15"/>
            <x v="16"/>
          </reference>
        </references>
      </pivotArea>
    </format>
    <format dxfId="1365">
      <pivotArea dataOnly="0" labelOnly="1" grandRow="1" outline="0" fieldPosition="0"/>
    </format>
    <format dxfId="1364">
      <pivotArea field="26" type="button" dataOnly="0" labelOnly="1" outline="0" axis="axisRow" fieldPosition="0"/>
    </format>
    <format dxfId="1363">
      <pivotArea dataOnly="0" labelOnly="1" outline="0" fieldPosition="0">
        <references count="1">
          <reference field="26" count="11">
            <x v="1"/>
            <x v="2"/>
            <x v="5"/>
            <x v="7"/>
            <x v="8"/>
            <x v="9"/>
            <x v="10"/>
            <x v="12"/>
            <x v="13"/>
            <x v="15"/>
            <x v="16"/>
          </reference>
        </references>
      </pivotArea>
    </format>
    <format dxfId="1362">
      <pivotArea dataOnly="0" labelOnly="1" grandRow="1" outline="0" fieldPosition="0"/>
    </format>
    <format dxfId="1361">
      <pivotArea grandRow="1" outline="0" collapsedLevelsAreSubtotals="1" fieldPosition="0"/>
    </format>
    <format dxfId="1360">
      <pivotArea grandRow="1" outline="0" collapsedLevelsAreSubtotals="1" fieldPosition="0"/>
    </format>
    <format dxfId="1359">
      <pivotArea grandRow="1" outline="0" collapsedLevelsAreSubtotals="1" fieldPosition="0"/>
    </format>
    <format dxfId="1358">
      <pivotArea outline="0" collapsedLevelsAreSubtotals="1" fieldPosition="0"/>
    </format>
    <format dxfId="1357">
      <pivotArea field="26" type="button" dataOnly="0" labelOnly="1" outline="0" axis="axisRow" fieldPosition="0"/>
    </format>
    <format dxfId="1356">
      <pivotArea field="26" type="button" dataOnly="0" labelOnly="1" outline="0" axis="axisRow" fieldPosition="0"/>
    </format>
    <format dxfId="1355">
      <pivotArea dataOnly="0" labelOnly="1" outline="0" fieldPosition="0">
        <references count="1">
          <reference field="26" count="11">
            <x v="1"/>
            <x v="2"/>
            <x v="5"/>
            <x v="7"/>
            <x v="8"/>
            <x v="9"/>
            <x v="10"/>
            <x v="12"/>
            <x v="13"/>
            <x v="15"/>
            <x v="16"/>
          </reference>
        </references>
      </pivotArea>
    </format>
    <format dxfId="1354">
      <pivotArea dataOnly="0" labelOnly="1" grandRow="1" outline="0" fieldPosition="0"/>
    </format>
    <format dxfId="1353">
      <pivotArea outline="0" fieldPosition="0">
        <references count="1">
          <reference field="26" count="11" selected="0">
            <x v="1"/>
            <x v="2"/>
            <x v="5"/>
            <x v="7"/>
            <x v="8"/>
            <x v="9"/>
            <x v="10"/>
            <x v="12"/>
            <x v="13"/>
            <x v="15"/>
            <x v="16"/>
          </reference>
        </references>
      </pivotArea>
    </format>
    <format dxfId="1352">
      <pivotArea dataOnly="0" labelOnly="1" grandCol="1" outline="0" fieldPosition="0"/>
    </format>
    <format dxfId="1351">
      <pivotArea grandRow="1" outline="0" collapsedLevelsAreSubtotals="1" fieldPosition="0"/>
    </format>
    <format dxfId="1350">
      <pivotArea grandRow="1" grandCol="1" outline="0" collapsedLevelsAreSubtotals="1" fieldPosition="0"/>
    </format>
    <format dxfId="1349">
      <pivotArea grandRow="1" outline="0" collapsedLevelsAreSubtotals="1" fieldPosition="0"/>
    </format>
    <format dxfId="1348">
      <pivotArea grandRow="1" outline="0" collapsedLevelsAreSubtotals="1" fieldPosition="0"/>
    </format>
    <format dxfId="1347">
      <pivotArea grandRow="1" outline="0" collapsedLevelsAreSubtotals="1" fieldPosition="0"/>
    </format>
    <format dxfId="1346">
      <pivotArea grandRow="1" outline="0" collapsedLevelsAreSubtotals="1" fieldPosition="0"/>
    </format>
    <format dxfId="1345">
      <pivotArea dataOnly="0" labelOnly="1" outline="0" fieldPosition="0">
        <references count="1">
          <reference field="26" count="1">
            <x v="17"/>
          </reference>
        </references>
      </pivotArea>
    </format>
    <format dxfId="1344">
      <pivotArea dataOnly="0" labelOnly="1" outline="0" fieldPosition="0">
        <references count="1">
          <reference field="26" count="1">
            <x v="17"/>
          </reference>
        </references>
      </pivotArea>
    </format>
    <format dxfId="1343">
      <pivotArea outline="0" fieldPosition="0">
        <references count="1">
          <reference field="26" count="1" selected="0">
            <x v="16"/>
          </reference>
        </references>
      </pivotArea>
    </format>
    <format dxfId="1342">
      <pivotArea outline="0" fieldPosition="0">
        <references count="2">
          <reference field="24" count="1" selected="0">
            <x v="4"/>
          </reference>
          <reference field="26" count="1" selected="0">
            <x v="16"/>
          </reference>
        </references>
      </pivotArea>
    </format>
    <format dxfId="1341">
      <pivotArea field="26" grandCol="1" outline="0" axis="axisRow" fieldPosition="0">
        <references count="1">
          <reference field="26" count="1" selected="0">
            <x v="16"/>
          </reference>
        </references>
      </pivotArea>
    </format>
    <format dxfId="1340">
      <pivotArea outline="0" fieldPosition="0">
        <references count="1">
          <reference field="26" count="1" selected="0">
            <x v="17"/>
          </reference>
        </references>
      </pivotArea>
    </format>
    <format dxfId="1339">
      <pivotArea grandRow="1" outline="0" collapsedLevelsAreSubtotals="1" fieldPosition="0"/>
    </format>
    <format dxfId="1338">
      <pivotArea grandRow="1" outline="0" collapsedLevelsAreSubtotals="1" fieldPosition="0"/>
    </format>
    <format dxfId="1337">
      <pivotArea grandRow="1" grandCol="1" outline="0" collapsedLevelsAreSubtotals="1" fieldPosition="0"/>
    </format>
    <format dxfId="1336">
      <pivotArea field="24" grandRow="1" outline="0" axis="axisCol" fieldPosition="0">
        <references count="1">
          <reference field="24" count="1" selected="0">
            <x v="4"/>
          </reference>
        </references>
      </pivotArea>
    </format>
    <format dxfId="1335">
      <pivotArea outline="0" fieldPosition="0">
        <references count="2">
          <reference field="24" count="1" selected="0">
            <x v="4"/>
          </reference>
          <reference field="26" count="1" selected="0">
            <x v="17"/>
          </reference>
        </references>
      </pivotArea>
    </format>
    <format dxfId="1334">
      <pivotArea field="26" grandCol="1" outline="0" axis="axisRow" fieldPosition="0">
        <references count="1">
          <reference field="26" count="1" selected="0">
            <x v="16"/>
          </reference>
        </references>
      </pivotArea>
    </format>
    <format dxfId="1333">
      <pivotArea field="26" grandCol="1" outline="0" axis="axisRow" fieldPosition="0">
        <references count="1">
          <reference field="26" count="1" selected="0">
            <x v="17"/>
          </reference>
        </references>
      </pivotArea>
    </format>
    <format dxfId="1332">
      <pivotArea dataOnly="0" labelOnly="1" outline="0" fieldPosition="0">
        <references count="1">
          <reference field="26" count="1">
            <x v="18"/>
          </reference>
        </references>
      </pivotArea>
    </format>
    <format dxfId="1331">
      <pivotArea dataOnly="0" labelOnly="1" outline="0" fieldPosition="0">
        <references count="1">
          <reference field="26" count="1">
            <x v="18"/>
          </reference>
        </references>
      </pivotArea>
    </format>
    <format dxfId="1330">
      <pivotArea dataOnly="0" labelOnly="1" outline="0" fieldPosition="0">
        <references count="1">
          <reference field="26" count="1">
            <x v="18"/>
          </reference>
        </references>
      </pivotArea>
    </format>
    <format dxfId="1329">
      <pivotArea outline="0" fieldPosition="0">
        <references count="2">
          <reference field="24" count="1" selected="0">
            <x v="4"/>
          </reference>
          <reference field="26" count="1" selected="0">
            <x v="18"/>
          </reference>
        </references>
      </pivotArea>
    </format>
    <format dxfId="1328">
      <pivotArea field="26" grandCol="1" outline="0" axis="axisRow" fieldPosition="0">
        <references count="1">
          <reference field="26" count="1" selected="0">
            <x v="18"/>
          </reference>
        </references>
      </pivotArea>
    </format>
    <format dxfId="1327">
      <pivotArea dataOnly="0" labelOnly="1" outline="0" fieldPosition="0">
        <references count="1">
          <reference field="26" count="1">
            <x v="19"/>
          </reference>
        </references>
      </pivotArea>
    </format>
    <format dxfId="1326">
      <pivotArea dataOnly="0" labelOnly="1" outline="0" fieldPosition="0">
        <references count="1">
          <reference field="26" count="1">
            <x v="21"/>
          </reference>
        </references>
      </pivotArea>
    </format>
    <format dxfId="1325">
      <pivotArea dataOnly="0" labelOnly="1" outline="0" fieldPosition="0">
        <references count="1">
          <reference field="26" count="1">
            <x v="22"/>
          </reference>
        </references>
      </pivotArea>
    </format>
    <format dxfId="1324">
      <pivotArea dataOnly="0" labelOnly="1" outline="0" fieldPosition="0">
        <references count="1">
          <reference field="26" count="1">
            <x v="23"/>
          </reference>
        </references>
      </pivotArea>
    </format>
    <format dxfId="1323">
      <pivotArea dataOnly="0" labelOnly="1" outline="0" fieldPosition="0">
        <references count="1">
          <reference field="26" count="1">
            <x v="24"/>
          </reference>
        </references>
      </pivotArea>
    </format>
    <format dxfId="1322">
      <pivotArea dataOnly="0" labelOnly="1" outline="0" fieldPosition="0">
        <references count="1">
          <reference field="26" count="1">
            <x v="25"/>
          </reference>
        </references>
      </pivotArea>
    </format>
    <format dxfId="1321">
      <pivotArea dataOnly="0" labelOnly="1" outline="0" fieldPosition="0">
        <references count="1">
          <reference field="26" count="15">
            <x v="1"/>
            <x v="2"/>
            <x v="5"/>
            <x v="7"/>
            <x v="8"/>
            <x v="9"/>
            <x v="10"/>
            <x v="12"/>
            <x v="13"/>
            <x v="15"/>
            <x v="19"/>
            <x v="21"/>
            <x v="22"/>
            <x v="24"/>
            <x v="25"/>
          </reference>
        </references>
      </pivotArea>
    </format>
    <format dxfId="1320">
      <pivotArea dataOnly="0" labelOnly="1" grandCol="1" outline="0" fieldPosition="0"/>
    </format>
    <format dxfId="1319">
      <pivotArea dataOnly="0" labelOnly="1" grandCol="1" outline="0" fieldPosition="0"/>
    </format>
    <format dxfId="1318">
      <pivotArea grandRow="1" outline="0" collapsedLevelsAreSubtotals="1" fieldPosition="0"/>
    </format>
    <format dxfId="1317">
      <pivotArea grandRow="1" outline="0" collapsedLevelsAreSubtotals="1" fieldPosition="0"/>
    </format>
    <format dxfId="1316">
      <pivotArea grandRow="1" outline="0" collapsedLevelsAreSubtotals="1" fieldPosition="0"/>
    </format>
    <format dxfId="1315">
      <pivotArea dataOnly="0" labelOnly="1" grandRow="1" outline="0" fieldPosition="0"/>
    </format>
    <format dxfId="1314">
      <pivotArea outline="0" fieldPosition="0">
        <references count="1">
          <reference field="26" count="15" selected="0">
            <x v="1"/>
            <x v="2"/>
            <x v="5"/>
            <x v="7"/>
            <x v="8"/>
            <x v="9"/>
            <x v="10"/>
            <x v="12"/>
            <x v="13"/>
            <x v="15"/>
            <x v="19"/>
            <x v="21"/>
            <x v="22"/>
            <x v="24"/>
            <x v="25"/>
          </reference>
        </references>
      </pivotArea>
    </format>
    <format dxfId="1313">
      <pivotArea field="26" type="button" dataOnly="0" labelOnly="1" outline="0" axis="axisRow" fieldPosition="0"/>
    </format>
    <format dxfId="1312">
      <pivotArea dataOnly="0" labelOnly="1" outline="0" fieldPosition="0">
        <references count="1">
          <reference field="26" count="15">
            <x v="1"/>
            <x v="2"/>
            <x v="5"/>
            <x v="7"/>
            <x v="8"/>
            <x v="9"/>
            <x v="10"/>
            <x v="12"/>
            <x v="13"/>
            <x v="15"/>
            <x v="19"/>
            <x v="21"/>
            <x v="22"/>
            <x v="24"/>
            <x v="25"/>
          </reference>
        </references>
      </pivotArea>
    </format>
    <format dxfId="1311">
      <pivotArea dataOnly="0" labelOnly="1" outline="0" fieldPosition="0">
        <references count="1">
          <reference field="26" count="1">
            <x v="26"/>
          </reference>
        </references>
      </pivotArea>
    </format>
    <format dxfId="1310">
      <pivotArea dataOnly="0" labelOnly="1" outline="0" fieldPosition="0">
        <references count="1">
          <reference field="26" count="1">
            <x v="27"/>
          </reference>
        </references>
      </pivotArea>
    </format>
    <format dxfId="1309">
      <pivotArea field="26" type="button" dataOnly="0" labelOnly="1" outline="0" axis="axisRow" fieldPosition="0"/>
    </format>
    <format dxfId="1308">
      <pivotArea dataOnly="0" labelOnly="1" outline="0" fieldPosition="0">
        <references count="1">
          <reference field="26" count="1">
            <x v="28"/>
          </reference>
        </references>
      </pivotArea>
    </format>
    <format dxfId="1307">
      <pivotArea dataOnly="0" labelOnly="1" outline="0" fieldPosition="0">
        <references count="1">
          <reference field="26" count="1">
            <x v="29"/>
          </reference>
        </references>
      </pivotArea>
    </format>
    <format dxfId="1306">
      <pivotArea dataOnly="0" labelOnly="1" outline="0" fieldPosition="0">
        <references count="1">
          <reference field="26" count="1">
            <x v="30"/>
          </reference>
        </references>
      </pivotArea>
    </format>
    <format dxfId="1305">
      <pivotArea dataOnly="0" labelOnly="1" outline="0" fieldPosition="0">
        <references count="1">
          <reference field="26" count="1">
            <x v="31"/>
          </reference>
        </references>
      </pivotArea>
    </format>
    <format dxfId="1304">
      <pivotArea dataOnly="0" labelOnly="1" outline="0" fieldPosition="0">
        <references count="1">
          <reference field="26" count="2">
            <x v="32"/>
            <x v="33"/>
          </reference>
        </references>
      </pivotArea>
    </format>
    <format dxfId="1303">
      <pivotArea dataOnly="0" labelOnly="1" outline="0" fieldPosition="0">
        <references count="1">
          <reference field="26" count="1">
            <x v="28"/>
          </reference>
        </references>
      </pivotArea>
    </format>
    <format dxfId="1302">
      <pivotArea dataOnly="0" labelOnly="1" outline="0" fieldPosition="0">
        <references count="1">
          <reference field="26" count="1">
            <x v="30"/>
          </reference>
        </references>
      </pivotArea>
    </format>
    <format dxfId="1301">
      <pivotArea dataOnly="0" labelOnly="1" outline="0" fieldPosition="0">
        <references count="1">
          <reference field="26" count="1">
            <x v="30"/>
          </reference>
        </references>
      </pivotArea>
    </format>
    <format dxfId="1300">
      <pivotArea dataOnly="0" labelOnly="1" outline="0" fieldPosition="0">
        <references count="1">
          <reference field="26" count="1">
            <x v="32"/>
          </reference>
        </references>
      </pivotArea>
    </format>
    <format dxfId="1299">
      <pivotArea dataOnly="0" labelOnly="1" outline="0" fieldPosition="0">
        <references count="1">
          <reference field="26" count="1">
            <x v="33"/>
          </reference>
        </references>
      </pivotArea>
    </format>
    <format dxfId="1298">
      <pivotArea dataOnly="0" labelOnly="1" outline="0" fieldPosition="0">
        <references count="1">
          <reference field="26" count="1">
            <x v="34"/>
          </reference>
        </references>
      </pivotArea>
    </format>
    <format dxfId="1297">
      <pivotArea dataOnly="0" labelOnly="1" outline="0" fieldPosition="0">
        <references count="1">
          <reference field="26" count="1">
            <x v="34"/>
          </reference>
        </references>
      </pivotArea>
    </format>
    <format dxfId="1296">
      <pivotArea dataOnly="0" labelOnly="1" outline="0" fieldPosition="0">
        <references count="1">
          <reference field="26" count="1">
            <x v="35"/>
          </reference>
        </references>
      </pivotArea>
    </format>
    <format dxfId="1295">
      <pivotArea dataOnly="0" labelOnly="1" outline="0" fieldPosition="0">
        <references count="1">
          <reference field="26" count="1">
            <x v="31"/>
          </reference>
        </references>
      </pivotArea>
    </format>
    <format dxfId="1294">
      <pivotArea dataOnly="0" labelOnly="1" outline="0" fieldPosition="0">
        <references count="1">
          <reference field="26" count="1">
            <x v="34"/>
          </reference>
        </references>
      </pivotArea>
    </format>
    <format dxfId="1293">
      <pivotArea dataOnly="0" labelOnly="1" outline="0" fieldPosition="0">
        <references count="1">
          <reference field="26" count="1">
            <x v="36"/>
          </reference>
        </references>
      </pivotArea>
    </format>
    <format dxfId="1292">
      <pivotArea outline="0" fieldPosition="0">
        <references count="1">
          <reference field="26" count="1" selected="0">
            <x v="37"/>
          </reference>
        </references>
      </pivotArea>
    </format>
    <format dxfId="1291">
      <pivotArea dataOnly="0" labelOnly="1" outline="0" fieldPosition="0">
        <references count="1">
          <reference field="26" count="1">
            <x v="37"/>
          </reference>
        </references>
      </pivotArea>
    </format>
    <format dxfId="1290">
      <pivotArea outline="0" fieldPosition="0">
        <references count="1">
          <reference field="26" count="1" selected="0">
            <x v="37"/>
          </reference>
        </references>
      </pivotArea>
    </format>
    <format dxfId="1289">
      <pivotArea outline="0" fieldPosition="0">
        <references count="1">
          <reference field="26" count="1" selected="0">
            <x v="37"/>
          </reference>
        </references>
      </pivotArea>
    </format>
    <format dxfId="1288">
      <pivotArea dataOnly="0" labelOnly="1" outline="0" fieldPosition="0">
        <references count="1">
          <reference field="26" count="1">
            <x v="36"/>
          </reference>
        </references>
      </pivotArea>
    </format>
    <format dxfId="1287">
      <pivotArea dataOnly="0" labelOnly="1" outline="0" fieldPosition="0">
        <references count="1">
          <reference field="26" count="1">
            <x v="38"/>
          </reference>
        </references>
      </pivotArea>
    </format>
    <format dxfId="1286">
      <pivotArea dataOnly="0" labelOnly="1" outline="0" fieldPosition="0">
        <references count="1">
          <reference field="26" count="1">
            <x v="37"/>
          </reference>
        </references>
      </pivotArea>
    </format>
    <format dxfId="1285">
      <pivotArea dataOnly="0" labelOnly="1" outline="0" fieldPosition="0">
        <references count="1">
          <reference field="26" count="1">
            <x v="39"/>
          </reference>
        </references>
      </pivotArea>
    </format>
    <format dxfId="1284">
      <pivotArea dataOnly="0" labelOnly="1" outline="0" fieldPosition="0">
        <references count="1">
          <reference field="26" count="1">
            <x v="39"/>
          </reference>
        </references>
      </pivotArea>
    </format>
    <format dxfId="1283">
      <pivotArea dataOnly="0" labelOnly="1" outline="0" fieldPosition="0">
        <references count="1">
          <reference field="26" count="2">
            <x v="40"/>
            <x v="41"/>
          </reference>
        </references>
      </pivotArea>
    </format>
    <format dxfId="1282">
      <pivotArea dataOnly="0" labelOnly="1" outline="0" fieldPosition="0">
        <references count="1">
          <reference field="26" count="1">
            <x v="39"/>
          </reference>
        </references>
      </pivotArea>
    </format>
    <format dxfId="1281">
      <pivotArea dataOnly="0" labelOnly="1" outline="0" fieldPosition="0">
        <references count="1">
          <reference field="26" count="1">
            <x v="40"/>
          </reference>
        </references>
      </pivotArea>
    </format>
    <format dxfId="1280">
      <pivotArea dataOnly="0" labelOnly="1" outline="0" fieldPosition="0">
        <references count="1">
          <reference field="26" count="1">
            <x v="42"/>
          </reference>
        </references>
      </pivotArea>
    </format>
    <format dxfId="1279">
      <pivotArea outline="0" fieldPosition="0">
        <references count="1">
          <reference field="26" count="28" selected="0">
            <x v="1"/>
            <x v="2"/>
            <x v="5"/>
            <x v="7"/>
            <x v="8"/>
            <x v="9"/>
            <x v="10"/>
            <x v="12"/>
            <x v="13"/>
            <x v="15"/>
            <x v="19"/>
            <x v="21"/>
            <x v="22"/>
            <x v="24"/>
            <x v="25"/>
            <x v="26"/>
            <x v="28"/>
            <x v="31"/>
            <x v="32"/>
            <x v="33"/>
            <x v="34"/>
            <x v="36"/>
            <x v="37"/>
            <x v="38"/>
            <x v="39"/>
            <x v="40"/>
            <x v="41"/>
            <x v="42"/>
          </reference>
        </references>
      </pivotArea>
    </format>
    <format dxfId="1278">
      <pivotArea field="26" type="button" dataOnly="0" labelOnly="1" outline="0" axis="axisRow" fieldPosition="0"/>
    </format>
    <format dxfId="1277">
      <pivotArea dataOnly="0" labelOnly="1" outline="0" fieldPosition="0">
        <references count="1">
          <reference field="26" count="28">
            <x v="1"/>
            <x v="2"/>
            <x v="5"/>
            <x v="7"/>
            <x v="8"/>
            <x v="9"/>
            <x v="10"/>
            <x v="12"/>
            <x v="13"/>
            <x v="15"/>
            <x v="19"/>
            <x v="21"/>
            <x v="22"/>
            <x v="24"/>
            <x v="25"/>
            <x v="26"/>
            <x v="28"/>
            <x v="31"/>
            <x v="32"/>
            <x v="33"/>
            <x v="34"/>
            <x v="36"/>
            <x v="37"/>
            <x v="38"/>
            <x v="39"/>
            <x v="40"/>
            <x v="41"/>
            <x v="42"/>
          </reference>
        </references>
      </pivotArea>
    </format>
    <format dxfId="1276">
      <pivotArea dataOnly="0" labelOnly="1" outline="0" fieldPosition="0">
        <references count="1">
          <reference field="24" count="0"/>
        </references>
      </pivotArea>
    </format>
    <format dxfId="1275">
      <pivotArea dataOnly="0" labelOnly="1" grandCol="1" outline="0" fieldPosition="0"/>
    </format>
    <format dxfId="1274">
      <pivotArea grandRow="1" outline="0" collapsedLevelsAreSubtotals="1" fieldPosition="0"/>
    </format>
    <format dxfId="1273">
      <pivotArea dataOnly="0" labelOnly="1" grandRow="1" outline="0" fieldPosition="0"/>
    </format>
  </formats>
  <pivotTableStyleInfo name="Seguimiento OCI"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B06B1-0357-448B-89D5-F2A23312F401}">
  <sheetPr>
    <tabColor rgb="FF92D050"/>
  </sheetPr>
  <dimension ref="A1:B22"/>
  <sheetViews>
    <sheetView showGridLines="0" workbookViewId="0"/>
  </sheetViews>
  <sheetFormatPr baseColWidth="10" defaultRowHeight="12.75" x14ac:dyDescent="0.2"/>
  <cols>
    <col min="2" max="2" width="75" customWidth="1"/>
  </cols>
  <sheetData>
    <row r="1" spans="1:2" ht="23.25" customHeight="1" x14ac:dyDescent="0.2">
      <c r="A1" s="151" t="s">
        <v>2066</v>
      </c>
      <c r="B1" s="151" t="s">
        <v>877</v>
      </c>
    </row>
    <row r="2" spans="1:2" ht="17.100000000000001" customHeight="1" x14ac:dyDescent="0.2">
      <c r="A2" s="152" t="s">
        <v>2031</v>
      </c>
      <c r="B2" s="153" t="s">
        <v>2021</v>
      </c>
    </row>
    <row r="3" spans="1:2" ht="17.100000000000001" customHeight="1" x14ac:dyDescent="0.2">
      <c r="A3" s="154" t="s">
        <v>2036</v>
      </c>
      <c r="B3" s="155" t="s">
        <v>2022</v>
      </c>
    </row>
    <row r="4" spans="1:2" ht="17.100000000000001" customHeight="1" x14ac:dyDescent="0.2">
      <c r="A4" s="152" t="s">
        <v>2038</v>
      </c>
      <c r="B4" s="153" t="s">
        <v>2023</v>
      </c>
    </row>
    <row r="5" spans="1:2" ht="17.100000000000001" customHeight="1" x14ac:dyDescent="0.2">
      <c r="A5" s="152" t="s">
        <v>522</v>
      </c>
      <c r="B5" s="153" t="s">
        <v>2024</v>
      </c>
    </row>
    <row r="6" spans="1:2" ht="17.100000000000001" customHeight="1" x14ac:dyDescent="0.2">
      <c r="A6" s="152" t="s">
        <v>2032</v>
      </c>
      <c r="B6" s="153" t="s">
        <v>2025</v>
      </c>
    </row>
    <row r="7" spans="1:2" ht="17.100000000000001" customHeight="1" x14ac:dyDescent="0.2">
      <c r="A7" s="152" t="s">
        <v>2037</v>
      </c>
      <c r="B7" s="153" t="s">
        <v>2026</v>
      </c>
    </row>
    <row r="8" spans="1:2" ht="17.100000000000001" customHeight="1" x14ac:dyDescent="0.2">
      <c r="A8" s="152" t="s">
        <v>2039</v>
      </c>
      <c r="B8" s="153" t="s">
        <v>2027</v>
      </c>
    </row>
    <row r="9" spans="1:2" ht="17.100000000000001" customHeight="1" x14ac:dyDescent="0.2">
      <c r="A9" s="152" t="s">
        <v>2033</v>
      </c>
      <c r="B9" s="153" t="s">
        <v>2028</v>
      </c>
    </row>
    <row r="10" spans="1:2" ht="17.100000000000001" customHeight="1" x14ac:dyDescent="0.2">
      <c r="A10" s="152" t="s">
        <v>2035</v>
      </c>
      <c r="B10" s="153" t="s">
        <v>2029</v>
      </c>
    </row>
    <row r="11" spans="1:2" ht="17.100000000000001" customHeight="1" x14ac:dyDescent="0.2">
      <c r="A11" s="152" t="s">
        <v>411</v>
      </c>
      <c r="B11" s="153" t="s">
        <v>878</v>
      </c>
    </row>
    <row r="12" spans="1:2" ht="17.100000000000001" customHeight="1" x14ac:dyDescent="0.2">
      <c r="A12" s="152" t="s">
        <v>352</v>
      </c>
      <c r="B12" s="153" t="s">
        <v>879</v>
      </c>
    </row>
    <row r="13" spans="1:2" ht="17.100000000000001" customHeight="1" x14ac:dyDescent="0.2">
      <c r="A13" s="152" t="s">
        <v>2070</v>
      </c>
      <c r="B13" s="153" t="s">
        <v>2071</v>
      </c>
    </row>
    <row r="14" spans="1:2" ht="17.100000000000001" customHeight="1" x14ac:dyDescent="0.2">
      <c r="A14" s="152" t="s">
        <v>2068</v>
      </c>
      <c r="B14" s="153" t="s">
        <v>2067</v>
      </c>
    </row>
    <row r="15" spans="1:2" ht="17.100000000000001" customHeight="1" x14ac:dyDescent="0.2">
      <c r="A15" s="152" t="s">
        <v>381</v>
      </c>
      <c r="B15" s="153" t="s">
        <v>880</v>
      </c>
    </row>
    <row r="16" spans="1:2" ht="17.100000000000001" customHeight="1" x14ac:dyDescent="0.2">
      <c r="A16" s="152" t="s">
        <v>343</v>
      </c>
      <c r="B16" s="153" t="s">
        <v>881</v>
      </c>
    </row>
    <row r="17" spans="1:2" ht="17.100000000000001" customHeight="1" x14ac:dyDescent="0.2">
      <c r="A17" s="152" t="s">
        <v>350</v>
      </c>
      <c r="B17" s="153" t="s">
        <v>883</v>
      </c>
    </row>
    <row r="18" spans="1:2" ht="17.100000000000001" customHeight="1" x14ac:dyDescent="0.2">
      <c r="A18" s="152" t="s">
        <v>2034</v>
      </c>
      <c r="B18" s="153" t="s">
        <v>2030</v>
      </c>
    </row>
    <row r="19" spans="1:2" ht="17.100000000000001" customHeight="1" x14ac:dyDescent="0.2">
      <c r="A19" s="152" t="s">
        <v>2166</v>
      </c>
      <c r="B19" s="153" t="s">
        <v>2167</v>
      </c>
    </row>
    <row r="20" spans="1:2" ht="17.100000000000001" customHeight="1" x14ac:dyDescent="0.2">
      <c r="A20" s="167" t="s">
        <v>2272</v>
      </c>
      <c r="B20" s="168" t="s">
        <v>2273</v>
      </c>
    </row>
    <row r="21" spans="1:2" ht="17.100000000000001" customHeight="1" x14ac:dyDescent="0.2">
      <c r="A21" s="169" t="s">
        <v>2316</v>
      </c>
      <c r="B21" s="170" t="s">
        <v>2315</v>
      </c>
    </row>
    <row r="22" spans="1:2" ht="17.100000000000001" customHeight="1" x14ac:dyDescent="0.2">
      <c r="A22" s="152" t="s">
        <v>884</v>
      </c>
      <c r="B22" s="153" t="s">
        <v>885</v>
      </c>
    </row>
  </sheetData>
  <sheetProtection algorithmName="SHA-512" hashValue="Wf5JZeeLmAWqk5MBSVDO9GNuJ/J4RquDT22PPL1x0CPs4NeYjTcmktydKfPBwjmI8Veuj2xCvchqpqnO2/S/SA==" saltValue="VDcazd8x6hC4sQN1/a9Jw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filterMode="1">
    <tabColor theme="3" tint="0.59999389629810485"/>
    <pageSetUpPr fitToPage="1"/>
  </sheetPr>
  <dimension ref="A1:AN745"/>
  <sheetViews>
    <sheetView showGridLines="0" tabSelected="1" zoomScale="80" zoomScaleNormal="80" zoomScaleSheetLayoutView="80" zoomScalePageLayoutView="60" workbookViewId="0">
      <pane ySplit="1" topLeftCell="A2" activePane="bottomLeft" state="frozen"/>
      <selection pane="bottomLeft"/>
    </sheetView>
  </sheetViews>
  <sheetFormatPr baseColWidth="10" defaultRowHeight="12.75" x14ac:dyDescent="0.2"/>
  <cols>
    <col min="1" max="1" width="11.42578125" style="49" customWidth="1"/>
    <col min="2" max="2" width="10.85546875" style="68" customWidth="1"/>
    <col min="3" max="3" width="11.85546875" style="68" hidden="1" customWidth="1"/>
    <col min="4" max="4" width="12" style="68" customWidth="1"/>
    <col min="5" max="5" width="17.85546875" style="140" customWidth="1"/>
    <col min="6" max="6" width="106.7109375" customWidth="1"/>
    <col min="7" max="7" width="74.5703125" customWidth="1"/>
    <col min="8" max="8" width="52.85546875" customWidth="1"/>
    <col min="9" max="9" width="52.85546875" style="20" customWidth="1"/>
    <col min="10" max="10" width="40" style="17" customWidth="1"/>
    <col min="11" max="11" width="15.5703125" customWidth="1"/>
    <col min="12" max="12" width="15.140625" customWidth="1"/>
    <col min="13" max="13" width="13" customWidth="1"/>
    <col min="14" max="14" width="19.85546875" customWidth="1"/>
    <col min="15" max="15" width="20.28515625" style="18" customWidth="1"/>
    <col min="16" max="16" width="15.140625" customWidth="1"/>
    <col min="17" max="17" width="23.5703125" style="43" customWidth="1"/>
    <col min="18" max="18" width="17.85546875" style="44" hidden="1" customWidth="1"/>
    <col min="19" max="19" width="20.85546875" style="44" hidden="1" customWidth="1"/>
    <col min="20" max="20" width="18.140625" style="44" hidden="1" customWidth="1"/>
    <col min="21" max="21" width="13.7109375" style="44" hidden="1" customWidth="1"/>
    <col min="22" max="23" width="14.5703125" style="31" customWidth="1"/>
    <col min="24" max="24" width="20.85546875" style="32" hidden="1" customWidth="1"/>
    <col min="25" max="25" width="35.85546875" style="32" hidden="1" customWidth="1"/>
    <col min="26" max="26" width="14.5703125" style="32" hidden="1" customWidth="1"/>
    <col min="27" max="27" width="37.28515625" style="32" hidden="1" customWidth="1"/>
    <col min="28" max="28" width="12" style="58" hidden="1" customWidth="1"/>
    <col min="29" max="29" width="9.42578125" style="58" hidden="1" customWidth="1"/>
    <col min="30" max="30" width="13.85546875" style="58" hidden="1" customWidth="1"/>
    <col min="31" max="31" width="11.42578125" style="56" hidden="1" customWidth="1"/>
    <col min="32" max="32" width="22.85546875" style="23" customWidth="1"/>
    <col min="33" max="33" width="19.28515625" style="23" customWidth="1"/>
    <col min="34" max="40" width="11.42578125" style="12"/>
  </cols>
  <sheetData>
    <row r="1" spans="1:40" s="10" customFormat="1" ht="48.75" customHeight="1" x14ac:dyDescent="0.2">
      <c r="A1" s="105" t="s">
        <v>1341</v>
      </c>
      <c r="B1" s="105" t="s">
        <v>526</v>
      </c>
      <c r="C1" s="105" t="s">
        <v>1340</v>
      </c>
      <c r="D1" s="105" t="s">
        <v>263</v>
      </c>
      <c r="E1" s="136" t="s">
        <v>13</v>
      </c>
      <c r="F1" s="130" t="s">
        <v>1342</v>
      </c>
      <c r="G1" s="130" t="s">
        <v>14</v>
      </c>
      <c r="H1" s="130" t="s">
        <v>15</v>
      </c>
      <c r="I1" s="130" t="s">
        <v>259</v>
      </c>
      <c r="J1" s="130" t="s">
        <v>1343</v>
      </c>
      <c r="K1" s="130" t="s">
        <v>1344</v>
      </c>
      <c r="L1" s="131" t="s">
        <v>1345</v>
      </c>
      <c r="M1" s="131" t="s">
        <v>1346</v>
      </c>
      <c r="N1" s="130" t="s">
        <v>1347</v>
      </c>
      <c r="O1" s="106" t="s">
        <v>1581</v>
      </c>
      <c r="P1" s="130" t="s">
        <v>260</v>
      </c>
      <c r="Q1" s="107" t="s">
        <v>868</v>
      </c>
      <c r="R1" s="105" t="s">
        <v>6</v>
      </c>
      <c r="S1" s="105" t="s">
        <v>5</v>
      </c>
      <c r="T1" s="105" t="s">
        <v>7</v>
      </c>
      <c r="U1" s="105" t="s">
        <v>42</v>
      </c>
      <c r="V1" s="108" t="s">
        <v>160</v>
      </c>
      <c r="W1" s="108" t="s">
        <v>161</v>
      </c>
      <c r="X1" s="108" t="s">
        <v>164</v>
      </c>
      <c r="Y1" s="108" t="s">
        <v>43</v>
      </c>
      <c r="Z1" s="108" t="s">
        <v>262</v>
      </c>
      <c r="AA1" s="108" t="s">
        <v>261</v>
      </c>
      <c r="AB1" s="53" t="s">
        <v>162</v>
      </c>
      <c r="AC1" s="53" t="s">
        <v>163</v>
      </c>
      <c r="AD1" s="53" t="s">
        <v>169</v>
      </c>
      <c r="AE1" s="53" t="s">
        <v>170</v>
      </c>
      <c r="AF1" s="234" t="s">
        <v>194</v>
      </c>
      <c r="AG1" s="235">
        <v>44662</v>
      </c>
      <c r="AH1" s="14"/>
      <c r="AI1" s="15"/>
      <c r="AJ1" s="15"/>
      <c r="AK1" s="15"/>
      <c r="AL1" s="15"/>
      <c r="AM1" s="15"/>
      <c r="AN1" s="15"/>
    </row>
    <row r="2" spans="1:40" s="15" customFormat="1" ht="291" customHeight="1" x14ac:dyDescent="0.2">
      <c r="A2" s="141">
        <f>IF(ISBLANK(D2),"",COUNTA($D$2:D2))</f>
        <v>1</v>
      </c>
      <c r="B2" s="125">
        <f t="shared" ref="B2:B65" si="0">ROW()-1</f>
        <v>1</v>
      </c>
      <c r="C2" s="142"/>
      <c r="D2" s="125" t="s">
        <v>947</v>
      </c>
      <c r="E2" s="124" t="s">
        <v>1268</v>
      </c>
      <c r="F2" s="126" t="s">
        <v>2276</v>
      </c>
      <c r="G2" s="126" t="s">
        <v>2277</v>
      </c>
      <c r="H2" s="126" t="s">
        <v>1510</v>
      </c>
      <c r="I2" s="126" t="s">
        <v>1522</v>
      </c>
      <c r="J2" s="124" t="s">
        <v>1512</v>
      </c>
      <c r="K2" s="124">
        <v>1</v>
      </c>
      <c r="L2" s="77">
        <v>44564</v>
      </c>
      <c r="M2" s="77">
        <v>44742</v>
      </c>
      <c r="N2" s="78">
        <f t="shared" ref="N2:N14" si="1">(+M2-L2)/7</f>
        <v>25.428571428571427</v>
      </c>
      <c r="O2" s="73" t="s">
        <v>2032</v>
      </c>
      <c r="P2" s="76">
        <v>1</v>
      </c>
      <c r="Q2" s="79">
        <f>IF(P2/K2&gt;1,100,+P2/K2*100)</f>
        <v>100</v>
      </c>
      <c r="R2" s="89">
        <f>+N2*Q2/100</f>
        <v>25.428571428571427</v>
      </c>
      <c r="S2" s="89">
        <f>IF(M2&lt;=$AG$1,R2,0)</f>
        <v>0</v>
      </c>
      <c r="T2" s="89">
        <f>IF($AG$1&gt;=M2,N2,0)</f>
        <v>0</v>
      </c>
      <c r="U2" s="142"/>
      <c r="V2" s="100" t="str">
        <f>IF(Q2=100,"CUMPLIDA",IF(M2-$AG$1&lt;0,"VENCIDA",IF(M2-$AG$1&lt;=30,"PRÓXIMA A VENCER",IF(Q2&gt;0,"CON AVANCE","EN TERMINO"))))</f>
        <v>CUMPLIDA</v>
      </c>
      <c r="W2" s="100" t="str">
        <f>IF(A2&lt;&gt;"",IF(AC2=1,"VENCIDO",IF(AC2=2,"PRÓXIMO A VENCER",IF(AC2=3,"EN TERMINO",IF(AC2=4,"CON AVANCE",IF(AC2=5,"CUMPLIDO",))))),"")</f>
        <v>CUMPLIDO</v>
      </c>
      <c r="X2" s="158" t="s">
        <v>2318</v>
      </c>
      <c r="Y2" s="158" t="str">
        <f t="shared" ref="Y2:Y35" si="2">AE2</f>
        <v>H1ANTYSTODOM2021</v>
      </c>
      <c r="Z2" s="104">
        <f>IF(A2&lt;&gt;"",1,Z1+1)</f>
        <v>1</v>
      </c>
      <c r="AA2" s="104" t="str">
        <f t="shared" ref="AA2:AA35" si="3">CONCATENATE(Y2," - ",Z2)</f>
        <v>H1ANTYSTODOM2021 - 1</v>
      </c>
      <c r="AB2" s="150">
        <f t="shared" ref="AB2" si="4">IF(V2="VENCIDA",1,IF(V2="PRÓXIMA A VENCER",2,IF(V2="EN TERMINO",3,IF(V2="CON AVANCE",4,IF(V2="CUMPLIDA",5,)))))</f>
        <v>5</v>
      </c>
      <c r="AC2" s="150">
        <f>IF(Z16=Z2+1,MIN(AB2,AC16),AB2)</f>
        <v>5</v>
      </c>
      <c r="AD2" s="150" t="str">
        <f>IF(A2&lt;&gt;"",MID(F2,1,FIND(" ",F2,1)-1),AD1)</f>
        <v>H1ANTYSTODOM2021.</v>
      </c>
      <c r="AE2" s="150" t="str">
        <f t="shared" ref="AE2" si="5">IFERROR(MID(AD2,1,FIND(".",AD2,1)-1),AD2)</f>
        <v>H1ANTYSTODOM2021</v>
      </c>
      <c r="AF2" s="60"/>
      <c r="AG2" s="61"/>
      <c r="AH2" s="14"/>
    </row>
    <row r="3" spans="1:40" s="15" customFormat="1" ht="234.75" customHeight="1" x14ac:dyDescent="0.2">
      <c r="A3" s="141">
        <f>IF(ISBLANK(D3),"",COUNTA($D$2:D3))</f>
        <v>2</v>
      </c>
      <c r="B3" s="125">
        <f t="shared" si="0"/>
        <v>2</v>
      </c>
      <c r="C3" s="142"/>
      <c r="D3" s="125" t="s">
        <v>833</v>
      </c>
      <c r="E3" s="124" t="s">
        <v>1268</v>
      </c>
      <c r="F3" s="126" t="s">
        <v>2278</v>
      </c>
      <c r="G3" s="126" t="s">
        <v>2279</v>
      </c>
      <c r="H3" s="85" t="s">
        <v>1510</v>
      </c>
      <c r="I3" s="85" t="s">
        <v>1522</v>
      </c>
      <c r="J3" s="73" t="s">
        <v>1512</v>
      </c>
      <c r="K3" s="124">
        <v>1</v>
      </c>
      <c r="L3" s="77">
        <v>44564</v>
      </c>
      <c r="M3" s="77">
        <v>44742</v>
      </c>
      <c r="N3" s="78">
        <f t="shared" si="1"/>
        <v>25.428571428571427</v>
      </c>
      <c r="O3" s="73" t="s">
        <v>2032</v>
      </c>
      <c r="P3" s="76">
        <v>1</v>
      </c>
      <c r="Q3" s="79">
        <f>IF(P3/K3&gt;1,100,+P3/K3*100)</f>
        <v>100</v>
      </c>
      <c r="R3" s="89">
        <f>+N3*Q3/100</f>
        <v>25.428571428571427</v>
      </c>
      <c r="S3" s="89">
        <f>IF(M3&lt;=$AG$1,R3,0)</f>
        <v>0</v>
      </c>
      <c r="T3" s="89">
        <f>IF($AG$1&gt;=M3,N3,0)</f>
        <v>0</v>
      </c>
      <c r="U3" s="142"/>
      <c r="V3" s="100" t="str">
        <f>IF(Q3=100,"CUMPLIDA",IF(M3-$AG$1&lt;0,"VENCIDA",IF(M3-$AG$1&lt;=30,"PRÓXIMA A VENCER",IF(Q3&gt;0,"CON AVANCE","EN TERMINO"))))</f>
        <v>CUMPLIDA</v>
      </c>
      <c r="W3" s="100" t="str">
        <f>IF(A3&lt;&gt;"",IF(AC3=1,"VENCIDO",IF(AC3=2,"PRÓXIMO A VENCER",IF(AC3=3,"EN TERMINO",IF(AC3=4,"CON AVANCE",IF(AC3=5,"CUMPLIDO",))))),"")</f>
        <v>CUMPLIDO</v>
      </c>
      <c r="X3" s="158" t="s">
        <v>2318</v>
      </c>
      <c r="Y3" s="158" t="str">
        <f t="shared" ref="Y3:Y16" si="6">AE3</f>
        <v>H2ANTYSTODOM2021</v>
      </c>
      <c r="Z3" s="104">
        <f>IF(A3&lt;&gt;"",1,Z2+1)</f>
        <v>1</v>
      </c>
      <c r="AA3" s="104" t="str">
        <f t="shared" ref="AA3:AA16" si="7">CONCATENATE(Y3," - ",Z3)</f>
        <v>H2ANTYSTODOM2021 - 1</v>
      </c>
      <c r="AB3" s="150">
        <f t="shared" ref="AB3:AB16" si="8">IF(V3="VENCIDA",1,IF(V3="PRÓXIMA A VENCER",2,IF(V3="EN TERMINO",3,IF(V3="CON AVANCE",4,IF(V3="CUMPLIDA",5,)))))</f>
        <v>5</v>
      </c>
      <c r="AC3" s="150">
        <f t="shared" ref="AC3:AC16" si="9">IF(Z17=Z3+1,MIN(AB3,AC17),AB3)</f>
        <v>5</v>
      </c>
      <c r="AD3" s="150" t="str">
        <f>IF(A3&lt;&gt;"",MID(F3,1,FIND(" ",F3,1)-1),AD2)</f>
        <v>H2ANTYSTODOM2021.</v>
      </c>
      <c r="AE3" s="150" t="str">
        <f t="shared" ref="AE3:AE16" si="10">IFERROR(MID(AD3,1,FIND(".",AD3,1)-1),AD3)</f>
        <v>H2ANTYSTODOM2021</v>
      </c>
      <c r="AF3" s="60"/>
      <c r="AG3" s="61"/>
      <c r="AH3" s="14"/>
    </row>
    <row r="4" spans="1:40" s="15" customFormat="1" ht="409.6" hidden="1" customHeight="1" x14ac:dyDescent="0.2">
      <c r="A4" s="141">
        <f>IF(ISBLANK(D4),"",COUNTA($D$2:D4))</f>
        <v>3</v>
      </c>
      <c r="B4" s="125">
        <f t="shared" si="0"/>
        <v>3</v>
      </c>
      <c r="C4" s="142"/>
      <c r="D4" s="124" t="s">
        <v>2280</v>
      </c>
      <c r="E4" s="124" t="s">
        <v>1268</v>
      </c>
      <c r="F4" s="126" t="s">
        <v>2323</v>
      </c>
      <c r="G4" s="126" t="s">
        <v>2281</v>
      </c>
      <c r="H4" s="126" t="s">
        <v>2282</v>
      </c>
      <c r="I4" s="126" t="s">
        <v>2283</v>
      </c>
      <c r="J4" s="124" t="s">
        <v>2284</v>
      </c>
      <c r="K4" s="124">
        <v>2</v>
      </c>
      <c r="L4" s="77">
        <v>44564</v>
      </c>
      <c r="M4" s="109">
        <v>44666</v>
      </c>
      <c r="N4" s="78">
        <f t="shared" si="1"/>
        <v>14.571428571428571</v>
      </c>
      <c r="O4" s="73" t="s">
        <v>2285</v>
      </c>
      <c r="P4" s="76">
        <v>0</v>
      </c>
      <c r="Q4" s="79">
        <f>IF(P4/K4&gt;1,100,+P4/K4*100)</f>
        <v>0</v>
      </c>
      <c r="R4" s="89">
        <f>+N4*Q4/100</f>
        <v>0</v>
      </c>
      <c r="S4" s="89">
        <f>IF(M4&lt;=$AG$1,R4,0)</f>
        <v>0</v>
      </c>
      <c r="T4" s="89">
        <f>IF($AG$1&gt;=M4,N4,0)</f>
        <v>0</v>
      </c>
      <c r="U4" s="142"/>
      <c r="V4" s="100" t="str">
        <f>IF(Q4=100,"CUMPLIDA",IF(M4-$AG$1&lt;0,"VENCIDA",IF(M4-$AG$1&lt;=30,"PRÓXIMA A VENCER",IF(Q4&gt;0,"CON AVANCE","EN TERMINO"))))</f>
        <v>PRÓXIMA A VENCER</v>
      </c>
      <c r="W4" s="100" t="str">
        <f>IF(A4&lt;&gt;"",IF(AC4=1,"VENCIDO",IF(AC4=2,"PRÓXIMO A VENCER",IF(AC4=3,"EN TERMINO",IF(AC4=4,"CON AVANCE",IF(AC4=5,"CUMPLIDO",))))),"")</f>
        <v>PRÓXIMO A VENCER</v>
      </c>
      <c r="X4" s="158" t="s">
        <v>2318</v>
      </c>
      <c r="Y4" s="158" t="str">
        <f t="shared" si="6"/>
        <v>H3ANTYSTODOM2021</v>
      </c>
      <c r="Z4" s="104">
        <f>IF(A4&lt;&gt;"",1,Z3+1)</f>
        <v>1</v>
      </c>
      <c r="AA4" s="104" t="str">
        <f t="shared" si="7"/>
        <v>H3ANTYSTODOM2021 - 1</v>
      </c>
      <c r="AB4" s="150">
        <f t="shared" si="8"/>
        <v>2</v>
      </c>
      <c r="AC4" s="150">
        <f t="shared" si="9"/>
        <v>2</v>
      </c>
      <c r="AD4" s="150" t="str">
        <f>IF(A4&lt;&gt;"",MID(F4,1,FIND(" ",F4,1)-1),AD3)</f>
        <v>H3ANTYSTODOM2021.</v>
      </c>
      <c r="AE4" s="150" t="str">
        <f t="shared" si="10"/>
        <v>H3ANTYSTODOM2021</v>
      </c>
      <c r="AF4" s="60"/>
      <c r="AG4" s="61"/>
      <c r="AH4" s="14"/>
    </row>
    <row r="5" spans="1:40" s="15" customFormat="1" ht="342.75" hidden="1" customHeight="1" x14ac:dyDescent="0.2">
      <c r="A5" s="141">
        <f>IF(ISBLANK(D5),"",COUNTA($D$2:D5))</f>
        <v>4</v>
      </c>
      <c r="B5" s="125">
        <f t="shared" si="0"/>
        <v>4</v>
      </c>
      <c r="C5" s="142"/>
      <c r="D5" s="125" t="s">
        <v>832</v>
      </c>
      <c r="E5" s="124" t="s">
        <v>1268</v>
      </c>
      <c r="F5" s="126" t="s">
        <v>2286</v>
      </c>
      <c r="G5" s="126" t="s">
        <v>2287</v>
      </c>
      <c r="H5" s="126" t="s">
        <v>2282</v>
      </c>
      <c r="I5" s="126" t="s">
        <v>2283</v>
      </c>
      <c r="J5" s="124" t="s">
        <v>2284</v>
      </c>
      <c r="K5" s="124">
        <v>2</v>
      </c>
      <c r="L5" s="77">
        <v>44564</v>
      </c>
      <c r="M5" s="109">
        <v>44666</v>
      </c>
      <c r="N5" s="78">
        <f t="shared" si="1"/>
        <v>14.571428571428571</v>
      </c>
      <c r="O5" s="73" t="s">
        <v>2285</v>
      </c>
      <c r="P5" s="76">
        <v>0</v>
      </c>
      <c r="Q5" s="79">
        <f>IF(P5/K5&gt;1,100,+P5/K5*100)</f>
        <v>0</v>
      </c>
      <c r="R5" s="89">
        <f>+N5*Q5/100</f>
        <v>0</v>
      </c>
      <c r="S5" s="89">
        <f>IF(M5&lt;=$AG$1,R5,0)</f>
        <v>0</v>
      </c>
      <c r="T5" s="89">
        <f>IF($AG$1&gt;=M5,N5,0)</f>
        <v>0</v>
      </c>
      <c r="U5" s="142"/>
      <c r="V5" s="100" t="str">
        <f>IF(Q5=100,"CUMPLIDA",IF(M5-$AG$1&lt;0,"VENCIDA",IF(M5-$AG$1&lt;=30,"PRÓXIMA A VENCER",IF(Q5&gt;0,"CON AVANCE","EN TERMINO"))))</f>
        <v>PRÓXIMA A VENCER</v>
      </c>
      <c r="W5" s="100" t="str">
        <f>IF(A5&lt;&gt;"",IF(AC5=1,"VENCIDO",IF(AC5=2,"PRÓXIMO A VENCER",IF(AC5=3,"EN TERMINO",IF(AC5=4,"CON AVANCE",IF(AC5=5,"CUMPLIDO",))))),"")</f>
        <v>PRÓXIMO A VENCER</v>
      </c>
      <c r="X5" s="158" t="s">
        <v>2318</v>
      </c>
      <c r="Y5" s="158" t="str">
        <f t="shared" si="6"/>
        <v>H4ANTYSTODOM2021</v>
      </c>
      <c r="Z5" s="104">
        <f>IF(A5&lt;&gt;"",1,Z4+1)</f>
        <v>1</v>
      </c>
      <c r="AA5" s="104" t="str">
        <f t="shared" si="7"/>
        <v>H4ANTYSTODOM2021 - 1</v>
      </c>
      <c r="AB5" s="150">
        <f t="shared" si="8"/>
        <v>2</v>
      </c>
      <c r="AC5" s="150">
        <f t="shared" si="9"/>
        <v>2</v>
      </c>
      <c r="AD5" s="150" t="str">
        <f>IF(A5&lt;&gt;"",MID(F5,1,FIND(" ",F5,1)-1),AD4)</f>
        <v>H4ANTYSTODOM2021.</v>
      </c>
      <c r="AE5" s="150" t="str">
        <f t="shared" si="10"/>
        <v>H4ANTYSTODOM2021</v>
      </c>
      <c r="AF5" s="60"/>
      <c r="AG5" s="61"/>
      <c r="AH5" s="14"/>
    </row>
    <row r="6" spans="1:40" s="15" customFormat="1" ht="234.75" hidden="1" customHeight="1" x14ac:dyDescent="0.2">
      <c r="A6" s="141">
        <f>IF(ISBLANK(D6),"",COUNTA($D$2:D6))</f>
        <v>5</v>
      </c>
      <c r="B6" s="125">
        <f t="shared" si="0"/>
        <v>5</v>
      </c>
      <c r="C6" s="142"/>
      <c r="D6" s="125" t="s">
        <v>833</v>
      </c>
      <c r="E6" s="124" t="s">
        <v>1268</v>
      </c>
      <c r="F6" s="126" t="s">
        <v>2288</v>
      </c>
      <c r="G6" s="126" t="s">
        <v>2289</v>
      </c>
      <c r="H6" s="126" t="s">
        <v>2290</v>
      </c>
      <c r="I6" s="126" t="s">
        <v>2291</v>
      </c>
      <c r="J6" s="124" t="s">
        <v>2292</v>
      </c>
      <c r="K6" s="124">
        <v>1</v>
      </c>
      <c r="L6" s="77">
        <v>44564</v>
      </c>
      <c r="M6" s="109">
        <v>44696</v>
      </c>
      <c r="N6" s="78">
        <f t="shared" si="1"/>
        <v>18.857142857142858</v>
      </c>
      <c r="O6" s="76" t="s">
        <v>2038</v>
      </c>
      <c r="P6" s="76">
        <v>0</v>
      </c>
      <c r="Q6" s="79">
        <f>IF(P6/K6&gt;1,100,+P6/K6*100)</f>
        <v>0</v>
      </c>
      <c r="R6" s="89">
        <f>+N6*Q6/100</f>
        <v>0</v>
      </c>
      <c r="S6" s="89">
        <f>IF(M6&lt;=$AG$1,R6,0)</f>
        <v>0</v>
      </c>
      <c r="T6" s="89">
        <f>IF($AG$1&gt;=M6,N6,0)</f>
        <v>0</v>
      </c>
      <c r="U6" s="142"/>
      <c r="V6" s="100" t="str">
        <f>IF(Q6=100,"CUMPLIDA",IF(M6-$AG$1&lt;0,"VENCIDA",IF(M6-$AG$1&lt;=30,"PRÓXIMA A VENCER",IF(Q6&gt;0,"CON AVANCE","EN TERMINO"))))</f>
        <v>EN TERMINO</v>
      </c>
      <c r="W6" s="100" t="str">
        <f>IF(A6&lt;&gt;"",IF(AC6=1,"VENCIDO",IF(AC6=2,"PRÓXIMO A VENCER",IF(AC6=3,"EN TERMINO",IF(AC6=4,"CON AVANCE",IF(AC6=5,"CUMPLIDO",))))),"")</f>
        <v>EN TERMINO</v>
      </c>
      <c r="X6" s="158" t="s">
        <v>2318</v>
      </c>
      <c r="Y6" s="158" t="str">
        <f t="shared" si="6"/>
        <v>H5ANTYSTODOM2021</v>
      </c>
      <c r="Z6" s="104">
        <f>IF(A6&lt;&gt;"",1,Z5+1)</f>
        <v>1</v>
      </c>
      <c r="AA6" s="104" t="str">
        <f t="shared" si="7"/>
        <v>H5ANTYSTODOM2021 - 1</v>
      </c>
      <c r="AB6" s="150">
        <f t="shared" si="8"/>
        <v>3</v>
      </c>
      <c r="AC6" s="150">
        <f t="shared" si="9"/>
        <v>3</v>
      </c>
      <c r="AD6" s="150" t="str">
        <f>IF(A6&lt;&gt;"",MID(F6,1,FIND(" ",F6,1)-1),AD5)</f>
        <v>H5ANTYSTODOM2021.</v>
      </c>
      <c r="AE6" s="150" t="str">
        <f t="shared" si="10"/>
        <v>H5ANTYSTODOM2021</v>
      </c>
      <c r="AF6" s="60"/>
      <c r="AG6" s="61"/>
      <c r="AH6" s="14"/>
    </row>
    <row r="7" spans="1:40" s="15" customFormat="1" ht="279" customHeight="1" x14ac:dyDescent="0.2">
      <c r="A7" s="141">
        <f>IF(ISBLANK(D7),"",COUNTA($D$2:D7))</f>
        <v>6</v>
      </c>
      <c r="B7" s="125">
        <f t="shared" si="0"/>
        <v>6</v>
      </c>
      <c r="C7" s="142"/>
      <c r="D7" s="125" t="s">
        <v>2293</v>
      </c>
      <c r="E7" s="124" t="s">
        <v>1268</v>
      </c>
      <c r="F7" s="126" t="s">
        <v>2294</v>
      </c>
      <c r="G7" s="126" t="s">
        <v>2295</v>
      </c>
      <c r="H7" s="126" t="s">
        <v>1510</v>
      </c>
      <c r="I7" s="126" t="s">
        <v>1522</v>
      </c>
      <c r="J7" s="124" t="s">
        <v>1512</v>
      </c>
      <c r="K7" s="124">
        <v>1</v>
      </c>
      <c r="L7" s="77">
        <v>44564</v>
      </c>
      <c r="M7" s="109">
        <v>44742</v>
      </c>
      <c r="N7" s="78">
        <f t="shared" si="1"/>
        <v>25.428571428571427</v>
      </c>
      <c r="O7" s="73" t="s">
        <v>2032</v>
      </c>
      <c r="P7" s="76">
        <v>1</v>
      </c>
      <c r="Q7" s="79">
        <f>IF(P7/K7&gt;1,100,+P7/K7*100)</f>
        <v>100</v>
      </c>
      <c r="R7" s="89">
        <f>+N7*Q7/100</f>
        <v>25.428571428571427</v>
      </c>
      <c r="S7" s="89">
        <f>IF(M7&lt;=$AG$1,R7,0)</f>
        <v>0</v>
      </c>
      <c r="T7" s="89">
        <f>IF($AG$1&gt;=M7,N7,0)</f>
        <v>0</v>
      </c>
      <c r="U7" s="142"/>
      <c r="V7" s="100" t="str">
        <f>IF(Q7=100,"CUMPLIDA",IF(M7-$AG$1&lt;0,"VENCIDA",IF(M7-$AG$1&lt;=30,"PRÓXIMA A VENCER",IF(Q7&gt;0,"CON AVANCE","EN TERMINO"))))</f>
        <v>CUMPLIDA</v>
      </c>
      <c r="W7" s="100" t="str">
        <f>IF(A7&lt;&gt;"",IF(AC7=1,"VENCIDO",IF(AC7=2,"PRÓXIMO A VENCER",IF(AC7=3,"EN TERMINO",IF(AC7=4,"CON AVANCE",IF(AC7=5,"CUMPLIDO",))))),"")</f>
        <v>CUMPLIDO</v>
      </c>
      <c r="X7" s="158" t="s">
        <v>2318</v>
      </c>
      <c r="Y7" s="158" t="str">
        <f t="shared" si="6"/>
        <v>H6ANTYSTODOM2021</v>
      </c>
      <c r="Z7" s="104">
        <f>IF(A7&lt;&gt;"",1,Z6+1)</f>
        <v>1</v>
      </c>
      <c r="AA7" s="104" t="str">
        <f t="shared" si="7"/>
        <v>H6ANTYSTODOM2021 - 1</v>
      </c>
      <c r="AB7" s="150">
        <f t="shared" si="8"/>
        <v>5</v>
      </c>
      <c r="AC7" s="150">
        <f t="shared" si="9"/>
        <v>5</v>
      </c>
      <c r="AD7" s="150" t="str">
        <f>IF(A7&lt;&gt;"",MID(F7,1,FIND(" ",F7,1)-1),AD6)</f>
        <v>H6ANTYSTODOM2021.</v>
      </c>
      <c r="AE7" s="150" t="str">
        <f t="shared" si="10"/>
        <v>H6ANTYSTODOM2021</v>
      </c>
      <c r="AF7" s="60"/>
      <c r="AG7" s="61"/>
      <c r="AH7" s="14"/>
    </row>
    <row r="8" spans="1:40" s="15" customFormat="1" ht="234.75" hidden="1" customHeight="1" x14ac:dyDescent="0.2">
      <c r="A8" s="141">
        <f>IF(ISBLANK(D8),"",COUNTA($D$2:D8))</f>
        <v>7</v>
      </c>
      <c r="B8" s="125">
        <f t="shared" si="0"/>
        <v>7</v>
      </c>
      <c r="C8" s="142"/>
      <c r="D8" s="73" t="s">
        <v>832</v>
      </c>
      <c r="E8" s="124" t="s">
        <v>1268</v>
      </c>
      <c r="F8" s="82" t="s">
        <v>2296</v>
      </c>
      <c r="G8" s="82" t="s">
        <v>2297</v>
      </c>
      <c r="H8" s="85" t="s">
        <v>2282</v>
      </c>
      <c r="I8" s="85" t="s">
        <v>2283</v>
      </c>
      <c r="J8" s="76" t="s">
        <v>2284</v>
      </c>
      <c r="K8" s="73">
        <v>2</v>
      </c>
      <c r="L8" s="77">
        <v>44564</v>
      </c>
      <c r="M8" s="109">
        <v>44666</v>
      </c>
      <c r="N8" s="78">
        <f t="shared" si="1"/>
        <v>14.571428571428571</v>
      </c>
      <c r="O8" s="73" t="s">
        <v>2285</v>
      </c>
      <c r="P8" s="76">
        <v>0</v>
      </c>
      <c r="Q8" s="79">
        <f>IF(P8/K8&gt;1,100,+P8/K8*100)</f>
        <v>0</v>
      </c>
      <c r="R8" s="89">
        <f>+N8*Q8/100</f>
        <v>0</v>
      </c>
      <c r="S8" s="89">
        <f>IF(M8&lt;=$AG$1,R8,0)</f>
        <v>0</v>
      </c>
      <c r="T8" s="89">
        <f>IF($AG$1&gt;=M8,N8,0)</f>
        <v>0</v>
      </c>
      <c r="U8" s="142"/>
      <c r="V8" s="100" t="str">
        <f>IF(Q8=100,"CUMPLIDA",IF(M8-$AG$1&lt;0,"VENCIDA",IF(M8-$AG$1&lt;=30,"PRÓXIMA A VENCER",IF(Q8&gt;0,"CON AVANCE","EN TERMINO"))))</f>
        <v>PRÓXIMA A VENCER</v>
      </c>
      <c r="W8" s="100" t="str">
        <f>IF(A8&lt;&gt;"",IF(AC8=1,"VENCIDO",IF(AC8=2,"PRÓXIMO A VENCER",IF(AC8=3,"EN TERMINO",IF(AC8=4,"CON AVANCE",IF(AC8=5,"CUMPLIDO",))))),"")</f>
        <v>PRÓXIMO A VENCER</v>
      </c>
      <c r="X8" s="158" t="s">
        <v>2318</v>
      </c>
      <c r="Y8" s="158" t="str">
        <f t="shared" si="6"/>
        <v>H9ANTYSTODOM2021</v>
      </c>
      <c r="Z8" s="104">
        <f>IF(A8&lt;&gt;"",1,Z7+1)</f>
        <v>1</v>
      </c>
      <c r="AA8" s="104" t="str">
        <f t="shared" si="7"/>
        <v>H9ANTYSTODOM2021 - 1</v>
      </c>
      <c r="AB8" s="150">
        <f t="shared" si="8"/>
        <v>2</v>
      </c>
      <c r="AC8" s="150">
        <f t="shared" si="9"/>
        <v>2</v>
      </c>
      <c r="AD8" s="150" t="str">
        <f>IF(A8&lt;&gt;"",MID(F8,1,FIND(" ",F8,1)-1),AD7)</f>
        <v>H9ANTYSTODOM2021.</v>
      </c>
      <c r="AE8" s="150" t="str">
        <f t="shared" si="10"/>
        <v>H9ANTYSTODOM2021</v>
      </c>
      <c r="AF8" s="60"/>
      <c r="AG8" s="61"/>
      <c r="AH8" s="14"/>
    </row>
    <row r="9" spans="1:40" s="15" customFormat="1" ht="234.75" hidden="1" customHeight="1" x14ac:dyDescent="0.2">
      <c r="A9" s="141">
        <f>IF(ISBLANK(D9),"",COUNTA($D$2:D9))</f>
        <v>8</v>
      </c>
      <c r="B9" s="125">
        <f t="shared" si="0"/>
        <v>8</v>
      </c>
      <c r="C9" s="142"/>
      <c r="D9" s="73" t="s">
        <v>832</v>
      </c>
      <c r="E9" s="124" t="s">
        <v>1268</v>
      </c>
      <c r="F9" s="82" t="s">
        <v>2298</v>
      </c>
      <c r="G9" s="82" t="s">
        <v>2299</v>
      </c>
      <c r="H9" s="85" t="s">
        <v>2282</v>
      </c>
      <c r="I9" s="85" t="s">
        <v>2283</v>
      </c>
      <c r="J9" s="73" t="s">
        <v>2284</v>
      </c>
      <c r="K9" s="73">
        <v>2</v>
      </c>
      <c r="L9" s="77">
        <v>44564</v>
      </c>
      <c r="M9" s="109">
        <v>44666</v>
      </c>
      <c r="N9" s="78">
        <f t="shared" si="1"/>
        <v>14.571428571428571</v>
      </c>
      <c r="O9" s="73" t="s">
        <v>2285</v>
      </c>
      <c r="P9" s="76">
        <v>0</v>
      </c>
      <c r="Q9" s="79">
        <f>IF(P9/K9&gt;1,100,+P9/K9*100)</f>
        <v>0</v>
      </c>
      <c r="R9" s="89">
        <f>+N9*Q9/100</f>
        <v>0</v>
      </c>
      <c r="S9" s="89">
        <f>IF(M9&lt;=$AG$1,R9,0)</f>
        <v>0</v>
      </c>
      <c r="T9" s="89">
        <f>IF($AG$1&gt;=M9,N9,0)</f>
        <v>0</v>
      </c>
      <c r="U9" s="142"/>
      <c r="V9" s="100" t="str">
        <f>IF(Q9=100,"CUMPLIDA",IF(M9-$AG$1&lt;0,"VENCIDA",IF(M9-$AG$1&lt;=30,"PRÓXIMA A VENCER",IF(Q9&gt;0,"CON AVANCE","EN TERMINO"))))</f>
        <v>PRÓXIMA A VENCER</v>
      </c>
      <c r="W9" s="100" t="str">
        <f>IF(A9&lt;&gt;"",IF(AC9=1,"VENCIDO",IF(AC9=2,"PRÓXIMO A VENCER",IF(AC9=3,"EN TERMINO",IF(AC9=4,"CON AVANCE",IF(AC9=5,"CUMPLIDO",))))),"")</f>
        <v>PRÓXIMO A VENCER</v>
      </c>
      <c r="X9" s="158" t="s">
        <v>2318</v>
      </c>
      <c r="Y9" s="158" t="str">
        <f t="shared" si="6"/>
        <v>H10ANTYSTODOM2021</v>
      </c>
      <c r="Z9" s="104">
        <f>IF(A9&lt;&gt;"",1,Z8+1)</f>
        <v>1</v>
      </c>
      <c r="AA9" s="104" t="str">
        <f t="shared" si="7"/>
        <v>H10ANTYSTODOM2021 - 1</v>
      </c>
      <c r="AB9" s="150">
        <f t="shared" si="8"/>
        <v>2</v>
      </c>
      <c r="AC9" s="150">
        <f t="shared" si="9"/>
        <v>2</v>
      </c>
      <c r="AD9" s="150" t="str">
        <f>IF(A9&lt;&gt;"",MID(F9,1,FIND(" ",F9,1)-1),AD8)</f>
        <v>H10ANTYSTODOM2021.</v>
      </c>
      <c r="AE9" s="150" t="str">
        <f t="shared" si="10"/>
        <v>H10ANTYSTODOM2021</v>
      </c>
      <c r="AF9" s="60"/>
      <c r="AG9" s="61"/>
      <c r="AH9" s="14"/>
    </row>
    <row r="10" spans="1:40" s="15" customFormat="1" ht="234.75" customHeight="1" x14ac:dyDescent="0.2">
      <c r="A10" s="141">
        <f>IF(ISBLANK(D10),"",COUNTA($D$2:D10))</f>
        <v>9</v>
      </c>
      <c r="B10" s="125">
        <f t="shared" si="0"/>
        <v>9</v>
      </c>
      <c r="C10" s="142"/>
      <c r="D10" s="73" t="s">
        <v>832</v>
      </c>
      <c r="E10" s="124" t="s">
        <v>1268</v>
      </c>
      <c r="F10" s="80" t="s">
        <v>2300</v>
      </c>
      <c r="G10" s="80" t="s">
        <v>2301</v>
      </c>
      <c r="H10" s="75" t="s">
        <v>1510</v>
      </c>
      <c r="I10" s="85" t="s">
        <v>1522</v>
      </c>
      <c r="J10" s="73" t="s">
        <v>1512</v>
      </c>
      <c r="K10" s="73">
        <v>1</v>
      </c>
      <c r="L10" s="77">
        <v>44564</v>
      </c>
      <c r="M10" s="109">
        <v>44742</v>
      </c>
      <c r="N10" s="78">
        <f t="shared" si="1"/>
        <v>25.428571428571427</v>
      </c>
      <c r="O10" s="73" t="s">
        <v>2032</v>
      </c>
      <c r="P10" s="76">
        <v>1</v>
      </c>
      <c r="Q10" s="79">
        <f>IF(P10/K10&gt;1,100,+P10/K10*100)</f>
        <v>100</v>
      </c>
      <c r="R10" s="89">
        <f>+N10*Q10/100</f>
        <v>25.428571428571427</v>
      </c>
      <c r="S10" s="89">
        <f>IF(M10&lt;=$AG$1,R10,0)</f>
        <v>0</v>
      </c>
      <c r="T10" s="89">
        <f>IF($AG$1&gt;=M10,N10,0)</f>
        <v>0</v>
      </c>
      <c r="U10" s="142"/>
      <c r="V10" s="100" t="str">
        <f>IF(Q10=100,"CUMPLIDA",IF(M10-$AG$1&lt;0,"VENCIDA",IF(M10-$AG$1&lt;=30,"PRÓXIMA A VENCER",IF(Q10&gt;0,"CON AVANCE","EN TERMINO"))))</f>
        <v>CUMPLIDA</v>
      </c>
      <c r="W10" s="100" t="str">
        <f>IF(A10&lt;&gt;"",IF(AC10=1,"VENCIDO",IF(AC10=2,"PRÓXIMO A VENCER",IF(AC10=3,"EN TERMINO",IF(AC10=4,"CON AVANCE",IF(AC10=5,"CUMPLIDO",))))),"")</f>
        <v>CUMPLIDO</v>
      </c>
      <c r="X10" s="158" t="s">
        <v>2318</v>
      </c>
      <c r="Y10" s="158" t="str">
        <f t="shared" si="6"/>
        <v>H11ANTYSTODOM2021</v>
      </c>
      <c r="Z10" s="104">
        <f>IF(A10&lt;&gt;"",1,Z9+1)</f>
        <v>1</v>
      </c>
      <c r="AA10" s="104" t="str">
        <f t="shared" si="7"/>
        <v>H11ANTYSTODOM2021 - 1</v>
      </c>
      <c r="AB10" s="150">
        <f t="shared" si="8"/>
        <v>5</v>
      </c>
      <c r="AC10" s="150">
        <f t="shared" si="9"/>
        <v>5</v>
      </c>
      <c r="AD10" s="150" t="str">
        <f>IF(A10&lt;&gt;"",MID(F10,1,FIND(" ",F10,1)-1),AD9)</f>
        <v>H11ANTYSTODOM2021.</v>
      </c>
      <c r="AE10" s="150" t="str">
        <f t="shared" si="10"/>
        <v>H11ANTYSTODOM2021</v>
      </c>
      <c r="AF10" s="60"/>
      <c r="AG10" s="61"/>
      <c r="AH10" s="14"/>
    </row>
    <row r="11" spans="1:40" s="15" customFormat="1" ht="399" hidden="1" customHeight="1" x14ac:dyDescent="0.2">
      <c r="A11" s="141">
        <f>IF(ISBLANK(D11),"",COUNTA($D$2:D11))</f>
        <v>10</v>
      </c>
      <c r="B11" s="125">
        <f t="shared" si="0"/>
        <v>10</v>
      </c>
      <c r="C11" s="142"/>
      <c r="D11" s="73" t="s">
        <v>1576</v>
      </c>
      <c r="E11" s="124" t="s">
        <v>1268</v>
      </c>
      <c r="F11" s="80" t="s">
        <v>2302</v>
      </c>
      <c r="G11" s="80" t="s">
        <v>2303</v>
      </c>
      <c r="H11" s="85" t="s">
        <v>2304</v>
      </c>
      <c r="I11" s="85" t="s">
        <v>2305</v>
      </c>
      <c r="J11" s="73" t="s">
        <v>2306</v>
      </c>
      <c r="K11" s="73">
        <v>1</v>
      </c>
      <c r="L11" s="77">
        <v>44564</v>
      </c>
      <c r="M11" s="109">
        <v>44696</v>
      </c>
      <c r="N11" s="78">
        <f t="shared" si="1"/>
        <v>18.857142857142858</v>
      </c>
      <c r="O11" s="76" t="s">
        <v>2038</v>
      </c>
      <c r="P11" s="76">
        <v>0</v>
      </c>
      <c r="Q11" s="79">
        <f>IF(P11/K11&gt;1,100,+P11/K11*100)</f>
        <v>0</v>
      </c>
      <c r="R11" s="89">
        <f>+N11*Q11/100</f>
        <v>0</v>
      </c>
      <c r="S11" s="89">
        <f>IF(M11&lt;=$AG$1,R11,0)</f>
        <v>0</v>
      </c>
      <c r="T11" s="89">
        <f>IF($AG$1&gt;=M11,N11,0)</f>
        <v>0</v>
      </c>
      <c r="U11" s="142"/>
      <c r="V11" s="100" t="str">
        <f>IF(Q11=100,"CUMPLIDA",IF(M11-$AG$1&lt;0,"VENCIDA",IF(M11-$AG$1&lt;=30,"PRÓXIMA A VENCER",IF(Q11&gt;0,"CON AVANCE","EN TERMINO"))))</f>
        <v>EN TERMINO</v>
      </c>
      <c r="W11" s="100" t="str">
        <f>IF(A11&lt;&gt;"",IF(AC11=1,"VENCIDO",IF(AC11=2,"PRÓXIMO A VENCER",IF(AC11=3,"EN TERMINO",IF(AC11=4,"CON AVANCE",IF(AC11=5,"CUMPLIDO",))))),"")</f>
        <v>EN TERMINO</v>
      </c>
      <c r="X11" s="158" t="s">
        <v>2318</v>
      </c>
      <c r="Y11" s="158" t="str">
        <f t="shared" si="6"/>
        <v>H13ANTYSTODOM2021</v>
      </c>
      <c r="Z11" s="104">
        <f>IF(A11&lt;&gt;"",1,Z10+1)</f>
        <v>1</v>
      </c>
      <c r="AA11" s="104" t="str">
        <f t="shared" si="7"/>
        <v>H13ANTYSTODOM2021 - 1</v>
      </c>
      <c r="AB11" s="150">
        <f t="shared" si="8"/>
        <v>3</v>
      </c>
      <c r="AC11" s="150">
        <f t="shared" si="9"/>
        <v>3</v>
      </c>
      <c r="AD11" s="150" t="str">
        <f>IF(A11&lt;&gt;"",MID(F11,1,FIND(" ",F11,1)-1),AD10)</f>
        <v>H13ANTYSTODOM2021.</v>
      </c>
      <c r="AE11" s="150" t="str">
        <f t="shared" si="10"/>
        <v>H13ANTYSTODOM2021</v>
      </c>
      <c r="AF11" s="60"/>
      <c r="AG11" s="61"/>
      <c r="AH11" s="14"/>
    </row>
    <row r="12" spans="1:40" s="15" customFormat="1" ht="234.75" hidden="1" customHeight="1" x14ac:dyDescent="0.2">
      <c r="A12" s="141">
        <f>IF(ISBLANK(D12),"",COUNTA($D$2:D12))</f>
        <v>11</v>
      </c>
      <c r="B12" s="125">
        <f t="shared" si="0"/>
        <v>11</v>
      </c>
      <c r="C12" s="142"/>
      <c r="D12" s="73" t="s">
        <v>2307</v>
      </c>
      <c r="E12" s="124" t="s">
        <v>1268</v>
      </c>
      <c r="F12" s="75" t="s">
        <v>2308</v>
      </c>
      <c r="G12" s="75" t="s">
        <v>2309</v>
      </c>
      <c r="H12" s="85" t="s">
        <v>2282</v>
      </c>
      <c r="I12" s="85" t="s">
        <v>2283</v>
      </c>
      <c r="J12" s="73" t="s">
        <v>2284</v>
      </c>
      <c r="K12" s="73">
        <v>2</v>
      </c>
      <c r="L12" s="77">
        <v>44564</v>
      </c>
      <c r="M12" s="109">
        <v>44666</v>
      </c>
      <c r="N12" s="78">
        <f t="shared" si="1"/>
        <v>14.571428571428571</v>
      </c>
      <c r="O12" s="73" t="s">
        <v>2285</v>
      </c>
      <c r="P12" s="76">
        <v>0</v>
      </c>
      <c r="Q12" s="79">
        <f>IF(P12/K12&gt;1,100,+P12/K12*100)</f>
        <v>0</v>
      </c>
      <c r="R12" s="89">
        <f>+N12*Q12/100</f>
        <v>0</v>
      </c>
      <c r="S12" s="89">
        <f>IF(M12&lt;=$AG$1,R12,0)</f>
        <v>0</v>
      </c>
      <c r="T12" s="89">
        <f>IF($AG$1&gt;=M12,N12,0)</f>
        <v>0</v>
      </c>
      <c r="U12" s="142"/>
      <c r="V12" s="100" t="str">
        <f>IF(Q12=100,"CUMPLIDA",IF(M12-$AG$1&lt;0,"VENCIDA",IF(M12-$AG$1&lt;=30,"PRÓXIMA A VENCER",IF(Q12&gt;0,"CON AVANCE","EN TERMINO"))))</f>
        <v>PRÓXIMA A VENCER</v>
      </c>
      <c r="W12" s="100" t="str">
        <f>IF(A12&lt;&gt;"",IF(AC12=1,"VENCIDO",IF(AC12=2,"PRÓXIMO A VENCER",IF(AC12=3,"EN TERMINO",IF(AC12=4,"CON AVANCE",IF(AC12=5,"CUMPLIDO",))))),"")</f>
        <v>PRÓXIMO A VENCER</v>
      </c>
      <c r="X12" s="158" t="s">
        <v>2318</v>
      </c>
      <c r="Y12" s="158" t="str">
        <f t="shared" si="6"/>
        <v>H14ANTYSTODOM2021</v>
      </c>
      <c r="Z12" s="104">
        <f>IF(A12&lt;&gt;"",1,Z11+1)</f>
        <v>1</v>
      </c>
      <c r="AA12" s="104" t="str">
        <f t="shared" si="7"/>
        <v>H14ANTYSTODOM2021 - 1</v>
      </c>
      <c r="AB12" s="150">
        <f t="shared" si="8"/>
        <v>2</v>
      </c>
      <c r="AC12" s="150">
        <f t="shared" si="9"/>
        <v>2</v>
      </c>
      <c r="AD12" s="150" t="str">
        <f>IF(A12&lt;&gt;"",MID(F12,1,FIND(" ",F12,1)-1),AD11)</f>
        <v>H14ANTYSTODOM2021.</v>
      </c>
      <c r="AE12" s="150" t="str">
        <f t="shared" si="10"/>
        <v>H14ANTYSTODOM2021</v>
      </c>
      <c r="AF12" s="60"/>
      <c r="AG12" s="61"/>
      <c r="AH12" s="14"/>
    </row>
    <row r="13" spans="1:40" s="15" customFormat="1" ht="234.75" hidden="1" customHeight="1" x14ac:dyDescent="0.2">
      <c r="A13" s="141">
        <f>IF(ISBLANK(D13),"",COUNTA($D$2:D13))</f>
        <v>12</v>
      </c>
      <c r="B13" s="125">
        <f t="shared" si="0"/>
        <v>12</v>
      </c>
      <c r="C13" s="142"/>
      <c r="D13" s="73" t="s">
        <v>2310</v>
      </c>
      <c r="E13" s="124" t="s">
        <v>1268</v>
      </c>
      <c r="F13" s="80" t="s">
        <v>2311</v>
      </c>
      <c r="G13" s="80" t="s">
        <v>2312</v>
      </c>
      <c r="H13" s="85" t="s">
        <v>2282</v>
      </c>
      <c r="I13" s="85" t="s">
        <v>2283</v>
      </c>
      <c r="J13" s="73" t="s">
        <v>2284</v>
      </c>
      <c r="K13" s="73">
        <v>2</v>
      </c>
      <c r="L13" s="77">
        <v>44564</v>
      </c>
      <c r="M13" s="109">
        <v>44666</v>
      </c>
      <c r="N13" s="78">
        <f t="shared" si="1"/>
        <v>14.571428571428571</v>
      </c>
      <c r="O13" s="73" t="s">
        <v>2285</v>
      </c>
      <c r="P13" s="76">
        <v>0</v>
      </c>
      <c r="Q13" s="79">
        <f>IF(P13/K13&gt;1,100,+P13/K13*100)</f>
        <v>0</v>
      </c>
      <c r="R13" s="89">
        <f>+N13*Q13/100</f>
        <v>0</v>
      </c>
      <c r="S13" s="89">
        <f>IF(M13&lt;=$AG$1,R13,0)</f>
        <v>0</v>
      </c>
      <c r="T13" s="89">
        <f>IF($AG$1&gt;=M13,N13,0)</f>
        <v>0</v>
      </c>
      <c r="U13" s="142"/>
      <c r="V13" s="100" t="str">
        <f>IF(Q13=100,"CUMPLIDA",IF(M13-$AG$1&lt;0,"VENCIDA",IF(M13-$AG$1&lt;=30,"PRÓXIMA A VENCER",IF(Q13&gt;0,"CON AVANCE","EN TERMINO"))))</f>
        <v>PRÓXIMA A VENCER</v>
      </c>
      <c r="W13" s="100" t="str">
        <f>IF(A13&lt;&gt;"",IF(AC13=1,"VENCIDO",IF(AC13=2,"PRÓXIMO A VENCER",IF(AC13=3,"EN TERMINO",IF(AC13=4,"CON AVANCE",IF(AC13=5,"CUMPLIDO",))))),"")</f>
        <v>PRÓXIMO A VENCER</v>
      </c>
      <c r="X13" s="158" t="s">
        <v>2318</v>
      </c>
      <c r="Y13" s="158" t="str">
        <f t="shared" si="6"/>
        <v>H15ANTYSTODOM2021</v>
      </c>
      <c r="Z13" s="104">
        <f>IF(A13&lt;&gt;"",1,Z12+1)</f>
        <v>1</v>
      </c>
      <c r="AA13" s="104" t="str">
        <f t="shared" si="7"/>
        <v>H15ANTYSTODOM2021 - 1</v>
      </c>
      <c r="AB13" s="150">
        <f t="shared" si="8"/>
        <v>2</v>
      </c>
      <c r="AC13" s="150">
        <f t="shared" si="9"/>
        <v>2</v>
      </c>
      <c r="AD13" s="150" t="str">
        <f>IF(A13&lt;&gt;"",MID(F13,1,FIND(" ",F13,1)-1),AD12)</f>
        <v>H15ANTYSTODOM2021.</v>
      </c>
      <c r="AE13" s="150" t="str">
        <f t="shared" si="10"/>
        <v>H15ANTYSTODOM2021</v>
      </c>
      <c r="AF13" s="60"/>
      <c r="AG13" s="61"/>
      <c r="AH13" s="14"/>
    </row>
    <row r="14" spans="1:40" s="15" customFormat="1" ht="234.75" hidden="1" customHeight="1" x14ac:dyDescent="0.2">
      <c r="A14" s="141">
        <f>IF(ISBLANK(D14),"",COUNTA($D$2:D14))</f>
        <v>13</v>
      </c>
      <c r="B14" s="125">
        <f t="shared" si="0"/>
        <v>13</v>
      </c>
      <c r="C14" s="142"/>
      <c r="D14" s="73" t="s">
        <v>832</v>
      </c>
      <c r="E14" s="124" t="s">
        <v>1268</v>
      </c>
      <c r="F14" s="80" t="s">
        <v>2313</v>
      </c>
      <c r="G14" s="80" t="s">
        <v>2314</v>
      </c>
      <c r="H14" s="85" t="s">
        <v>2282</v>
      </c>
      <c r="I14" s="85" t="s">
        <v>2283</v>
      </c>
      <c r="J14" s="73" t="s">
        <v>2284</v>
      </c>
      <c r="K14" s="73">
        <v>2</v>
      </c>
      <c r="L14" s="77">
        <v>44564</v>
      </c>
      <c r="M14" s="109">
        <v>44666</v>
      </c>
      <c r="N14" s="78">
        <f t="shared" si="1"/>
        <v>14.571428571428571</v>
      </c>
      <c r="O14" s="73" t="s">
        <v>2285</v>
      </c>
      <c r="P14" s="76">
        <v>0</v>
      </c>
      <c r="Q14" s="79">
        <f>IF(P14/K14&gt;1,100,+P14/K14*100)</f>
        <v>0</v>
      </c>
      <c r="R14" s="89">
        <f>+N14*Q14/100</f>
        <v>0</v>
      </c>
      <c r="S14" s="89">
        <f>IF(M14&lt;=$AG$1,R14,0)</f>
        <v>0</v>
      </c>
      <c r="T14" s="89">
        <f>IF($AG$1&gt;=M14,N14,0)</f>
        <v>0</v>
      </c>
      <c r="U14" s="142"/>
      <c r="V14" s="100" t="str">
        <f>IF(Q14=100,"CUMPLIDA",IF(M14-$AG$1&lt;0,"VENCIDA",IF(M14-$AG$1&lt;=30,"PRÓXIMA A VENCER",IF(Q14&gt;0,"CON AVANCE","EN TERMINO"))))</f>
        <v>PRÓXIMA A VENCER</v>
      </c>
      <c r="W14" s="100" t="str">
        <f>IF(A14&lt;&gt;"",IF(AC14=1,"VENCIDO",IF(AC14=2,"PRÓXIMO A VENCER",IF(AC14=3,"EN TERMINO",IF(AC14=4,"CON AVANCE",IF(AC14=5,"CUMPLIDO",))))),"")</f>
        <v>PRÓXIMO A VENCER</v>
      </c>
      <c r="X14" s="158" t="s">
        <v>2318</v>
      </c>
      <c r="Y14" s="158" t="str">
        <f t="shared" si="6"/>
        <v>H16ANTYSTODOM2021</v>
      </c>
      <c r="Z14" s="104">
        <f>IF(A14&lt;&gt;"",1,Z13+1)</f>
        <v>1</v>
      </c>
      <c r="AA14" s="104" t="str">
        <f t="shared" si="7"/>
        <v>H16ANTYSTODOM2021 - 1</v>
      </c>
      <c r="AB14" s="150">
        <f t="shared" si="8"/>
        <v>2</v>
      </c>
      <c r="AC14" s="150">
        <f t="shared" si="9"/>
        <v>2</v>
      </c>
      <c r="AD14" s="150" t="str">
        <f>IF(A14&lt;&gt;"",MID(F14,1,FIND(" ",F14,1)-1),AD13)</f>
        <v>H16ANTYSTODOM2021.</v>
      </c>
      <c r="AE14" s="150" t="str">
        <f t="shared" si="10"/>
        <v>H16ANTYSTODOM2021</v>
      </c>
      <c r="AF14" s="60"/>
      <c r="AG14" s="61"/>
      <c r="AH14" s="14"/>
    </row>
    <row r="15" spans="1:40" s="15" customFormat="1" ht="234.75" hidden="1" customHeight="1" x14ac:dyDescent="0.2">
      <c r="A15" s="141">
        <f>IF(ISBLANK(D15),"",COUNTA($D$2:D15))</f>
        <v>14</v>
      </c>
      <c r="B15" s="125">
        <f t="shared" si="0"/>
        <v>14</v>
      </c>
      <c r="C15" s="142"/>
      <c r="D15" s="125" t="s">
        <v>945</v>
      </c>
      <c r="E15" s="124" t="s">
        <v>1268</v>
      </c>
      <c r="F15" s="126" t="s">
        <v>2269</v>
      </c>
      <c r="G15" s="126" t="s">
        <v>2265</v>
      </c>
      <c r="H15" s="159" t="s">
        <v>2266</v>
      </c>
      <c r="I15" s="159" t="s">
        <v>2267</v>
      </c>
      <c r="J15" s="160" t="s">
        <v>2268</v>
      </c>
      <c r="K15" s="160">
        <v>1</v>
      </c>
      <c r="L15" s="161">
        <v>44624</v>
      </c>
      <c r="M15" s="161">
        <v>44652</v>
      </c>
      <c r="N15" s="78">
        <f t="shared" ref="N15" si="11">(+M15-L15)/7</f>
        <v>4</v>
      </c>
      <c r="O15" s="76" t="s">
        <v>2032</v>
      </c>
      <c r="P15" s="76">
        <v>0</v>
      </c>
      <c r="Q15" s="79">
        <f>IF(P15/K15&gt;1,100,+P15/K15*100)</f>
        <v>0</v>
      </c>
      <c r="R15" s="89">
        <f>+N15*Q15/100</f>
        <v>0</v>
      </c>
      <c r="S15" s="89">
        <f>IF(M15&lt;=$AG$1,R15,0)</f>
        <v>0</v>
      </c>
      <c r="T15" s="89">
        <f>IF($AG$1&gt;=M15,N15,0)</f>
        <v>4</v>
      </c>
      <c r="U15" s="142"/>
      <c r="V15" s="100" t="str">
        <f>IF(Q15=100,"CUMPLIDA",IF(M15-$AG$1&lt;0,"VENCIDA",IF(M15-$AG$1&lt;=30,"PRÓXIMA A VENCER",IF(Q15&gt;0,"CON AVANCE","EN TERMINO"))))</f>
        <v>VENCIDA</v>
      </c>
      <c r="W15" s="100" t="str">
        <f>IF(A15&lt;&gt;"",IF(AC15=1,"VENCIDO",IF(AC15=2,"PRÓXIMO A VENCER",IF(AC15=3,"EN TERMINO",IF(AC15=4,"CON AVANCE",IF(AC15=5,"CUMPLIDO",))))),"")</f>
        <v>VENCIDO</v>
      </c>
      <c r="X15" s="158" t="s">
        <v>2270</v>
      </c>
      <c r="Y15" s="158" t="str">
        <f t="shared" si="6"/>
        <v>H1D2021</v>
      </c>
      <c r="Z15" s="104">
        <f>IF(A15&lt;&gt;"",1,Z14+1)</f>
        <v>1</v>
      </c>
      <c r="AA15" s="104" t="str">
        <f t="shared" si="7"/>
        <v>H1D2021 - 1</v>
      </c>
      <c r="AB15" s="150">
        <f t="shared" si="8"/>
        <v>1</v>
      </c>
      <c r="AC15" s="150">
        <f t="shared" si="9"/>
        <v>1</v>
      </c>
      <c r="AD15" s="150" t="str">
        <f>IF(A15&lt;&gt;"",MID(F15,1,FIND(" ",F15,1)-1),AD14)</f>
        <v>H1D2021.</v>
      </c>
      <c r="AE15" s="150" t="str">
        <f t="shared" si="10"/>
        <v>H1D2021</v>
      </c>
      <c r="AF15" s="60"/>
      <c r="AG15" s="61"/>
      <c r="AH15" s="14"/>
    </row>
    <row r="16" spans="1:40" s="15" customFormat="1" ht="234.75" hidden="1" customHeight="1" x14ac:dyDescent="0.2">
      <c r="A16" s="141">
        <f>IF(ISBLANK(D16),"",COUNTA($D$2:D16))</f>
        <v>15</v>
      </c>
      <c r="B16" s="125">
        <f t="shared" si="0"/>
        <v>15</v>
      </c>
      <c r="C16" s="142"/>
      <c r="D16" s="125" t="s">
        <v>831</v>
      </c>
      <c r="E16" s="124" t="s">
        <v>2178</v>
      </c>
      <c r="F16" s="126" t="s">
        <v>2179</v>
      </c>
      <c r="G16" s="126" t="s">
        <v>2180</v>
      </c>
      <c r="H16" s="159" t="s">
        <v>2181</v>
      </c>
      <c r="I16" s="159" t="s">
        <v>2182</v>
      </c>
      <c r="J16" s="160" t="s">
        <v>2183</v>
      </c>
      <c r="K16" s="160">
        <v>6</v>
      </c>
      <c r="L16" s="161">
        <v>44640.31</v>
      </c>
      <c r="M16" s="161">
        <v>44803.31</v>
      </c>
      <c r="N16" s="78">
        <f t="shared" ref="N16" si="12">(+M16-L16)/7</f>
        <v>23.285714285714285</v>
      </c>
      <c r="O16" s="76" t="s">
        <v>2184</v>
      </c>
      <c r="P16" s="76">
        <v>0</v>
      </c>
      <c r="Q16" s="79">
        <f>IF(P16/K16&gt;1,100,+P16/K16*100)</f>
        <v>0</v>
      </c>
      <c r="R16" s="89">
        <f>+N16*Q16/100</f>
        <v>0</v>
      </c>
      <c r="S16" s="89">
        <f>IF(M16&lt;=$AG$1,R16,0)</f>
        <v>0</v>
      </c>
      <c r="T16" s="89">
        <f>IF($AG$1&gt;=M16,N16,0)</f>
        <v>0</v>
      </c>
      <c r="U16" s="142"/>
      <c r="V16" s="100" t="str">
        <f>IF(Q16=100,"CUMPLIDA",IF(M16-$AG$1&lt;0,"VENCIDA",IF(M16-$AG$1&lt;=30,"PRÓXIMA A VENCER",IF(Q16&gt;0,"CON AVANCE","EN TERMINO"))))</f>
        <v>EN TERMINO</v>
      </c>
      <c r="W16" s="100" t="str">
        <f>IF(A16&lt;&gt;"",IF(AC16=1,"VENCIDO",IF(AC16=2,"PRÓXIMO A VENCER",IF(AC16=3,"EN TERMINO",IF(AC16=4,"CON AVANCE",IF(AC16=5,"CUMPLIDO",))))),"")</f>
        <v>EN TERMINO</v>
      </c>
      <c r="X16" s="158" t="s">
        <v>2271</v>
      </c>
      <c r="Y16" s="158" t="str">
        <f t="shared" si="6"/>
        <v>H1AC2020</v>
      </c>
      <c r="Z16" s="104">
        <f>IF(A16&lt;&gt;"",1,Z15+1)</f>
        <v>1</v>
      </c>
      <c r="AA16" s="104" t="str">
        <f t="shared" si="7"/>
        <v>H1AC2020 - 1</v>
      </c>
      <c r="AB16" s="150">
        <f t="shared" si="8"/>
        <v>3</v>
      </c>
      <c r="AC16" s="150">
        <f t="shared" si="9"/>
        <v>3</v>
      </c>
      <c r="AD16" s="150" t="str">
        <f>IF(A16&lt;&gt;"",MID(F16,1,FIND(" ",F16,1)-1),AD15)</f>
        <v>H1AC2020.</v>
      </c>
      <c r="AE16" s="150" t="str">
        <f t="shared" si="10"/>
        <v>H1AC2020</v>
      </c>
      <c r="AF16" s="60"/>
      <c r="AG16" s="61"/>
      <c r="AH16" s="14"/>
    </row>
    <row r="17" spans="1:34" s="15" customFormat="1" ht="234.75" customHeight="1" x14ac:dyDescent="0.2">
      <c r="A17" s="141">
        <f>IF(ISBLANK(D17),"",COUNTA($D$2:D17))</f>
        <v>16</v>
      </c>
      <c r="B17" s="125">
        <f t="shared" si="0"/>
        <v>16</v>
      </c>
      <c r="C17" s="142"/>
      <c r="D17" s="125" t="s">
        <v>945</v>
      </c>
      <c r="E17" s="124" t="s">
        <v>2185</v>
      </c>
      <c r="F17" s="126" t="s">
        <v>2186</v>
      </c>
      <c r="G17" s="126" t="s">
        <v>2187</v>
      </c>
      <c r="H17" s="162" t="s">
        <v>1510</v>
      </c>
      <c r="I17" s="162" t="s">
        <v>1522</v>
      </c>
      <c r="J17" s="163" t="s">
        <v>1512</v>
      </c>
      <c r="K17" s="160">
        <v>1</v>
      </c>
      <c r="L17" s="161">
        <v>44640</v>
      </c>
      <c r="M17" s="161">
        <v>44742</v>
      </c>
      <c r="N17" s="78">
        <f t="shared" ref="N17:N55" si="13">(+M17-L17)/7</f>
        <v>14.571428571428571</v>
      </c>
      <c r="O17" s="73" t="s">
        <v>2188</v>
      </c>
      <c r="P17" s="76">
        <v>1</v>
      </c>
      <c r="Q17" s="79">
        <f>IF(P17/K17&gt;1,100,+P17/K17*100)</f>
        <v>100</v>
      </c>
      <c r="R17" s="89">
        <f>+N17*Q17/100</f>
        <v>14.571428571428571</v>
      </c>
      <c r="S17" s="89">
        <f>IF(M17&lt;=$AG$1,R17,0)</f>
        <v>0</v>
      </c>
      <c r="T17" s="89">
        <f>IF($AG$1&gt;=M17,N17,0)</f>
        <v>0</v>
      </c>
      <c r="U17" s="142"/>
      <c r="V17" s="100" t="str">
        <f>IF(Q17=100,"CUMPLIDA",IF(M17-$AG$1&lt;0,"VENCIDA",IF(M17-$AG$1&lt;=30,"PRÓXIMA A VENCER",IF(Q17&gt;0,"CON AVANCE","EN TERMINO"))))</f>
        <v>CUMPLIDA</v>
      </c>
      <c r="W17" s="100" t="str">
        <f>IF(A17&lt;&gt;"",IF(AC17=1,"VENCIDO",IF(AC17=2,"PRÓXIMO A VENCER",IF(AC17=3,"EN TERMINO",IF(AC17=4,"CON AVANCE",IF(AC17=5,"CUMPLIDO",))))),"")</f>
        <v>CUMPLIDO</v>
      </c>
      <c r="X17" s="158" t="s">
        <v>2271</v>
      </c>
      <c r="Y17" s="158" t="str">
        <f t="shared" si="2"/>
        <v>H2AC2020</v>
      </c>
      <c r="Z17" s="104">
        <f>IF(A17&lt;&gt;"",1,Z16+1)</f>
        <v>1</v>
      </c>
      <c r="AA17" s="104" t="str">
        <f t="shared" si="3"/>
        <v>H2AC2020 - 1</v>
      </c>
      <c r="AB17" s="150">
        <f t="shared" ref="AB17:AB18" si="14">IF(V17="VENCIDA",1,IF(V17="PRÓXIMA A VENCER",2,IF(V17="EN TERMINO",3,IF(V17="CON AVANCE",4,IF(V17="CUMPLIDA",5,)))))</f>
        <v>5</v>
      </c>
      <c r="AC17" s="150">
        <f>IF(Z18=Z17+1,MIN(AB17,AC18),AB17)</f>
        <v>5</v>
      </c>
      <c r="AD17" s="150" t="str">
        <f>IF(A17&lt;&gt;"",MID(F17,1,FIND(" ",F17,1)-1),AD16)</f>
        <v>H2AC2020.</v>
      </c>
      <c r="AE17" s="150" t="str">
        <f t="shared" ref="AE17:AE18" si="15">IFERROR(MID(AD17,1,FIND(".",AD17,1)-1),AD17)</f>
        <v>H2AC2020</v>
      </c>
      <c r="AF17" s="60"/>
      <c r="AG17" s="61"/>
      <c r="AH17" s="14"/>
    </row>
    <row r="18" spans="1:34" s="15" customFormat="1" ht="234.75" hidden="1" customHeight="1" x14ac:dyDescent="0.2">
      <c r="A18" s="141">
        <f>IF(ISBLANK(D18),"",COUNTA($D$2:D18))</f>
        <v>17</v>
      </c>
      <c r="B18" s="125">
        <f t="shared" si="0"/>
        <v>17</v>
      </c>
      <c r="C18" s="142"/>
      <c r="D18" s="124" t="s">
        <v>945</v>
      </c>
      <c r="E18" s="124" t="s">
        <v>1268</v>
      </c>
      <c r="F18" s="126" t="s">
        <v>2189</v>
      </c>
      <c r="G18" s="126" t="s">
        <v>2190</v>
      </c>
      <c r="H18" s="159" t="s">
        <v>2191</v>
      </c>
      <c r="I18" s="159" t="s">
        <v>2192</v>
      </c>
      <c r="J18" s="160" t="s">
        <v>2193</v>
      </c>
      <c r="K18" s="160">
        <v>1</v>
      </c>
      <c r="L18" s="161">
        <v>44640</v>
      </c>
      <c r="M18" s="164">
        <v>44793</v>
      </c>
      <c r="N18" s="78">
        <f t="shared" si="13"/>
        <v>21.857142857142858</v>
      </c>
      <c r="O18" s="73" t="s">
        <v>2068</v>
      </c>
      <c r="P18" s="76">
        <v>0</v>
      </c>
      <c r="Q18" s="79">
        <f>IF(P18/K18&gt;1,100,+P18/K18*100)</f>
        <v>0</v>
      </c>
      <c r="R18" s="89">
        <f>+N18*Q18/100</f>
        <v>0</v>
      </c>
      <c r="S18" s="89">
        <f>IF(M18&lt;=$AG$1,R18,0)</f>
        <v>0</v>
      </c>
      <c r="T18" s="89">
        <f>IF($AG$1&gt;=M18,N18,0)</f>
        <v>0</v>
      </c>
      <c r="U18" s="142"/>
      <c r="V18" s="100" t="str">
        <f>IF(Q18=100,"CUMPLIDA",IF(M18-$AG$1&lt;0,"VENCIDA",IF(M18-$AG$1&lt;=30,"PRÓXIMA A VENCER",IF(Q18&gt;0,"CON AVANCE","EN TERMINO"))))</f>
        <v>EN TERMINO</v>
      </c>
      <c r="W18" s="100" t="str">
        <f>IF(A18&lt;&gt;"",IF(AC18=1,"VENCIDO",IF(AC18=2,"PRÓXIMO A VENCER",IF(AC18=3,"EN TERMINO",IF(AC18=4,"CON AVANCE",IF(AC18=5,"CUMPLIDO",))))),"")</f>
        <v>EN TERMINO</v>
      </c>
      <c r="X18" s="158" t="s">
        <v>2271</v>
      </c>
      <c r="Y18" s="158" t="str">
        <f t="shared" si="2"/>
        <v>H3AC2020</v>
      </c>
      <c r="Z18" s="104">
        <f>IF(A18&lt;&gt;"",1,Z17+1)</f>
        <v>1</v>
      </c>
      <c r="AA18" s="104" t="str">
        <f t="shared" si="3"/>
        <v>H3AC2020 - 1</v>
      </c>
      <c r="AB18" s="150">
        <f t="shared" si="14"/>
        <v>3</v>
      </c>
      <c r="AC18" s="150">
        <f t="shared" ref="AC18:AC81" si="16">IF(Z19=Z18+1,MIN(AB18,AC19),AB18)</f>
        <v>3</v>
      </c>
      <c r="AD18" s="150" t="str">
        <f>IF(A18&lt;&gt;"",MID(F18,1,FIND(" ",F18,1)-1),AD17)</f>
        <v>H3AC2020.</v>
      </c>
      <c r="AE18" s="150" t="str">
        <f t="shared" si="15"/>
        <v>H3AC2020</v>
      </c>
      <c r="AF18" s="60"/>
      <c r="AG18" s="61"/>
      <c r="AH18" s="14"/>
    </row>
    <row r="19" spans="1:34" s="15" customFormat="1" ht="234.75" hidden="1" customHeight="1" x14ac:dyDescent="0.2">
      <c r="A19" s="141">
        <f>IF(ISBLANK(D19),"",COUNTA($D$2:D19))</f>
        <v>18</v>
      </c>
      <c r="B19" s="125">
        <f t="shared" si="0"/>
        <v>18</v>
      </c>
      <c r="C19" s="142"/>
      <c r="D19" s="125" t="s">
        <v>945</v>
      </c>
      <c r="E19" s="124" t="s">
        <v>1277</v>
      </c>
      <c r="F19" s="126" t="s">
        <v>2194</v>
      </c>
      <c r="G19" s="126" t="s">
        <v>2195</v>
      </c>
      <c r="H19" s="159" t="s">
        <v>1946</v>
      </c>
      <c r="I19" s="159" t="s">
        <v>1946</v>
      </c>
      <c r="J19" s="160" t="s">
        <v>1820</v>
      </c>
      <c r="K19" s="160">
        <v>1</v>
      </c>
      <c r="L19" s="161">
        <v>44640</v>
      </c>
      <c r="M19" s="164">
        <v>44711</v>
      </c>
      <c r="N19" s="78">
        <f t="shared" si="13"/>
        <v>10.142857142857142</v>
      </c>
      <c r="O19" s="76" t="s">
        <v>2043</v>
      </c>
      <c r="P19" s="76">
        <v>0</v>
      </c>
      <c r="Q19" s="79">
        <f>IF(P19/K19&gt;1,100,+P19/K19*100)</f>
        <v>0</v>
      </c>
      <c r="R19" s="89">
        <f>+N19*Q19/100</f>
        <v>0</v>
      </c>
      <c r="S19" s="89">
        <f>IF(M19&lt;=$AG$1,R19,0)</f>
        <v>0</v>
      </c>
      <c r="T19" s="89">
        <f>IF($AG$1&gt;=M19,N19,0)</f>
        <v>0</v>
      </c>
      <c r="U19" s="142"/>
      <c r="V19" s="100" t="str">
        <f>IF(Q19=100,"CUMPLIDA",IF(M19-$AG$1&lt;0,"VENCIDA",IF(M19-$AG$1&lt;=30,"PRÓXIMA A VENCER",IF(Q19&gt;0,"CON AVANCE","EN TERMINO"))))</f>
        <v>EN TERMINO</v>
      </c>
      <c r="W19" s="100" t="str">
        <f>IF(A19&lt;&gt;"",IF(AC19=1,"VENCIDO",IF(AC19=2,"PRÓXIMO A VENCER",IF(AC19=3,"EN TERMINO",IF(AC19=4,"CON AVANCE",IF(AC19=5,"CUMPLIDO",))))),"")</f>
        <v>EN TERMINO</v>
      </c>
      <c r="X19" s="158" t="s">
        <v>2271</v>
      </c>
      <c r="Y19" s="158" t="str">
        <f t="shared" si="2"/>
        <v>H4AC2020</v>
      </c>
      <c r="Z19" s="104">
        <f>IF(A19&lt;&gt;"",1,Z18+1)</f>
        <v>1</v>
      </c>
      <c r="AA19" s="104" t="str">
        <f t="shared" si="3"/>
        <v>H4AC2020 - 1</v>
      </c>
      <c r="AB19" s="150">
        <f t="shared" ref="AB19:AB82" si="17">IF(V19="VENCIDA",1,IF(V19="PRÓXIMA A VENCER",2,IF(V19="EN TERMINO",3,IF(V19="CON AVANCE",4,IF(V19="CUMPLIDA",5,)))))</f>
        <v>3</v>
      </c>
      <c r="AC19" s="150">
        <f t="shared" si="16"/>
        <v>3</v>
      </c>
      <c r="AD19" s="150" t="str">
        <f>IF(A19&lt;&gt;"",MID(F19,1,FIND(" ",F19,1)-1),AD18)</f>
        <v>H4AC2020.</v>
      </c>
      <c r="AE19" s="150" t="str">
        <f t="shared" ref="AE19:AE82" si="18">IFERROR(MID(AD19,1,FIND(".",AD19,1)-1),AD19)</f>
        <v>H4AC2020</v>
      </c>
      <c r="AF19" s="60"/>
      <c r="AG19" s="61"/>
      <c r="AH19" s="14"/>
    </row>
    <row r="20" spans="1:34" s="15" customFormat="1" ht="234.75" hidden="1" customHeight="1" x14ac:dyDescent="0.2">
      <c r="A20" s="141">
        <f>IF(ISBLANK(D20),"",COUNTA($D$2:D20))</f>
        <v>19</v>
      </c>
      <c r="B20" s="125">
        <f t="shared" si="0"/>
        <v>19</v>
      </c>
      <c r="C20" s="142"/>
      <c r="D20" s="125" t="s">
        <v>945</v>
      </c>
      <c r="E20" s="124" t="s">
        <v>1277</v>
      </c>
      <c r="F20" s="126" t="s">
        <v>2196</v>
      </c>
      <c r="G20" s="126" t="s">
        <v>2197</v>
      </c>
      <c r="H20" s="159" t="s">
        <v>2198</v>
      </c>
      <c r="I20" s="159" t="s">
        <v>2199</v>
      </c>
      <c r="J20" s="160" t="s">
        <v>2200</v>
      </c>
      <c r="K20" s="160">
        <v>1</v>
      </c>
      <c r="L20" s="161">
        <v>44640</v>
      </c>
      <c r="M20" s="164">
        <v>44650</v>
      </c>
      <c r="N20" s="78">
        <f t="shared" si="13"/>
        <v>1.4285714285714286</v>
      </c>
      <c r="O20" s="76" t="s">
        <v>2201</v>
      </c>
      <c r="P20" s="76">
        <v>0</v>
      </c>
      <c r="Q20" s="79">
        <f>IF(P20/K20&gt;1,100,+P20/K20*100)</f>
        <v>0</v>
      </c>
      <c r="R20" s="89">
        <f>+N20*Q20/100</f>
        <v>0</v>
      </c>
      <c r="S20" s="89">
        <f>IF(M20&lt;=$AG$1,R20,0)</f>
        <v>0</v>
      </c>
      <c r="T20" s="89">
        <f>IF($AG$1&gt;=M20,N20,0)</f>
        <v>1.4285714285714286</v>
      </c>
      <c r="U20" s="142"/>
      <c r="V20" s="100" t="str">
        <f>IF(Q20=100,"CUMPLIDA",IF(M20-$AG$1&lt;0,"VENCIDA",IF(M20-$AG$1&lt;=30,"PRÓXIMA A VENCER",IF(Q20&gt;0,"CON AVANCE","EN TERMINO"))))</f>
        <v>VENCIDA</v>
      </c>
      <c r="W20" s="100" t="str">
        <f>IF(A20&lt;&gt;"",IF(AC20=1,"VENCIDO",IF(AC20=2,"PRÓXIMO A VENCER",IF(AC20=3,"EN TERMINO",IF(AC20=4,"CON AVANCE",IF(AC20=5,"CUMPLIDO",))))),"")</f>
        <v>VENCIDO</v>
      </c>
      <c r="X20" s="158" t="s">
        <v>2271</v>
      </c>
      <c r="Y20" s="158" t="str">
        <f t="shared" si="2"/>
        <v>H5AC2020</v>
      </c>
      <c r="Z20" s="104">
        <f>IF(A20&lt;&gt;"",1,Z19+1)</f>
        <v>1</v>
      </c>
      <c r="AA20" s="104" t="str">
        <f t="shared" si="3"/>
        <v>H5AC2020 - 1</v>
      </c>
      <c r="AB20" s="150">
        <f t="shared" si="17"/>
        <v>1</v>
      </c>
      <c r="AC20" s="150">
        <f t="shared" si="16"/>
        <v>1</v>
      </c>
      <c r="AD20" s="150" t="str">
        <f>IF(A20&lt;&gt;"",MID(F20,1,FIND(" ",F20,1)-1),AD19)</f>
        <v>H5AC2020.</v>
      </c>
      <c r="AE20" s="150" t="str">
        <f t="shared" si="18"/>
        <v>H5AC2020</v>
      </c>
      <c r="AF20" s="60"/>
      <c r="AG20" s="61"/>
      <c r="AH20" s="14"/>
    </row>
    <row r="21" spans="1:34" s="15" customFormat="1" ht="234.75" hidden="1" customHeight="1" x14ac:dyDescent="0.2">
      <c r="A21" s="141">
        <f>IF(ISBLANK(D21),"",COUNTA($D$2:D21))</f>
        <v>20</v>
      </c>
      <c r="B21" s="125">
        <f t="shared" si="0"/>
        <v>20</v>
      </c>
      <c r="C21" s="142"/>
      <c r="D21" s="125" t="s">
        <v>832</v>
      </c>
      <c r="E21" s="124" t="s">
        <v>2202</v>
      </c>
      <c r="F21" s="126" t="s">
        <v>2203</v>
      </c>
      <c r="G21" s="126" t="s">
        <v>2204</v>
      </c>
      <c r="H21" s="159" t="s">
        <v>2205</v>
      </c>
      <c r="I21" s="159" t="s">
        <v>2206</v>
      </c>
      <c r="J21" s="160" t="s">
        <v>2207</v>
      </c>
      <c r="K21" s="160">
        <v>1</v>
      </c>
      <c r="L21" s="161">
        <v>44640.31</v>
      </c>
      <c r="M21" s="164">
        <v>44681.31</v>
      </c>
      <c r="N21" s="78">
        <f t="shared" si="13"/>
        <v>5.8571428571428568</v>
      </c>
      <c r="O21" s="76" t="s">
        <v>2033</v>
      </c>
      <c r="P21" s="76">
        <v>0</v>
      </c>
      <c r="Q21" s="79">
        <f>IF(P21/K21&gt;1,100,+P21/K21*100)</f>
        <v>0</v>
      </c>
      <c r="R21" s="89">
        <f>+N21*Q21/100</f>
        <v>0</v>
      </c>
      <c r="S21" s="89">
        <f>IF(M21&lt;=$AG$1,R21,0)</f>
        <v>0</v>
      </c>
      <c r="T21" s="89">
        <f>IF($AG$1&gt;=M21,N21,0)</f>
        <v>0</v>
      </c>
      <c r="U21" s="142"/>
      <c r="V21" s="100" t="str">
        <f>IF(Q21=100,"CUMPLIDA",IF(M21-$AG$1&lt;0,"VENCIDA",IF(M21-$AG$1&lt;=30,"PRÓXIMA A VENCER",IF(Q21&gt;0,"CON AVANCE","EN TERMINO"))))</f>
        <v>PRÓXIMA A VENCER</v>
      </c>
      <c r="W21" s="100" t="str">
        <f>IF(A21&lt;&gt;"",IF(AC21=1,"VENCIDO",IF(AC21=2,"PRÓXIMO A VENCER",IF(AC21=3,"EN TERMINO",IF(AC21=4,"CON AVANCE",IF(AC21=5,"CUMPLIDO",))))),"")</f>
        <v>PRÓXIMO A VENCER</v>
      </c>
      <c r="X21" s="158" t="s">
        <v>2271</v>
      </c>
      <c r="Y21" s="158" t="str">
        <f t="shared" si="2"/>
        <v>H6AC2020</v>
      </c>
      <c r="Z21" s="104">
        <f>IF(A21&lt;&gt;"",1,Z20+1)</f>
        <v>1</v>
      </c>
      <c r="AA21" s="104" t="str">
        <f t="shared" si="3"/>
        <v>H6AC2020 - 1</v>
      </c>
      <c r="AB21" s="150">
        <f t="shared" si="17"/>
        <v>2</v>
      </c>
      <c r="AC21" s="150">
        <f t="shared" si="16"/>
        <v>2</v>
      </c>
      <c r="AD21" s="150" t="str">
        <f>IF(A21&lt;&gt;"",MID(F21,1,FIND(" ",F21,1)-1),AD20)</f>
        <v>H6AC2020.</v>
      </c>
      <c r="AE21" s="150" t="str">
        <f t="shared" si="18"/>
        <v>H6AC2020</v>
      </c>
      <c r="AF21" s="60"/>
      <c r="AG21" s="61"/>
      <c r="AH21" s="14"/>
    </row>
    <row r="22" spans="1:34" s="15" customFormat="1" ht="234.75" hidden="1" customHeight="1" x14ac:dyDescent="0.2">
      <c r="A22" s="141">
        <f>IF(ISBLANK(D22),"",COUNTA($D$2:D22))</f>
        <v>21</v>
      </c>
      <c r="B22" s="125">
        <f t="shared" si="0"/>
        <v>21</v>
      </c>
      <c r="C22" s="142"/>
      <c r="D22" s="125" t="s">
        <v>831</v>
      </c>
      <c r="E22" s="124" t="s">
        <v>1277</v>
      </c>
      <c r="F22" s="126" t="s">
        <v>2208</v>
      </c>
      <c r="G22" s="126" t="s">
        <v>2209</v>
      </c>
      <c r="H22" s="159" t="s">
        <v>2210</v>
      </c>
      <c r="I22" s="159" t="s">
        <v>2211</v>
      </c>
      <c r="J22" s="160" t="s">
        <v>2212</v>
      </c>
      <c r="K22" s="160">
        <v>2</v>
      </c>
      <c r="L22" s="161">
        <v>44640.31</v>
      </c>
      <c r="M22" s="164">
        <v>44681.31</v>
      </c>
      <c r="N22" s="78">
        <f t="shared" si="13"/>
        <v>5.8571428571428568</v>
      </c>
      <c r="O22" s="76" t="s">
        <v>2033</v>
      </c>
      <c r="P22" s="76">
        <v>0</v>
      </c>
      <c r="Q22" s="79">
        <f>IF(P22/K22&gt;1,100,+P22/K22*100)</f>
        <v>0</v>
      </c>
      <c r="R22" s="89">
        <f>+N22*Q22/100</f>
        <v>0</v>
      </c>
      <c r="S22" s="89">
        <f>IF(M22&lt;=$AG$1,R22,0)</f>
        <v>0</v>
      </c>
      <c r="T22" s="89">
        <f>IF($AG$1&gt;=M22,N22,0)</f>
        <v>0</v>
      </c>
      <c r="U22" s="142"/>
      <c r="V22" s="100" t="str">
        <f>IF(Q22=100,"CUMPLIDA",IF(M22-$AG$1&lt;0,"VENCIDA",IF(M22-$AG$1&lt;=30,"PRÓXIMA A VENCER",IF(Q22&gt;0,"CON AVANCE","EN TERMINO"))))</f>
        <v>PRÓXIMA A VENCER</v>
      </c>
      <c r="W22" s="100" t="str">
        <f>IF(A22&lt;&gt;"",IF(AC22=1,"VENCIDO",IF(AC22=2,"PRÓXIMO A VENCER",IF(AC22=3,"EN TERMINO",IF(AC22=4,"CON AVANCE",IF(AC22=5,"CUMPLIDO",))))),"")</f>
        <v>PRÓXIMO A VENCER</v>
      </c>
      <c r="X22" s="158" t="s">
        <v>2271</v>
      </c>
      <c r="Y22" s="158" t="str">
        <f t="shared" si="2"/>
        <v>H7AC2020</v>
      </c>
      <c r="Z22" s="104">
        <f>IF(A22&lt;&gt;"",1,Z21+1)</f>
        <v>1</v>
      </c>
      <c r="AA22" s="104" t="str">
        <f t="shared" si="3"/>
        <v>H7AC2020 - 1</v>
      </c>
      <c r="AB22" s="150">
        <f t="shared" si="17"/>
        <v>2</v>
      </c>
      <c r="AC22" s="150">
        <f t="shared" si="16"/>
        <v>2</v>
      </c>
      <c r="AD22" s="150" t="str">
        <f>IF(A22&lt;&gt;"",MID(F22,1,FIND(" ",F22,1)-1),AD21)</f>
        <v>H7AC2020.</v>
      </c>
      <c r="AE22" s="150" t="str">
        <f t="shared" si="18"/>
        <v>H7AC2020</v>
      </c>
      <c r="AF22" s="60"/>
      <c r="AG22" s="61"/>
      <c r="AH22" s="14"/>
    </row>
    <row r="23" spans="1:34" s="15" customFormat="1" ht="234.75" hidden="1" customHeight="1" x14ac:dyDescent="0.2">
      <c r="A23" s="141">
        <f>IF(ISBLANK(D23),"",COUNTA($D$2:D23))</f>
        <v>22</v>
      </c>
      <c r="B23" s="125">
        <f t="shared" si="0"/>
        <v>22</v>
      </c>
      <c r="C23" s="142"/>
      <c r="D23" s="125" t="s">
        <v>945</v>
      </c>
      <c r="E23" s="124" t="s">
        <v>1268</v>
      </c>
      <c r="F23" s="126" t="s">
        <v>2213</v>
      </c>
      <c r="G23" s="126" t="s">
        <v>2214</v>
      </c>
      <c r="H23" s="159" t="s">
        <v>2215</v>
      </c>
      <c r="I23" s="159" t="s">
        <v>2216</v>
      </c>
      <c r="J23" s="160" t="s">
        <v>2217</v>
      </c>
      <c r="K23" s="160">
        <v>1</v>
      </c>
      <c r="L23" s="161">
        <v>44623</v>
      </c>
      <c r="M23" s="164">
        <v>44711</v>
      </c>
      <c r="N23" s="78">
        <f t="shared" si="13"/>
        <v>12.571428571428571</v>
      </c>
      <c r="O23" s="76" t="s">
        <v>2037</v>
      </c>
      <c r="P23" s="76">
        <v>0</v>
      </c>
      <c r="Q23" s="79">
        <f>IF(P23/K23&gt;1,100,+P23/K23*100)</f>
        <v>0</v>
      </c>
      <c r="R23" s="89">
        <f>+N23*Q23/100</f>
        <v>0</v>
      </c>
      <c r="S23" s="89">
        <f>IF(M23&lt;=$AG$1,R23,0)</f>
        <v>0</v>
      </c>
      <c r="T23" s="89">
        <f>IF($AG$1&gt;=M23,N23,0)</f>
        <v>0</v>
      </c>
      <c r="U23" s="142"/>
      <c r="V23" s="100" t="str">
        <f>IF(Q23=100,"CUMPLIDA",IF(M23-$AG$1&lt;0,"VENCIDA",IF(M23-$AG$1&lt;=30,"PRÓXIMA A VENCER",IF(Q23&gt;0,"CON AVANCE","EN TERMINO"))))</f>
        <v>EN TERMINO</v>
      </c>
      <c r="W23" s="100" t="str">
        <f>IF(A23&lt;&gt;"",IF(AC23=1,"VENCIDO",IF(AC23=2,"PRÓXIMO A VENCER",IF(AC23=3,"EN TERMINO",IF(AC23=4,"CON AVANCE",IF(AC23=5,"CUMPLIDO",))))),"")</f>
        <v>EN TERMINO</v>
      </c>
      <c r="X23" s="158" t="s">
        <v>2271</v>
      </c>
      <c r="Y23" s="158" t="str">
        <f t="shared" si="2"/>
        <v>H8AC2020</v>
      </c>
      <c r="Z23" s="104">
        <f>IF(A23&lt;&gt;"",1,Z22+1)</f>
        <v>1</v>
      </c>
      <c r="AA23" s="104" t="str">
        <f t="shared" si="3"/>
        <v>H8AC2020 - 1</v>
      </c>
      <c r="AB23" s="150">
        <f t="shared" si="17"/>
        <v>3</v>
      </c>
      <c r="AC23" s="150">
        <f t="shared" si="16"/>
        <v>3</v>
      </c>
      <c r="AD23" s="150" t="str">
        <f>IF(A23&lt;&gt;"",MID(F23,1,FIND(" ",F23,1)-1),AD22)</f>
        <v>H8AC2020.</v>
      </c>
      <c r="AE23" s="150" t="str">
        <f t="shared" si="18"/>
        <v>H8AC2020</v>
      </c>
      <c r="AF23" s="60"/>
      <c r="AG23" s="61"/>
      <c r="AH23" s="14"/>
    </row>
    <row r="24" spans="1:34" s="15" customFormat="1" ht="234.75" hidden="1" customHeight="1" x14ac:dyDescent="0.2">
      <c r="A24" s="141">
        <f>IF(ISBLANK(D24),"",COUNTA($D$2:D24))</f>
        <v>23</v>
      </c>
      <c r="B24" s="125">
        <f t="shared" si="0"/>
        <v>23</v>
      </c>
      <c r="C24" s="142"/>
      <c r="D24" s="73" t="s">
        <v>831</v>
      </c>
      <c r="E24" s="81" t="s">
        <v>1277</v>
      </c>
      <c r="F24" s="82" t="s">
        <v>2218</v>
      </c>
      <c r="G24" s="82" t="s">
        <v>2219</v>
      </c>
      <c r="H24" s="162" t="s">
        <v>2220</v>
      </c>
      <c r="I24" s="162" t="s">
        <v>1946</v>
      </c>
      <c r="J24" s="165" t="s">
        <v>2221</v>
      </c>
      <c r="K24" s="163">
        <v>1</v>
      </c>
      <c r="L24" s="161">
        <v>44640</v>
      </c>
      <c r="M24" s="164">
        <v>44711</v>
      </c>
      <c r="N24" s="78">
        <f t="shared" si="13"/>
        <v>10.142857142857142</v>
      </c>
      <c r="O24" s="76" t="s">
        <v>2222</v>
      </c>
      <c r="P24" s="76">
        <v>0</v>
      </c>
      <c r="Q24" s="79">
        <f>IF(P24/K24&gt;1,100,+P24/K24*100)</f>
        <v>0</v>
      </c>
      <c r="R24" s="89">
        <f>+N24*Q24/100</f>
        <v>0</v>
      </c>
      <c r="S24" s="89">
        <f>IF(M24&lt;=$AG$1,R24,0)</f>
        <v>0</v>
      </c>
      <c r="T24" s="89">
        <f>IF($AG$1&gt;=M24,N24,0)</f>
        <v>0</v>
      </c>
      <c r="U24" s="142"/>
      <c r="V24" s="100" t="str">
        <f>IF(Q24=100,"CUMPLIDA",IF(M24-$AG$1&lt;0,"VENCIDA",IF(M24-$AG$1&lt;=30,"PRÓXIMA A VENCER",IF(Q24&gt;0,"CON AVANCE","EN TERMINO"))))</f>
        <v>EN TERMINO</v>
      </c>
      <c r="W24" s="100" t="str">
        <f>IF(A24&lt;&gt;"",IF(AC24=1,"VENCIDO",IF(AC24=2,"PRÓXIMO A VENCER",IF(AC24=3,"EN TERMINO",IF(AC24=4,"CON AVANCE",IF(AC24=5,"CUMPLIDO",))))),"")</f>
        <v>EN TERMINO</v>
      </c>
      <c r="X24" s="158" t="s">
        <v>2271</v>
      </c>
      <c r="Y24" s="158" t="str">
        <f t="shared" si="2"/>
        <v>H9AC2020</v>
      </c>
      <c r="Z24" s="104">
        <f>IF(A24&lt;&gt;"",1,Z23+1)</f>
        <v>1</v>
      </c>
      <c r="AA24" s="104" t="str">
        <f t="shared" si="3"/>
        <v>H9AC2020 - 1</v>
      </c>
      <c r="AB24" s="150">
        <f t="shared" si="17"/>
        <v>3</v>
      </c>
      <c r="AC24" s="150">
        <f t="shared" si="16"/>
        <v>3</v>
      </c>
      <c r="AD24" s="150" t="str">
        <f>IF(A24&lt;&gt;"",MID(F24,1,FIND(" ",F24,1)-1),AD23)</f>
        <v>H9AC2020.</v>
      </c>
      <c r="AE24" s="150" t="str">
        <f t="shared" si="18"/>
        <v>H9AC2020</v>
      </c>
      <c r="AF24" s="60"/>
      <c r="AG24" s="61"/>
      <c r="AH24" s="14"/>
    </row>
    <row r="25" spans="1:34" s="15" customFormat="1" ht="234.75" hidden="1" customHeight="1" x14ac:dyDescent="0.2">
      <c r="A25" s="141">
        <f>IF(ISBLANK(D25),"",COUNTA($D$2:D25))</f>
        <v>24</v>
      </c>
      <c r="B25" s="125">
        <f t="shared" si="0"/>
        <v>24</v>
      </c>
      <c r="C25" s="142"/>
      <c r="D25" s="73" t="s">
        <v>831</v>
      </c>
      <c r="E25" s="81" t="s">
        <v>1277</v>
      </c>
      <c r="F25" s="82" t="s">
        <v>2223</v>
      </c>
      <c r="G25" s="82" t="s">
        <v>2224</v>
      </c>
      <c r="H25" s="162" t="s">
        <v>2220</v>
      </c>
      <c r="I25" s="162" t="s">
        <v>1946</v>
      </c>
      <c r="J25" s="163" t="s">
        <v>2221</v>
      </c>
      <c r="K25" s="163">
        <v>1</v>
      </c>
      <c r="L25" s="161">
        <v>44640</v>
      </c>
      <c r="M25" s="164">
        <v>44711</v>
      </c>
      <c r="N25" s="78">
        <f t="shared" si="13"/>
        <v>10.142857142857142</v>
      </c>
      <c r="O25" s="76" t="s">
        <v>2222</v>
      </c>
      <c r="P25" s="76">
        <v>0</v>
      </c>
      <c r="Q25" s="79">
        <f>IF(P25/K25&gt;1,100,+P25/K25*100)</f>
        <v>0</v>
      </c>
      <c r="R25" s="89">
        <f>+N25*Q25/100</f>
        <v>0</v>
      </c>
      <c r="S25" s="89">
        <f>IF(M25&lt;=$AG$1,R25,0)</f>
        <v>0</v>
      </c>
      <c r="T25" s="89">
        <f>IF($AG$1&gt;=M25,N25,0)</f>
        <v>0</v>
      </c>
      <c r="U25" s="142"/>
      <c r="V25" s="100" t="str">
        <f>IF(Q25=100,"CUMPLIDA",IF(M25-$AG$1&lt;0,"VENCIDA",IF(M25-$AG$1&lt;=30,"PRÓXIMA A VENCER",IF(Q25&gt;0,"CON AVANCE","EN TERMINO"))))</f>
        <v>EN TERMINO</v>
      </c>
      <c r="W25" s="100" t="str">
        <f>IF(A25&lt;&gt;"",IF(AC25=1,"VENCIDO",IF(AC25=2,"PRÓXIMO A VENCER",IF(AC25=3,"EN TERMINO",IF(AC25=4,"CON AVANCE",IF(AC25=5,"CUMPLIDO",))))),"")</f>
        <v>EN TERMINO</v>
      </c>
      <c r="X25" s="158" t="s">
        <v>2271</v>
      </c>
      <c r="Y25" s="158" t="str">
        <f t="shared" si="2"/>
        <v>H10AC2020</v>
      </c>
      <c r="Z25" s="104">
        <f>IF(A25&lt;&gt;"",1,Z24+1)</f>
        <v>1</v>
      </c>
      <c r="AA25" s="104" t="str">
        <f t="shared" si="3"/>
        <v>H10AC2020 - 1</v>
      </c>
      <c r="AB25" s="150">
        <f t="shared" si="17"/>
        <v>3</v>
      </c>
      <c r="AC25" s="150">
        <f t="shared" si="16"/>
        <v>3</v>
      </c>
      <c r="AD25" s="150" t="str">
        <f>IF(A25&lt;&gt;"",MID(F25,1,FIND(" ",F25,1)-1),AD24)</f>
        <v>H10AC2020.</v>
      </c>
      <c r="AE25" s="150" t="str">
        <f t="shared" si="18"/>
        <v>H10AC2020</v>
      </c>
      <c r="AF25" s="60"/>
      <c r="AG25" s="61"/>
      <c r="AH25" s="14"/>
    </row>
    <row r="26" spans="1:34" s="15" customFormat="1" ht="234.75" hidden="1" customHeight="1" x14ac:dyDescent="0.2">
      <c r="A26" s="141">
        <f>IF(ISBLANK(D26),"",COUNTA($D$2:D26))</f>
        <v>25</v>
      </c>
      <c r="B26" s="125">
        <f t="shared" si="0"/>
        <v>25</v>
      </c>
      <c r="C26" s="142"/>
      <c r="D26" s="73" t="s">
        <v>832</v>
      </c>
      <c r="E26" s="81" t="s">
        <v>1277</v>
      </c>
      <c r="F26" s="80" t="s">
        <v>2225</v>
      </c>
      <c r="G26" s="80" t="s">
        <v>2226</v>
      </c>
      <c r="H26" s="166" t="s">
        <v>2227</v>
      </c>
      <c r="I26" s="162" t="s">
        <v>2228</v>
      </c>
      <c r="J26" s="163" t="s">
        <v>2229</v>
      </c>
      <c r="K26" s="163">
        <v>1</v>
      </c>
      <c r="L26" s="161">
        <v>44640</v>
      </c>
      <c r="M26" s="164">
        <v>44711</v>
      </c>
      <c r="N26" s="78">
        <f t="shared" si="13"/>
        <v>10.142857142857142</v>
      </c>
      <c r="O26" s="76" t="s">
        <v>2037</v>
      </c>
      <c r="P26" s="76">
        <v>0</v>
      </c>
      <c r="Q26" s="79">
        <f>IF(P26/K26&gt;1,100,+P26/K26*100)</f>
        <v>0</v>
      </c>
      <c r="R26" s="89">
        <f>+N26*Q26/100</f>
        <v>0</v>
      </c>
      <c r="S26" s="89">
        <f>IF(M26&lt;=$AG$1,R26,0)</f>
        <v>0</v>
      </c>
      <c r="T26" s="89">
        <f>IF($AG$1&gt;=M26,N26,0)</f>
        <v>0</v>
      </c>
      <c r="U26" s="142"/>
      <c r="V26" s="100" t="str">
        <f>IF(Q26=100,"CUMPLIDA",IF(M26-$AG$1&lt;0,"VENCIDA",IF(M26-$AG$1&lt;=30,"PRÓXIMA A VENCER",IF(Q26&gt;0,"CON AVANCE","EN TERMINO"))))</f>
        <v>EN TERMINO</v>
      </c>
      <c r="W26" s="100" t="str">
        <f>IF(A26&lt;&gt;"",IF(AC26=1,"VENCIDO",IF(AC26=2,"PRÓXIMO A VENCER",IF(AC26=3,"EN TERMINO",IF(AC26=4,"CON AVANCE",IF(AC26=5,"CUMPLIDO",))))),"")</f>
        <v>EN TERMINO</v>
      </c>
      <c r="X26" s="158" t="s">
        <v>2271</v>
      </c>
      <c r="Y26" s="158" t="str">
        <f t="shared" si="2"/>
        <v>H11AC2020</v>
      </c>
      <c r="Z26" s="104">
        <f>IF(A26&lt;&gt;"",1,Z25+1)</f>
        <v>1</v>
      </c>
      <c r="AA26" s="104" t="str">
        <f t="shared" si="3"/>
        <v>H11AC2020 - 1</v>
      </c>
      <c r="AB26" s="150">
        <f t="shared" si="17"/>
        <v>3</v>
      </c>
      <c r="AC26" s="150">
        <f t="shared" si="16"/>
        <v>3</v>
      </c>
      <c r="AD26" s="150" t="str">
        <f>IF(A26&lt;&gt;"",MID(F26,1,FIND(" ",F26,1)-1),AD25)</f>
        <v>H11AC2020.</v>
      </c>
      <c r="AE26" s="150" t="str">
        <f t="shared" si="18"/>
        <v>H11AC2020</v>
      </c>
      <c r="AF26" s="60"/>
      <c r="AG26" s="61"/>
      <c r="AH26" s="14"/>
    </row>
    <row r="27" spans="1:34" s="15" customFormat="1" ht="234.75" customHeight="1" x14ac:dyDescent="0.2">
      <c r="A27" s="141">
        <f>IF(ISBLANK(D27),"",COUNTA($D$2:D27))</f>
        <v>26</v>
      </c>
      <c r="B27" s="125">
        <f t="shared" si="0"/>
        <v>26</v>
      </c>
      <c r="C27" s="142"/>
      <c r="D27" s="73" t="s">
        <v>831</v>
      </c>
      <c r="E27" s="81" t="s">
        <v>2230</v>
      </c>
      <c r="F27" s="80" t="s">
        <v>2231</v>
      </c>
      <c r="G27" s="80" t="s">
        <v>2232</v>
      </c>
      <c r="H27" s="162" t="s">
        <v>1510</v>
      </c>
      <c r="I27" s="162" t="s">
        <v>1522</v>
      </c>
      <c r="J27" s="163" t="s">
        <v>1512</v>
      </c>
      <c r="K27" s="163">
        <v>1</v>
      </c>
      <c r="L27" s="161">
        <v>44640</v>
      </c>
      <c r="M27" s="164">
        <v>44742</v>
      </c>
      <c r="N27" s="78">
        <f t="shared" si="13"/>
        <v>14.571428571428571</v>
      </c>
      <c r="O27" s="76" t="s">
        <v>2233</v>
      </c>
      <c r="P27" s="76">
        <v>1</v>
      </c>
      <c r="Q27" s="79">
        <f>IF(P27/K27&gt;1,100,+P27/K27*100)</f>
        <v>100</v>
      </c>
      <c r="R27" s="89">
        <f>+N27*Q27/100</f>
        <v>14.571428571428571</v>
      </c>
      <c r="S27" s="89">
        <f>IF(M27&lt;=$AG$1,R27,0)</f>
        <v>0</v>
      </c>
      <c r="T27" s="89">
        <f>IF($AG$1&gt;=M27,N27,0)</f>
        <v>0</v>
      </c>
      <c r="U27" s="142"/>
      <c r="V27" s="100" t="str">
        <f>IF(Q27=100,"CUMPLIDA",IF(M27-$AG$1&lt;0,"VENCIDA",IF(M27-$AG$1&lt;=30,"PRÓXIMA A VENCER",IF(Q27&gt;0,"CON AVANCE","EN TERMINO"))))</f>
        <v>CUMPLIDA</v>
      </c>
      <c r="W27" s="100" t="str">
        <f>IF(A27&lt;&gt;"",IF(AC27=1,"VENCIDO",IF(AC27=2,"PRÓXIMO A VENCER",IF(AC27=3,"EN TERMINO",IF(AC27=4,"CON AVANCE",IF(AC27=5,"CUMPLIDO",))))),"")</f>
        <v>CUMPLIDO</v>
      </c>
      <c r="X27" s="158" t="s">
        <v>2271</v>
      </c>
      <c r="Y27" s="158" t="str">
        <f t="shared" si="2"/>
        <v>H12AC2020</v>
      </c>
      <c r="Z27" s="104">
        <f>IF(A27&lt;&gt;"",1,Z26+1)</f>
        <v>1</v>
      </c>
      <c r="AA27" s="104" t="str">
        <f t="shared" si="3"/>
        <v>H12AC2020 - 1</v>
      </c>
      <c r="AB27" s="150">
        <f t="shared" si="17"/>
        <v>5</v>
      </c>
      <c r="AC27" s="150">
        <f t="shared" si="16"/>
        <v>5</v>
      </c>
      <c r="AD27" s="150" t="str">
        <f>IF(A27&lt;&gt;"",MID(F27,1,FIND(" ",F27,1)-1),AD26)</f>
        <v>H12AC2020.</v>
      </c>
      <c r="AE27" s="150" t="str">
        <f t="shared" si="18"/>
        <v>H12AC2020</v>
      </c>
      <c r="AF27" s="60"/>
      <c r="AG27" s="61"/>
      <c r="AH27" s="14"/>
    </row>
    <row r="28" spans="1:34" s="15" customFormat="1" ht="234.75" customHeight="1" x14ac:dyDescent="0.2">
      <c r="A28" s="141">
        <f>IF(ISBLANK(D28),"",COUNTA($D$2:D28))</f>
        <v>27</v>
      </c>
      <c r="B28" s="125">
        <f t="shared" si="0"/>
        <v>27</v>
      </c>
      <c r="C28" s="142"/>
      <c r="D28" s="73" t="s">
        <v>945</v>
      </c>
      <c r="E28" s="81" t="s">
        <v>2230</v>
      </c>
      <c r="F28" s="80" t="s">
        <v>2234</v>
      </c>
      <c r="G28" s="80" t="s">
        <v>2235</v>
      </c>
      <c r="H28" s="162" t="s">
        <v>1510</v>
      </c>
      <c r="I28" s="162" t="s">
        <v>1522</v>
      </c>
      <c r="J28" s="163" t="s">
        <v>1512</v>
      </c>
      <c r="K28" s="163">
        <v>1</v>
      </c>
      <c r="L28" s="161">
        <v>44640</v>
      </c>
      <c r="M28" s="164">
        <v>44742</v>
      </c>
      <c r="N28" s="78">
        <f t="shared" si="13"/>
        <v>14.571428571428571</v>
      </c>
      <c r="O28" s="76" t="s">
        <v>2233</v>
      </c>
      <c r="P28" s="76">
        <v>1</v>
      </c>
      <c r="Q28" s="79">
        <f>IF(P28/K28&gt;1,100,+P28/K28*100)</f>
        <v>100</v>
      </c>
      <c r="R28" s="89">
        <f>+N28*Q28/100</f>
        <v>14.571428571428571</v>
      </c>
      <c r="S28" s="89">
        <f>IF(M28&lt;=$AG$1,R28,0)</f>
        <v>0</v>
      </c>
      <c r="T28" s="89">
        <f>IF($AG$1&gt;=M28,N28,0)</f>
        <v>0</v>
      </c>
      <c r="U28" s="142"/>
      <c r="V28" s="100" t="str">
        <f>IF(Q28=100,"CUMPLIDA",IF(M28-$AG$1&lt;0,"VENCIDA",IF(M28-$AG$1&lt;=30,"PRÓXIMA A VENCER",IF(Q28&gt;0,"CON AVANCE","EN TERMINO"))))</f>
        <v>CUMPLIDA</v>
      </c>
      <c r="W28" s="100" t="str">
        <f>IF(A28&lt;&gt;"",IF(AC28=1,"VENCIDO",IF(AC28=2,"PRÓXIMO A VENCER",IF(AC28=3,"EN TERMINO",IF(AC28=4,"CON AVANCE",IF(AC28=5,"CUMPLIDO",))))),"")</f>
        <v>CUMPLIDO</v>
      </c>
      <c r="X28" s="158" t="s">
        <v>2271</v>
      </c>
      <c r="Y28" s="158" t="str">
        <f t="shared" si="2"/>
        <v>H13AC2020</v>
      </c>
      <c r="Z28" s="104">
        <f>IF(A28&lt;&gt;"",1,Z27+1)</f>
        <v>1</v>
      </c>
      <c r="AA28" s="104" t="str">
        <f t="shared" si="3"/>
        <v>H13AC2020 - 1</v>
      </c>
      <c r="AB28" s="150">
        <f t="shared" si="17"/>
        <v>5</v>
      </c>
      <c r="AC28" s="150">
        <f t="shared" si="16"/>
        <v>5</v>
      </c>
      <c r="AD28" s="150" t="str">
        <f>IF(A28&lt;&gt;"",MID(F28,1,FIND(" ",F28,1)-1),AD27)</f>
        <v>H13AC2020.</v>
      </c>
      <c r="AE28" s="150" t="str">
        <f t="shared" si="18"/>
        <v>H13AC2020</v>
      </c>
      <c r="AF28" s="60"/>
      <c r="AG28" s="61"/>
      <c r="AH28" s="14"/>
    </row>
    <row r="29" spans="1:34" s="15" customFormat="1" ht="234.75" customHeight="1" x14ac:dyDescent="0.2">
      <c r="A29" s="141">
        <f>IF(ISBLANK(D29),"",COUNTA($D$2:D29))</f>
        <v>28</v>
      </c>
      <c r="B29" s="125">
        <f t="shared" si="0"/>
        <v>28</v>
      </c>
      <c r="C29" s="142"/>
      <c r="D29" s="73" t="s">
        <v>831</v>
      </c>
      <c r="E29" s="81" t="s">
        <v>2178</v>
      </c>
      <c r="F29" s="75" t="s">
        <v>2236</v>
      </c>
      <c r="G29" s="157" t="s">
        <v>2237</v>
      </c>
      <c r="H29" s="162" t="s">
        <v>1510</v>
      </c>
      <c r="I29" s="162" t="s">
        <v>1522</v>
      </c>
      <c r="J29" s="163" t="s">
        <v>1512</v>
      </c>
      <c r="K29" s="163">
        <v>1</v>
      </c>
      <c r="L29" s="161">
        <v>44640</v>
      </c>
      <c r="M29" s="164">
        <v>44742</v>
      </c>
      <c r="N29" s="78">
        <f t="shared" si="13"/>
        <v>14.571428571428571</v>
      </c>
      <c r="O29" s="76" t="s">
        <v>2233</v>
      </c>
      <c r="P29" s="76">
        <v>1</v>
      </c>
      <c r="Q29" s="79">
        <f>IF(P29/K29&gt;1,100,+P29/K29*100)</f>
        <v>100</v>
      </c>
      <c r="R29" s="89">
        <f>+N29*Q29/100</f>
        <v>14.571428571428571</v>
      </c>
      <c r="S29" s="89">
        <f>IF(M29&lt;=$AG$1,R29,0)</f>
        <v>0</v>
      </c>
      <c r="T29" s="89">
        <f>IF($AG$1&gt;=M29,N29,0)</f>
        <v>0</v>
      </c>
      <c r="U29" s="142"/>
      <c r="V29" s="100" t="str">
        <f>IF(Q29=100,"CUMPLIDA",IF(M29-$AG$1&lt;0,"VENCIDA",IF(M29-$AG$1&lt;=30,"PRÓXIMA A VENCER",IF(Q29&gt;0,"CON AVANCE","EN TERMINO"))))</f>
        <v>CUMPLIDA</v>
      </c>
      <c r="W29" s="100" t="str">
        <f>IF(A29&lt;&gt;"",IF(AC29=1,"VENCIDO",IF(AC29=2,"PRÓXIMO A VENCER",IF(AC29=3,"EN TERMINO",IF(AC29=4,"CON AVANCE",IF(AC29=5,"CUMPLIDO",))))),"")</f>
        <v>CUMPLIDO</v>
      </c>
      <c r="X29" s="158" t="s">
        <v>2271</v>
      </c>
      <c r="Y29" s="158" t="str">
        <f t="shared" si="2"/>
        <v>H14AC2020</v>
      </c>
      <c r="Z29" s="104">
        <f>IF(A29&lt;&gt;"",1,Z28+1)</f>
        <v>1</v>
      </c>
      <c r="AA29" s="104" t="str">
        <f t="shared" si="3"/>
        <v>H14AC2020 - 1</v>
      </c>
      <c r="AB29" s="150">
        <f t="shared" si="17"/>
        <v>5</v>
      </c>
      <c r="AC29" s="150">
        <f t="shared" si="16"/>
        <v>5</v>
      </c>
      <c r="AD29" s="150" t="str">
        <f>IF(A29&lt;&gt;"",MID(F29,1,FIND(" ",F29,1)-1),AD28)</f>
        <v>H14AC2020.</v>
      </c>
      <c r="AE29" s="150" t="str">
        <f t="shared" si="18"/>
        <v>H14AC2020</v>
      </c>
      <c r="AF29" s="60"/>
      <c r="AG29" s="61"/>
      <c r="AH29" s="14"/>
    </row>
    <row r="30" spans="1:34" s="15" customFormat="1" ht="234.75" hidden="1" customHeight="1" x14ac:dyDescent="0.2">
      <c r="A30" s="141">
        <f>IF(ISBLANK(D30),"",COUNTA($D$2:D30))</f>
        <v>29</v>
      </c>
      <c r="B30" s="125">
        <f t="shared" si="0"/>
        <v>29</v>
      </c>
      <c r="C30" s="142"/>
      <c r="D30" s="73" t="s">
        <v>832</v>
      </c>
      <c r="E30" s="81" t="s">
        <v>1277</v>
      </c>
      <c r="F30" s="80" t="s">
        <v>2238</v>
      </c>
      <c r="G30" s="80" t="s">
        <v>2239</v>
      </c>
      <c r="H30" s="162" t="s">
        <v>2240</v>
      </c>
      <c r="I30" s="162" t="s">
        <v>1946</v>
      </c>
      <c r="J30" s="163" t="s">
        <v>1820</v>
      </c>
      <c r="K30" s="163">
        <v>1</v>
      </c>
      <c r="L30" s="161">
        <v>44640</v>
      </c>
      <c r="M30" s="164">
        <v>44711</v>
      </c>
      <c r="N30" s="78">
        <f t="shared" si="13"/>
        <v>10.142857142857142</v>
      </c>
      <c r="O30" s="76" t="s">
        <v>2053</v>
      </c>
      <c r="P30" s="76">
        <v>0</v>
      </c>
      <c r="Q30" s="79">
        <f>IF(P30/K30&gt;1,100,+P30/K30*100)</f>
        <v>0</v>
      </c>
      <c r="R30" s="89">
        <f>+N30*Q30/100</f>
        <v>0</v>
      </c>
      <c r="S30" s="89">
        <f>IF(M30&lt;=$AG$1,R30,0)</f>
        <v>0</v>
      </c>
      <c r="T30" s="89">
        <f>IF($AG$1&gt;=M30,N30,0)</f>
        <v>0</v>
      </c>
      <c r="U30" s="142"/>
      <c r="V30" s="100" t="str">
        <f>IF(Q30=100,"CUMPLIDA",IF(M30-$AG$1&lt;0,"VENCIDA",IF(M30-$AG$1&lt;=30,"PRÓXIMA A VENCER",IF(Q30&gt;0,"CON AVANCE","EN TERMINO"))))</f>
        <v>EN TERMINO</v>
      </c>
      <c r="W30" s="100" t="str">
        <f>IF(A30&lt;&gt;"",IF(AC30=1,"VENCIDO",IF(AC30=2,"PRÓXIMO A VENCER",IF(AC30=3,"EN TERMINO",IF(AC30=4,"CON AVANCE",IF(AC30=5,"CUMPLIDO",))))),"")</f>
        <v>EN TERMINO</v>
      </c>
      <c r="X30" s="158" t="s">
        <v>2271</v>
      </c>
      <c r="Y30" s="158" t="str">
        <f t="shared" si="2"/>
        <v>H15AC2020</v>
      </c>
      <c r="Z30" s="104">
        <f>IF(A30&lt;&gt;"",1,Z29+1)</f>
        <v>1</v>
      </c>
      <c r="AA30" s="104" t="str">
        <f t="shared" si="3"/>
        <v>H15AC2020 - 1</v>
      </c>
      <c r="AB30" s="150">
        <f t="shared" si="17"/>
        <v>3</v>
      </c>
      <c r="AC30" s="150">
        <f t="shared" si="16"/>
        <v>3</v>
      </c>
      <c r="AD30" s="150" t="str">
        <f>IF(A30&lt;&gt;"",MID(F30,1,FIND(" ",F30,1)-1),AD29)</f>
        <v>H15AC2020.</v>
      </c>
      <c r="AE30" s="150" t="str">
        <f t="shared" si="18"/>
        <v>H15AC2020</v>
      </c>
      <c r="AF30" s="60"/>
      <c r="AG30" s="61"/>
      <c r="AH30" s="14"/>
    </row>
    <row r="31" spans="1:34" s="15" customFormat="1" ht="234.75" customHeight="1" x14ac:dyDescent="0.2">
      <c r="A31" s="141">
        <f>IF(ISBLANK(D31),"",COUNTA($D$2:D31))</f>
        <v>30</v>
      </c>
      <c r="B31" s="125">
        <f t="shared" si="0"/>
        <v>30</v>
      </c>
      <c r="C31" s="142"/>
      <c r="D31" s="73" t="s">
        <v>831</v>
      </c>
      <c r="E31" s="81" t="s">
        <v>2178</v>
      </c>
      <c r="F31" s="80" t="s">
        <v>2241</v>
      </c>
      <c r="G31" s="80" t="s">
        <v>2242</v>
      </c>
      <c r="H31" s="162" t="s">
        <v>1510</v>
      </c>
      <c r="I31" s="162" t="s">
        <v>1522</v>
      </c>
      <c r="J31" s="163" t="s">
        <v>1512</v>
      </c>
      <c r="K31" s="163">
        <v>1</v>
      </c>
      <c r="L31" s="161">
        <v>44640</v>
      </c>
      <c r="M31" s="164">
        <v>44742</v>
      </c>
      <c r="N31" s="78">
        <f t="shared" si="13"/>
        <v>14.571428571428571</v>
      </c>
      <c r="O31" s="76" t="s">
        <v>2233</v>
      </c>
      <c r="P31" s="76">
        <v>1</v>
      </c>
      <c r="Q31" s="79">
        <f>IF(P31/K31&gt;1,100,+P31/K31*100)</f>
        <v>100</v>
      </c>
      <c r="R31" s="89">
        <f>+N31*Q31/100</f>
        <v>14.571428571428571</v>
      </c>
      <c r="S31" s="89">
        <f>IF(M31&lt;=$AG$1,R31,0)</f>
        <v>0</v>
      </c>
      <c r="T31" s="89">
        <f>IF($AG$1&gt;=M31,N31,0)</f>
        <v>0</v>
      </c>
      <c r="U31" s="142"/>
      <c r="V31" s="100" t="str">
        <f>IF(Q31=100,"CUMPLIDA",IF(M31-$AG$1&lt;0,"VENCIDA",IF(M31-$AG$1&lt;=30,"PRÓXIMA A VENCER",IF(Q31&gt;0,"CON AVANCE","EN TERMINO"))))</f>
        <v>CUMPLIDA</v>
      </c>
      <c r="W31" s="100" t="str">
        <f>IF(A31&lt;&gt;"",IF(AC31=1,"VENCIDO",IF(AC31=2,"PRÓXIMO A VENCER",IF(AC31=3,"EN TERMINO",IF(AC31=4,"CON AVANCE",IF(AC31=5,"CUMPLIDO",))))),"")</f>
        <v>CUMPLIDO</v>
      </c>
      <c r="X31" s="158" t="s">
        <v>2271</v>
      </c>
      <c r="Y31" s="158" t="str">
        <f t="shared" si="2"/>
        <v>H16AC2020</v>
      </c>
      <c r="Z31" s="104">
        <f>IF(A31&lt;&gt;"",1,Z30+1)</f>
        <v>1</v>
      </c>
      <c r="AA31" s="104" t="str">
        <f t="shared" si="3"/>
        <v>H16AC2020 - 1</v>
      </c>
      <c r="AB31" s="150">
        <f t="shared" si="17"/>
        <v>5</v>
      </c>
      <c r="AC31" s="150">
        <f t="shared" si="16"/>
        <v>5</v>
      </c>
      <c r="AD31" s="150" t="str">
        <f>IF(A31&lt;&gt;"",MID(F31,1,FIND(" ",F31,1)-1),AD30)</f>
        <v>H16AC2020.</v>
      </c>
      <c r="AE31" s="150" t="str">
        <f t="shared" si="18"/>
        <v>H16AC2020</v>
      </c>
      <c r="AF31" s="60"/>
      <c r="AG31" s="61"/>
      <c r="AH31" s="14"/>
    </row>
    <row r="32" spans="1:34" s="15" customFormat="1" ht="234.75" hidden="1" customHeight="1" x14ac:dyDescent="0.2">
      <c r="A32" s="141">
        <f>IF(ISBLANK(D32),"",COUNTA($D$2:D32))</f>
        <v>31</v>
      </c>
      <c r="B32" s="125">
        <f t="shared" si="0"/>
        <v>31</v>
      </c>
      <c r="C32" s="142"/>
      <c r="D32" s="73" t="s">
        <v>831</v>
      </c>
      <c r="E32" s="81" t="s">
        <v>1277</v>
      </c>
      <c r="F32" s="80" t="s">
        <v>2243</v>
      </c>
      <c r="G32" s="80" t="s">
        <v>2244</v>
      </c>
      <c r="H32" s="162" t="s">
        <v>2245</v>
      </c>
      <c r="I32" s="162" t="s">
        <v>2246</v>
      </c>
      <c r="J32" s="163" t="s">
        <v>2247</v>
      </c>
      <c r="K32" s="163">
        <v>1</v>
      </c>
      <c r="L32" s="161">
        <v>44640</v>
      </c>
      <c r="M32" s="164">
        <v>44915</v>
      </c>
      <c r="N32" s="78">
        <f t="shared" si="13"/>
        <v>39.285714285714285</v>
      </c>
      <c r="O32" s="76" t="s">
        <v>2070</v>
      </c>
      <c r="P32" s="76">
        <v>0</v>
      </c>
      <c r="Q32" s="79">
        <f>IF(P32/K32&gt;1,100,+P32/K32*100)</f>
        <v>0</v>
      </c>
      <c r="R32" s="89">
        <f>+N32*Q32/100</f>
        <v>0</v>
      </c>
      <c r="S32" s="89">
        <f>IF(M32&lt;=$AG$1,R32,0)</f>
        <v>0</v>
      </c>
      <c r="T32" s="89">
        <f>IF($AG$1&gt;=M32,N32,0)</f>
        <v>0</v>
      </c>
      <c r="U32" s="142"/>
      <c r="V32" s="100" t="str">
        <f>IF(Q32=100,"CUMPLIDA",IF(M32-$AG$1&lt;0,"VENCIDA",IF(M32-$AG$1&lt;=30,"PRÓXIMA A VENCER",IF(Q32&gt;0,"CON AVANCE","EN TERMINO"))))</f>
        <v>EN TERMINO</v>
      </c>
      <c r="W32" s="100" t="str">
        <f>IF(A32&lt;&gt;"",IF(AC32=1,"VENCIDO",IF(AC32=2,"PRÓXIMO A VENCER",IF(AC32=3,"EN TERMINO",IF(AC32=4,"CON AVANCE",IF(AC32=5,"CUMPLIDO",))))),"")</f>
        <v>EN TERMINO</v>
      </c>
      <c r="X32" s="158" t="s">
        <v>2271</v>
      </c>
      <c r="Y32" s="158" t="str">
        <f t="shared" si="2"/>
        <v>H17AC2020</v>
      </c>
      <c r="Z32" s="104">
        <f>IF(A32&lt;&gt;"",1,Z31+1)</f>
        <v>1</v>
      </c>
      <c r="AA32" s="104" t="str">
        <f t="shared" si="3"/>
        <v>H17AC2020 - 1</v>
      </c>
      <c r="AB32" s="150">
        <f t="shared" si="17"/>
        <v>3</v>
      </c>
      <c r="AC32" s="150">
        <f t="shared" si="16"/>
        <v>3</v>
      </c>
      <c r="AD32" s="150" t="str">
        <f>IF(A32&lt;&gt;"",MID(F32,1,FIND(" ",F32,1)-1),AD31)</f>
        <v>H17AC2020.</v>
      </c>
      <c r="AE32" s="150" t="str">
        <f t="shared" si="18"/>
        <v>H17AC2020</v>
      </c>
      <c r="AF32" s="60"/>
      <c r="AG32" s="61"/>
      <c r="AH32" s="14"/>
    </row>
    <row r="33" spans="1:34" s="15" customFormat="1" ht="264" hidden="1" customHeight="1" x14ac:dyDescent="0.2">
      <c r="A33" s="141">
        <f>IF(ISBLANK(D33),"",COUNTA($D$2:D33))</f>
        <v>32</v>
      </c>
      <c r="B33" s="125">
        <f t="shared" si="0"/>
        <v>32</v>
      </c>
      <c r="C33" s="142"/>
      <c r="D33" s="81" t="s">
        <v>2248</v>
      </c>
      <c r="E33" s="74" t="s">
        <v>2249</v>
      </c>
      <c r="F33" s="82" t="s">
        <v>2250</v>
      </c>
      <c r="G33" s="82" t="s">
        <v>2251</v>
      </c>
      <c r="H33" s="162" t="s">
        <v>2252</v>
      </c>
      <c r="I33" s="162" t="s">
        <v>2253</v>
      </c>
      <c r="J33" s="163" t="s">
        <v>2254</v>
      </c>
      <c r="K33" s="163">
        <v>1</v>
      </c>
      <c r="L33" s="161">
        <v>44640</v>
      </c>
      <c r="M33" s="164">
        <v>44711</v>
      </c>
      <c r="N33" s="78">
        <f t="shared" si="13"/>
        <v>10.142857142857142</v>
      </c>
      <c r="O33" s="76" t="s">
        <v>2070</v>
      </c>
      <c r="P33" s="76">
        <v>0</v>
      </c>
      <c r="Q33" s="79">
        <f>IF(P33/K33&gt;1,100,+P33/K33*100)</f>
        <v>0</v>
      </c>
      <c r="R33" s="89">
        <f>+N33*Q33/100</f>
        <v>0</v>
      </c>
      <c r="S33" s="89">
        <f>IF(M33&lt;=$AG$1,R33,0)</f>
        <v>0</v>
      </c>
      <c r="T33" s="89">
        <f>IF($AG$1&gt;=M33,N33,0)</f>
        <v>0</v>
      </c>
      <c r="U33" s="142"/>
      <c r="V33" s="100" t="str">
        <f>IF(Q33=100,"CUMPLIDA",IF(M33-$AG$1&lt;0,"VENCIDA",IF(M33-$AG$1&lt;=30,"PRÓXIMA A VENCER",IF(Q33&gt;0,"CON AVANCE","EN TERMINO"))))</f>
        <v>EN TERMINO</v>
      </c>
      <c r="W33" s="100" t="str">
        <f>IF(A33&lt;&gt;"",IF(AC33=1,"VENCIDO",IF(AC33=2,"PRÓXIMO A VENCER",IF(AC33=3,"EN TERMINO",IF(AC33=4,"CON AVANCE",IF(AC33=5,"CUMPLIDO",))))),"")</f>
        <v>EN TERMINO</v>
      </c>
      <c r="X33" s="158" t="s">
        <v>2271</v>
      </c>
      <c r="Y33" s="158" t="str">
        <f t="shared" si="2"/>
        <v>H18AC2020</v>
      </c>
      <c r="Z33" s="104">
        <f>IF(A33&lt;&gt;"",1,Z32+1)</f>
        <v>1</v>
      </c>
      <c r="AA33" s="104" t="str">
        <f t="shared" si="3"/>
        <v>H18AC2020 - 1</v>
      </c>
      <c r="AB33" s="150">
        <f t="shared" si="17"/>
        <v>3</v>
      </c>
      <c r="AC33" s="150">
        <f t="shared" si="16"/>
        <v>3</v>
      </c>
      <c r="AD33" s="150" t="str">
        <f>IF(A33&lt;&gt;"",MID(F33,1,FIND(" ",F33,1)-1),AD32)</f>
        <v>H18AC2020.</v>
      </c>
      <c r="AE33" s="150" t="str">
        <f t="shared" si="18"/>
        <v>H18AC2020</v>
      </c>
      <c r="AF33" s="60"/>
      <c r="AG33" s="61"/>
      <c r="AH33" s="14"/>
    </row>
    <row r="34" spans="1:34" s="15" customFormat="1" ht="234.75" hidden="1" customHeight="1" x14ac:dyDescent="0.2">
      <c r="A34" s="141">
        <f>IF(ISBLANK(D34),"",COUNTA($D$2:D34))</f>
        <v>33</v>
      </c>
      <c r="B34" s="125">
        <f t="shared" si="0"/>
        <v>33</v>
      </c>
      <c r="C34" s="142"/>
      <c r="D34" s="81" t="s">
        <v>948</v>
      </c>
      <c r="E34" s="74" t="s">
        <v>1277</v>
      </c>
      <c r="F34" s="82" t="s">
        <v>2255</v>
      </c>
      <c r="G34" s="82" t="s">
        <v>2256</v>
      </c>
      <c r="H34" s="162" t="s">
        <v>2257</v>
      </c>
      <c r="I34" s="162" t="s">
        <v>2258</v>
      </c>
      <c r="J34" s="163" t="s">
        <v>2247</v>
      </c>
      <c r="K34" s="163">
        <v>1</v>
      </c>
      <c r="L34" s="161">
        <v>44640</v>
      </c>
      <c r="M34" s="164">
        <v>44915</v>
      </c>
      <c r="N34" s="78">
        <f t="shared" si="13"/>
        <v>39.285714285714285</v>
      </c>
      <c r="O34" s="76" t="s">
        <v>2070</v>
      </c>
      <c r="P34" s="76">
        <v>0</v>
      </c>
      <c r="Q34" s="79">
        <f>IF(P34/K34&gt;1,100,+P34/K34*100)</f>
        <v>0</v>
      </c>
      <c r="R34" s="89">
        <f>+N34*Q34/100</f>
        <v>0</v>
      </c>
      <c r="S34" s="89">
        <f>IF(M34&lt;=$AG$1,R34,0)</f>
        <v>0</v>
      </c>
      <c r="T34" s="89">
        <f>IF($AG$1&gt;=M34,N34,0)</f>
        <v>0</v>
      </c>
      <c r="U34" s="142"/>
      <c r="V34" s="100" t="str">
        <f>IF(Q34=100,"CUMPLIDA",IF(M34-$AG$1&lt;0,"VENCIDA",IF(M34-$AG$1&lt;=30,"PRÓXIMA A VENCER",IF(Q34&gt;0,"CON AVANCE","EN TERMINO"))))</f>
        <v>EN TERMINO</v>
      </c>
      <c r="W34" s="100" t="str">
        <f>IF(A34&lt;&gt;"",IF(AC34=1,"VENCIDO",IF(AC34=2,"PRÓXIMO A VENCER",IF(AC34=3,"EN TERMINO",IF(AC34=4,"CON AVANCE",IF(AC34=5,"CUMPLIDO",))))),"")</f>
        <v>EN TERMINO</v>
      </c>
      <c r="X34" s="158" t="s">
        <v>2271</v>
      </c>
      <c r="Y34" s="158" t="str">
        <f t="shared" si="2"/>
        <v>H19AC2020</v>
      </c>
      <c r="Z34" s="104">
        <f>IF(A34&lt;&gt;"",1,Z33+1)</f>
        <v>1</v>
      </c>
      <c r="AA34" s="104" t="str">
        <f t="shared" si="3"/>
        <v>H19AC2020 - 1</v>
      </c>
      <c r="AB34" s="150">
        <f t="shared" si="17"/>
        <v>3</v>
      </c>
      <c r="AC34" s="150">
        <f t="shared" si="16"/>
        <v>3</v>
      </c>
      <c r="AD34" s="150" t="str">
        <f>IF(A34&lt;&gt;"",MID(F34,1,FIND(" ",F34,1)-1),AD33)</f>
        <v>H19AC2020.</v>
      </c>
      <c r="AE34" s="150" t="str">
        <f t="shared" si="18"/>
        <v>H19AC2020</v>
      </c>
      <c r="AF34" s="60"/>
      <c r="AG34" s="61"/>
      <c r="AH34" s="14"/>
    </row>
    <row r="35" spans="1:34" s="15" customFormat="1" ht="234.75" hidden="1" customHeight="1" x14ac:dyDescent="0.2">
      <c r="A35" s="141">
        <f>IF(ISBLANK(D35),"",COUNTA($D$2:D35))</f>
        <v>34</v>
      </c>
      <c r="B35" s="125">
        <f t="shared" si="0"/>
        <v>34</v>
      </c>
      <c r="C35" s="142"/>
      <c r="D35" s="81" t="s">
        <v>831</v>
      </c>
      <c r="E35" s="74" t="s">
        <v>2249</v>
      </c>
      <c r="F35" s="82" t="s">
        <v>2259</v>
      </c>
      <c r="G35" s="82" t="s">
        <v>2260</v>
      </c>
      <c r="H35" s="162" t="s">
        <v>2261</v>
      </c>
      <c r="I35" s="162" t="s">
        <v>2262</v>
      </c>
      <c r="J35" s="163" t="s">
        <v>2263</v>
      </c>
      <c r="K35" s="163">
        <v>1</v>
      </c>
      <c r="L35" s="161">
        <v>44640</v>
      </c>
      <c r="M35" s="164">
        <v>44774</v>
      </c>
      <c r="N35" s="78">
        <f t="shared" si="13"/>
        <v>19.142857142857142</v>
      </c>
      <c r="O35" s="76" t="s">
        <v>2264</v>
      </c>
      <c r="P35" s="76">
        <v>0</v>
      </c>
      <c r="Q35" s="79">
        <f>IF(P35/K35&gt;1,100,+P35/K35*100)</f>
        <v>0</v>
      </c>
      <c r="R35" s="89">
        <f>+N35*Q35/100</f>
        <v>0</v>
      </c>
      <c r="S35" s="89">
        <f>IF(M35&lt;=$AG$1,R35,0)</f>
        <v>0</v>
      </c>
      <c r="T35" s="89">
        <f>IF($AG$1&gt;=M35,N35,0)</f>
        <v>0</v>
      </c>
      <c r="U35" s="142"/>
      <c r="V35" s="100" t="str">
        <f>IF(Q35=100,"CUMPLIDA",IF(M35-$AG$1&lt;0,"VENCIDA",IF(M35-$AG$1&lt;=30,"PRÓXIMA A VENCER",IF(Q35&gt;0,"CON AVANCE","EN TERMINO"))))</f>
        <v>EN TERMINO</v>
      </c>
      <c r="W35" s="100" t="str">
        <f>IF(A35&lt;&gt;"",IF(AC35=1,"VENCIDO",IF(AC35=2,"PRÓXIMO A VENCER",IF(AC35=3,"EN TERMINO",IF(AC35=4,"CON AVANCE",IF(AC35=5,"CUMPLIDO",))))),"")</f>
        <v>EN TERMINO</v>
      </c>
      <c r="X35" s="158" t="s">
        <v>2271</v>
      </c>
      <c r="Y35" s="158" t="str">
        <f t="shared" si="2"/>
        <v>H20AC2020</v>
      </c>
      <c r="Z35" s="104">
        <f>IF(A35&lt;&gt;"",1,Z34+1)</f>
        <v>1</v>
      </c>
      <c r="AA35" s="104" t="str">
        <f t="shared" si="3"/>
        <v>H20AC2020 - 1</v>
      </c>
      <c r="AB35" s="150">
        <f t="shared" si="17"/>
        <v>3</v>
      </c>
      <c r="AC35" s="150">
        <f t="shared" si="16"/>
        <v>3</v>
      </c>
      <c r="AD35" s="150" t="str">
        <f>IF(A35&lt;&gt;"",MID(F35,1,FIND(" ",F35,1)-1),AD34)</f>
        <v>H20AC2020.</v>
      </c>
      <c r="AE35" s="150" t="str">
        <f t="shared" si="18"/>
        <v>H20AC2020</v>
      </c>
      <c r="AF35" s="60"/>
      <c r="AG35" s="61"/>
      <c r="AH35" s="14"/>
    </row>
    <row r="36" spans="1:34" s="15" customFormat="1" ht="234.75" hidden="1" customHeight="1" x14ac:dyDescent="0.2">
      <c r="A36" s="141">
        <f>IF(ISBLANK(D36),"",COUNTA($D$2:D36))</f>
        <v>35</v>
      </c>
      <c r="B36" s="125">
        <f t="shared" si="0"/>
        <v>35</v>
      </c>
      <c r="C36" s="142"/>
      <c r="D36" s="125" t="s">
        <v>833</v>
      </c>
      <c r="E36" s="137" t="s">
        <v>1712</v>
      </c>
      <c r="F36" s="126" t="s">
        <v>2171</v>
      </c>
      <c r="G36" s="126" t="s">
        <v>2163</v>
      </c>
      <c r="H36" s="126" t="s">
        <v>2173</v>
      </c>
      <c r="I36" s="126" t="s">
        <v>2164</v>
      </c>
      <c r="J36" s="124" t="s">
        <v>2175</v>
      </c>
      <c r="K36" s="124">
        <v>1</v>
      </c>
      <c r="L36" s="146">
        <v>44563</v>
      </c>
      <c r="M36" s="146">
        <v>44772</v>
      </c>
      <c r="N36" s="78">
        <f t="shared" ref="N36" si="19">(+M36-L36)/7</f>
        <v>29.857142857142858</v>
      </c>
      <c r="O36" s="137" t="s">
        <v>2166</v>
      </c>
      <c r="P36" s="76">
        <v>0</v>
      </c>
      <c r="Q36" s="79">
        <f>IF(P36/K36&gt;1,100,+P36/K36*100)</f>
        <v>0</v>
      </c>
      <c r="R36" s="89">
        <f>+N36*Q36/100</f>
        <v>0</v>
      </c>
      <c r="S36" s="89">
        <f>IF(M36&lt;=$AG$1,R36,0)</f>
        <v>0</v>
      </c>
      <c r="T36" s="89">
        <f>IF($AG$1&gt;=M36,N36,0)</f>
        <v>0</v>
      </c>
      <c r="U36" s="142"/>
      <c r="V36" s="100" t="str">
        <f>IF(Q36=100,"CUMPLIDA",IF(M36-$AG$1&lt;0,"VENCIDA",IF(M36-$AG$1&lt;=30,"PRÓXIMA A VENCER",IF(Q36&gt;0,"CON AVANCE","EN TERMINO"))))</f>
        <v>EN TERMINO</v>
      </c>
      <c r="W36" s="100" t="str">
        <f>IF(A36&lt;&gt;"",IF(AC36=1,"VENCIDO",IF(AC36=2,"PRÓXIMO A VENCER",IF(AC36=3,"EN TERMINO",IF(AC36=4,"CON AVANCE",IF(AC36=5,"CUMPLIDO",))))),"")</f>
        <v>EN TERMINO</v>
      </c>
      <c r="X36" s="158" t="s">
        <v>2168</v>
      </c>
      <c r="Y36" s="158" t="str">
        <f>AE36</f>
        <v>H1AT232</v>
      </c>
      <c r="Z36" s="104">
        <f>IF(A36&lt;&gt;"",1,Z35+1)</f>
        <v>1</v>
      </c>
      <c r="AA36" s="104" t="str">
        <f t="shared" ref="AA36" si="20">CONCATENATE(Y36," - ",Z36)</f>
        <v>H1AT232 - 1</v>
      </c>
      <c r="AB36" s="150">
        <f t="shared" ref="AB36" si="21">IF(V36="VENCIDA",1,IF(V36="PRÓXIMA A VENCER",2,IF(V36="EN TERMINO",3,IF(V36="CON AVANCE",4,IF(V36="CUMPLIDA",5,)))))</f>
        <v>3</v>
      </c>
      <c r="AC36" s="150">
        <f t="shared" ref="AC36" si="22">IF(Z37=Z36+1,MIN(AB36,AC37),AB36)</f>
        <v>3</v>
      </c>
      <c r="AD36" s="150" t="str">
        <f>IF(A36&lt;&gt;"",MID(F36,1,FIND(" ",F36,1)-1),AD35)</f>
        <v>H1AT232.</v>
      </c>
      <c r="AE36" s="150" t="str">
        <f t="shared" ref="AE36" si="23">IFERROR(MID(AD36,1,FIND(".",AD36,1)-1),AD36)</f>
        <v>H1AT232</v>
      </c>
      <c r="AF36" s="60"/>
      <c r="AG36" s="61"/>
      <c r="AH36" s="14"/>
    </row>
    <row r="37" spans="1:34" s="15" customFormat="1" ht="225" customHeight="1" x14ac:dyDescent="0.2">
      <c r="A37" s="141" t="str">
        <f>IF(ISBLANK(D37),"",COUNTA($D$2:D37))</f>
        <v/>
      </c>
      <c r="B37" s="125">
        <f t="shared" si="0"/>
        <v>36</v>
      </c>
      <c r="C37" s="142"/>
      <c r="D37" s="125"/>
      <c r="E37" s="137" t="s">
        <v>1712</v>
      </c>
      <c r="F37" s="126" t="s">
        <v>2172</v>
      </c>
      <c r="G37" s="126" t="s">
        <v>2163</v>
      </c>
      <c r="H37" s="126" t="s">
        <v>2174</v>
      </c>
      <c r="I37" s="126" t="s">
        <v>2165</v>
      </c>
      <c r="J37" s="124" t="s">
        <v>2176</v>
      </c>
      <c r="K37" s="124">
        <v>1</v>
      </c>
      <c r="L37" s="146">
        <v>44607</v>
      </c>
      <c r="M37" s="146">
        <v>44614</v>
      </c>
      <c r="N37" s="78">
        <f t="shared" si="13"/>
        <v>1</v>
      </c>
      <c r="O37" s="137" t="s">
        <v>2166</v>
      </c>
      <c r="P37" s="76">
        <v>1</v>
      </c>
      <c r="Q37" s="79">
        <f>IF(P37/K37&gt;1,100,+P37/K37*100)</f>
        <v>100</v>
      </c>
      <c r="R37" s="89">
        <f>+N37*Q37/100</f>
        <v>1</v>
      </c>
      <c r="S37" s="89">
        <f>IF(M37&lt;=$AG$1,R37,0)</f>
        <v>1</v>
      </c>
      <c r="T37" s="89">
        <f>IF($AG$1&gt;=M37,N37,0)</f>
        <v>1</v>
      </c>
      <c r="U37" s="142"/>
      <c r="V37" s="100" t="str">
        <f>IF(Q37=100,"CUMPLIDA",IF(M37-$AG$1&lt;0,"VENCIDA",IF(M37-$AG$1&lt;=30,"PRÓXIMA A VENCER",IF(Q37&gt;0,"CON AVANCE","EN TERMINO"))))</f>
        <v>CUMPLIDA</v>
      </c>
      <c r="W37" s="100" t="str">
        <f>IF(A37&lt;&gt;"",IF(AC37=1,"VENCIDO",IF(AC37=2,"PRÓXIMO A VENCER",IF(AC37=3,"EN TERMINO",IF(AC37=4,"CON AVANCE",IF(AC37=5,"CUMPLIDO",))))),"")</f>
        <v/>
      </c>
      <c r="X37" s="158" t="s">
        <v>2168</v>
      </c>
      <c r="Y37" s="158" t="str">
        <f>AE37</f>
        <v>H1AT232</v>
      </c>
      <c r="Z37" s="104">
        <f>IF(A37&lt;&gt;"",1,Z36+1)</f>
        <v>2</v>
      </c>
      <c r="AA37" s="104" t="str">
        <f t="shared" ref="AA37" si="24">CONCATENATE(Y37," - ",Z37)</f>
        <v>H1AT232 - 2</v>
      </c>
      <c r="AB37" s="150">
        <f t="shared" si="17"/>
        <v>5</v>
      </c>
      <c r="AC37" s="150">
        <f t="shared" si="16"/>
        <v>5</v>
      </c>
      <c r="AD37" s="150" t="str">
        <f>IF(A37&lt;&gt;"",MID(F37,1,FIND(" ",F37,1)-1),AD36)</f>
        <v>H1AT232.</v>
      </c>
      <c r="AE37" s="150" t="str">
        <f t="shared" si="18"/>
        <v>H1AT232</v>
      </c>
      <c r="AF37" s="60"/>
      <c r="AG37" s="61"/>
      <c r="AH37" s="14"/>
    </row>
    <row r="38" spans="1:34" s="15" customFormat="1" ht="357" hidden="1" customHeight="1" x14ac:dyDescent="0.2">
      <c r="A38" s="141">
        <f>IF(ISBLANK(D38),"",COUNTA($D$2:D38))</f>
        <v>36</v>
      </c>
      <c r="B38" s="125">
        <f t="shared" si="0"/>
        <v>37</v>
      </c>
      <c r="C38" s="142"/>
      <c r="D38" s="125" t="s">
        <v>1618</v>
      </c>
      <c r="E38" s="137" t="s">
        <v>1760</v>
      </c>
      <c r="F38" s="126" t="s">
        <v>2113</v>
      </c>
      <c r="G38" s="126" t="s">
        <v>2131</v>
      </c>
      <c r="H38" s="85" t="s">
        <v>2099</v>
      </c>
      <c r="I38" s="82" t="s">
        <v>2100</v>
      </c>
      <c r="J38" s="81" t="s">
        <v>850</v>
      </c>
      <c r="K38" s="81">
        <v>1</v>
      </c>
      <c r="L38" s="109">
        <v>44564</v>
      </c>
      <c r="M38" s="109">
        <v>44715</v>
      </c>
      <c r="N38" s="78">
        <f t="shared" si="13"/>
        <v>21.571428571428573</v>
      </c>
      <c r="O38" s="81" t="s">
        <v>2038</v>
      </c>
      <c r="P38" s="76">
        <v>0</v>
      </c>
      <c r="Q38" s="79">
        <f>IF(P38/K38&gt;1,100,+P38/K38*100)</f>
        <v>0</v>
      </c>
      <c r="R38" s="89">
        <f>+N38*Q38/100</f>
        <v>0</v>
      </c>
      <c r="S38" s="89">
        <f>IF(M38&lt;=$AG$1,R38,0)</f>
        <v>0</v>
      </c>
      <c r="T38" s="89">
        <f>IF($AG$1&gt;=M38,N38,0)</f>
        <v>0</v>
      </c>
      <c r="U38" s="142"/>
      <c r="V38" s="100" t="str">
        <f>IF(Q38=100,"CUMPLIDA",IF(M38-$AG$1&lt;0,"VENCIDA",IF(M38-$AG$1&lt;=30,"PRÓXIMA A VENCER",IF(Q38&gt;0,"CON AVANCE","EN TERMINO"))))</f>
        <v>EN TERMINO</v>
      </c>
      <c r="W38" s="100" t="str">
        <f>IF(A38&lt;&gt;"",IF(AC38=1,"VENCIDO",IF(AC38=2,"PRÓXIMO A VENCER",IF(AC38=3,"EN TERMINO",IF(AC38=4,"CON AVANCE",IF(AC38=5,"CUMPLIDO",))))),"")</f>
        <v>EN TERMINO</v>
      </c>
      <c r="X38" s="158" t="s">
        <v>2130</v>
      </c>
      <c r="Y38" s="158" t="str">
        <f>AE38</f>
        <v>H1ACC1234</v>
      </c>
      <c r="Z38" s="104">
        <f>IF(A38&lt;&gt;"",1,Z1+1)</f>
        <v>1</v>
      </c>
      <c r="AA38" s="104" t="str">
        <f t="shared" ref="AA38:AA55" si="25">CONCATENATE(Y38," - ",Z38)</f>
        <v>H1ACC1234 - 1</v>
      </c>
      <c r="AB38" s="150">
        <f t="shared" si="17"/>
        <v>3</v>
      </c>
      <c r="AC38" s="150">
        <f t="shared" si="16"/>
        <v>3</v>
      </c>
      <c r="AD38" s="150" t="str">
        <f>IF(A38&lt;&gt;"",MID(F38,1,FIND(" ",F38,1)-1),AD37)</f>
        <v>H1ACC1234.</v>
      </c>
      <c r="AE38" s="150" t="str">
        <f t="shared" si="18"/>
        <v>H1ACC1234</v>
      </c>
      <c r="AF38" s="60"/>
      <c r="AG38" s="61"/>
      <c r="AH38" s="14"/>
    </row>
    <row r="39" spans="1:34" s="15" customFormat="1" ht="357" hidden="1" customHeight="1" x14ac:dyDescent="0.2">
      <c r="A39" s="141">
        <f>IF(ISBLANK(D39),"",COUNTA($D$2:D39))</f>
        <v>37</v>
      </c>
      <c r="B39" s="125">
        <f t="shared" si="0"/>
        <v>38</v>
      </c>
      <c r="C39" s="142"/>
      <c r="D39" s="125" t="s">
        <v>832</v>
      </c>
      <c r="E39" s="137" t="s">
        <v>1760</v>
      </c>
      <c r="F39" s="126" t="s">
        <v>2114</v>
      </c>
      <c r="G39" s="126" t="s">
        <v>2083</v>
      </c>
      <c r="H39" s="156" t="s">
        <v>2101</v>
      </c>
      <c r="I39" s="156" t="s">
        <v>2102</v>
      </c>
      <c r="J39" s="141" t="s">
        <v>2103</v>
      </c>
      <c r="K39" s="141">
        <v>1</v>
      </c>
      <c r="L39" s="109">
        <v>44564</v>
      </c>
      <c r="M39" s="109">
        <v>44595</v>
      </c>
      <c r="N39" s="78">
        <f t="shared" si="13"/>
        <v>4.4285714285714288</v>
      </c>
      <c r="O39" s="81" t="s">
        <v>2038</v>
      </c>
      <c r="P39" s="76">
        <v>0</v>
      </c>
      <c r="Q39" s="79">
        <f>IF(P39/K39&gt;1,100,+P39/K39*100)</f>
        <v>0</v>
      </c>
      <c r="R39" s="89">
        <f>+N39*Q39/100</f>
        <v>0</v>
      </c>
      <c r="S39" s="89">
        <f>IF(M39&lt;=$AG$1,R39,0)</f>
        <v>0</v>
      </c>
      <c r="T39" s="89">
        <f>IF($AG$1&gt;=M39,N39,0)</f>
        <v>4.4285714285714288</v>
      </c>
      <c r="U39" s="142"/>
      <c r="V39" s="100" t="str">
        <f>IF(Q39=100,"CUMPLIDA",IF(M39-$AG$1&lt;0,"VENCIDA",IF(M39-$AG$1&lt;=30,"PRÓXIMA A VENCER",IF(Q39&gt;0,"CON AVANCE","EN TERMINO"))))</f>
        <v>VENCIDA</v>
      </c>
      <c r="W39" s="100" t="str">
        <f>IF(A39&lt;&gt;"",IF(AC39=1,"VENCIDO",IF(AC39=2,"PRÓXIMO A VENCER",IF(AC39=3,"EN TERMINO",IF(AC39=4,"CON AVANCE",IF(AC39=5,"CUMPLIDO",))))),"")</f>
        <v>VENCIDO</v>
      </c>
      <c r="X39" s="158" t="s">
        <v>2130</v>
      </c>
      <c r="Y39" s="158" t="str">
        <f t="shared" ref="Y39:Y55" si="26">AE39</f>
        <v>H2ACC1234</v>
      </c>
      <c r="Z39" s="104">
        <f>IF(A39&lt;&gt;"",1,Z38+1)</f>
        <v>1</v>
      </c>
      <c r="AA39" s="104" t="str">
        <f t="shared" si="25"/>
        <v>H2ACC1234 - 1</v>
      </c>
      <c r="AB39" s="150">
        <f t="shared" si="17"/>
        <v>1</v>
      </c>
      <c r="AC39" s="150">
        <f t="shared" si="16"/>
        <v>1</v>
      </c>
      <c r="AD39" s="150" t="str">
        <f>IF(A39&lt;&gt;"",MID(F39,1,FIND(" ",F39,1)-1),AD38)</f>
        <v>H2ACC1234.</v>
      </c>
      <c r="AE39" s="150" t="str">
        <f t="shared" si="18"/>
        <v>H2ACC1234</v>
      </c>
      <c r="AF39" s="60"/>
      <c r="AG39" s="61"/>
      <c r="AH39" s="14"/>
    </row>
    <row r="40" spans="1:34" s="15" customFormat="1" ht="357" hidden="1" customHeight="1" x14ac:dyDescent="0.2">
      <c r="A40" s="141">
        <f>IF(ISBLANK(D40),"",COUNTA($D$2:D40))</f>
        <v>38</v>
      </c>
      <c r="B40" s="125">
        <f t="shared" si="0"/>
        <v>39</v>
      </c>
      <c r="C40" s="142"/>
      <c r="D40" s="124" t="s">
        <v>947</v>
      </c>
      <c r="E40" s="137" t="s">
        <v>1760</v>
      </c>
      <c r="F40" s="126" t="s">
        <v>2115</v>
      </c>
      <c r="G40" s="126" t="s">
        <v>2134</v>
      </c>
      <c r="H40" s="156" t="s">
        <v>2104</v>
      </c>
      <c r="I40" s="156" t="s">
        <v>2102</v>
      </c>
      <c r="J40" s="141" t="s">
        <v>2103</v>
      </c>
      <c r="K40" s="141">
        <v>1</v>
      </c>
      <c r="L40" s="109">
        <v>44564</v>
      </c>
      <c r="M40" s="109">
        <v>44595</v>
      </c>
      <c r="N40" s="78">
        <f t="shared" si="13"/>
        <v>4.4285714285714288</v>
      </c>
      <c r="O40" s="81" t="s">
        <v>2038</v>
      </c>
      <c r="P40" s="76">
        <v>0</v>
      </c>
      <c r="Q40" s="79">
        <f>IF(P40/K40&gt;1,100,+P40/K40*100)</f>
        <v>0</v>
      </c>
      <c r="R40" s="89">
        <f>+N40*Q40/100</f>
        <v>0</v>
      </c>
      <c r="S40" s="89">
        <f>IF(M40&lt;=$AG$1,R40,0)</f>
        <v>0</v>
      </c>
      <c r="T40" s="89">
        <f>IF($AG$1&gt;=M40,N40,0)</f>
        <v>4.4285714285714288</v>
      </c>
      <c r="U40" s="142"/>
      <c r="V40" s="100" t="str">
        <f>IF(Q40=100,"CUMPLIDA",IF(M40-$AG$1&lt;0,"VENCIDA",IF(M40-$AG$1&lt;=30,"PRÓXIMA A VENCER",IF(Q40&gt;0,"CON AVANCE","EN TERMINO"))))</f>
        <v>VENCIDA</v>
      </c>
      <c r="W40" s="100" t="str">
        <f>IF(A40&lt;&gt;"",IF(AC40=1,"VENCIDO",IF(AC40=2,"PRÓXIMO A VENCER",IF(AC40=3,"EN TERMINO",IF(AC40=4,"CON AVANCE",IF(AC40=5,"CUMPLIDO",))))),"")</f>
        <v>VENCIDO</v>
      </c>
      <c r="X40" s="158" t="s">
        <v>2130</v>
      </c>
      <c r="Y40" s="158" t="str">
        <f t="shared" si="26"/>
        <v>H3ACC1234</v>
      </c>
      <c r="Z40" s="104">
        <f>IF(A40&lt;&gt;"",1,Z39+1)</f>
        <v>1</v>
      </c>
      <c r="AA40" s="104" t="str">
        <f t="shared" si="25"/>
        <v>H3ACC1234 - 1</v>
      </c>
      <c r="AB40" s="150">
        <f t="shared" si="17"/>
        <v>1</v>
      </c>
      <c r="AC40" s="150">
        <f t="shared" si="16"/>
        <v>1</v>
      </c>
      <c r="AD40" s="150" t="str">
        <f>IF(A40&lt;&gt;"",MID(F40,1,FIND(" ",F40,1)-1),AD39)</f>
        <v>H3ACC1234.</v>
      </c>
      <c r="AE40" s="150" t="str">
        <f t="shared" si="18"/>
        <v>H3ACC1234</v>
      </c>
      <c r="AF40" s="60"/>
      <c r="AG40" s="61"/>
      <c r="AH40" s="14"/>
    </row>
    <row r="41" spans="1:34" s="15" customFormat="1" ht="357" hidden="1" customHeight="1" x14ac:dyDescent="0.2">
      <c r="A41" s="141">
        <f>IF(ISBLANK(D41),"",COUNTA($D$2:D41))</f>
        <v>39</v>
      </c>
      <c r="B41" s="125">
        <f t="shared" si="0"/>
        <v>40</v>
      </c>
      <c r="C41" s="142"/>
      <c r="D41" s="125" t="s">
        <v>945</v>
      </c>
      <c r="E41" s="137" t="s">
        <v>171</v>
      </c>
      <c r="F41" s="126" t="s">
        <v>2170</v>
      </c>
      <c r="G41" s="126" t="s">
        <v>2084</v>
      </c>
      <c r="H41" s="156" t="s">
        <v>2105</v>
      </c>
      <c r="I41" s="156" t="s">
        <v>2106</v>
      </c>
      <c r="J41" s="141" t="s">
        <v>2103</v>
      </c>
      <c r="K41" s="141">
        <v>1</v>
      </c>
      <c r="L41" s="109">
        <v>44564</v>
      </c>
      <c r="M41" s="109">
        <v>44654</v>
      </c>
      <c r="N41" s="78">
        <f t="shared" si="13"/>
        <v>12.857142857142858</v>
      </c>
      <c r="O41" s="73" t="s">
        <v>2038</v>
      </c>
      <c r="P41" s="76">
        <v>0</v>
      </c>
      <c r="Q41" s="79">
        <f>IF(P41/K41&gt;1,100,+P41/K41*100)</f>
        <v>0</v>
      </c>
      <c r="R41" s="89">
        <f>+N41*Q41/100</f>
        <v>0</v>
      </c>
      <c r="S41" s="89">
        <f>IF(M41&lt;=$AG$1,R41,0)</f>
        <v>0</v>
      </c>
      <c r="T41" s="89">
        <f>IF($AG$1&gt;=M41,N41,0)</f>
        <v>12.857142857142858</v>
      </c>
      <c r="U41" s="142"/>
      <c r="V41" s="100" t="str">
        <f>IF(Q41=100,"CUMPLIDA",IF(M41-$AG$1&lt;0,"VENCIDA",IF(M41-$AG$1&lt;=30,"PRÓXIMA A VENCER",IF(Q41&gt;0,"CON AVANCE","EN TERMINO"))))</f>
        <v>VENCIDA</v>
      </c>
      <c r="W41" s="100" t="str">
        <f>IF(A41&lt;&gt;"",IF(AC41=1,"VENCIDO",IF(AC41=2,"PRÓXIMO A VENCER",IF(AC41=3,"EN TERMINO",IF(AC41=4,"CON AVANCE",IF(AC41=5,"CUMPLIDO",))))),"")</f>
        <v>VENCIDO</v>
      </c>
      <c r="X41" s="158" t="s">
        <v>2130</v>
      </c>
      <c r="Y41" s="158" t="str">
        <f t="shared" si="26"/>
        <v>H4ACC1234</v>
      </c>
      <c r="Z41" s="104">
        <f>IF(A41&lt;&gt;"",1,Z40+1)</f>
        <v>1</v>
      </c>
      <c r="AA41" s="104" t="str">
        <f t="shared" si="25"/>
        <v>H4ACC1234 - 1</v>
      </c>
      <c r="AB41" s="150">
        <f t="shared" si="17"/>
        <v>1</v>
      </c>
      <c r="AC41" s="150">
        <f t="shared" si="16"/>
        <v>1</v>
      </c>
      <c r="AD41" s="150" t="str">
        <f>IF(A41&lt;&gt;"",MID(F41,1,FIND(" ",F41,1)-1),AD40)</f>
        <v>H4ACC1234.</v>
      </c>
      <c r="AE41" s="150" t="str">
        <f t="shared" si="18"/>
        <v>H4ACC1234</v>
      </c>
      <c r="AF41" s="60"/>
      <c r="AG41" s="61"/>
      <c r="AH41" s="14"/>
    </row>
    <row r="42" spans="1:34" s="15" customFormat="1" ht="357" hidden="1" customHeight="1" x14ac:dyDescent="0.2">
      <c r="A42" s="141">
        <f>IF(ISBLANK(D42),"",COUNTA($D$2:D42))</f>
        <v>40</v>
      </c>
      <c r="B42" s="125">
        <f t="shared" si="0"/>
        <v>41</v>
      </c>
      <c r="C42" s="142"/>
      <c r="D42" s="125" t="s">
        <v>2074</v>
      </c>
      <c r="E42" s="137" t="s">
        <v>36</v>
      </c>
      <c r="F42" s="126" t="s">
        <v>2116</v>
      </c>
      <c r="G42" s="126" t="s">
        <v>2085</v>
      </c>
      <c r="H42" s="85" t="s">
        <v>2099</v>
      </c>
      <c r="I42" s="82" t="s">
        <v>2100</v>
      </c>
      <c r="J42" s="141" t="s">
        <v>2107</v>
      </c>
      <c r="K42" s="81">
        <v>1</v>
      </c>
      <c r="L42" s="109">
        <v>44564</v>
      </c>
      <c r="M42" s="109">
        <v>44715</v>
      </c>
      <c r="N42" s="78">
        <f t="shared" si="13"/>
        <v>21.571428571428573</v>
      </c>
      <c r="O42" s="73" t="s">
        <v>2129</v>
      </c>
      <c r="P42" s="76">
        <v>0</v>
      </c>
      <c r="Q42" s="79">
        <f>IF(P42/K42&gt;1,100,+P42/K42*100)</f>
        <v>0</v>
      </c>
      <c r="R42" s="89">
        <f>+N42*Q42/100</f>
        <v>0</v>
      </c>
      <c r="S42" s="89">
        <f>IF(M42&lt;=$AG$1,R42,0)</f>
        <v>0</v>
      </c>
      <c r="T42" s="89">
        <f>IF($AG$1&gt;=M42,N42,0)</f>
        <v>0</v>
      </c>
      <c r="U42" s="142"/>
      <c r="V42" s="100" t="str">
        <f>IF(Q42=100,"CUMPLIDA",IF(M42-$AG$1&lt;0,"VENCIDA",IF(M42-$AG$1&lt;=30,"PRÓXIMA A VENCER",IF(Q42&gt;0,"CON AVANCE","EN TERMINO"))))</f>
        <v>EN TERMINO</v>
      </c>
      <c r="W42" s="100" t="str">
        <f>IF(A42&lt;&gt;"",IF(AC42=1,"VENCIDO",IF(AC42=2,"PRÓXIMO A VENCER",IF(AC42=3,"EN TERMINO",IF(AC42=4,"CON AVANCE",IF(AC42=5,"CUMPLIDO",))))),"")</f>
        <v>EN TERMINO</v>
      </c>
      <c r="X42" s="158" t="s">
        <v>2130</v>
      </c>
      <c r="Y42" s="158" t="str">
        <f t="shared" si="26"/>
        <v>H5ACC1234</v>
      </c>
      <c r="Z42" s="104">
        <f>IF(A42&lt;&gt;"",1,Z41+1)</f>
        <v>1</v>
      </c>
      <c r="AA42" s="104" t="str">
        <f t="shared" si="25"/>
        <v>H5ACC1234 - 1</v>
      </c>
      <c r="AB42" s="150">
        <f t="shared" si="17"/>
        <v>3</v>
      </c>
      <c r="AC42" s="150">
        <f t="shared" si="16"/>
        <v>3</v>
      </c>
      <c r="AD42" s="150" t="str">
        <f>IF(A42&lt;&gt;"",MID(F42,1,FIND(" ",F42,1)-1),AD41)</f>
        <v>H5ACC1234.</v>
      </c>
      <c r="AE42" s="150" t="str">
        <f t="shared" si="18"/>
        <v>H5ACC1234</v>
      </c>
      <c r="AF42" s="60"/>
      <c r="AG42" s="61"/>
      <c r="AH42" s="14"/>
    </row>
    <row r="43" spans="1:34" s="15" customFormat="1" ht="357" hidden="1" customHeight="1" x14ac:dyDescent="0.2">
      <c r="A43" s="141">
        <f>IF(ISBLANK(D43),"",COUNTA($D$2:D43))</f>
        <v>41</v>
      </c>
      <c r="B43" s="125">
        <f t="shared" si="0"/>
        <v>42</v>
      </c>
      <c r="C43" s="142"/>
      <c r="D43" s="125" t="s">
        <v>945</v>
      </c>
      <c r="E43" s="137" t="s">
        <v>171</v>
      </c>
      <c r="F43" s="126" t="s">
        <v>2117</v>
      </c>
      <c r="G43" s="126" t="s">
        <v>2086</v>
      </c>
      <c r="H43" s="156" t="s">
        <v>2108</v>
      </c>
      <c r="I43" s="156" t="s">
        <v>2106</v>
      </c>
      <c r="J43" s="141" t="s">
        <v>2103</v>
      </c>
      <c r="K43" s="141">
        <v>1</v>
      </c>
      <c r="L43" s="109">
        <v>44564</v>
      </c>
      <c r="M43" s="109">
        <v>44654</v>
      </c>
      <c r="N43" s="78">
        <f t="shared" si="13"/>
        <v>12.857142857142858</v>
      </c>
      <c r="O43" s="73" t="s">
        <v>2038</v>
      </c>
      <c r="P43" s="76">
        <v>0</v>
      </c>
      <c r="Q43" s="79">
        <f>IF(P43/K43&gt;1,100,+P43/K43*100)</f>
        <v>0</v>
      </c>
      <c r="R43" s="89">
        <f>+N43*Q43/100</f>
        <v>0</v>
      </c>
      <c r="S43" s="89">
        <f>IF(M43&lt;=$AG$1,R43,0)</f>
        <v>0</v>
      </c>
      <c r="T43" s="89">
        <f>IF($AG$1&gt;=M43,N43,0)</f>
        <v>12.857142857142858</v>
      </c>
      <c r="U43" s="142"/>
      <c r="V43" s="100" t="str">
        <f>IF(Q43=100,"CUMPLIDA",IF(M43-$AG$1&lt;0,"VENCIDA",IF(M43-$AG$1&lt;=30,"PRÓXIMA A VENCER",IF(Q43&gt;0,"CON AVANCE","EN TERMINO"))))</f>
        <v>VENCIDA</v>
      </c>
      <c r="W43" s="100" t="str">
        <f>IF(A43&lt;&gt;"",IF(AC43=1,"VENCIDO",IF(AC43=2,"PRÓXIMO A VENCER",IF(AC43=3,"EN TERMINO",IF(AC43=4,"CON AVANCE",IF(AC43=5,"CUMPLIDO",))))),"")</f>
        <v>VENCIDO</v>
      </c>
      <c r="X43" s="158" t="s">
        <v>2130</v>
      </c>
      <c r="Y43" s="158" t="str">
        <f t="shared" si="26"/>
        <v>H6ACC1234</v>
      </c>
      <c r="Z43" s="104">
        <f>IF(A43&lt;&gt;"",1,Z42+1)</f>
        <v>1</v>
      </c>
      <c r="AA43" s="104" t="str">
        <f t="shared" si="25"/>
        <v>H6ACC1234 - 1</v>
      </c>
      <c r="AB43" s="150">
        <f t="shared" si="17"/>
        <v>1</v>
      </c>
      <c r="AC43" s="150">
        <f t="shared" si="16"/>
        <v>1</v>
      </c>
      <c r="AD43" s="150" t="str">
        <f>IF(A43&lt;&gt;"",MID(F43,1,FIND(" ",F43,1)-1),AD42)</f>
        <v>H6ACC1234.</v>
      </c>
      <c r="AE43" s="150" t="str">
        <f t="shared" si="18"/>
        <v>H6ACC1234</v>
      </c>
      <c r="AF43" s="60"/>
      <c r="AG43" s="61"/>
      <c r="AH43" s="14"/>
    </row>
    <row r="44" spans="1:34" s="15" customFormat="1" ht="357" hidden="1" customHeight="1" x14ac:dyDescent="0.2">
      <c r="A44" s="141">
        <f>IF(ISBLANK(D44),"",COUNTA($D$2:D44))</f>
        <v>42</v>
      </c>
      <c r="B44" s="125">
        <f t="shared" si="0"/>
        <v>43</v>
      </c>
      <c r="C44" s="142"/>
      <c r="D44" s="125" t="s">
        <v>2075</v>
      </c>
      <c r="E44" s="137" t="s">
        <v>171</v>
      </c>
      <c r="F44" s="126" t="s">
        <v>2118</v>
      </c>
      <c r="G44" s="126" t="s">
        <v>2087</v>
      </c>
      <c r="H44" s="156" t="s">
        <v>2108</v>
      </c>
      <c r="I44" s="156" t="s">
        <v>2106</v>
      </c>
      <c r="J44" s="141" t="s">
        <v>2103</v>
      </c>
      <c r="K44" s="141">
        <v>1</v>
      </c>
      <c r="L44" s="109">
        <v>44564</v>
      </c>
      <c r="M44" s="109">
        <v>44654</v>
      </c>
      <c r="N44" s="78">
        <f t="shared" si="13"/>
        <v>12.857142857142858</v>
      </c>
      <c r="O44" s="73" t="s">
        <v>2038</v>
      </c>
      <c r="P44" s="76">
        <v>0</v>
      </c>
      <c r="Q44" s="79">
        <f>IF(P44/K44&gt;1,100,+P44/K44*100)</f>
        <v>0</v>
      </c>
      <c r="R44" s="89">
        <f>+N44*Q44/100</f>
        <v>0</v>
      </c>
      <c r="S44" s="89">
        <f>IF(M44&lt;=$AG$1,R44,0)</f>
        <v>0</v>
      </c>
      <c r="T44" s="89">
        <f>IF($AG$1&gt;=M44,N44,0)</f>
        <v>12.857142857142858</v>
      </c>
      <c r="U44" s="142"/>
      <c r="V44" s="100" t="str">
        <f>IF(Q44=100,"CUMPLIDA",IF(M44-$AG$1&lt;0,"VENCIDA",IF(M44-$AG$1&lt;=30,"PRÓXIMA A VENCER",IF(Q44&gt;0,"CON AVANCE","EN TERMINO"))))</f>
        <v>VENCIDA</v>
      </c>
      <c r="W44" s="100" t="str">
        <f>IF(A44&lt;&gt;"",IF(AC44=1,"VENCIDO",IF(AC44=2,"PRÓXIMO A VENCER",IF(AC44=3,"EN TERMINO",IF(AC44=4,"CON AVANCE",IF(AC44=5,"CUMPLIDO",))))),"")</f>
        <v>VENCIDO</v>
      </c>
      <c r="X44" s="158" t="s">
        <v>2130</v>
      </c>
      <c r="Y44" s="158" t="str">
        <f t="shared" si="26"/>
        <v>H7ACC1234</v>
      </c>
      <c r="Z44" s="104">
        <f>IF(A44&lt;&gt;"",1,Z43+1)</f>
        <v>1</v>
      </c>
      <c r="AA44" s="104" t="str">
        <f t="shared" si="25"/>
        <v>H7ACC1234 - 1</v>
      </c>
      <c r="AB44" s="150">
        <f t="shared" si="17"/>
        <v>1</v>
      </c>
      <c r="AC44" s="150">
        <f t="shared" si="16"/>
        <v>1</v>
      </c>
      <c r="AD44" s="150" t="str">
        <f>IF(A44&lt;&gt;"",MID(F44,1,FIND(" ",F44,1)-1),AD43)</f>
        <v>H7ACC1234.</v>
      </c>
      <c r="AE44" s="150" t="str">
        <f t="shared" si="18"/>
        <v>H7ACC1234</v>
      </c>
      <c r="AF44" s="60"/>
      <c r="AG44" s="61"/>
      <c r="AH44" s="14"/>
    </row>
    <row r="45" spans="1:34" s="15" customFormat="1" ht="357" hidden="1" customHeight="1" x14ac:dyDescent="0.2">
      <c r="A45" s="141">
        <f>IF(ISBLANK(D45),"",COUNTA($D$2:D45))</f>
        <v>43</v>
      </c>
      <c r="B45" s="125">
        <f t="shared" si="0"/>
        <v>44</v>
      </c>
      <c r="C45" s="142"/>
      <c r="D45" s="125" t="s">
        <v>945</v>
      </c>
      <c r="E45" s="137" t="s">
        <v>171</v>
      </c>
      <c r="F45" s="126" t="s">
        <v>2119</v>
      </c>
      <c r="G45" s="126" t="s">
        <v>2088</v>
      </c>
      <c r="H45" s="156" t="s">
        <v>2108</v>
      </c>
      <c r="I45" s="156" t="s">
        <v>2106</v>
      </c>
      <c r="J45" s="141" t="s">
        <v>2103</v>
      </c>
      <c r="K45" s="141">
        <v>1</v>
      </c>
      <c r="L45" s="109">
        <v>44564</v>
      </c>
      <c r="M45" s="109">
        <v>44654</v>
      </c>
      <c r="N45" s="78">
        <f t="shared" si="13"/>
        <v>12.857142857142858</v>
      </c>
      <c r="O45" s="73" t="s">
        <v>2038</v>
      </c>
      <c r="P45" s="76">
        <v>0</v>
      </c>
      <c r="Q45" s="79">
        <f>IF(P45/K45&gt;1,100,+P45/K45*100)</f>
        <v>0</v>
      </c>
      <c r="R45" s="89">
        <f>+N45*Q45/100</f>
        <v>0</v>
      </c>
      <c r="S45" s="89">
        <f>IF(M45&lt;=$AG$1,R45,0)</f>
        <v>0</v>
      </c>
      <c r="T45" s="89">
        <f>IF($AG$1&gt;=M45,N45,0)</f>
        <v>12.857142857142858</v>
      </c>
      <c r="U45" s="142"/>
      <c r="V45" s="100" t="str">
        <f>IF(Q45=100,"CUMPLIDA",IF(M45-$AG$1&lt;0,"VENCIDA",IF(M45-$AG$1&lt;=30,"PRÓXIMA A VENCER",IF(Q45&gt;0,"CON AVANCE","EN TERMINO"))))</f>
        <v>VENCIDA</v>
      </c>
      <c r="W45" s="100" t="str">
        <f>IF(A45&lt;&gt;"",IF(AC45=1,"VENCIDO",IF(AC45=2,"PRÓXIMO A VENCER",IF(AC45=3,"EN TERMINO",IF(AC45=4,"CON AVANCE",IF(AC45=5,"CUMPLIDO",))))),"")</f>
        <v>VENCIDO</v>
      </c>
      <c r="X45" s="158" t="s">
        <v>2130</v>
      </c>
      <c r="Y45" s="158" t="str">
        <f t="shared" si="26"/>
        <v>H8ACC1234</v>
      </c>
      <c r="Z45" s="104">
        <f>IF(A45&lt;&gt;"",1,Z44+1)</f>
        <v>1</v>
      </c>
      <c r="AA45" s="104" t="str">
        <f t="shared" si="25"/>
        <v>H8ACC1234 - 1</v>
      </c>
      <c r="AB45" s="150">
        <f t="shared" si="17"/>
        <v>1</v>
      </c>
      <c r="AC45" s="150">
        <f t="shared" si="16"/>
        <v>1</v>
      </c>
      <c r="AD45" s="150" t="str">
        <f>IF(A45&lt;&gt;"",MID(F45,1,FIND(" ",F45,1)-1),AD44)</f>
        <v>H8ACC1234.</v>
      </c>
      <c r="AE45" s="150" t="str">
        <f t="shared" si="18"/>
        <v>H8ACC1234</v>
      </c>
      <c r="AF45" s="60"/>
      <c r="AG45" s="61"/>
      <c r="AH45" s="14"/>
    </row>
    <row r="46" spans="1:34" s="15" customFormat="1" ht="357" hidden="1" customHeight="1" x14ac:dyDescent="0.2">
      <c r="A46" s="141">
        <f>IF(ISBLANK(D46),"",COUNTA($D$2:D46))</f>
        <v>44</v>
      </c>
      <c r="B46" s="125">
        <f t="shared" si="0"/>
        <v>45</v>
      </c>
      <c r="C46" s="142"/>
      <c r="D46" s="73" t="s">
        <v>945</v>
      </c>
      <c r="E46" s="137" t="s">
        <v>171</v>
      </c>
      <c r="F46" s="82" t="s">
        <v>2120</v>
      </c>
      <c r="G46" s="82" t="s">
        <v>2089</v>
      </c>
      <c r="H46" s="156" t="s">
        <v>2109</v>
      </c>
      <c r="I46" s="156" t="s">
        <v>2106</v>
      </c>
      <c r="J46" s="141" t="s">
        <v>2103</v>
      </c>
      <c r="K46" s="141">
        <v>1</v>
      </c>
      <c r="L46" s="109">
        <v>44564</v>
      </c>
      <c r="M46" s="109">
        <v>44654</v>
      </c>
      <c r="N46" s="78">
        <f t="shared" si="13"/>
        <v>12.857142857142858</v>
      </c>
      <c r="O46" s="73" t="s">
        <v>2038</v>
      </c>
      <c r="P46" s="76">
        <v>0</v>
      </c>
      <c r="Q46" s="79">
        <f>IF(P46/K46&gt;1,100,+P46/K46*100)</f>
        <v>0</v>
      </c>
      <c r="R46" s="89">
        <f>+N46*Q46/100</f>
        <v>0</v>
      </c>
      <c r="S46" s="89">
        <f>IF(M46&lt;=$AG$1,R46,0)</f>
        <v>0</v>
      </c>
      <c r="T46" s="89">
        <f>IF($AG$1&gt;=M46,N46,0)</f>
        <v>12.857142857142858</v>
      </c>
      <c r="U46" s="142"/>
      <c r="V46" s="100" t="str">
        <f>IF(Q46=100,"CUMPLIDA",IF(M46-$AG$1&lt;0,"VENCIDA",IF(M46-$AG$1&lt;=30,"PRÓXIMA A VENCER",IF(Q46&gt;0,"CON AVANCE","EN TERMINO"))))</f>
        <v>VENCIDA</v>
      </c>
      <c r="W46" s="100" t="str">
        <f>IF(A46&lt;&gt;"",IF(AC46=1,"VENCIDO",IF(AC46=2,"PRÓXIMO A VENCER",IF(AC46=3,"EN TERMINO",IF(AC46=4,"CON AVANCE",IF(AC46=5,"CUMPLIDO",))))),"")</f>
        <v>VENCIDO</v>
      </c>
      <c r="X46" s="158" t="s">
        <v>2130</v>
      </c>
      <c r="Y46" s="158" t="str">
        <f t="shared" si="26"/>
        <v>H10ACC1234</v>
      </c>
      <c r="Z46" s="104">
        <f>IF(A46&lt;&gt;"",1,Z45+1)</f>
        <v>1</v>
      </c>
      <c r="AA46" s="104" t="str">
        <f t="shared" si="25"/>
        <v>H10ACC1234 - 1</v>
      </c>
      <c r="AB46" s="150">
        <f t="shared" si="17"/>
        <v>1</v>
      </c>
      <c r="AC46" s="150">
        <f t="shared" si="16"/>
        <v>1</v>
      </c>
      <c r="AD46" s="150" t="str">
        <f>IF(A46&lt;&gt;"",MID(F46,1,FIND(" ",F46,1)-1),AD45)</f>
        <v>H10ACC1234.</v>
      </c>
      <c r="AE46" s="150" t="str">
        <f t="shared" si="18"/>
        <v>H10ACC1234</v>
      </c>
      <c r="AF46" s="60"/>
      <c r="AG46" s="61"/>
      <c r="AH46" s="14"/>
    </row>
    <row r="47" spans="1:34" s="15" customFormat="1" ht="357" hidden="1" customHeight="1" x14ac:dyDescent="0.2">
      <c r="A47" s="141">
        <f>IF(ISBLANK(D47),"",COUNTA($D$2:D47))</f>
        <v>45</v>
      </c>
      <c r="B47" s="125">
        <f t="shared" si="0"/>
        <v>46</v>
      </c>
      <c r="C47" s="142"/>
      <c r="D47" s="73" t="s">
        <v>2076</v>
      </c>
      <c r="E47" s="137" t="s">
        <v>155</v>
      </c>
      <c r="F47" s="80" t="s">
        <v>2121</v>
      </c>
      <c r="G47" s="80" t="s">
        <v>2090</v>
      </c>
      <c r="H47" s="156" t="s">
        <v>2099</v>
      </c>
      <c r="I47" s="82" t="s">
        <v>2100</v>
      </c>
      <c r="J47" s="141" t="s">
        <v>2107</v>
      </c>
      <c r="K47" s="141">
        <v>2</v>
      </c>
      <c r="L47" s="77">
        <v>44564</v>
      </c>
      <c r="M47" s="77">
        <v>44715</v>
      </c>
      <c r="N47" s="78">
        <f t="shared" si="13"/>
        <v>21.571428571428573</v>
      </c>
      <c r="O47" s="73" t="s">
        <v>2129</v>
      </c>
      <c r="P47" s="76">
        <v>0</v>
      </c>
      <c r="Q47" s="79">
        <f>IF(P47/K47&gt;1,100,+P47/K47*100)</f>
        <v>0</v>
      </c>
      <c r="R47" s="89">
        <f>+N47*Q47/100</f>
        <v>0</v>
      </c>
      <c r="S47" s="89">
        <f>IF(M47&lt;=$AG$1,R47,0)</f>
        <v>0</v>
      </c>
      <c r="T47" s="89">
        <f>IF($AG$1&gt;=M47,N47,0)</f>
        <v>0</v>
      </c>
      <c r="U47" s="142"/>
      <c r="V47" s="100" t="str">
        <f>IF(Q47=100,"CUMPLIDA",IF(M47-$AG$1&lt;0,"VENCIDA",IF(M47-$AG$1&lt;=30,"PRÓXIMA A VENCER",IF(Q47&gt;0,"CON AVANCE","EN TERMINO"))))</f>
        <v>EN TERMINO</v>
      </c>
      <c r="W47" s="100" t="str">
        <f>IF(A47&lt;&gt;"",IF(AC47=1,"VENCIDO",IF(AC47=2,"PRÓXIMO A VENCER",IF(AC47=3,"EN TERMINO",IF(AC47=4,"CON AVANCE",IF(AC47=5,"CUMPLIDO",))))),"")</f>
        <v>EN TERMINO</v>
      </c>
      <c r="X47" s="158" t="s">
        <v>2130</v>
      </c>
      <c r="Y47" s="158" t="str">
        <f t="shared" si="26"/>
        <v>H11ACC1234</v>
      </c>
      <c r="Z47" s="104">
        <f>IF(A47&lt;&gt;"",1,Z46+1)</f>
        <v>1</v>
      </c>
      <c r="AA47" s="104" t="str">
        <f t="shared" si="25"/>
        <v>H11ACC1234 - 1</v>
      </c>
      <c r="AB47" s="150">
        <f t="shared" si="17"/>
        <v>3</v>
      </c>
      <c r="AC47" s="150">
        <f t="shared" si="16"/>
        <v>3</v>
      </c>
      <c r="AD47" s="150" t="str">
        <f>IF(A47&lt;&gt;"",MID(F47,1,FIND(" ",F47,1)-1),AD46)</f>
        <v>H11ACC1234.</v>
      </c>
      <c r="AE47" s="150" t="str">
        <f t="shared" si="18"/>
        <v>H11ACC1234</v>
      </c>
      <c r="AF47" s="60"/>
      <c r="AG47" s="61"/>
      <c r="AH47" s="14"/>
    </row>
    <row r="48" spans="1:34" s="15" customFormat="1" ht="357" hidden="1" customHeight="1" x14ac:dyDescent="0.2">
      <c r="A48" s="141">
        <f>IF(ISBLANK(D48),"",COUNTA($D$2:D48))</f>
        <v>46</v>
      </c>
      <c r="B48" s="125">
        <f t="shared" si="0"/>
        <v>47</v>
      </c>
      <c r="C48" s="142"/>
      <c r="D48" s="73" t="s">
        <v>2077</v>
      </c>
      <c r="E48" s="137" t="s">
        <v>155</v>
      </c>
      <c r="F48" s="80" t="s">
        <v>2122</v>
      </c>
      <c r="G48" s="80" t="s">
        <v>2091</v>
      </c>
      <c r="H48" s="156" t="s">
        <v>2109</v>
      </c>
      <c r="I48" s="156" t="s">
        <v>2106</v>
      </c>
      <c r="J48" s="141" t="s">
        <v>2103</v>
      </c>
      <c r="K48" s="141">
        <v>1</v>
      </c>
      <c r="L48" s="109">
        <v>44564</v>
      </c>
      <c r="M48" s="109">
        <v>44654</v>
      </c>
      <c r="N48" s="78">
        <f t="shared" si="13"/>
        <v>12.857142857142858</v>
      </c>
      <c r="O48" s="73" t="s">
        <v>2129</v>
      </c>
      <c r="P48" s="76">
        <v>0</v>
      </c>
      <c r="Q48" s="79">
        <f>IF(P48/K48&gt;1,100,+P48/K48*100)</f>
        <v>0</v>
      </c>
      <c r="R48" s="89">
        <f>+N48*Q48/100</f>
        <v>0</v>
      </c>
      <c r="S48" s="89">
        <f>IF(M48&lt;=$AG$1,R48,0)</f>
        <v>0</v>
      </c>
      <c r="T48" s="89">
        <f>IF($AG$1&gt;=M48,N48,0)</f>
        <v>12.857142857142858</v>
      </c>
      <c r="U48" s="142"/>
      <c r="V48" s="100" t="str">
        <f>IF(Q48=100,"CUMPLIDA",IF(M48-$AG$1&lt;0,"VENCIDA",IF(M48-$AG$1&lt;=30,"PRÓXIMA A VENCER",IF(Q48&gt;0,"CON AVANCE","EN TERMINO"))))</f>
        <v>VENCIDA</v>
      </c>
      <c r="W48" s="100" t="str">
        <f>IF(A48&lt;&gt;"",IF(AC48=1,"VENCIDO",IF(AC48=2,"PRÓXIMO A VENCER",IF(AC48=3,"EN TERMINO",IF(AC48=4,"CON AVANCE",IF(AC48=5,"CUMPLIDO",))))),"")</f>
        <v>VENCIDO</v>
      </c>
      <c r="X48" s="158" t="s">
        <v>2130</v>
      </c>
      <c r="Y48" s="158" t="str">
        <f t="shared" si="26"/>
        <v>H12ACC1234</v>
      </c>
      <c r="Z48" s="104">
        <f>IF(A48&lt;&gt;"",1,Z47+1)</f>
        <v>1</v>
      </c>
      <c r="AA48" s="104" t="str">
        <f t="shared" si="25"/>
        <v>H12ACC1234 - 1</v>
      </c>
      <c r="AB48" s="150">
        <f t="shared" si="17"/>
        <v>1</v>
      </c>
      <c r="AC48" s="150">
        <f t="shared" si="16"/>
        <v>1</v>
      </c>
      <c r="AD48" s="150" t="str">
        <f>IF(A48&lt;&gt;"",MID(F48,1,FIND(" ",F48,1)-1),AD47)</f>
        <v>H12ACC1234.</v>
      </c>
      <c r="AE48" s="150" t="str">
        <f t="shared" si="18"/>
        <v>H12ACC1234</v>
      </c>
      <c r="AF48" s="60"/>
      <c r="AG48" s="61"/>
      <c r="AH48" s="14"/>
    </row>
    <row r="49" spans="1:34" s="15" customFormat="1" ht="357" hidden="1" customHeight="1" x14ac:dyDescent="0.2">
      <c r="A49" s="141">
        <f>IF(ISBLANK(D49),"",COUNTA($D$2:D49))</f>
        <v>47</v>
      </c>
      <c r="B49" s="125">
        <f t="shared" si="0"/>
        <v>48</v>
      </c>
      <c r="C49" s="142"/>
      <c r="D49" s="73" t="s">
        <v>2078</v>
      </c>
      <c r="E49" s="137" t="s">
        <v>155</v>
      </c>
      <c r="F49" s="80" t="s">
        <v>2123</v>
      </c>
      <c r="G49" s="80" t="s">
        <v>2092</v>
      </c>
      <c r="H49" s="156" t="s">
        <v>2109</v>
      </c>
      <c r="I49" s="156" t="s">
        <v>2106</v>
      </c>
      <c r="J49" s="141" t="s">
        <v>2103</v>
      </c>
      <c r="K49" s="141">
        <v>1</v>
      </c>
      <c r="L49" s="109">
        <v>44564</v>
      </c>
      <c r="M49" s="109">
        <v>44654</v>
      </c>
      <c r="N49" s="78">
        <f t="shared" si="13"/>
        <v>12.857142857142858</v>
      </c>
      <c r="O49" s="73" t="s">
        <v>2129</v>
      </c>
      <c r="P49" s="76">
        <v>0</v>
      </c>
      <c r="Q49" s="79">
        <f>IF(P49/K49&gt;1,100,+P49/K49*100)</f>
        <v>0</v>
      </c>
      <c r="R49" s="89">
        <f>+N49*Q49/100</f>
        <v>0</v>
      </c>
      <c r="S49" s="89">
        <f>IF(M49&lt;=$AG$1,R49,0)</f>
        <v>0</v>
      </c>
      <c r="T49" s="89">
        <f>IF($AG$1&gt;=M49,N49,0)</f>
        <v>12.857142857142858</v>
      </c>
      <c r="U49" s="142"/>
      <c r="V49" s="100" t="str">
        <f>IF(Q49=100,"CUMPLIDA",IF(M49-$AG$1&lt;0,"VENCIDA",IF(M49-$AG$1&lt;=30,"PRÓXIMA A VENCER",IF(Q49&gt;0,"CON AVANCE","EN TERMINO"))))</f>
        <v>VENCIDA</v>
      </c>
      <c r="W49" s="100" t="str">
        <f>IF(A49&lt;&gt;"",IF(AC49=1,"VENCIDO",IF(AC49=2,"PRÓXIMO A VENCER",IF(AC49=3,"EN TERMINO",IF(AC49=4,"CON AVANCE",IF(AC49=5,"CUMPLIDO",))))),"")</f>
        <v>VENCIDO</v>
      </c>
      <c r="X49" s="158" t="s">
        <v>2130</v>
      </c>
      <c r="Y49" s="158" t="str">
        <f t="shared" si="26"/>
        <v>H13ACC1234</v>
      </c>
      <c r="Z49" s="104">
        <f>IF(A49&lt;&gt;"",1,Z48+1)</f>
        <v>1</v>
      </c>
      <c r="AA49" s="104" t="str">
        <f t="shared" si="25"/>
        <v>H13ACC1234 - 1</v>
      </c>
      <c r="AB49" s="150">
        <f t="shared" si="17"/>
        <v>1</v>
      </c>
      <c r="AC49" s="150">
        <f t="shared" si="16"/>
        <v>1</v>
      </c>
      <c r="AD49" s="150" t="str">
        <f>IF(A49&lt;&gt;"",MID(F49,1,FIND(" ",F49,1)-1),AD48)</f>
        <v>H13ACC1234.</v>
      </c>
      <c r="AE49" s="150" t="str">
        <f t="shared" si="18"/>
        <v>H13ACC1234</v>
      </c>
      <c r="AF49" s="60"/>
      <c r="AG49" s="61"/>
      <c r="AH49" s="14"/>
    </row>
    <row r="50" spans="1:34" s="15" customFormat="1" ht="357" hidden="1" customHeight="1" x14ac:dyDescent="0.2">
      <c r="A50" s="141">
        <f>IF(ISBLANK(D50),"",COUNTA($D$2:D50))</f>
        <v>48</v>
      </c>
      <c r="B50" s="125">
        <f t="shared" si="0"/>
        <v>49</v>
      </c>
      <c r="C50" s="142"/>
      <c r="D50" s="73" t="s">
        <v>2077</v>
      </c>
      <c r="E50" s="137" t="s">
        <v>171</v>
      </c>
      <c r="F50" s="75" t="s">
        <v>2124</v>
      </c>
      <c r="G50" s="157" t="s">
        <v>2093</v>
      </c>
      <c r="H50" s="156" t="s">
        <v>2109</v>
      </c>
      <c r="I50" s="156" t="s">
        <v>2106</v>
      </c>
      <c r="J50" s="141" t="s">
        <v>2103</v>
      </c>
      <c r="K50" s="141">
        <v>1</v>
      </c>
      <c r="L50" s="109">
        <v>44564</v>
      </c>
      <c r="M50" s="109">
        <v>44654</v>
      </c>
      <c r="N50" s="78">
        <f t="shared" si="13"/>
        <v>12.857142857142858</v>
      </c>
      <c r="O50" s="73" t="s">
        <v>2038</v>
      </c>
      <c r="P50" s="76">
        <v>0</v>
      </c>
      <c r="Q50" s="79">
        <f>IF(P50/K50&gt;1,100,+P50/K50*100)</f>
        <v>0</v>
      </c>
      <c r="R50" s="89">
        <f>+N50*Q50/100</f>
        <v>0</v>
      </c>
      <c r="S50" s="89">
        <f>IF(M50&lt;=$AG$1,R50,0)</f>
        <v>0</v>
      </c>
      <c r="T50" s="89">
        <f>IF($AG$1&gt;=M50,N50,0)</f>
        <v>12.857142857142858</v>
      </c>
      <c r="U50" s="142"/>
      <c r="V50" s="100" t="str">
        <f>IF(Q50=100,"CUMPLIDA",IF(M50-$AG$1&lt;0,"VENCIDA",IF(M50-$AG$1&lt;=30,"PRÓXIMA A VENCER",IF(Q50&gt;0,"CON AVANCE","EN TERMINO"))))</f>
        <v>VENCIDA</v>
      </c>
      <c r="W50" s="100" t="str">
        <f>IF(A50&lt;&gt;"",IF(AC50=1,"VENCIDO",IF(AC50=2,"PRÓXIMO A VENCER",IF(AC50=3,"EN TERMINO",IF(AC50=4,"CON AVANCE",IF(AC50=5,"CUMPLIDO",))))),"")</f>
        <v>VENCIDO</v>
      </c>
      <c r="X50" s="158" t="s">
        <v>2130</v>
      </c>
      <c r="Y50" s="158" t="str">
        <f t="shared" si="26"/>
        <v>H14ACC1234</v>
      </c>
      <c r="Z50" s="104">
        <f>IF(A50&lt;&gt;"",1,Z49+1)</f>
        <v>1</v>
      </c>
      <c r="AA50" s="104" t="str">
        <f t="shared" si="25"/>
        <v>H14ACC1234 - 1</v>
      </c>
      <c r="AB50" s="150">
        <f t="shared" si="17"/>
        <v>1</v>
      </c>
      <c r="AC50" s="150">
        <f t="shared" si="16"/>
        <v>1</v>
      </c>
      <c r="AD50" s="150" t="str">
        <f>IF(A50&lt;&gt;"",MID(F50,1,FIND(" ",F50,1)-1),AD49)</f>
        <v>H14ACC1234.</v>
      </c>
      <c r="AE50" s="150" t="str">
        <f t="shared" si="18"/>
        <v>H14ACC1234</v>
      </c>
      <c r="AF50" s="60"/>
      <c r="AG50" s="61"/>
      <c r="AH50" s="14"/>
    </row>
    <row r="51" spans="1:34" s="15" customFormat="1" ht="357" hidden="1" customHeight="1" x14ac:dyDescent="0.2">
      <c r="A51" s="141">
        <f>IF(ISBLANK(D51),"",COUNTA($D$2:D51))</f>
        <v>49</v>
      </c>
      <c r="B51" s="125">
        <f t="shared" si="0"/>
        <v>50</v>
      </c>
      <c r="C51" s="142"/>
      <c r="D51" s="73" t="s">
        <v>945</v>
      </c>
      <c r="E51" s="137" t="s">
        <v>171</v>
      </c>
      <c r="F51" s="80" t="s">
        <v>2125</v>
      </c>
      <c r="G51" s="80" t="s">
        <v>2094</v>
      </c>
      <c r="H51" s="156" t="s">
        <v>2110</v>
      </c>
      <c r="I51" s="156" t="s">
        <v>2106</v>
      </c>
      <c r="J51" s="141" t="s">
        <v>2103</v>
      </c>
      <c r="K51" s="141">
        <v>1</v>
      </c>
      <c r="L51" s="109">
        <v>44564</v>
      </c>
      <c r="M51" s="109">
        <v>44654</v>
      </c>
      <c r="N51" s="78">
        <f t="shared" si="13"/>
        <v>12.857142857142858</v>
      </c>
      <c r="O51" s="73" t="s">
        <v>2038</v>
      </c>
      <c r="P51" s="76">
        <v>0</v>
      </c>
      <c r="Q51" s="79">
        <f>IF(P51/K51&gt;1,100,+P51/K51*100)</f>
        <v>0</v>
      </c>
      <c r="R51" s="89">
        <f>+N51*Q51/100</f>
        <v>0</v>
      </c>
      <c r="S51" s="89">
        <f>IF(M51&lt;=$AG$1,R51,0)</f>
        <v>0</v>
      </c>
      <c r="T51" s="89">
        <f>IF($AG$1&gt;=M51,N51,0)</f>
        <v>12.857142857142858</v>
      </c>
      <c r="U51" s="142"/>
      <c r="V51" s="100" t="str">
        <f>IF(Q51=100,"CUMPLIDA",IF(M51-$AG$1&lt;0,"VENCIDA",IF(M51-$AG$1&lt;=30,"PRÓXIMA A VENCER",IF(Q51&gt;0,"CON AVANCE","EN TERMINO"))))</f>
        <v>VENCIDA</v>
      </c>
      <c r="W51" s="100" t="str">
        <f>IF(A51&lt;&gt;"",IF(AC51=1,"VENCIDO",IF(AC51=2,"PRÓXIMO A VENCER",IF(AC51=3,"EN TERMINO",IF(AC51=4,"CON AVANCE",IF(AC51=5,"CUMPLIDO",))))),"")</f>
        <v>VENCIDO</v>
      </c>
      <c r="X51" s="158" t="s">
        <v>2130</v>
      </c>
      <c r="Y51" s="158" t="str">
        <f>AE51</f>
        <v>H15ACC1234</v>
      </c>
      <c r="Z51" s="104">
        <f>IF(A51&lt;&gt;"",1,Z50+1)</f>
        <v>1</v>
      </c>
      <c r="AA51" s="104" t="str">
        <f t="shared" si="25"/>
        <v>H15ACC1234 - 1</v>
      </c>
      <c r="AB51" s="150">
        <f t="shared" si="17"/>
        <v>1</v>
      </c>
      <c r="AC51" s="150">
        <f t="shared" si="16"/>
        <v>1</v>
      </c>
      <c r="AD51" s="150" t="str">
        <f>IF(A51&lt;&gt;"",MID(F51,1,FIND(" ",F51,1)-1),AD50)</f>
        <v>H15ACC1234.</v>
      </c>
      <c r="AE51" s="150" t="str">
        <f t="shared" si="18"/>
        <v>H15ACC1234</v>
      </c>
      <c r="AF51" s="60"/>
      <c r="AG51" s="61"/>
      <c r="AH51" s="14"/>
    </row>
    <row r="52" spans="1:34" s="15" customFormat="1" ht="357" hidden="1" customHeight="1" x14ac:dyDescent="0.2">
      <c r="A52" s="141">
        <f>IF(ISBLANK(D52),"",COUNTA($D$2:D52))</f>
        <v>50</v>
      </c>
      <c r="B52" s="125">
        <f t="shared" si="0"/>
        <v>51</v>
      </c>
      <c r="C52" s="142"/>
      <c r="D52" s="73" t="s">
        <v>2079</v>
      </c>
      <c r="E52" s="137" t="s">
        <v>171</v>
      </c>
      <c r="F52" s="80" t="s">
        <v>2126</v>
      </c>
      <c r="G52" s="80" t="s">
        <v>2095</v>
      </c>
      <c r="H52" s="156" t="s">
        <v>2110</v>
      </c>
      <c r="I52" s="156" t="s">
        <v>2106</v>
      </c>
      <c r="J52" s="141" t="s">
        <v>2103</v>
      </c>
      <c r="K52" s="141">
        <v>1</v>
      </c>
      <c r="L52" s="109">
        <v>44564</v>
      </c>
      <c r="M52" s="109">
        <v>44654</v>
      </c>
      <c r="N52" s="78">
        <f t="shared" si="13"/>
        <v>12.857142857142858</v>
      </c>
      <c r="O52" s="73" t="s">
        <v>2038</v>
      </c>
      <c r="P52" s="76">
        <v>0</v>
      </c>
      <c r="Q52" s="79">
        <f>IF(P52/K52&gt;1,100,+P52/K52*100)</f>
        <v>0</v>
      </c>
      <c r="R52" s="89">
        <f>+N52*Q52/100</f>
        <v>0</v>
      </c>
      <c r="S52" s="89">
        <f>IF(M52&lt;=$AG$1,R52,0)</f>
        <v>0</v>
      </c>
      <c r="T52" s="89">
        <f>IF($AG$1&gt;=M52,N52,0)</f>
        <v>12.857142857142858</v>
      </c>
      <c r="U52" s="142"/>
      <c r="V52" s="100" t="str">
        <f>IF(Q52=100,"CUMPLIDA",IF(M52-$AG$1&lt;0,"VENCIDA",IF(M52-$AG$1&lt;=30,"PRÓXIMA A VENCER",IF(Q52&gt;0,"CON AVANCE","EN TERMINO"))))</f>
        <v>VENCIDA</v>
      </c>
      <c r="W52" s="100" t="str">
        <f>IF(A52&lt;&gt;"",IF(AC52=1,"VENCIDO",IF(AC52=2,"PRÓXIMO A VENCER",IF(AC52=3,"EN TERMINO",IF(AC52=4,"CON AVANCE",IF(AC52=5,"CUMPLIDO",))))),"")</f>
        <v>VENCIDO</v>
      </c>
      <c r="X52" s="158" t="s">
        <v>2130</v>
      </c>
      <c r="Y52" s="158" t="str">
        <f t="shared" si="26"/>
        <v>H16ACC1234</v>
      </c>
      <c r="Z52" s="104">
        <f>IF(A52&lt;&gt;"",1,Z51+1)</f>
        <v>1</v>
      </c>
      <c r="AA52" s="104" t="str">
        <f t="shared" si="25"/>
        <v>H16ACC1234 - 1</v>
      </c>
      <c r="AB52" s="150">
        <f t="shared" si="17"/>
        <v>1</v>
      </c>
      <c r="AC52" s="150">
        <f t="shared" si="16"/>
        <v>1</v>
      </c>
      <c r="AD52" s="150" t="str">
        <f>IF(A52&lt;&gt;"",MID(F52,1,FIND(" ",F52,1)-1),AD51)</f>
        <v>H16ACC1234.</v>
      </c>
      <c r="AE52" s="150" t="str">
        <f t="shared" si="18"/>
        <v>H16ACC1234</v>
      </c>
      <c r="AF52" s="60"/>
      <c r="AG52" s="61"/>
      <c r="AH52" s="14"/>
    </row>
    <row r="53" spans="1:34" s="15" customFormat="1" ht="357" hidden="1" customHeight="1" x14ac:dyDescent="0.2">
      <c r="A53" s="141">
        <f>IF(ISBLANK(D53),"",COUNTA($D$2:D53))</f>
        <v>51</v>
      </c>
      <c r="B53" s="125">
        <f t="shared" si="0"/>
        <v>52</v>
      </c>
      <c r="C53" s="142"/>
      <c r="D53" s="73" t="s">
        <v>2080</v>
      </c>
      <c r="E53" s="137" t="s">
        <v>171</v>
      </c>
      <c r="F53" s="80" t="s">
        <v>2127</v>
      </c>
      <c r="G53" s="80" t="s">
        <v>2096</v>
      </c>
      <c r="H53" s="156" t="s">
        <v>2110</v>
      </c>
      <c r="I53" s="156" t="s">
        <v>2106</v>
      </c>
      <c r="J53" s="141" t="s">
        <v>2103</v>
      </c>
      <c r="K53" s="141">
        <v>1</v>
      </c>
      <c r="L53" s="109">
        <v>44564</v>
      </c>
      <c r="M53" s="109">
        <v>44654</v>
      </c>
      <c r="N53" s="78">
        <f t="shared" si="13"/>
        <v>12.857142857142858</v>
      </c>
      <c r="O53" s="73" t="s">
        <v>2038</v>
      </c>
      <c r="P53" s="76">
        <v>0</v>
      </c>
      <c r="Q53" s="79">
        <f>IF(P53/K53&gt;1,100,+P53/K53*100)</f>
        <v>0</v>
      </c>
      <c r="R53" s="89">
        <f>+N53*Q53/100</f>
        <v>0</v>
      </c>
      <c r="S53" s="89">
        <f>IF(M53&lt;=$AG$1,R53,0)</f>
        <v>0</v>
      </c>
      <c r="T53" s="89">
        <f>IF($AG$1&gt;=M53,N53,0)</f>
        <v>12.857142857142858</v>
      </c>
      <c r="U53" s="142"/>
      <c r="V53" s="100" t="str">
        <f>IF(Q53=100,"CUMPLIDA",IF(M53-$AG$1&lt;0,"VENCIDA",IF(M53-$AG$1&lt;=30,"PRÓXIMA A VENCER",IF(Q53&gt;0,"CON AVANCE","EN TERMINO"))))</f>
        <v>VENCIDA</v>
      </c>
      <c r="W53" s="100" t="str">
        <f>IF(A53&lt;&gt;"",IF(AC53=1,"VENCIDO",IF(AC53=2,"PRÓXIMO A VENCER",IF(AC53=3,"EN TERMINO",IF(AC53=4,"CON AVANCE",IF(AC53=5,"CUMPLIDO",))))),"")</f>
        <v>VENCIDO</v>
      </c>
      <c r="X53" s="158" t="s">
        <v>2130</v>
      </c>
      <c r="Y53" s="158" t="str">
        <f t="shared" si="26"/>
        <v>H17ACC1234</v>
      </c>
      <c r="Z53" s="104">
        <f>IF(A53&lt;&gt;"",1,Z52+1)</f>
        <v>1</v>
      </c>
      <c r="AA53" s="104" t="str">
        <f t="shared" si="25"/>
        <v>H17ACC1234 - 1</v>
      </c>
      <c r="AB53" s="150">
        <f t="shared" si="17"/>
        <v>1</v>
      </c>
      <c r="AC53" s="150">
        <f t="shared" si="16"/>
        <v>1</v>
      </c>
      <c r="AD53" s="150" t="str">
        <f>IF(A53&lt;&gt;"",MID(F53,1,FIND(" ",F53,1)-1),AD52)</f>
        <v>H17ACC1234.</v>
      </c>
      <c r="AE53" s="150" t="str">
        <f t="shared" si="18"/>
        <v>H17ACC1234</v>
      </c>
      <c r="AF53" s="60"/>
      <c r="AG53" s="61"/>
      <c r="AH53" s="14"/>
    </row>
    <row r="54" spans="1:34" s="15" customFormat="1" ht="357" hidden="1" customHeight="1" x14ac:dyDescent="0.2">
      <c r="A54" s="141">
        <f>IF(ISBLANK(D54),"",COUNTA($D$2:D54))</f>
        <v>52</v>
      </c>
      <c r="B54" s="125">
        <f t="shared" si="0"/>
        <v>53</v>
      </c>
      <c r="C54" s="142"/>
      <c r="D54" s="81" t="s">
        <v>2081</v>
      </c>
      <c r="E54" s="137" t="s">
        <v>171</v>
      </c>
      <c r="F54" s="82" t="s">
        <v>2128</v>
      </c>
      <c r="G54" s="82" t="s">
        <v>2097</v>
      </c>
      <c r="H54" s="156" t="s">
        <v>2110</v>
      </c>
      <c r="I54" s="156" t="s">
        <v>2106</v>
      </c>
      <c r="J54" s="141" t="s">
        <v>2103</v>
      </c>
      <c r="K54" s="141">
        <v>1</v>
      </c>
      <c r="L54" s="109">
        <v>44564</v>
      </c>
      <c r="M54" s="109">
        <v>44654</v>
      </c>
      <c r="N54" s="78">
        <f t="shared" si="13"/>
        <v>12.857142857142858</v>
      </c>
      <c r="O54" s="73" t="s">
        <v>2038</v>
      </c>
      <c r="P54" s="76">
        <v>0</v>
      </c>
      <c r="Q54" s="79">
        <f>IF(P54/K54&gt;1,100,+P54/K54*100)</f>
        <v>0</v>
      </c>
      <c r="R54" s="89">
        <f>+N54*Q54/100</f>
        <v>0</v>
      </c>
      <c r="S54" s="89">
        <f>IF(M54&lt;=$AG$1,R54,0)</f>
        <v>0</v>
      </c>
      <c r="T54" s="89">
        <f>IF($AG$1&gt;=M54,N54,0)</f>
        <v>12.857142857142858</v>
      </c>
      <c r="U54" s="142"/>
      <c r="V54" s="100" t="str">
        <f>IF(Q54=100,"CUMPLIDA",IF(M54-$AG$1&lt;0,"VENCIDA",IF(M54-$AG$1&lt;=30,"PRÓXIMA A VENCER",IF(Q54&gt;0,"CON AVANCE","EN TERMINO"))))</f>
        <v>VENCIDA</v>
      </c>
      <c r="W54" s="100" t="str">
        <f>IF(A54&lt;&gt;"",IF(AC54=1,"VENCIDO",IF(AC54=2,"PRÓXIMO A VENCER",IF(AC54=3,"EN TERMINO",IF(AC54=4,"CON AVANCE",IF(AC54=5,"CUMPLIDO",))))),"")</f>
        <v>VENCIDO</v>
      </c>
      <c r="X54" s="158" t="s">
        <v>2130</v>
      </c>
      <c r="Y54" s="158" t="str">
        <f t="shared" si="26"/>
        <v>H18ACC1234</v>
      </c>
      <c r="Z54" s="104">
        <f>IF(A54&lt;&gt;"",1,Z53+1)</f>
        <v>1</v>
      </c>
      <c r="AA54" s="104" t="str">
        <f t="shared" si="25"/>
        <v>H18ACC1234 - 1</v>
      </c>
      <c r="AB54" s="150">
        <f t="shared" si="17"/>
        <v>1</v>
      </c>
      <c r="AC54" s="150">
        <f t="shared" si="16"/>
        <v>1</v>
      </c>
      <c r="AD54" s="150" t="str">
        <f>IF(A54&lt;&gt;"",MID(F54,1,FIND(" ",F54,1)-1),AD53)</f>
        <v>H18ACC1234.</v>
      </c>
      <c r="AE54" s="150" t="str">
        <f t="shared" si="18"/>
        <v>H18ACC1234</v>
      </c>
      <c r="AF54" s="60"/>
      <c r="AG54" s="61"/>
      <c r="AH54" s="14"/>
    </row>
    <row r="55" spans="1:34" s="15" customFormat="1" ht="357" hidden="1" customHeight="1" x14ac:dyDescent="0.2">
      <c r="A55" s="141">
        <f>IF(ISBLANK(D55),"",COUNTA($D$2:D55))</f>
        <v>53</v>
      </c>
      <c r="B55" s="125">
        <f t="shared" si="0"/>
        <v>54</v>
      </c>
      <c r="C55" s="142"/>
      <c r="D55" s="81" t="s">
        <v>2082</v>
      </c>
      <c r="E55" s="137" t="s">
        <v>1760</v>
      </c>
      <c r="F55" s="82" t="s">
        <v>2112</v>
      </c>
      <c r="G55" s="82" t="s">
        <v>2098</v>
      </c>
      <c r="H55" s="156" t="s">
        <v>2111</v>
      </c>
      <c r="I55" s="156" t="s">
        <v>2102</v>
      </c>
      <c r="J55" s="141" t="s">
        <v>2103</v>
      </c>
      <c r="K55" s="141">
        <v>1</v>
      </c>
      <c r="L55" s="109">
        <v>44564</v>
      </c>
      <c r="M55" s="109">
        <v>44595</v>
      </c>
      <c r="N55" s="78">
        <f t="shared" si="13"/>
        <v>4.4285714285714288</v>
      </c>
      <c r="O55" s="73" t="s">
        <v>2038</v>
      </c>
      <c r="P55" s="76">
        <v>0</v>
      </c>
      <c r="Q55" s="79">
        <f>IF(P55/K55&gt;1,100,+P55/K55*100)</f>
        <v>0</v>
      </c>
      <c r="R55" s="89">
        <f>+N55*Q55/100</f>
        <v>0</v>
      </c>
      <c r="S55" s="89">
        <f>IF(M55&lt;=$AG$1,R55,0)</f>
        <v>0</v>
      </c>
      <c r="T55" s="89">
        <f>IF($AG$1&gt;=M55,N55,0)</f>
        <v>4.4285714285714288</v>
      </c>
      <c r="U55" s="142"/>
      <c r="V55" s="100" t="str">
        <f>IF(Q55=100,"CUMPLIDA",IF(M55-$AG$1&lt;0,"VENCIDA",IF(M55-$AG$1&lt;=30,"PRÓXIMA A VENCER",IF(Q55&gt;0,"CON AVANCE","EN TERMINO"))))</f>
        <v>VENCIDA</v>
      </c>
      <c r="W55" s="100" t="str">
        <f>IF(A55&lt;&gt;"",IF(AC55=1,"VENCIDO",IF(AC55=2,"PRÓXIMO A VENCER",IF(AC55=3,"EN TERMINO",IF(AC55=4,"CON AVANCE",IF(AC55=5,"CUMPLIDO",))))),"")</f>
        <v>VENCIDO</v>
      </c>
      <c r="X55" s="158" t="s">
        <v>2130</v>
      </c>
      <c r="Y55" s="158" t="str">
        <f t="shared" si="26"/>
        <v>H19ACC1234</v>
      </c>
      <c r="Z55" s="104">
        <f>IF(A55&lt;&gt;"",1,Z54+1)</f>
        <v>1</v>
      </c>
      <c r="AA55" s="104" t="str">
        <f t="shared" si="25"/>
        <v>H19ACC1234 - 1</v>
      </c>
      <c r="AB55" s="150">
        <f t="shared" si="17"/>
        <v>1</v>
      </c>
      <c r="AC55" s="150">
        <f t="shared" si="16"/>
        <v>1</v>
      </c>
      <c r="AD55" s="150" t="str">
        <f>IF(A55&lt;&gt;"",MID(F55,1,FIND(" ",F55,1)-1),AD54)</f>
        <v>H19ACC1234.</v>
      </c>
      <c r="AE55" s="150" t="str">
        <f t="shared" si="18"/>
        <v>H19ACC1234</v>
      </c>
      <c r="AF55" s="60"/>
      <c r="AG55" s="61"/>
      <c r="AH55" s="14"/>
    </row>
    <row r="56" spans="1:34" s="15" customFormat="1" ht="357" hidden="1" customHeight="1" x14ac:dyDescent="0.2">
      <c r="A56" s="141">
        <f>IF(ISBLANK(D56),"",COUNTA($D$2:D56))</f>
        <v>54</v>
      </c>
      <c r="B56" s="125">
        <f t="shared" si="0"/>
        <v>55</v>
      </c>
      <c r="C56" s="142"/>
      <c r="D56" s="125" t="s">
        <v>832</v>
      </c>
      <c r="E56" s="137" t="s">
        <v>1992</v>
      </c>
      <c r="F56" s="82" t="s">
        <v>2136</v>
      </c>
      <c r="G56" s="82" t="s">
        <v>1890</v>
      </c>
      <c r="H56" s="85" t="s">
        <v>1891</v>
      </c>
      <c r="I56" s="85" t="s">
        <v>1892</v>
      </c>
      <c r="J56" s="76" t="s">
        <v>1239</v>
      </c>
      <c r="K56" s="76">
        <v>1</v>
      </c>
      <c r="L56" s="77">
        <v>44410</v>
      </c>
      <c r="M56" s="77">
        <v>44561</v>
      </c>
      <c r="N56" s="78">
        <f t="shared" ref="N56:N82" si="27">(+M56-L56)/7</f>
        <v>21.571428571428573</v>
      </c>
      <c r="O56" s="76" t="s">
        <v>381</v>
      </c>
      <c r="P56" s="76">
        <v>0.7</v>
      </c>
      <c r="Q56" s="79">
        <f>IF(P56/K56&gt;1,100,+P56/K56*100)</f>
        <v>70</v>
      </c>
      <c r="R56" s="89">
        <f>+N56*Q56/100</f>
        <v>15.1</v>
      </c>
      <c r="S56" s="89">
        <f>IF(M56&lt;=$AG$1,R56,0)</f>
        <v>15.1</v>
      </c>
      <c r="T56" s="89">
        <f>IF($AG$1&gt;=M56,N56,0)</f>
        <v>21.571428571428573</v>
      </c>
      <c r="U56" s="142"/>
      <c r="V56" s="100" t="str">
        <f>IF(Q56=100,"CUMPLIDA",IF(M56-$AG$1&lt;0,"VENCIDA",IF(M56-$AG$1&lt;=30,"PRÓXIMA A VENCER",IF(Q56&gt;0,"CON AVANCE","EN TERMINO"))))</f>
        <v>VENCIDA</v>
      </c>
      <c r="W56" s="100" t="str">
        <f>IF(A56&lt;&gt;"",IF(AC56=1,"VENCIDO",IF(AC56=2,"PRÓXIMO A VENCER",IF(AC56=3,"EN TERMINO",IF(AC56=4,"CON AVANCE",IF(AC56=5,"CUMPLIDO",))))),"")</f>
        <v>VENCIDO</v>
      </c>
      <c r="X56" s="129" t="s">
        <v>1885</v>
      </c>
      <c r="Y56" s="104" t="str">
        <f t="shared" ref="Y56:Y82" si="28">AE56</f>
        <v>H1AF2020</v>
      </c>
      <c r="Z56" s="104">
        <f>IF(A56&lt;&gt;"",1,Z55+1)</f>
        <v>1</v>
      </c>
      <c r="AA56" s="104" t="str">
        <f t="shared" ref="AA56:AA82" si="29">CONCATENATE(Y56," - ",Z56)</f>
        <v>H1AF2020 - 1</v>
      </c>
      <c r="AB56" s="150">
        <f t="shared" si="17"/>
        <v>1</v>
      </c>
      <c r="AC56" s="150">
        <f t="shared" si="16"/>
        <v>1</v>
      </c>
      <c r="AD56" s="150" t="str">
        <f>IF(A56&lt;&gt;"",MID(F56,1,FIND(" ",F56,1)-1),AD55)</f>
        <v>H1AF2020.</v>
      </c>
      <c r="AE56" s="150" t="str">
        <f t="shared" si="18"/>
        <v>H1AF2020</v>
      </c>
      <c r="AF56" s="60"/>
      <c r="AG56" s="61"/>
      <c r="AH56" s="14"/>
    </row>
    <row r="57" spans="1:34" s="15" customFormat="1" ht="357" customHeight="1" x14ac:dyDescent="0.2">
      <c r="A57" s="141" t="str">
        <f>IF(ISBLANK(D57),"",COUNTA($D$2:D57))</f>
        <v/>
      </c>
      <c r="B57" s="125">
        <f t="shared" si="0"/>
        <v>56</v>
      </c>
      <c r="C57" s="142"/>
      <c r="D57" s="125"/>
      <c r="E57" s="137" t="s">
        <v>1991</v>
      </c>
      <c r="F57" s="82" t="s">
        <v>2137</v>
      </c>
      <c r="G57" s="82" t="s">
        <v>1890</v>
      </c>
      <c r="H57" s="85" t="s">
        <v>1893</v>
      </c>
      <c r="I57" s="85" t="s">
        <v>1894</v>
      </c>
      <c r="J57" s="76" t="s">
        <v>1895</v>
      </c>
      <c r="K57" s="76">
        <v>1</v>
      </c>
      <c r="L57" s="77">
        <v>44410</v>
      </c>
      <c r="M57" s="77">
        <v>44561</v>
      </c>
      <c r="N57" s="78">
        <f t="shared" si="27"/>
        <v>21.571428571428573</v>
      </c>
      <c r="O57" s="76" t="s">
        <v>2033</v>
      </c>
      <c r="P57" s="76">
        <v>1</v>
      </c>
      <c r="Q57" s="79">
        <f>IF(P57/K57&gt;1,100,+P57/K57*100)</f>
        <v>100</v>
      </c>
      <c r="R57" s="89">
        <f>+N57*Q57/100</f>
        <v>21.571428571428573</v>
      </c>
      <c r="S57" s="89">
        <f>IF(M57&lt;=$AG$1,R57,0)</f>
        <v>21.571428571428573</v>
      </c>
      <c r="T57" s="89">
        <f>IF($AG$1&gt;=M57,N57,0)</f>
        <v>21.571428571428573</v>
      </c>
      <c r="U57" s="142"/>
      <c r="V57" s="100" t="str">
        <f>IF(Q57=100,"CUMPLIDA",IF(M57-$AG$1&lt;0,"VENCIDA",IF(M57-$AG$1&lt;=30,"PRÓXIMA A VENCER",IF(Q57&gt;0,"CON AVANCE","EN TERMINO"))))</f>
        <v>CUMPLIDA</v>
      </c>
      <c r="W57" s="100" t="str">
        <f>IF(A57&lt;&gt;"",IF(AC57=1,"VENCIDO",IF(AC57=2,"PRÓXIMO A VENCER",IF(AC57=3,"EN TERMINO",IF(AC57=4,"CON AVANCE",IF(AC57=5,"CUMPLIDO",))))),"")</f>
        <v/>
      </c>
      <c r="X57" s="129" t="s">
        <v>1885</v>
      </c>
      <c r="Y57" s="104" t="str">
        <f t="shared" si="28"/>
        <v>H1AF2020</v>
      </c>
      <c r="Z57" s="104">
        <f>IF(A57&lt;&gt;"",1,Z56+1)</f>
        <v>2</v>
      </c>
      <c r="AA57" s="104" t="str">
        <f t="shared" si="29"/>
        <v>H1AF2020 - 2</v>
      </c>
      <c r="AB57" s="150">
        <f t="shared" si="17"/>
        <v>5</v>
      </c>
      <c r="AC57" s="150">
        <f t="shared" si="16"/>
        <v>5</v>
      </c>
      <c r="AD57" s="150" t="str">
        <f>IF(A57&lt;&gt;"",MID(F57,1,FIND(" ",F57,1)-1),AD56)</f>
        <v>H1AF2020.</v>
      </c>
      <c r="AE57" s="150" t="str">
        <f t="shared" si="18"/>
        <v>H1AF2020</v>
      </c>
      <c r="AF57" s="60"/>
      <c r="AG57" s="61"/>
      <c r="AH57" s="14"/>
    </row>
    <row r="58" spans="1:34" s="15" customFormat="1" ht="357" customHeight="1" x14ac:dyDescent="0.2">
      <c r="A58" s="141">
        <f>IF(ISBLANK(D58),"",COUNTA($D$2:D58))</f>
        <v>55</v>
      </c>
      <c r="B58" s="125">
        <f t="shared" si="0"/>
        <v>57</v>
      </c>
      <c r="C58" s="142"/>
      <c r="D58" s="125" t="s">
        <v>1537</v>
      </c>
      <c r="E58" s="137" t="s">
        <v>1992</v>
      </c>
      <c r="F58" s="80" t="s">
        <v>2138</v>
      </c>
      <c r="G58" s="80" t="s">
        <v>1896</v>
      </c>
      <c r="H58" s="80" t="s">
        <v>1897</v>
      </c>
      <c r="I58" s="76" t="s">
        <v>1518</v>
      </c>
      <c r="J58" s="76" t="s">
        <v>1898</v>
      </c>
      <c r="K58" s="76">
        <v>1</v>
      </c>
      <c r="L58" s="77">
        <v>44410</v>
      </c>
      <c r="M58" s="77">
        <v>44530</v>
      </c>
      <c r="N58" s="78">
        <f t="shared" si="27"/>
        <v>17.142857142857142</v>
      </c>
      <c r="O58" s="76" t="s">
        <v>1524</v>
      </c>
      <c r="P58" s="76">
        <v>1</v>
      </c>
      <c r="Q58" s="79">
        <f>IF(P58/K58&gt;1,100,+P58/K58*100)</f>
        <v>100</v>
      </c>
      <c r="R58" s="89">
        <f>+N58*Q58/100</f>
        <v>17.142857142857142</v>
      </c>
      <c r="S58" s="89">
        <f>IF(M58&lt;=$AG$1,R58,0)</f>
        <v>17.142857142857142</v>
      </c>
      <c r="T58" s="89">
        <f>IF($AG$1&gt;=M58,N58,0)</f>
        <v>17.142857142857142</v>
      </c>
      <c r="U58" s="142"/>
      <c r="V58" s="100" t="str">
        <f>IF(Q58=100,"CUMPLIDA",IF(M58-$AG$1&lt;0,"VENCIDA",IF(M58-$AG$1&lt;=30,"PRÓXIMA A VENCER",IF(Q58&gt;0,"CON AVANCE","EN TERMINO"))))</f>
        <v>CUMPLIDA</v>
      </c>
      <c r="W58" s="100" t="str">
        <f>IF(A58&lt;&gt;"",IF(AC58=1,"VENCIDO",IF(AC58=2,"PRÓXIMO A VENCER",IF(AC58=3,"EN TERMINO",IF(AC58=4,"CON AVANCE",IF(AC58=5,"CUMPLIDO",))))),"")</f>
        <v>CUMPLIDO</v>
      </c>
      <c r="X58" s="129" t="s">
        <v>1885</v>
      </c>
      <c r="Y58" s="104" t="str">
        <f t="shared" si="28"/>
        <v>H2AF2020</v>
      </c>
      <c r="Z58" s="104">
        <f>IF(A58&lt;&gt;"",1,Z57+1)</f>
        <v>1</v>
      </c>
      <c r="AA58" s="104" t="str">
        <f t="shared" si="29"/>
        <v>H2AF2020 - 1</v>
      </c>
      <c r="AB58" s="150">
        <f t="shared" si="17"/>
        <v>5</v>
      </c>
      <c r="AC58" s="150">
        <f t="shared" si="16"/>
        <v>5</v>
      </c>
      <c r="AD58" s="150" t="str">
        <f>IF(A58&lt;&gt;"",MID(F58,1,FIND(" ",F58,1)-1),AD57)</f>
        <v>H2AF2020.</v>
      </c>
      <c r="AE58" s="150" t="str">
        <f t="shared" si="18"/>
        <v>H2AF2020</v>
      </c>
      <c r="AF58" s="60"/>
      <c r="AG58" s="61"/>
      <c r="AH58" s="14"/>
    </row>
    <row r="59" spans="1:34" s="15" customFormat="1" ht="357" customHeight="1" x14ac:dyDescent="0.2">
      <c r="A59" s="141">
        <f>IF(ISBLANK(D59),"",COUNTA($D$2:D59))</f>
        <v>56</v>
      </c>
      <c r="B59" s="125">
        <f t="shared" si="0"/>
        <v>58</v>
      </c>
      <c r="C59" s="142"/>
      <c r="D59" s="125" t="s">
        <v>1537</v>
      </c>
      <c r="E59" s="137" t="s">
        <v>1993</v>
      </c>
      <c r="F59" s="80" t="s">
        <v>2139</v>
      </c>
      <c r="G59" s="80" t="s">
        <v>1899</v>
      </c>
      <c r="H59" s="80" t="s">
        <v>1900</v>
      </c>
      <c r="I59" s="76" t="s">
        <v>1518</v>
      </c>
      <c r="J59" s="76" t="s">
        <v>1898</v>
      </c>
      <c r="K59" s="76">
        <v>1</v>
      </c>
      <c r="L59" s="77">
        <v>44410</v>
      </c>
      <c r="M59" s="77">
        <v>44530</v>
      </c>
      <c r="N59" s="78">
        <f t="shared" si="27"/>
        <v>17.142857142857142</v>
      </c>
      <c r="O59" s="76" t="s">
        <v>1524</v>
      </c>
      <c r="P59" s="76">
        <v>1</v>
      </c>
      <c r="Q59" s="79">
        <f>IF(P59/K59&gt;1,100,+P59/K59*100)</f>
        <v>100</v>
      </c>
      <c r="R59" s="89">
        <f>+N59*Q59/100</f>
        <v>17.142857142857142</v>
      </c>
      <c r="S59" s="89">
        <f>IF(M59&lt;=$AG$1,R59,0)</f>
        <v>17.142857142857142</v>
      </c>
      <c r="T59" s="89">
        <f>IF($AG$1&gt;=M59,N59,0)</f>
        <v>17.142857142857142</v>
      </c>
      <c r="U59" s="142"/>
      <c r="V59" s="100" t="str">
        <f>IF(Q59=100,"CUMPLIDA",IF(M59-$AG$1&lt;0,"VENCIDA",IF(M59-$AG$1&lt;=30,"PRÓXIMA A VENCER",IF(Q59&gt;0,"CON AVANCE","EN TERMINO"))))</f>
        <v>CUMPLIDA</v>
      </c>
      <c r="W59" s="100" t="str">
        <f>IF(A59&lt;&gt;"",IF(AC59=1,"VENCIDO",IF(AC59=2,"PRÓXIMO A VENCER",IF(AC59=3,"EN TERMINO",IF(AC59=4,"CON AVANCE",IF(AC59=5,"CUMPLIDO",))))),"")</f>
        <v>CUMPLIDO</v>
      </c>
      <c r="X59" s="129" t="s">
        <v>1885</v>
      </c>
      <c r="Y59" s="104" t="str">
        <f t="shared" si="28"/>
        <v>H3AF2020</v>
      </c>
      <c r="Z59" s="104">
        <f>IF(A59&lt;&gt;"",1,Z58+1)</f>
        <v>1</v>
      </c>
      <c r="AA59" s="104" t="str">
        <f t="shared" si="29"/>
        <v>H3AF2020 - 1</v>
      </c>
      <c r="AB59" s="150">
        <f t="shared" si="17"/>
        <v>5</v>
      </c>
      <c r="AC59" s="150">
        <f t="shared" si="16"/>
        <v>5</v>
      </c>
      <c r="AD59" s="150" t="str">
        <f>IF(A59&lt;&gt;"",MID(F59,1,FIND(" ",F59,1)-1),AD58)</f>
        <v>H3AF2020.</v>
      </c>
      <c r="AE59" s="150" t="str">
        <f t="shared" si="18"/>
        <v>H3AF2020</v>
      </c>
      <c r="AF59" s="60"/>
      <c r="AG59" s="61"/>
      <c r="AH59" s="14"/>
    </row>
    <row r="60" spans="1:34" s="15" customFormat="1" ht="357" customHeight="1" x14ac:dyDescent="0.2">
      <c r="A60" s="141">
        <f>IF(ISBLANK(D60),"",COUNTA($D$2:D60))</f>
        <v>57</v>
      </c>
      <c r="B60" s="125">
        <f t="shared" si="0"/>
        <v>59</v>
      </c>
      <c r="C60" s="142"/>
      <c r="D60" s="125" t="s">
        <v>831</v>
      </c>
      <c r="E60" s="137" t="s">
        <v>1523</v>
      </c>
      <c r="F60" s="80" t="s">
        <v>2140</v>
      </c>
      <c r="G60" s="80" t="s">
        <v>1901</v>
      </c>
      <c r="H60" s="75" t="s">
        <v>1902</v>
      </c>
      <c r="I60" s="75" t="s">
        <v>1903</v>
      </c>
      <c r="J60" s="76" t="s">
        <v>1996</v>
      </c>
      <c r="K60" s="76">
        <v>1</v>
      </c>
      <c r="L60" s="77">
        <v>44410</v>
      </c>
      <c r="M60" s="77">
        <v>44561</v>
      </c>
      <c r="N60" s="78">
        <f t="shared" si="27"/>
        <v>21.571428571428573</v>
      </c>
      <c r="O60" s="76" t="s">
        <v>1524</v>
      </c>
      <c r="P60" s="76">
        <v>1</v>
      </c>
      <c r="Q60" s="79">
        <f>IF(P60/K60&gt;1,100,+P60/K60*100)</f>
        <v>100</v>
      </c>
      <c r="R60" s="89">
        <f>+N60*Q60/100</f>
        <v>21.571428571428573</v>
      </c>
      <c r="S60" s="89">
        <f>IF(M60&lt;=$AG$1,R60,0)</f>
        <v>21.571428571428573</v>
      </c>
      <c r="T60" s="89">
        <f>IF($AG$1&gt;=M60,N60,0)</f>
        <v>21.571428571428573</v>
      </c>
      <c r="U60" s="142"/>
      <c r="V60" s="100" t="str">
        <f>IF(Q60=100,"CUMPLIDA",IF(M60-$AG$1&lt;0,"VENCIDA",IF(M60-$AG$1&lt;=30,"PRÓXIMA A VENCER",IF(Q60&gt;0,"CON AVANCE","EN TERMINO"))))</f>
        <v>CUMPLIDA</v>
      </c>
      <c r="W60" s="100" t="str">
        <f>IF(A60&lt;&gt;"",IF(AC60=1,"VENCIDO",IF(AC60=2,"PRÓXIMO A VENCER",IF(AC60=3,"EN TERMINO",IF(AC60=4,"CON AVANCE",IF(AC60=5,"CUMPLIDO",))))),"")</f>
        <v>VENCIDO</v>
      </c>
      <c r="X60" s="129" t="s">
        <v>1885</v>
      </c>
      <c r="Y60" s="104" t="str">
        <f t="shared" si="28"/>
        <v>H4AF2020</v>
      </c>
      <c r="Z60" s="104">
        <f>IF(A60&lt;&gt;"",1,Z59+1)</f>
        <v>1</v>
      </c>
      <c r="AA60" s="104" t="str">
        <f t="shared" si="29"/>
        <v>H4AF2020 - 1</v>
      </c>
      <c r="AB60" s="150">
        <f t="shared" si="17"/>
        <v>5</v>
      </c>
      <c r="AC60" s="150">
        <f t="shared" si="16"/>
        <v>1</v>
      </c>
      <c r="AD60" s="150" t="str">
        <f>IF(A60&lt;&gt;"",MID(F60,1,FIND(" ",F60,1)-1),AD59)</f>
        <v>H4AF2020.</v>
      </c>
      <c r="AE60" s="150" t="str">
        <f t="shared" si="18"/>
        <v>H4AF2020</v>
      </c>
      <c r="AF60" s="60"/>
      <c r="AG60" s="61"/>
      <c r="AH60" s="14"/>
    </row>
    <row r="61" spans="1:34" s="15" customFormat="1" ht="357" hidden="1" customHeight="1" x14ac:dyDescent="0.2">
      <c r="A61" s="141" t="str">
        <f>IF(ISBLANK(D61),"",COUNTA($D$2:D61))</f>
        <v/>
      </c>
      <c r="B61" s="125">
        <f t="shared" si="0"/>
        <v>60</v>
      </c>
      <c r="C61" s="142"/>
      <c r="D61" s="125"/>
      <c r="E61" s="137" t="s">
        <v>1523</v>
      </c>
      <c r="F61" s="80" t="s">
        <v>2141</v>
      </c>
      <c r="G61" s="80" t="s">
        <v>1901</v>
      </c>
      <c r="H61" s="75" t="s">
        <v>1904</v>
      </c>
      <c r="I61" s="75" t="s">
        <v>1997</v>
      </c>
      <c r="J61" s="76" t="s">
        <v>1905</v>
      </c>
      <c r="K61" s="76">
        <v>1</v>
      </c>
      <c r="L61" s="77">
        <v>44410</v>
      </c>
      <c r="M61" s="77">
        <v>44561</v>
      </c>
      <c r="N61" s="78">
        <f t="shared" si="27"/>
        <v>21.571428571428573</v>
      </c>
      <c r="O61" s="76" t="s">
        <v>1524</v>
      </c>
      <c r="P61" s="76">
        <v>0.2</v>
      </c>
      <c r="Q61" s="79">
        <f>IF(P61/K61&gt;1,100,+P61/K61*100)</f>
        <v>20</v>
      </c>
      <c r="R61" s="89">
        <f>+N61*Q61/100</f>
        <v>4.3142857142857141</v>
      </c>
      <c r="S61" s="89">
        <f>IF(M61&lt;=$AG$1,R61,0)</f>
        <v>4.3142857142857141</v>
      </c>
      <c r="T61" s="89">
        <f>IF($AG$1&gt;=M61,N61,0)</f>
        <v>21.571428571428573</v>
      </c>
      <c r="U61" s="142"/>
      <c r="V61" s="100" t="str">
        <f>IF(Q61=100,"CUMPLIDA",IF(M61-$AG$1&lt;0,"VENCIDA",IF(M61-$AG$1&lt;=30,"PRÓXIMA A VENCER",IF(Q61&gt;0,"CON AVANCE","EN TERMINO"))))</f>
        <v>VENCIDA</v>
      </c>
      <c r="W61" s="100" t="str">
        <f>IF(A61&lt;&gt;"",IF(AC61=1,"VENCIDO",IF(AC61=2,"PRÓXIMO A VENCER",IF(AC61=3,"EN TERMINO",IF(AC61=4,"CON AVANCE",IF(AC61=5,"CUMPLIDO",))))),"")</f>
        <v/>
      </c>
      <c r="X61" s="129" t="s">
        <v>1885</v>
      </c>
      <c r="Y61" s="104" t="str">
        <f t="shared" si="28"/>
        <v>H4AF2020</v>
      </c>
      <c r="Z61" s="104">
        <f>IF(A61&lt;&gt;"",1,Z60+1)</f>
        <v>2</v>
      </c>
      <c r="AA61" s="104" t="str">
        <f t="shared" si="29"/>
        <v>H4AF2020 - 2</v>
      </c>
      <c r="AB61" s="150">
        <f t="shared" si="17"/>
        <v>1</v>
      </c>
      <c r="AC61" s="150">
        <f t="shared" si="16"/>
        <v>1</v>
      </c>
      <c r="AD61" s="150" t="str">
        <f>IF(A61&lt;&gt;"",MID(F61,1,FIND(" ",F61,1)-1),AD60)</f>
        <v>H4AF2020.</v>
      </c>
      <c r="AE61" s="150" t="str">
        <f t="shared" si="18"/>
        <v>H4AF2020</v>
      </c>
      <c r="AF61" s="60"/>
      <c r="AG61" s="61"/>
      <c r="AH61" s="14"/>
    </row>
    <row r="62" spans="1:34" s="15" customFormat="1" ht="357" hidden="1" customHeight="1" x14ac:dyDescent="0.2">
      <c r="A62" s="141">
        <f>IF(ISBLANK(D62),"",COUNTA($D$2:D62))</f>
        <v>58</v>
      </c>
      <c r="B62" s="125">
        <f t="shared" si="0"/>
        <v>61</v>
      </c>
      <c r="C62" s="142"/>
      <c r="D62" s="125" t="s">
        <v>832</v>
      </c>
      <c r="E62" s="137" t="s">
        <v>1513</v>
      </c>
      <c r="F62" s="80" t="s">
        <v>2142</v>
      </c>
      <c r="G62" s="80" t="s">
        <v>1906</v>
      </c>
      <c r="H62" s="75" t="s">
        <v>1907</v>
      </c>
      <c r="I62" s="75" t="s">
        <v>1908</v>
      </c>
      <c r="J62" s="76" t="s">
        <v>1909</v>
      </c>
      <c r="K62" s="76">
        <v>1</v>
      </c>
      <c r="L62" s="77">
        <v>44410</v>
      </c>
      <c r="M62" s="77">
        <v>44530</v>
      </c>
      <c r="N62" s="78">
        <f t="shared" si="27"/>
        <v>17.142857142857142</v>
      </c>
      <c r="O62" s="76" t="s">
        <v>2040</v>
      </c>
      <c r="P62" s="76">
        <v>0.5</v>
      </c>
      <c r="Q62" s="79">
        <f>IF(P62/K62&gt;1,100,+P62/K62*100)</f>
        <v>50</v>
      </c>
      <c r="R62" s="89">
        <f>+N62*Q62/100</f>
        <v>8.5714285714285712</v>
      </c>
      <c r="S62" s="89">
        <f>IF(M62&lt;=$AG$1,R62,0)</f>
        <v>8.5714285714285712</v>
      </c>
      <c r="T62" s="89">
        <f>IF($AG$1&gt;=M62,N62,0)</f>
        <v>17.142857142857142</v>
      </c>
      <c r="U62" s="142"/>
      <c r="V62" s="100" t="str">
        <f>IF(Q62=100,"CUMPLIDA",IF(M62-$AG$1&lt;0,"VENCIDA",IF(M62-$AG$1&lt;=30,"PRÓXIMA A VENCER",IF(Q62&gt;0,"CON AVANCE","EN TERMINO"))))</f>
        <v>VENCIDA</v>
      </c>
      <c r="W62" s="100" t="str">
        <f>IF(A62&lt;&gt;"",IF(AC62=1,"VENCIDO",IF(AC62=2,"PRÓXIMO A VENCER",IF(AC62=3,"EN TERMINO",IF(AC62=4,"CON AVANCE",IF(AC62=5,"CUMPLIDO",))))),"")</f>
        <v>VENCIDO</v>
      </c>
      <c r="X62" s="129" t="s">
        <v>1885</v>
      </c>
      <c r="Y62" s="104" t="str">
        <f t="shared" si="28"/>
        <v>H5AF2020</v>
      </c>
      <c r="Z62" s="104">
        <f>IF(A62&lt;&gt;"",1,Z61+1)</f>
        <v>1</v>
      </c>
      <c r="AA62" s="104" t="str">
        <f t="shared" si="29"/>
        <v>H5AF2020 - 1</v>
      </c>
      <c r="AB62" s="150">
        <f t="shared" si="17"/>
        <v>1</v>
      </c>
      <c r="AC62" s="150">
        <f t="shared" si="16"/>
        <v>1</v>
      </c>
      <c r="AD62" s="150" t="str">
        <f>IF(A62&lt;&gt;"",MID(F62,1,FIND(" ",F62,1)-1),AD61)</f>
        <v>H5AF2020.</v>
      </c>
      <c r="AE62" s="150" t="str">
        <f t="shared" si="18"/>
        <v>H5AF2020</v>
      </c>
      <c r="AF62" s="60"/>
      <c r="AG62" s="61"/>
      <c r="AH62" s="14"/>
    </row>
    <row r="63" spans="1:34" s="15" customFormat="1" ht="357" customHeight="1" x14ac:dyDescent="0.2">
      <c r="A63" s="141">
        <f>IF(ISBLANK(D63),"",COUNTA($D$2:D63))</f>
        <v>59</v>
      </c>
      <c r="B63" s="125">
        <f t="shared" si="0"/>
        <v>62</v>
      </c>
      <c r="C63" s="142"/>
      <c r="D63" s="125" t="s">
        <v>832</v>
      </c>
      <c r="E63" s="137" t="s">
        <v>1523</v>
      </c>
      <c r="F63" s="82" t="s">
        <v>2143</v>
      </c>
      <c r="G63" s="82" t="s">
        <v>1910</v>
      </c>
      <c r="H63" s="75" t="s">
        <v>1911</v>
      </c>
      <c r="I63" s="75" t="s">
        <v>1911</v>
      </c>
      <c r="J63" s="76" t="s">
        <v>1898</v>
      </c>
      <c r="K63" s="76">
        <v>1</v>
      </c>
      <c r="L63" s="77">
        <v>44410</v>
      </c>
      <c r="M63" s="77">
        <v>44561</v>
      </c>
      <c r="N63" s="78">
        <f t="shared" si="27"/>
        <v>21.571428571428573</v>
      </c>
      <c r="O63" s="76" t="s">
        <v>1524</v>
      </c>
      <c r="P63" s="76">
        <v>1</v>
      </c>
      <c r="Q63" s="79">
        <f>IF(P63/K63&gt;1,100,+P63/K63*100)</f>
        <v>100</v>
      </c>
      <c r="R63" s="89">
        <f>+N63*Q63/100</f>
        <v>21.571428571428573</v>
      </c>
      <c r="S63" s="89">
        <f>IF(M63&lt;=$AG$1,R63,0)</f>
        <v>21.571428571428573</v>
      </c>
      <c r="T63" s="89">
        <f>IF($AG$1&gt;=M63,N63,0)</f>
        <v>21.571428571428573</v>
      </c>
      <c r="U63" s="142"/>
      <c r="V63" s="100" t="str">
        <f>IF(Q63=100,"CUMPLIDA",IF(M63-$AG$1&lt;0,"VENCIDA",IF(M63-$AG$1&lt;=30,"PRÓXIMA A VENCER",IF(Q63&gt;0,"CON AVANCE","EN TERMINO"))))</f>
        <v>CUMPLIDA</v>
      </c>
      <c r="W63" s="100" t="str">
        <f>IF(A63&lt;&gt;"",IF(AC63=1,"VENCIDO",IF(AC63=2,"PRÓXIMO A VENCER",IF(AC63=3,"EN TERMINO",IF(AC63=4,"CON AVANCE",IF(AC63=5,"CUMPLIDO",))))),"")</f>
        <v>CUMPLIDO</v>
      </c>
      <c r="X63" s="129" t="s">
        <v>1885</v>
      </c>
      <c r="Y63" s="104" t="str">
        <f t="shared" si="28"/>
        <v>H6AF2020</v>
      </c>
      <c r="Z63" s="104">
        <f>IF(A63&lt;&gt;"",1,Z62+1)</f>
        <v>1</v>
      </c>
      <c r="AA63" s="104" t="str">
        <f t="shared" si="29"/>
        <v>H6AF2020 - 1</v>
      </c>
      <c r="AB63" s="150">
        <f t="shared" si="17"/>
        <v>5</v>
      </c>
      <c r="AC63" s="150">
        <f t="shared" si="16"/>
        <v>5</v>
      </c>
      <c r="AD63" s="150" t="str">
        <f>IF(A63&lt;&gt;"",MID(F63,1,FIND(" ",F63,1)-1),AD62)</f>
        <v>H6AF2020.</v>
      </c>
      <c r="AE63" s="150" t="str">
        <f t="shared" si="18"/>
        <v>H6AF2020</v>
      </c>
      <c r="AF63" s="60"/>
      <c r="AG63" s="61"/>
      <c r="AH63" s="14"/>
    </row>
    <row r="64" spans="1:34" s="15" customFormat="1" ht="357" customHeight="1" x14ac:dyDescent="0.2">
      <c r="A64" s="141">
        <f>IF(ISBLANK(D64),"",COUNTA($D$2:D64))</f>
        <v>60</v>
      </c>
      <c r="B64" s="125">
        <f t="shared" si="0"/>
        <v>63</v>
      </c>
      <c r="C64" s="142"/>
      <c r="D64" s="125" t="s">
        <v>832</v>
      </c>
      <c r="E64" s="137" t="s">
        <v>1523</v>
      </c>
      <c r="F64" s="82" t="s">
        <v>2144</v>
      </c>
      <c r="G64" s="82" t="s">
        <v>1912</v>
      </c>
      <c r="H64" s="75" t="s">
        <v>1911</v>
      </c>
      <c r="I64" s="75" t="s">
        <v>1911</v>
      </c>
      <c r="J64" s="76" t="s">
        <v>1898</v>
      </c>
      <c r="K64" s="76">
        <v>1</v>
      </c>
      <c r="L64" s="77">
        <v>44410</v>
      </c>
      <c r="M64" s="77">
        <v>44561</v>
      </c>
      <c r="N64" s="78">
        <f t="shared" si="27"/>
        <v>21.571428571428573</v>
      </c>
      <c r="O64" s="76" t="s">
        <v>1524</v>
      </c>
      <c r="P64" s="76">
        <v>1</v>
      </c>
      <c r="Q64" s="79">
        <f>IF(P64/K64&gt;1,100,+P64/K64*100)</f>
        <v>100</v>
      </c>
      <c r="R64" s="89">
        <f>+N64*Q64/100</f>
        <v>21.571428571428573</v>
      </c>
      <c r="S64" s="89">
        <f>IF(M64&lt;=$AG$1,R64,0)</f>
        <v>21.571428571428573</v>
      </c>
      <c r="T64" s="89">
        <f>IF($AG$1&gt;=M64,N64,0)</f>
        <v>21.571428571428573</v>
      </c>
      <c r="U64" s="142"/>
      <c r="V64" s="100" t="str">
        <f>IF(Q64=100,"CUMPLIDA",IF(M64-$AG$1&lt;0,"VENCIDA",IF(M64-$AG$1&lt;=30,"PRÓXIMA A VENCER",IF(Q64&gt;0,"CON AVANCE","EN TERMINO"))))</f>
        <v>CUMPLIDA</v>
      </c>
      <c r="W64" s="100" t="str">
        <f>IF(A64&lt;&gt;"",IF(AC64=1,"VENCIDO",IF(AC64=2,"PRÓXIMO A VENCER",IF(AC64=3,"EN TERMINO",IF(AC64=4,"CON AVANCE",IF(AC64=5,"CUMPLIDO",))))),"")</f>
        <v>CUMPLIDO</v>
      </c>
      <c r="X64" s="129" t="s">
        <v>1885</v>
      </c>
      <c r="Y64" s="104" t="str">
        <f t="shared" si="28"/>
        <v>H7AF2020</v>
      </c>
      <c r="Z64" s="104">
        <f>IF(A64&lt;&gt;"",1,Z63+1)</f>
        <v>1</v>
      </c>
      <c r="AA64" s="104" t="str">
        <f t="shared" si="29"/>
        <v>H7AF2020 - 1</v>
      </c>
      <c r="AB64" s="150">
        <f t="shared" si="17"/>
        <v>5</v>
      </c>
      <c r="AC64" s="150">
        <f t="shared" si="16"/>
        <v>5</v>
      </c>
      <c r="AD64" s="150" t="str">
        <f>IF(A64&lt;&gt;"",MID(F64,1,FIND(" ",F64,1)-1),AD63)</f>
        <v>H7AF2020.</v>
      </c>
      <c r="AE64" s="150" t="str">
        <f t="shared" si="18"/>
        <v>H7AF2020</v>
      </c>
      <c r="AF64" s="60"/>
      <c r="AG64" s="61"/>
      <c r="AH64" s="14"/>
    </row>
    <row r="65" spans="1:34" s="15" customFormat="1" ht="357" hidden="1" customHeight="1" x14ac:dyDescent="0.2">
      <c r="A65" s="141">
        <f>IF(ISBLANK(D65),"",COUNTA($D$2:D65))</f>
        <v>61</v>
      </c>
      <c r="B65" s="125">
        <f t="shared" si="0"/>
        <v>64</v>
      </c>
      <c r="C65" s="142"/>
      <c r="D65" s="125" t="s">
        <v>1886</v>
      </c>
      <c r="E65" s="137" t="s">
        <v>1513</v>
      </c>
      <c r="F65" s="82" t="s">
        <v>2145</v>
      </c>
      <c r="G65" s="82" t="s">
        <v>1913</v>
      </c>
      <c r="H65" s="75" t="s">
        <v>1914</v>
      </c>
      <c r="I65" s="75" t="s">
        <v>1914</v>
      </c>
      <c r="J65" s="76" t="s">
        <v>1915</v>
      </c>
      <c r="K65" s="76">
        <v>1</v>
      </c>
      <c r="L65" s="77">
        <v>44407</v>
      </c>
      <c r="M65" s="77">
        <v>44772</v>
      </c>
      <c r="N65" s="78">
        <f t="shared" si="27"/>
        <v>52.142857142857146</v>
      </c>
      <c r="O65" s="76" t="s">
        <v>2034</v>
      </c>
      <c r="P65" s="76">
        <v>0</v>
      </c>
      <c r="Q65" s="79">
        <f>IF(P65/K65&gt;1,100,+P65/K65*100)</f>
        <v>0</v>
      </c>
      <c r="R65" s="89">
        <f>+N65*Q65/100</f>
        <v>0</v>
      </c>
      <c r="S65" s="89">
        <f>IF(M65&lt;=$AG$1,R65,0)</f>
        <v>0</v>
      </c>
      <c r="T65" s="89">
        <f>IF($AG$1&gt;=M65,N65,0)</f>
        <v>0</v>
      </c>
      <c r="U65" s="142"/>
      <c r="V65" s="100" t="str">
        <f>IF(Q65=100,"CUMPLIDA",IF(M65-$AG$1&lt;0,"VENCIDA",IF(M65-$AG$1&lt;=30,"PRÓXIMA A VENCER",IF(Q65&gt;0,"CON AVANCE","EN TERMINO"))))</f>
        <v>EN TERMINO</v>
      </c>
      <c r="W65" s="100" t="str">
        <f>IF(A65&lt;&gt;"",IF(AC65=1,"VENCIDO",IF(AC65=2,"PRÓXIMO A VENCER",IF(AC65=3,"EN TERMINO",IF(AC65=4,"CON AVANCE",IF(AC65=5,"CUMPLIDO",))))),"")</f>
        <v>EN TERMINO</v>
      </c>
      <c r="X65" s="129" t="s">
        <v>1885</v>
      </c>
      <c r="Y65" s="104" t="str">
        <f t="shared" si="28"/>
        <v>H8AF2020</v>
      </c>
      <c r="Z65" s="104">
        <f>IF(A65&lt;&gt;"",1,Z64+1)</f>
        <v>1</v>
      </c>
      <c r="AA65" s="104" t="str">
        <f t="shared" si="29"/>
        <v>H8AF2020 - 1</v>
      </c>
      <c r="AB65" s="150">
        <f t="shared" si="17"/>
        <v>3</v>
      </c>
      <c r="AC65" s="150">
        <f t="shared" si="16"/>
        <v>3</v>
      </c>
      <c r="AD65" s="150" t="str">
        <f>IF(A65&lt;&gt;"",MID(F65,1,FIND(" ",F65,1)-1),AD64)</f>
        <v>H8AF2020.</v>
      </c>
      <c r="AE65" s="150" t="str">
        <f t="shared" si="18"/>
        <v>H8AF2020</v>
      </c>
      <c r="AF65" s="60"/>
      <c r="AG65" s="61"/>
      <c r="AH65" s="14"/>
    </row>
    <row r="66" spans="1:34" s="15" customFormat="1" ht="357" hidden="1" customHeight="1" x14ac:dyDescent="0.2">
      <c r="A66" s="141">
        <f>IF(ISBLANK(D66),"",COUNTA($D$2:D66))</f>
        <v>62</v>
      </c>
      <c r="B66" s="125">
        <f t="shared" ref="B66:B129" si="30">ROW()-1</f>
        <v>65</v>
      </c>
      <c r="C66" s="142"/>
      <c r="D66" s="125" t="s">
        <v>1887</v>
      </c>
      <c r="E66" s="137" t="s">
        <v>1513</v>
      </c>
      <c r="F66" s="82" t="s">
        <v>2146</v>
      </c>
      <c r="G66" s="82" t="s">
        <v>1916</v>
      </c>
      <c r="H66" s="75" t="s">
        <v>1914</v>
      </c>
      <c r="I66" s="75" t="s">
        <v>1914</v>
      </c>
      <c r="J66" s="76" t="s">
        <v>1915</v>
      </c>
      <c r="K66" s="76">
        <v>1</v>
      </c>
      <c r="L66" s="77">
        <v>44407</v>
      </c>
      <c r="M66" s="77">
        <v>44772</v>
      </c>
      <c r="N66" s="78">
        <f t="shared" si="27"/>
        <v>52.142857142857146</v>
      </c>
      <c r="O66" s="76" t="s">
        <v>2034</v>
      </c>
      <c r="P66" s="76">
        <v>0</v>
      </c>
      <c r="Q66" s="79">
        <f>IF(P66/K66&gt;1,100,+P66/K66*100)</f>
        <v>0</v>
      </c>
      <c r="R66" s="89">
        <f>+N66*Q66/100</f>
        <v>0</v>
      </c>
      <c r="S66" s="89">
        <f>IF(M66&lt;=$AG$1,R66,0)</f>
        <v>0</v>
      </c>
      <c r="T66" s="89">
        <f>IF($AG$1&gt;=M66,N66,0)</f>
        <v>0</v>
      </c>
      <c r="U66" s="142"/>
      <c r="V66" s="100" t="str">
        <f>IF(Q66=100,"CUMPLIDA",IF(M66-$AG$1&lt;0,"VENCIDA",IF(M66-$AG$1&lt;=30,"PRÓXIMA A VENCER",IF(Q66&gt;0,"CON AVANCE","EN TERMINO"))))</f>
        <v>EN TERMINO</v>
      </c>
      <c r="W66" s="100" t="str">
        <f>IF(A66&lt;&gt;"",IF(AC66=1,"VENCIDO",IF(AC66=2,"PRÓXIMO A VENCER",IF(AC66=3,"EN TERMINO",IF(AC66=4,"CON AVANCE",IF(AC66=5,"CUMPLIDO",))))),"")</f>
        <v>EN TERMINO</v>
      </c>
      <c r="X66" s="129" t="s">
        <v>1885</v>
      </c>
      <c r="Y66" s="104" t="str">
        <f t="shared" si="28"/>
        <v>H9AF2020</v>
      </c>
      <c r="Z66" s="104">
        <f>IF(A66&lt;&gt;"",1,Z65+1)</f>
        <v>1</v>
      </c>
      <c r="AA66" s="104" t="str">
        <f t="shared" si="29"/>
        <v>H9AF2020 - 1</v>
      </c>
      <c r="AB66" s="150">
        <f t="shared" si="17"/>
        <v>3</v>
      </c>
      <c r="AC66" s="150">
        <f t="shared" si="16"/>
        <v>3</v>
      </c>
      <c r="AD66" s="150" t="str">
        <f>IF(A66&lt;&gt;"",MID(F66,1,FIND(" ",F66,1)-1),AD65)</f>
        <v>H9AF2020.</v>
      </c>
      <c r="AE66" s="150" t="str">
        <f t="shared" si="18"/>
        <v>H9AF2020</v>
      </c>
      <c r="AF66" s="60"/>
      <c r="AG66" s="61"/>
      <c r="AH66" s="14"/>
    </row>
    <row r="67" spans="1:34" s="15" customFormat="1" ht="357" hidden="1" customHeight="1" x14ac:dyDescent="0.2">
      <c r="A67" s="141">
        <f>IF(ISBLANK(D67),"",COUNTA($D$2:D67))</f>
        <v>63</v>
      </c>
      <c r="B67" s="125">
        <f t="shared" si="30"/>
        <v>66</v>
      </c>
      <c r="C67" s="142"/>
      <c r="D67" s="125" t="s">
        <v>832</v>
      </c>
      <c r="E67" s="137" t="s">
        <v>1541</v>
      </c>
      <c r="F67" s="82" t="s">
        <v>2147</v>
      </c>
      <c r="G67" s="82" t="s">
        <v>1917</v>
      </c>
      <c r="H67" s="75" t="s">
        <v>1918</v>
      </c>
      <c r="I67" s="75" t="s">
        <v>1919</v>
      </c>
      <c r="J67" s="75" t="s">
        <v>1920</v>
      </c>
      <c r="K67" s="76">
        <v>1</v>
      </c>
      <c r="L67" s="77">
        <v>44409</v>
      </c>
      <c r="M67" s="77">
        <v>44561</v>
      </c>
      <c r="N67" s="78">
        <f t="shared" si="27"/>
        <v>21.714285714285715</v>
      </c>
      <c r="O67" s="76" t="s">
        <v>2032</v>
      </c>
      <c r="P67" s="76">
        <v>0</v>
      </c>
      <c r="Q67" s="79">
        <f>IF(P67/K67&gt;1,100,+P67/K67*100)</f>
        <v>0</v>
      </c>
      <c r="R67" s="89">
        <f>+N67*Q67/100</f>
        <v>0</v>
      </c>
      <c r="S67" s="89">
        <f>IF(M67&lt;=$AG$1,R67,0)</f>
        <v>0</v>
      </c>
      <c r="T67" s="89">
        <f>IF($AG$1&gt;=M67,N67,0)</f>
        <v>21.714285714285715</v>
      </c>
      <c r="U67" s="142"/>
      <c r="V67" s="100" t="str">
        <f>IF(Q67=100,"CUMPLIDA",IF(M67-$AG$1&lt;0,"VENCIDA",IF(M67-$AG$1&lt;=30,"PRÓXIMA A VENCER",IF(Q67&gt;0,"CON AVANCE","EN TERMINO"))))</f>
        <v>VENCIDA</v>
      </c>
      <c r="W67" s="100" t="str">
        <f>IF(A67&lt;&gt;"",IF(AC67=1,"VENCIDO",IF(AC67=2,"PRÓXIMO A VENCER",IF(AC67=3,"EN TERMINO",IF(AC67=4,"CON AVANCE",IF(AC67=5,"CUMPLIDO",))))),"")</f>
        <v>VENCIDO</v>
      </c>
      <c r="X67" s="129" t="s">
        <v>1885</v>
      </c>
      <c r="Y67" s="104" t="str">
        <f t="shared" si="28"/>
        <v>H10AF2020</v>
      </c>
      <c r="Z67" s="104">
        <f>IF(A67&lt;&gt;"",1,Z66+1)</f>
        <v>1</v>
      </c>
      <c r="AA67" s="104" t="str">
        <f t="shared" si="29"/>
        <v>H10AF2020 - 1</v>
      </c>
      <c r="AB67" s="150">
        <f t="shared" si="17"/>
        <v>1</v>
      </c>
      <c r="AC67" s="150">
        <f t="shared" si="16"/>
        <v>1</v>
      </c>
      <c r="AD67" s="150" t="str">
        <f>IF(A67&lt;&gt;"",MID(F67,1,FIND(" ",F67,1)-1),AD66)</f>
        <v>H10AF2020.</v>
      </c>
      <c r="AE67" s="150" t="str">
        <f t="shared" si="18"/>
        <v>H10AF2020</v>
      </c>
      <c r="AF67" s="60"/>
      <c r="AG67" s="61"/>
      <c r="AH67" s="14"/>
    </row>
    <row r="68" spans="1:34" s="15" customFormat="1" ht="357" hidden="1" customHeight="1" x14ac:dyDescent="0.2">
      <c r="A68" s="141">
        <f>IF(ISBLANK(D68),"",COUNTA($D$2:D68))</f>
        <v>64</v>
      </c>
      <c r="B68" s="125">
        <f t="shared" si="30"/>
        <v>67</v>
      </c>
      <c r="C68" s="142"/>
      <c r="D68" s="125" t="s">
        <v>832</v>
      </c>
      <c r="E68" s="137" t="s">
        <v>1712</v>
      </c>
      <c r="F68" s="82" t="s">
        <v>2148</v>
      </c>
      <c r="G68" s="82" t="s">
        <v>1921</v>
      </c>
      <c r="H68" s="75" t="s">
        <v>1922</v>
      </c>
      <c r="I68" s="75" t="s">
        <v>1923</v>
      </c>
      <c r="J68" s="76" t="s">
        <v>1820</v>
      </c>
      <c r="K68" s="76">
        <v>1</v>
      </c>
      <c r="L68" s="77">
        <v>44409</v>
      </c>
      <c r="M68" s="77">
        <v>44561</v>
      </c>
      <c r="N68" s="78">
        <f t="shared" si="27"/>
        <v>21.714285714285715</v>
      </c>
      <c r="O68" s="76" t="s">
        <v>2069</v>
      </c>
      <c r="P68" s="76">
        <v>0</v>
      </c>
      <c r="Q68" s="79">
        <f>IF(P68/K68&gt;1,100,+P68/K68*100)</f>
        <v>0</v>
      </c>
      <c r="R68" s="89">
        <f>+N68*Q68/100</f>
        <v>0</v>
      </c>
      <c r="S68" s="89">
        <f>IF(M68&lt;=$AG$1,R68,0)</f>
        <v>0</v>
      </c>
      <c r="T68" s="89">
        <f>IF($AG$1&gt;=M68,N68,0)</f>
        <v>21.714285714285715</v>
      </c>
      <c r="U68" s="142"/>
      <c r="V68" s="100" t="str">
        <f>IF(Q68=100,"CUMPLIDA",IF(M68-$AG$1&lt;0,"VENCIDA",IF(M68-$AG$1&lt;=30,"PRÓXIMA A VENCER",IF(Q68&gt;0,"CON AVANCE","EN TERMINO"))))</f>
        <v>VENCIDA</v>
      </c>
      <c r="W68" s="100" t="str">
        <f>IF(A68&lt;&gt;"",IF(AC68=1,"VENCIDO",IF(AC68=2,"PRÓXIMO A VENCER",IF(AC68=3,"EN TERMINO",IF(AC68=4,"CON AVANCE",IF(AC68=5,"CUMPLIDO",))))),"")</f>
        <v>VENCIDO</v>
      </c>
      <c r="X68" s="129" t="s">
        <v>1885</v>
      </c>
      <c r="Y68" s="104" t="str">
        <f t="shared" si="28"/>
        <v>H11AF2020</v>
      </c>
      <c r="Z68" s="104">
        <f>IF(A68&lt;&gt;"",1,Z67+1)</f>
        <v>1</v>
      </c>
      <c r="AA68" s="104" t="str">
        <f t="shared" si="29"/>
        <v>H11AF2020 - 1</v>
      </c>
      <c r="AB68" s="150">
        <f t="shared" si="17"/>
        <v>1</v>
      </c>
      <c r="AC68" s="150">
        <f t="shared" si="16"/>
        <v>1</v>
      </c>
      <c r="AD68" s="150" t="str">
        <f>IF(A68&lt;&gt;"",MID(F68,1,FIND(" ",F68,1)-1),AD67)</f>
        <v>H11AF2020.</v>
      </c>
      <c r="AE68" s="150" t="str">
        <f t="shared" si="18"/>
        <v>H11AF2020</v>
      </c>
      <c r="AF68" s="60"/>
      <c r="AG68" s="61"/>
      <c r="AH68" s="14"/>
    </row>
    <row r="69" spans="1:34" s="15" customFormat="1" ht="357" hidden="1" customHeight="1" x14ac:dyDescent="0.2">
      <c r="A69" s="141">
        <f>IF(ISBLANK(D69),"",COUNTA($D$2:D69))</f>
        <v>65</v>
      </c>
      <c r="B69" s="125">
        <f t="shared" si="30"/>
        <v>68</v>
      </c>
      <c r="C69" s="142"/>
      <c r="D69" s="125" t="s">
        <v>832</v>
      </c>
      <c r="E69" s="137" t="s">
        <v>1712</v>
      </c>
      <c r="F69" s="82" t="s">
        <v>2149</v>
      </c>
      <c r="G69" s="82" t="s">
        <v>1924</v>
      </c>
      <c r="H69" s="75" t="s">
        <v>1818</v>
      </c>
      <c r="I69" s="85" t="s">
        <v>1819</v>
      </c>
      <c r="J69" s="76" t="s">
        <v>1820</v>
      </c>
      <c r="K69" s="76">
        <v>1</v>
      </c>
      <c r="L69" s="77">
        <v>44409</v>
      </c>
      <c r="M69" s="77">
        <v>44561</v>
      </c>
      <c r="N69" s="78">
        <f t="shared" si="27"/>
        <v>21.714285714285715</v>
      </c>
      <c r="O69" s="76" t="s">
        <v>2069</v>
      </c>
      <c r="P69" s="76">
        <v>0</v>
      </c>
      <c r="Q69" s="79">
        <f>IF(P69/K69&gt;1,100,+P69/K69*100)</f>
        <v>0</v>
      </c>
      <c r="R69" s="89">
        <f>+N69*Q69/100</f>
        <v>0</v>
      </c>
      <c r="S69" s="89">
        <f>IF(M69&lt;=$AG$1,R69,0)</f>
        <v>0</v>
      </c>
      <c r="T69" s="89">
        <f>IF($AG$1&gt;=M69,N69,0)</f>
        <v>21.714285714285715</v>
      </c>
      <c r="U69" s="142"/>
      <c r="V69" s="100" t="str">
        <f>IF(Q69=100,"CUMPLIDA",IF(M69-$AG$1&lt;0,"VENCIDA",IF(M69-$AG$1&lt;=30,"PRÓXIMA A VENCER",IF(Q69&gt;0,"CON AVANCE","EN TERMINO"))))</f>
        <v>VENCIDA</v>
      </c>
      <c r="W69" s="100" t="str">
        <f>IF(A69&lt;&gt;"",IF(AC69=1,"VENCIDO",IF(AC69=2,"PRÓXIMO A VENCER",IF(AC69=3,"EN TERMINO",IF(AC69=4,"CON AVANCE",IF(AC69=5,"CUMPLIDO",))))),"")</f>
        <v>VENCIDO</v>
      </c>
      <c r="X69" s="129" t="s">
        <v>1885</v>
      </c>
      <c r="Y69" s="104" t="str">
        <f t="shared" si="28"/>
        <v>H12AF2020</v>
      </c>
      <c r="Z69" s="104">
        <f>IF(A69&lt;&gt;"",1,Z68+1)</f>
        <v>1</v>
      </c>
      <c r="AA69" s="104" t="str">
        <f t="shared" si="29"/>
        <v>H12AF2020 - 1</v>
      </c>
      <c r="AB69" s="150">
        <f t="shared" si="17"/>
        <v>1</v>
      </c>
      <c r="AC69" s="150">
        <f t="shared" si="16"/>
        <v>1</v>
      </c>
      <c r="AD69" s="150" t="str">
        <f>IF(A69&lt;&gt;"",MID(F69,1,FIND(" ",F69,1)-1),AD68)</f>
        <v>H12AF2020.</v>
      </c>
      <c r="AE69" s="150" t="str">
        <f t="shared" si="18"/>
        <v>H12AF2020</v>
      </c>
      <c r="AF69" s="60"/>
      <c r="AG69" s="61"/>
      <c r="AH69" s="14"/>
    </row>
    <row r="70" spans="1:34" s="15" customFormat="1" ht="357" hidden="1" customHeight="1" x14ac:dyDescent="0.2">
      <c r="A70" s="141">
        <f>IF(ISBLANK(D70),"",COUNTA($D$2:D70))</f>
        <v>66</v>
      </c>
      <c r="B70" s="125">
        <f t="shared" si="30"/>
        <v>69</v>
      </c>
      <c r="C70" s="142"/>
      <c r="D70" s="125" t="s">
        <v>946</v>
      </c>
      <c r="E70" s="137" t="s">
        <v>1712</v>
      </c>
      <c r="F70" s="82" t="s">
        <v>2150</v>
      </c>
      <c r="G70" s="82" t="s">
        <v>1925</v>
      </c>
      <c r="H70" s="75" t="s">
        <v>1818</v>
      </c>
      <c r="I70" s="75" t="s">
        <v>1819</v>
      </c>
      <c r="J70" s="76" t="s">
        <v>1820</v>
      </c>
      <c r="K70" s="76">
        <v>1</v>
      </c>
      <c r="L70" s="77">
        <v>44409</v>
      </c>
      <c r="M70" s="77">
        <v>44561</v>
      </c>
      <c r="N70" s="78">
        <f t="shared" si="27"/>
        <v>21.714285714285715</v>
      </c>
      <c r="O70" s="76" t="s">
        <v>2069</v>
      </c>
      <c r="P70" s="76">
        <v>0</v>
      </c>
      <c r="Q70" s="79">
        <f>IF(P70/K70&gt;1,100,+P70/K70*100)</f>
        <v>0</v>
      </c>
      <c r="R70" s="89">
        <f>+N70*Q70/100</f>
        <v>0</v>
      </c>
      <c r="S70" s="89">
        <f>IF(M70&lt;=$AG$1,R70,0)</f>
        <v>0</v>
      </c>
      <c r="T70" s="89">
        <f>IF($AG$1&gt;=M70,N70,0)</f>
        <v>21.714285714285715</v>
      </c>
      <c r="U70" s="142"/>
      <c r="V70" s="100" t="str">
        <f>IF(Q70=100,"CUMPLIDA",IF(M70-$AG$1&lt;0,"VENCIDA",IF(M70-$AG$1&lt;=30,"PRÓXIMA A VENCER",IF(Q70&gt;0,"CON AVANCE","EN TERMINO"))))</f>
        <v>VENCIDA</v>
      </c>
      <c r="W70" s="100" t="str">
        <f>IF(A70&lt;&gt;"",IF(AC70=1,"VENCIDO",IF(AC70=2,"PRÓXIMO A VENCER",IF(AC70=3,"EN TERMINO",IF(AC70=4,"CON AVANCE",IF(AC70=5,"CUMPLIDO",))))),"")</f>
        <v>VENCIDO</v>
      </c>
      <c r="X70" s="129" t="s">
        <v>1885</v>
      </c>
      <c r="Y70" s="104" t="str">
        <f t="shared" si="28"/>
        <v>H13AF2020</v>
      </c>
      <c r="Z70" s="104">
        <f>IF(A70&lt;&gt;"",1,Z69+1)</f>
        <v>1</v>
      </c>
      <c r="AA70" s="104" t="str">
        <f t="shared" si="29"/>
        <v>H13AF2020 - 1</v>
      </c>
      <c r="AB70" s="150">
        <f t="shared" si="17"/>
        <v>1</v>
      </c>
      <c r="AC70" s="150">
        <f t="shared" si="16"/>
        <v>1</v>
      </c>
      <c r="AD70" s="150" t="str">
        <f>IF(A70&lt;&gt;"",MID(F70,1,FIND(" ",F70,1)-1),AD69)</f>
        <v>H13AF2020.</v>
      </c>
      <c r="AE70" s="150" t="str">
        <f t="shared" si="18"/>
        <v>H13AF2020</v>
      </c>
      <c r="AF70" s="60"/>
      <c r="AG70" s="61"/>
      <c r="AH70" s="14"/>
    </row>
    <row r="71" spans="1:34" s="15" customFormat="1" ht="357" hidden="1" customHeight="1" x14ac:dyDescent="0.2">
      <c r="A71" s="141">
        <f>IF(ISBLANK(D71),"",COUNTA($D$2:D71))</f>
        <v>67</v>
      </c>
      <c r="B71" s="125">
        <f t="shared" si="30"/>
        <v>70</v>
      </c>
      <c r="C71" s="142"/>
      <c r="D71" s="125" t="s">
        <v>832</v>
      </c>
      <c r="E71" s="137" t="s">
        <v>1712</v>
      </c>
      <c r="F71" s="80" t="s">
        <v>2151</v>
      </c>
      <c r="G71" s="80" t="s">
        <v>1926</v>
      </c>
      <c r="H71" s="75" t="s">
        <v>1922</v>
      </c>
      <c r="I71" s="75" t="s">
        <v>1923</v>
      </c>
      <c r="J71" s="76" t="s">
        <v>1820</v>
      </c>
      <c r="K71" s="76">
        <v>1</v>
      </c>
      <c r="L71" s="77">
        <v>44409</v>
      </c>
      <c r="M71" s="77">
        <v>44561</v>
      </c>
      <c r="N71" s="78">
        <f t="shared" si="27"/>
        <v>21.714285714285715</v>
      </c>
      <c r="O71" s="76" t="s">
        <v>2069</v>
      </c>
      <c r="P71" s="76">
        <v>0</v>
      </c>
      <c r="Q71" s="79">
        <f>IF(P71/K71&gt;1,100,+P71/K71*100)</f>
        <v>0</v>
      </c>
      <c r="R71" s="89">
        <f>+N71*Q71/100</f>
        <v>0</v>
      </c>
      <c r="S71" s="89">
        <f>IF(M71&lt;=$AG$1,R71,0)</f>
        <v>0</v>
      </c>
      <c r="T71" s="89">
        <f>IF($AG$1&gt;=M71,N71,0)</f>
        <v>21.714285714285715</v>
      </c>
      <c r="U71" s="142"/>
      <c r="V71" s="100" t="str">
        <f>IF(Q71=100,"CUMPLIDA",IF(M71-$AG$1&lt;0,"VENCIDA",IF(M71-$AG$1&lt;=30,"PRÓXIMA A VENCER",IF(Q71&gt;0,"CON AVANCE","EN TERMINO"))))</f>
        <v>VENCIDA</v>
      </c>
      <c r="W71" s="100" t="str">
        <f>IF(A71&lt;&gt;"",IF(AC71=1,"VENCIDO",IF(AC71=2,"PRÓXIMO A VENCER",IF(AC71=3,"EN TERMINO",IF(AC71=4,"CON AVANCE",IF(AC71=5,"CUMPLIDO",))))),"")</f>
        <v>VENCIDO</v>
      </c>
      <c r="X71" s="129" t="s">
        <v>1885</v>
      </c>
      <c r="Y71" s="104" t="str">
        <f t="shared" si="28"/>
        <v>H14AF2020</v>
      </c>
      <c r="Z71" s="104">
        <f>IF(A71&lt;&gt;"",1,Z70+1)</f>
        <v>1</v>
      </c>
      <c r="AA71" s="104" t="str">
        <f t="shared" si="29"/>
        <v>H14AF2020 - 1</v>
      </c>
      <c r="AB71" s="150">
        <f t="shared" si="17"/>
        <v>1</v>
      </c>
      <c r="AC71" s="150">
        <f t="shared" si="16"/>
        <v>1</v>
      </c>
      <c r="AD71" s="150" t="str">
        <f>IF(A71&lt;&gt;"",MID(F71,1,FIND(" ",F71,1)-1),AD70)</f>
        <v>H14AF2020.</v>
      </c>
      <c r="AE71" s="150" t="str">
        <f t="shared" si="18"/>
        <v>H14AF2020</v>
      </c>
      <c r="AF71" s="60"/>
      <c r="AG71" s="61"/>
      <c r="AH71" s="14"/>
    </row>
    <row r="72" spans="1:34" s="15" customFormat="1" ht="357" hidden="1" customHeight="1" x14ac:dyDescent="0.2">
      <c r="A72" s="141">
        <f>IF(ISBLANK(D72),"",COUNTA($D$2:D72))</f>
        <v>68</v>
      </c>
      <c r="B72" s="125">
        <f t="shared" si="30"/>
        <v>71</v>
      </c>
      <c r="C72" s="142"/>
      <c r="D72" s="125" t="s">
        <v>832</v>
      </c>
      <c r="E72" s="137" t="s">
        <v>1712</v>
      </c>
      <c r="F72" s="80" t="s">
        <v>2152</v>
      </c>
      <c r="G72" s="80" t="s">
        <v>1927</v>
      </c>
      <c r="H72" s="75" t="s">
        <v>1928</v>
      </c>
      <c r="I72" s="76" t="s">
        <v>1929</v>
      </c>
      <c r="J72" s="76" t="s">
        <v>408</v>
      </c>
      <c r="K72" s="76">
        <v>1</v>
      </c>
      <c r="L72" s="77">
        <v>44409</v>
      </c>
      <c r="M72" s="77">
        <v>44561</v>
      </c>
      <c r="N72" s="78">
        <f t="shared" si="27"/>
        <v>21.714285714285715</v>
      </c>
      <c r="O72" s="76" t="s">
        <v>2068</v>
      </c>
      <c r="P72" s="76">
        <v>0.3</v>
      </c>
      <c r="Q72" s="79">
        <f>IF(P72/K72&gt;1,100,+P72/K72*100)</f>
        <v>30</v>
      </c>
      <c r="R72" s="89">
        <f>+N72*Q72/100</f>
        <v>6.5142857142857142</v>
      </c>
      <c r="S72" s="89">
        <f>IF(M72&lt;=$AG$1,R72,0)</f>
        <v>6.5142857142857142</v>
      </c>
      <c r="T72" s="89">
        <f>IF($AG$1&gt;=M72,N72,0)</f>
        <v>21.714285714285715</v>
      </c>
      <c r="U72" s="142"/>
      <c r="V72" s="100" t="str">
        <f>IF(Q72=100,"CUMPLIDA",IF(M72-$AG$1&lt;0,"VENCIDA",IF(M72-$AG$1&lt;=30,"PRÓXIMA A VENCER",IF(Q72&gt;0,"CON AVANCE","EN TERMINO"))))</f>
        <v>VENCIDA</v>
      </c>
      <c r="W72" s="100" t="str">
        <f>IF(A72&lt;&gt;"",IF(AC72=1,"VENCIDO",IF(AC72=2,"PRÓXIMO A VENCER",IF(AC72=3,"EN TERMINO",IF(AC72=4,"CON AVANCE",IF(AC72=5,"CUMPLIDO",))))),"")</f>
        <v>VENCIDO</v>
      </c>
      <c r="X72" s="129" t="s">
        <v>1885</v>
      </c>
      <c r="Y72" s="104" t="str">
        <f t="shared" si="28"/>
        <v>H15AF2020</v>
      </c>
      <c r="Z72" s="104">
        <f>IF(A72&lt;&gt;"",1,Z71+1)</f>
        <v>1</v>
      </c>
      <c r="AA72" s="104" t="str">
        <f t="shared" si="29"/>
        <v>H15AF2020 - 1</v>
      </c>
      <c r="AB72" s="150">
        <f t="shared" si="17"/>
        <v>1</v>
      </c>
      <c r="AC72" s="150">
        <f t="shared" si="16"/>
        <v>1</v>
      </c>
      <c r="AD72" s="150" t="str">
        <f>IF(A72&lt;&gt;"",MID(F72,1,FIND(" ",F72,1)-1),AD71)</f>
        <v>H15AF2020.</v>
      </c>
      <c r="AE72" s="150" t="str">
        <f t="shared" si="18"/>
        <v>H15AF2020</v>
      </c>
      <c r="AF72" s="60"/>
      <c r="AG72" s="61"/>
      <c r="AH72" s="14"/>
    </row>
    <row r="73" spans="1:34" s="15" customFormat="1" ht="357" hidden="1" customHeight="1" x14ac:dyDescent="0.2">
      <c r="A73" s="141">
        <f>IF(ISBLANK(D73),"",COUNTA($D$2:D73))</f>
        <v>69</v>
      </c>
      <c r="B73" s="125">
        <f t="shared" si="30"/>
        <v>72</v>
      </c>
      <c r="C73" s="142"/>
      <c r="D73" s="125" t="s">
        <v>1888</v>
      </c>
      <c r="E73" s="137" t="s">
        <v>1130</v>
      </c>
      <c r="F73" s="80" t="s">
        <v>2153</v>
      </c>
      <c r="G73" s="80" t="s">
        <v>1930</v>
      </c>
      <c r="H73" s="75" t="s">
        <v>1922</v>
      </c>
      <c r="I73" s="75" t="s">
        <v>1923</v>
      </c>
      <c r="J73" s="76" t="s">
        <v>1820</v>
      </c>
      <c r="K73" s="76">
        <v>1</v>
      </c>
      <c r="L73" s="77">
        <v>44409</v>
      </c>
      <c r="M73" s="77">
        <v>44561</v>
      </c>
      <c r="N73" s="78">
        <f t="shared" si="27"/>
        <v>21.714285714285715</v>
      </c>
      <c r="O73" s="76" t="s">
        <v>2072</v>
      </c>
      <c r="P73" s="76">
        <v>0</v>
      </c>
      <c r="Q73" s="79">
        <f>IF(P73/K73&gt;1,100,+P73/K73*100)</f>
        <v>0</v>
      </c>
      <c r="R73" s="89">
        <f>+N73*Q73/100</f>
        <v>0</v>
      </c>
      <c r="S73" s="89">
        <f>IF(M73&lt;=$AG$1,R73,0)</f>
        <v>0</v>
      </c>
      <c r="T73" s="89">
        <f>IF($AG$1&gt;=M73,N73,0)</f>
        <v>21.714285714285715</v>
      </c>
      <c r="U73" s="142"/>
      <c r="V73" s="100" t="str">
        <f>IF(Q73=100,"CUMPLIDA",IF(M73-$AG$1&lt;0,"VENCIDA",IF(M73-$AG$1&lt;=30,"PRÓXIMA A VENCER",IF(Q73&gt;0,"CON AVANCE","EN TERMINO"))))</f>
        <v>VENCIDA</v>
      </c>
      <c r="W73" s="100" t="str">
        <f>IF(A73&lt;&gt;"",IF(AC73=1,"VENCIDO",IF(AC73=2,"PRÓXIMO A VENCER",IF(AC73=3,"EN TERMINO",IF(AC73=4,"CON AVANCE",IF(AC73=5,"CUMPLIDO",))))),"")</f>
        <v>VENCIDO</v>
      </c>
      <c r="X73" s="129" t="s">
        <v>1885</v>
      </c>
      <c r="Y73" s="104" t="str">
        <f t="shared" si="28"/>
        <v>H16AF2020</v>
      </c>
      <c r="Z73" s="104">
        <f>IF(A73&lt;&gt;"",1,Z72+1)</f>
        <v>1</v>
      </c>
      <c r="AA73" s="104" t="str">
        <f t="shared" si="29"/>
        <v>H16AF2020 - 1</v>
      </c>
      <c r="AB73" s="150">
        <f t="shared" si="17"/>
        <v>1</v>
      </c>
      <c r="AC73" s="150">
        <f t="shared" si="16"/>
        <v>1</v>
      </c>
      <c r="AD73" s="150" t="str">
        <f>IF(A73&lt;&gt;"",MID(F73,1,FIND(" ",F73,1)-1),AD72)</f>
        <v>H16AF2020.</v>
      </c>
      <c r="AE73" s="150" t="str">
        <f t="shared" si="18"/>
        <v>H16AF2020</v>
      </c>
      <c r="AF73" s="60"/>
      <c r="AG73" s="61"/>
      <c r="AH73" s="14"/>
    </row>
    <row r="74" spans="1:34" s="15" customFormat="1" ht="357" hidden="1" customHeight="1" x14ac:dyDescent="0.2">
      <c r="A74" s="141">
        <f>IF(ISBLANK(D74),"",COUNTA($D$2:D74))</f>
        <v>70</v>
      </c>
      <c r="B74" s="125">
        <f t="shared" si="30"/>
        <v>73</v>
      </c>
      <c r="C74" s="142"/>
      <c r="D74" s="125" t="s">
        <v>832</v>
      </c>
      <c r="E74" s="137" t="s">
        <v>1130</v>
      </c>
      <c r="F74" s="80" t="s">
        <v>2154</v>
      </c>
      <c r="G74" s="80" t="s">
        <v>1931</v>
      </c>
      <c r="H74" s="75" t="s">
        <v>1932</v>
      </c>
      <c r="I74" s="75" t="s">
        <v>1933</v>
      </c>
      <c r="J74" s="75" t="s">
        <v>1934</v>
      </c>
      <c r="K74" s="76">
        <v>1</v>
      </c>
      <c r="L74" s="77">
        <v>44409</v>
      </c>
      <c r="M74" s="77">
        <v>44561</v>
      </c>
      <c r="N74" s="78">
        <f t="shared" si="27"/>
        <v>21.714285714285715</v>
      </c>
      <c r="O74" s="76" t="s">
        <v>2036</v>
      </c>
      <c r="P74" s="76">
        <v>0</v>
      </c>
      <c r="Q74" s="79">
        <f>IF(P74/K74&gt;1,100,+P74/K74*100)</f>
        <v>0</v>
      </c>
      <c r="R74" s="89">
        <f>+N74*Q74/100</f>
        <v>0</v>
      </c>
      <c r="S74" s="89">
        <f>IF(M74&lt;=$AG$1,R74,0)</f>
        <v>0</v>
      </c>
      <c r="T74" s="89">
        <f>IF($AG$1&gt;=M74,N74,0)</f>
        <v>21.714285714285715</v>
      </c>
      <c r="U74" s="142"/>
      <c r="V74" s="100" t="str">
        <f>IF(Q74=100,"CUMPLIDA",IF(M74-$AG$1&lt;0,"VENCIDA",IF(M74-$AG$1&lt;=30,"PRÓXIMA A VENCER",IF(Q74&gt;0,"CON AVANCE","EN TERMINO"))))</f>
        <v>VENCIDA</v>
      </c>
      <c r="W74" s="100" t="str">
        <f>IF(A74&lt;&gt;"",IF(AC74=1,"VENCIDO",IF(AC74=2,"PRÓXIMO A VENCER",IF(AC74=3,"EN TERMINO",IF(AC74=4,"CON AVANCE",IF(AC74=5,"CUMPLIDO",))))),"")</f>
        <v>VENCIDO</v>
      </c>
      <c r="X74" s="129" t="s">
        <v>1885</v>
      </c>
      <c r="Y74" s="104" t="str">
        <f t="shared" si="28"/>
        <v>H17AF2020</v>
      </c>
      <c r="Z74" s="104">
        <f>IF(A74&lt;&gt;"",1,Z73+1)</f>
        <v>1</v>
      </c>
      <c r="AA74" s="104" t="str">
        <f t="shared" si="29"/>
        <v>H17AF2020 - 1</v>
      </c>
      <c r="AB74" s="150">
        <f t="shared" si="17"/>
        <v>1</v>
      </c>
      <c r="AC74" s="150">
        <f t="shared" si="16"/>
        <v>1</v>
      </c>
      <c r="AD74" s="150" t="str">
        <f>IF(A74&lt;&gt;"",MID(F74,1,FIND(" ",F74,1)-1),AD73)</f>
        <v>H17AF2020.</v>
      </c>
      <c r="AE74" s="150" t="str">
        <f t="shared" si="18"/>
        <v>H17AF2020</v>
      </c>
      <c r="AF74" s="60"/>
      <c r="AG74" s="61"/>
      <c r="AH74" s="14"/>
    </row>
    <row r="75" spans="1:34" s="15" customFormat="1" ht="357" customHeight="1" x14ac:dyDescent="0.2">
      <c r="A75" s="141">
        <f>IF(ISBLANK(D75),"",COUNTA($D$2:D75))</f>
        <v>71</v>
      </c>
      <c r="B75" s="125">
        <f t="shared" si="30"/>
        <v>74</v>
      </c>
      <c r="C75" s="142"/>
      <c r="D75" s="125" t="s">
        <v>832</v>
      </c>
      <c r="E75" s="137" t="s">
        <v>1548</v>
      </c>
      <c r="F75" s="80" t="s">
        <v>2155</v>
      </c>
      <c r="G75" s="80" t="s">
        <v>1935</v>
      </c>
      <c r="H75" s="75" t="s">
        <v>1510</v>
      </c>
      <c r="I75" s="75" t="s">
        <v>1522</v>
      </c>
      <c r="J75" s="76" t="s">
        <v>1512</v>
      </c>
      <c r="K75" s="76">
        <v>1</v>
      </c>
      <c r="L75" s="77">
        <v>44409</v>
      </c>
      <c r="M75" s="77">
        <v>44561</v>
      </c>
      <c r="N75" s="78">
        <f t="shared" si="27"/>
        <v>21.714285714285715</v>
      </c>
      <c r="O75" s="76" t="s">
        <v>2032</v>
      </c>
      <c r="P75" s="76">
        <v>1</v>
      </c>
      <c r="Q75" s="79">
        <f>IF(P75/K75&gt;1,100,+P75/K75*100)</f>
        <v>100</v>
      </c>
      <c r="R75" s="89">
        <f>+N75*Q75/100</f>
        <v>21.714285714285715</v>
      </c>
      <c r="S75" s="89">
        <f>IF(M75&lt;=$AG$1,R75,0)</f>
        <v>21.714285714285715</v>
      </c>
      <c r="T75" s="89">
        <f>IF($AG$1&gt;=M75,N75,0)</f>
        <v>21.714285714285715</v>
      </c>
      <c r="U75" s="142"/>
      <c r="V75" s="100" t="str">
        <f>IF(Q75=100,"CUMPLIDA",IF(M75-$AG$1&lt;0,"VENCIDA",IF(M75-$AG$1&lt;=30,"PRÓXIMA A VENCER",IF(Q75&gt;0,"CON AVANCE","EN TERMINO"))))</f>
        <v>CUMPLIDA</v>
      </c>
      <c r="W75" s="100" t="str">
        <f>IF(A75&lt;&gt;"",IF(AC75=1,"VENCIDO",IF(AC75=2,"PRÓXIMO A VENCER",IF(AC75=3,"EN TERMINO",IF(AC75=4,"CON AVANCE",IF(AC75=5,"CUMPLIDO",))))),"")</f>
        <v>CUMPLIDO</v>
      </c>
      <c r="X75" s="129" t="s">
        <v>1885</v>
      </c>
      <c r="Y75" s="104" t="str">
        <f t="shared" si="28"/>
        <v>H18AF2020</v>
      </c>
      <c r="Z75" s="104">
        <f>IF(A75&lt;&gt;"",1,Z74+1)</f>
        <v>1</v>
      </c>
      <c r="AA75" s="104" t="str">
        <f t="shared" si="29"/>
        <v>H18AF2020 - 1</v>
      </c>
      <c r="AB75" s="150">
        <f t="shared" si="17"/>
        <v>5</v>
      </c>
      <c r="AC75" s="150">
        <f t="shared" si="16"/>
        <v>5</v>
      </c>
      <c r="AD75" s="150" t="str">
        <f>IF(A75&lt;&gt;"",MID(F75,1,FIND(" ",F75,1)-1),AD74)</f>
        <v>H18AF2020.</v>
      </c>
      <c r="AE75" s="150" t="str">
        <f t="shared" si="18"/>
        <v>H18AF2020</v>
      </c>
      <c r="AF75" s="60"/>
      <c r="AG75" s="61"/>
      <c r="AH75" s="14"/>
    </row>
    <row r="76" spans="1:34" s="15" customFormat="1" ht="357" hidden="1" customHeight="1" x14ac:dyDescent="0.2">
      <c r="A76" s="141">
        <f>IF(ISBLANK(D76),"",COUNTA($D$2:D76))</f>
        <v>72</v>
      </c>
      <c r="B76" s="125">
        <f t="shared" si="30"/>
        <v>75</v>
      </c>
      <c r="C76" s="142"/>
      <c r="D76" s="125" t="s">
        <v>831</v>
      </c>
      <c r="E76" s="137" t="s">
        <v>1994</v>
      </c>
      <c r="F76" s="82" t="s">
        <v>2156</v>
      </c>
      <c r="G76" s="82" t="s">
        <v>1936</v>
      </c>
      <c r="H76" s="75" t="s">
        <v>1937</v>
      </c>
      <c r="I76" s="75" t="s">
        <v>1938</v>
      </c>
      <c r="J76" s="76" t="s">
        <v>1939</v>
      </c>
      <c r="K76" s="76">
        <v>1</v>
      </c>
      <c r="L76" s="77">
        <v>44396</v>
      </c>
      <c r="M76" s="77">
        <v>44561</v>
      </c>
      <c r="N76" s="78">
        <f t="shared" si="27"/>
        <v>23.571428571428573</v>
      </c>
      <c r="O76" s="76" t="s">
        <v>2039</v>
      </c>
      <c r="P76" s="76">
        <v>0.2</v>
      </c>
      <c r="Q76" s="79">
        <f>IF(P76/K76&gt;1,100,+P76/K76*100)</f>
        <v>20</v>
      </c>
      <c r="R76" s="89">
        <f>+N76*Q76/100</f>
        <v>4.7142857142857144</v>
      </c>
      <c r="S76" s="89">
        <f>IF(M76&lt;=$AG$1,R76,0)</f>
        <v>4.7142857142857144</v>
      </c>
      <c r="T76" s="89">
        <f>IF($AG$1&gt;=M76,N76,0)</f>
        <v>23.571428571428573</v>
      </c>
      <c r="U76" s="142"/>
      <c r="V76" s="100" t="str">
        <f>IF(Q76=100,"CUMPLIDA",IF(M76-$AG$1&lt;0,"VENCIDA",IF(M76-$AG$1&lt;=30,"PRÓXIMA A VENCER",IF(Q76&gt;0,"CON AVANCE","EN TERMINO"))))</f>
        <v>VENCIDA</v>
      </c>
      <c r="W76" s="100" t="str">
        <f>IF(A76&lt;&gt;"",IF(AC76=1,"VENCIDO",IF(AC76=2,"PRÓXIMO A VENCER",IF(AC76=3,"EN TERMINO",IF(AC76=4,"CON AVANCE",IF(AC76=5,"CUMPLIDO",))))),"")</f>
        <v>VENCIDO</v>
      </c>
      <c r="X76" s="129" t="s">
        <v>1885</v>
      </c>
      <c r="Y76" s="104" t="str">
        <f t="shared" si="28"/>
        <v>H19AF2020</v>
      </c>
      <c r="Z76" s="104">
        <f>IF(A76&lt;&gt;"",1,Z75+1)</f>
        <v>1</v>
      </c>
      <c r="AA76" s="104" t="str">
        <f t="shared" si="29"/>
        <v>H19AF2020 - 1</v>
      </c>
      <c r="AB76" s="150">
        <f t="shared" si="17"/>
        <v>1</v>
      </c>
      <c r="AC76" s="150">
        <f t="shared" si="16"/>
        <v>1</v>
      </c>
      <c r="AD76" s="150" t="str">
        <f>IF(A76&lt;&gt;"",MID(F76,1,FIND(" ",F76,1)-1),AD75)</f>
        <v>H19AF2020.</v>
      </c>
      <c r="AE76" s="150" t="str">
        <f t="shared" si="18"/>
        <v>H19AF2020</v>
      </c>
      <c r="AF76" s="60"/>
      <c r="AG76" s="61"/>
      <c r="AH76" s="14"/>
    </row>
    <row r="77" spans="1:34" s="15" customFormat="1" ht="357" hidden="1" customHeight="1" x14ac:dyDescent="0.2">
      <c r="A77" s="141">
        <f>IF(ISBLANK(D77),"",COUNTA($D$2:D77))</f>
        <v>73</v>
      </c>
      <c r="B77" s="125">
        <f t="shared" si="30"/>
        <v>76</v>
      </c>
      <c r="C77" s="142"/>
      <c r="D77" s="125" t="s">
        <v>831</v>
      </c>
      <c r="E77" s="137" t="s">
        <v>1548</v>
      </c>
      <c r="F77" s="82" t="s">
        <v>2157</v>
      </c>
      <c r="G77" s="80" t="s">
        <v>1940</v>
      </c>
      <c r="H77" s="75" t="s">
        <v>1998</v>
      </c>
      <c r="I77" s="75" t="s">
        <v>1941</v>
      </c>
      <c r="J77" s="76" t="s">
        <v>1942</v>
      </c>
      <c r="K77" s="76">
        <v>1</v>
      </c>
      <c r="L77" s="77">
        <v>44409</v>
      </c>
      <c r="M77" s="77">
        <v>44774</v>
      </c>
      <c r="N77" s="78">
        <f t="shared" si="27"/>
        <v>52.142857142857146</v>
      </c>
      <c r="O77" s="76" t="s">
        <v>2038</v>
      </c>
      <c r="P77" s="76">
        <v>0</v>
      </c>
      <c r="Q77" s="79">
        <f>IF(P77/K77&gt;1,100,+P77/K77*100)</f>
        <v>0</v>
      </c>
      <c r="R77" s="89">
        <f>+N77*Q77/100</f>
        <v>0</v>
      </c>
      <c r="S77" s="89">
        <f>IF(M77&lt;=$AG$1,R77,0)</f>
        <v>0</v>
      </c>
      <c r="T77" s="89">
        <f>IF($AG$1&gt;=M77,N77,0)</f>
        <v>0</v>
      </c>
      <c r="U77" s="142"/>
      <c r="V77" s="100" t="str">
        <f>IF(Q77=100,"CUMPLIDA",IF(M77-$AG$1&lt;0,"VENCIDA",IF(M77-$AG$1&lt;=30,"PRÓXIMA A VENCER",IF(Q77&gt;0,"CON AVANCE","EN TERMINO"))))</f>
        <v>EN TERMINO</v>
      </c>
      <c r="W77" s="100" t="str">
        <f>IF(A77&lt;&gt;"",IF(AC77=1,"VENCIDO",IF(AC77=2,"PRÓXIMO A VENCER",IF(AC77=3,"EN TERMINO",IF(AC77=4,"CON AVANCE",IF(AC77=5,"CUMPLIDO",))))),"")</f>
        <v>EN TERMINO</v>
      </c>
      <c r="X77" s="129" t="s">
        <v>1885</v>
      </c>
      <c r="Y77" s="104" t="str">
        <f t="shared" si="28"/>
        <v>H20AF2020</v>
      </c>
      <c r="Z77" s="104">
        <f>IF(A77&lt;&gt;"",1,Z76+1)</f>
        <v>1</v>
      </c>
      <c r="AA77" s="104" t="str">
        <f t="shared" si="29"/>
        <v>H20AF2020 - 1</v>
      </c>
      <c r="AB77" s="150">
        <f t="shared" si="17"/>
        <v>3</v>
      </c>
      <c r="AC77" s="150">
        <f t="shared" si="16"/>
        <v>3</v>
      </c>
      <c r="AD77" s="150" t="str">
        <f>IF(A77&lt;&gt;"",MID(F77,1,FIND(" ",F77,1)-1),AD76)</f>
        <v>H20AF2020.</v>
      </c>
      <c r="AE77" s="150" t="str">
        <f t="shared" si="18"/>
        <v>H20AF2020</v>
      </c>
      <c r="AF77" s="60"/>
      <c r="AG77" s="61"/>
      <c r="AH77" s="14"/>
    </row>
    <row r="78" spans="1:34" s="15" customFormat="1" ht="357" hidden="1" customHeight="1" x14ac:dyDescent="0.2">
      <c r="A78" s="141">
        <f>IF(ISBLANK(D78),"",COUNTA($D$2:D78))</f>
        <v>74</v>
      </c>
      <c r="B78" s="125">
        <f t="shared" si="30"/>
        <v>77</v>
      </c>
      <c r="C78" s="142"/>
      <c r="D78" s="125" t="s">
        <v>831</v>
      </c>
      <c r="E78" s="137" t="s">
        <v>1130</v>
      </c>
      <c r="F78" s="82" t="s">
        <v>2158</v>
      </c>
      <c r="G78" s="80" t="s">
        <v>1943</v>
      </c>
      <c r="H78" s="75" t="s">
        <v>1922</v>
      </c>
      <c r="I78" s="75" t="s">
        <v>1923</v>
      </c>
      <c r="J78" s="76" t="s">
        <v>1820</v>
      </c>
      <c r="K78" s="73">
        <v>1</v>
      </c>
      <c r="L78" s="77">
        <v>44409</v>
      </c>
      <c r="M78" s="77">
        <v>44561</v>
      </c>
      <c r="N78" s="78">
        <f t="shared" si="27"/>
        <v>21.714285714285715</v>
      </c>
      <c r="O78" s="76" t="s">
        <v>2041</v>
      </c>
      <c r="P78" s="76">
        <v>0</v>
      </c>
      <c r="Q78" s="79">
        <f>IF(P78/K78&gt;1,100,+P78/K78*100)</f>
        <v>0</v>
      </c>
      <c r="R78" s="89">
        <f>+N78*Q78/100</f>
        <v>0</v>
      </c>
      <c r="S78" s="89">
        <f>IF(M78&lt;=$AG$1,R78,0)</f>
        <v>0</v>
      </c>
      <c r="T78" s="89">
        <f>IF($AG$1&gt;=M78,N78,0)</f>
        <v>21.714285714285715</v>
      </c>
      <c r="U78" s="142"/>
      <c r="V78" s="100" t="str">
        <f>IF(Q78=100,"CUMPLIDA",IF(M78-$AG$1&lt;0,"VENCIDA",IF(M78-$AG$1&lt;=30,"PRÓXIMA A VENCER",IF(Q78&gt;0,"CON AVANCE","EN TERMINO"))))</f>
        <v>VENCIDA</v>
      </c>
      <c r="W78" s="100" t="str">
        <f>IF(A78&lt;&gt;"",IF(AC78=1,"VENCIDO",IF(AC78=2,"PRÓXIMO A VENCER",IF(AC78=3,"EN TERMINO",IF(AC78=4,"CON AVANCE",IF(AC78=5,"CUMPLIDO",))))),"")</f>
        <v>VENCIDO</v>
      </c>
      <c r="X78" s="129" t="s">
        <v>1885</v>
      </c>
      <c r="Y78" s="104" t="str">
        <f t="shared" si="28"/>
        <v>H21AF2020</v>
      </c>
      <c r="Z78" s="104">
        <f>IF(A78&lt;&gt;"",1,Z77+1)</f>
        <v>1</v>
      </c>
      <c r="AA78" s="104" t="str">
        <f t="shared" si="29"/>
        <v>H21AF2020 - 1</v>
      </c>
      <c r="AB78" s="150">
        <f t="shared" si="17"/>
        <v>1</v>
      </c>
      <c r="AC78" s="150">
        <f t="shared" si="16"/>
        <v>1</v>
      </c>
      <c r="AD78" s="150" t="str">
        <f>IF(A78&lt;&gt;"",MID(F78,1,FIND(" ",F78,1)-1),AD77)</f>
        <v>H21AF2020.</v>
      </c>
      <c r="AE78" s="150" t="str">
        <f t="shared" si="18"/>
        <v>H21AF2020</v>
      </c>
      <c r="AF78" s="60"/>
      <c r="AG78" s="61"/>
      <c r="AH78" s="14"/>
    </row>
    <row r="79" spans="1:34" s="15" customFormat="1" ht="357" hidden="1" customHeight="1" x14ac:dyDescent="0.2">
      <c r="A79" s="141">
        <f>IF(ISBLANK(D79),"",COUNTA($D$2:D79))</f>
        <v>75</v>
      </c>
      <c r="B79" s="125">
        <f t="shared" si="30"/>
        <v>78</v>
      </c>
      <c r="C79" s="142"/>
      <c r="D79" s="125" t="s">
        <v>1889</v>
      </c>
      <c r="E79" s="137" t="s">
        <v>1130</v>
      </c>
      <c r="F79" s="82" t="s">
        <v>2159</v>
      </c>
      <c r="G79" s="80" t="s">
        <v>1944</v>
      </c>
      <c r="H79" s="85" t="s">
        <v>1945</v>
      </c>
      <c r="I79" s="85" t="s">
        <v>1946</v>
      </c>
      <c r="J79" s="76" t="s">
        <v>1820</v>
      </c>
      <c r="K79" s="76">
        <v>1</v>
      </c>
      <c r="L79" s="77">
        <v>44409</v>
      </c>
      <c r="M79" s="77">
        <v>44561</v>
      </c>
      <c r="N79" s="78">
        <f t="shared" si="27"/>
        <v>21.714285714285715</v>
      </c>
      <c r="O79" s="76" t="s">
        <v>2041</v>
      </c>
      <c r="P79" s="76">
        <v>0</v>
      </c>
      <c r="Q79" s="79">
        <f>IF(P79/K79&gt;1,100,+P79/K79*100)</f>
        <v>0</v>
      </c>
      <c r="R79" s="89">
        <f>+N79*Q79/100</f>
        <v>0</v>
      </c>
      <c r="S79" s="89">
        <f>IF(M79&lt;=$AG$1,R79,0)</f>
        <v>0</v>
      </c>
      <c r="T79" s="89">
        <f>IF($AG$1&gt;=M79,N79,0)</f>
        <v>21.714285714285715</v>
      </c>
      <c r="U79" s="142"/>
      <c r="V79" s="100" t="str">
        <f>IF(Q79=100,"CUMPLIDA",IF(M79-$AG$1&lt;0,"VENCIDA",IF(M79-$AG$1&lt;=30,"PRÓXIMA A VENCER",IF(Q79&gt;0,"CON AVANCE","EN TERMINO"))))</f>
        <v>VENCIDA</v>
      </c>
      <c r="W79" s="100" t="str">
        <f>IF(A79&lt;&gt;"",IF(AC79=1,"VENCIDO",IF(AC79=2,"PRÓXIMO A VENCER",IF(AC79=3,"EN TERMINO",IF(AC79=4,"CON AVANCE",IF(AC79=5,"CUMPLIDO",))))),"")</f>
        <v>VENCIDO</v>
      </c>
      <c r="X79" s="129" t="s">
        <v>1885</v>
      </c>
      <c r="Y79" s="104" t="str">
        <f t="shared" si="28"/>
        <v>H22AF2020</v>
      </c>
      <c r="Z79" s="104">
        <f>IF(A79&lt;&gt;"",1,Z78+1)</f>
        <v>1</v>
      </c>
      <c r="AA79" s="104" t="str">
        <f t="shared" si="29"/>
        <v>H22AF2020 - 1</v>
      </c>
      <c r="AB79" s="150">
        <f t="shared" si="17"/>
        <v>1</v>
      </c>
      <c r="AC79" s="150">
        <f t="shared" si="16"/>
        <v>1</v>
      </c>
      <c r="AD79" s="150" t="str">
        <f>IF(A79&lt;&gt;"",MID(F79,1,FIND(" ",F79,1)-1),AD78)</f>
        <v>H22AF2020.</v>
      </c>
      <c r="AE79" s="150" t="str">
        <f t="shared" si="18"/>
        <v>H22AF2020</v>
      </c>
      <c r="AF79" s="60"/>
      <c r="AG79" s="61"/>
      <c r="AH79" s="14"/>
    </row>
    <row r="80" spans="1:34" s="15" customFormat="1" ht="357" hidden="1" customHeight="1" x14ac:dyDescent="0.2">
      <c r="A80" s="141">
        <f>IF(ISBLANK(D80),"",COUNTA($D$2:D80))</f>
        <v>76</v>
      </c>
      <c r="B80" s="125">
        <f t="shared" si="30"/>
        <v>79</v>
      </c>
      <c r="C80" s="142"/>
      <c r="D80" s="125" t="s">
        <v>831</v>
      </c>
      <c r="E80" s="137" t="s">
        <v>1130</v>
      </c>
      <c r="F80" s="82" t="s">
        <v>2160</v>
      </c>
      <c r="G80" s="80" t="s">
        <v>1947</v>
      </c>
      <c r="H80" s="75" t="s">
        <v>1769</v>
      </c>
      <c r="I80" s="75" t="s">
        <v>1819</v>
      </c>
      <c r="J80" s="76" t="s">
        <v>1820</v>
      </c>
      <c r="K80" s="76">
        <v>1</v>
      </c>
      <c r="L80" s="77">
        <v>44409</v>
      </c>
      <c r="M80" s="77">
        <v>44561</v>
      </c>
      <c r="N80" s="78">
        <f t="shared" si="27"/>
        <v>21.714285714285715</v>
      </c>
      <c r="O80" s="76" t="s">
        <v>2041</v>
      </c>
      <c r="P80" s="76">
        <v>0</v>
      </c>
      <c r="Q80" s="79">
        <f>IF(P80/K80&gt;1,100,+P80/K80*100)</f>
        <v>0</v>
      </c>
      <c r="R80" s="89">
        <f>+N80*Q80/100</f>
        <v>0</v>
      </c>
      <c r="S80" s="89">
        <f>IF(M80&lt;=$AG$1,R80,0)</f>
        <v>0</v>
      </c>
      <c r="T80" s="89">
        <f>IF($AG$1&gt;=M80,N80,0)</f>
        <v>21.714285714285715</v>
      </c>
      <c r="U80" s="142"/>
      <c r="V80" s="100" t="str">
        <f>IF(Q80=100,"CUMPLIDA",IF(M80-$AG$1&lt;0,"VENCIDA",IF(M80-$AG$1&lt;=30,"PRÓXIMA A VENCER",IF(Q80&gt;0,"CON AVANCE","EN TERMINO"))))</f>
        <v>VENCIDA</v>
      </c>
      <c r="W80" s="100" t="str">
        <f>IF(A80&lt;&gt;"",IF(AC80=1,"VENCIDO",IF(AC80=2,"PRÓXIMO A VENCER",IF(AC80=3,"EN TERMINO",IF(AC80=4,"CON AVANCE",IF(AC80=5,"CUMPLIDO",))))),"")</f>
        <v>VENCIDO</v>
      </c>
      <c r="X80" s="129" t="s">
        <v>1885</v>
      </c>
      <c r="Y80" s="104" t="str">
        <f t="shared" si="28"/>
        <v>H23AF2020</v>
      </c>
      <c r="Z80" s="104">
        <f>IF(A80&lt;&gt;"",1,Z79+1)</f>
        <v>1</v>
      </c>
      <c r="AA80" s="104" t="str">
        <f t="shared" si="29"/>
        <v>H23AF2020 - 1</v>
      </c>
      <c r="AB80" s="150">
        <f t="shared" si="17"/>
        <v>1</v>
      </c>
      <c r="AC80" s="150">
        <f t="shared" si="16"/>
        <v>1</v>
      </c>
      <c r="AD80" s="150" t="str">
        <f>IF(A80&lt;&gt;"",MID(F80,1,FIND(" ",F80,1)-1),AD79)</f>
        <v>H23AF2020.</v>
      </c>
      <c r="AE80" s="150" t="str">
        <f t="shared" si="18"/>
        <v>H23AF2020</v>
      </c>
      <c r="AF80" s="60"/>
      <c r="AG80" s="61"/>
      <c r="AH80" s="14"/>
    </row>
    <row r="81" spans="1:34" s="15" customFormat="1" ht="357" customHeight="1" x14ac:dyDescent="0.2">
      <c r="A81" s="141">
        <f>IF(ISBLANK(D81),"",COUNTA($D$2:D81))</f>
        <v>77</v>
      </c>
      <c r="B81" s="125">
        <f t="shared" si="30"/>
        <v>80</v>
      </c>
      <c r="C81" s="142"/>
      <c r="D81" s="125" t="s">
        <v>832</v>
      </c>
      <c r="E81" s="137" t="s">
        <v>1760</v>
      </c>
      <c r="F81" s="82" t="s">
        <v>2161</v>
      </c>
      <c r="G81" s="82" t="s">
        <v>1948</v>
      </c>
      <c r="H81" s="85" t="s">
        <v>1510</v>
      </c>
      <c r="I81" s="85" t="s">
        <v>1522</v>
      </c>
      <c r="J81" s="76" t="s">
        <v>1512</v>
      </c>
      <c r="K81" s="76">
        <v>1</v>
      </c>
      <c r="L81" s="77">
        <v>44409</v>
      </c>
      <c r="M81" s="77">
        <v>44561</v>
      </c>
      <c r="N81" s="78">
        <f t="shared" si="27"/>
        <v>21.714285714285715</v>
      </c>
      <c r="O81" s="76" t="s">
        <v>2032</v>
      </c>
      <c r="P81" s="76">
        <v>1</v>
      </c>
      <c r="Q81" s="79">
        <f>IF(P81/K81&gt;1,100,+P81/K81*100)</f>
        <v>100</v>
      </c>
      <c r="R81" s="89">
        <f>+N81*Q81/100</f>
        <v>21.714285714285715</v>
      </c>
      <c r="S81" s="89">
        <f>IF(M81&lt;=$AG$1,R81,0)</f>
        <v>21.714285714285715</v>
      </c>
      <c r="T81" s="89">
        <f>IF($AG$1&gt;=M81,N81,0)</f>
        <v>21.714285714285715</v>
      </c>
      <c r="U81" s="142"/>
      <c r="V81" s="100" t="str">
        <f>IF(Q81=100,"CUMPLIDA",IF(M81-$AG$1&lt;0,"VENCIDA",IF(M81-$AG$1&lt;=30,"PRÓXIMA A VENCER",IF(Q81&gt;0,"CON AVANCE","EN TERMINO"))))</f>
        <v>CUMPLIDA</v>
      </c>
      <c r="W81" s="100" t="str">
        <f>IF(A81&lt;&gt;"",IF(AC81=1,"VENCIDO",IF(AC81=2,"PRÓXIMO A VENCER",IF(AC81=3,"EN TERMINO",IF(AC81=4,"CON AVANCE",IF(AC81=5,"CUMPLIDO",))))),"")</f>
        <v>CUMPLIDO</v>
      </c>
      <c r="X81" s="129" t="s">
        <v>1885</v>
      </c>
      <c r="Y81" s="104" t="str">
        <f t="shared" si="28"/>
        <v>H24AF2020</v>
      </c>
      <c r="Z81" s="104">
        <f>IF(A81&lt;&gt;"",1,Z80+1)</f>
        <v>1</v>
      </c>
      <c r="AA81" s="104" t="str">
        <f t="shared" si="29"/>
        <v>H24AF2020 - 1</v>
      </c>
      <c r="AB81" s="150">
        <f t="shared" si="17"/>
        <v>5</v>
      </c>
      <c r="AC81" s="150">
        <f t="shared" si="16"/>
        <v>5</v>
      </c>
      <c r="AD81" s="150" t="str">
        <f>IF(A81&lt;&gt;"",MID(F81,1,FIND(" ",F81,1)-1),AD80)</f>
        <v>H24AF2020.</v>
      </c>
      <c r="AE81" s="150" t="str">
        <f t="shared" si="18"/>
        <v>H24AF2020</v>
      </c>
      <c r="AF81" s="60"/>
      <c r="AG81" s="61"/>
      <c r="AH81" s="14"/>
    </row>
    <row r="82" spans="1:34" s="15" customFormat="1" ht="357" customHeight="1" x14ac:dyDescent="0.2">
      <c r="A82" s="141">
        <f>IF(ISBLANK(D82),"",COUNTA($D$2:D82))</f>
        <v>78</v>
      </c>
      <c r="B82" s="125">
        <f t="shared" si="30"/>
        <v>81</v>
      </c>
      <c r="C82" s="142"/>
      <c r="D82" s="125" t="s">
        <v>1888</v>
      </c>
      <c r="E82" s="137" t="s">
        <v>1995</v>
      </c>
      <c r="F82" s="82" t="s">
        <v>2162</v>
      </c>
      <c r="G82" s="82" t="s">
        <v>1949</v>
      </c>
      <c r="H82" s="75" t="s">
        <v>1950</v>
      </c>
      <c r="I82" s="75" t="s">
        <v>1951</v>
      </c>
      <c r="J82" s="76" t="s">
        <v>1952</v>
      </c>
      <c r="K82" s="76">
        <v>1</v>
      </c>
      <c r="L82" s="77">
        <v>44409</v>
      </c>
      <c r="M82" s="77">
        <v>44561</v>
      </c>
      <c r="N82" s="78">
        <f t="shared" si="27"/>
        <v>21.714285714285715</v>
      </c>
      <c r="O82" s="76" t="s">
        <v>2032</v>
      </c>
      <c r="P82" s="76">
        <v>1</v>
      </c>
      <c r="Q82" s="79">
        <f>IF(P82/K82&gt;1,100,+P82/K82*100)</f>
        <v>100</v>
      </c>
      <c r="R82" s="89">
        <f>+N82*Q82/100</f>
        <v>21.714285714285715</v>
      </c>
      <c r="S82" s="89">
        <f>IF(M82&lt;=$AG$1,R82,0)</f>
        <v>21.714285714285715</v>
      </c>
      <c r="T82" s="89">
        <f>IF($AG$1&gt;=M82,N82,0)</f>
        <v>21.714285714285715</v>
      </c>
      <c r="U82" s="142"/>
      <c r="V82" s="100" t="str">
        <f>IF(Q82=100,"CUMPLIDA",IF(M82-$AG$1&lt;0,"VENCIDA",IF(M82-$AG$1&lt;=30,"PRÓXIMA A VENCER",IF(Q82&gt;0,"CON AVANCE","EN TERMINO"))))</f>
        <v>CUMPLIDA</v>
      </c>
      <c r="W82" s="100" t="str">
        <f>IF(A82&lt;&gt;"",IF(AC82=1,"VENCIDO",IF(AC82=2,"PRÓXIMO A VENCER",IF(AC82=3,"EN TERMINO",IF(AC82=4,"CON AVANCE",IF(AC82=5,"CUMPLIDO",))))),"")</f>
        <v>CUMPLIDO</v>
      </c>
      <c r="X82" s="129" t="s">
        <v>1885</v>
      </c>
      <c r="Y82" s="104" t="str">
        <f t="shared" si="28"/>
        <v>H25AF2020</v>
      </c>
      <c r="Z82" s="104">
        <f>IF(A82&lt;&gt;"",1,Z81+1)</f>
        <v>1</v>
      </c>
      <c r="AA82" s="104" t="str">
        <f t="shared" si="29"/>
        <v>H25AF2020 - 1</v>
      </c>
      <c r="AB82" s="150">
        <f t="shared" si="17"/>
        <v>5</v>
      </c>
      <c r="AC82" s="150">
        <f t="shared" ref="AC82:AC145" si="31">IF(Z83=Z82+1,MIN(AB82,AC83),AB82)</f>
        <v>5</v>
      </c>
      <c r="AD82" s="150" t="str">
        <f>IF(A82&lt;&gt;"",MID(F82,1,FIND(" ",F82,1)-1),AD81)</f>
        <v>H25AF2020.</v>
      </c>
      <c r="AE82" s="150" t="str">
        <f t="shared" si="18"/>
        <v>H25AF2020</v>
      </c>
      <c r="AF82" s="60"/>
      <c r="AG82" s="61"/>
      <c r="AH82" s="14"/>
    </row>
    <row r="83" spans="1:34" s="15" customFormat="1" ht="273" hidden="1" customHeight="1" x14ac:dyDescent="0.2">
      <c r="A83" s="141">
        <f>IF(ISBLANK(D83),"",COUNTA($D$2:D83))</f>
        <v>79</v>
      </c>
      <c r="B83" s="125">
        <f t="shared" si="30"/>
        <v>82</v>
      </c>
      <c r="C83" s="142"/>
      <c r="D83" s="73" t="s">
        <v>1875</v>
      </c>
      <c r="E83" s="73" t="s">
        <v>1277</v>
      </c>
      <c r="F83" s="82" t="s">
        <v>1999</v>
      </c>
      <c r="G83" s="82" t="s">
        <v>1873</v>
      </c>
      <c r="H83" s="126" t="s">
        <v>1879</v>
      </c>
      <c r="I83" s="126" t="s">
        <v>1878</v>
      </c>
      <c r="J83" s="124" t="s">
        <v>1877</v>
      </c>
      <c r="K83" s="124">
        <v>1</v>
      </c>
      <c r="L83" s="146">
        <v>44377</v>
      </c>
      <c r="M83" s="146">
        <v>44561</v>
      </c>
      <c r="N83" s="78">
        <f t="shared" ref="N83:N103" si="32">(+M83-L83)/7</f>
        <v>26.285714285714285</v>
      </c>
      <c r="O83" s="137" t="s">
        <v>2316</v>
      </c>
      <c r="P83" s="76">
        <v>0</v>
      </c>
      <c r="Q83" s="79">
        <f>IF(P83/K83&gt;1,100,+P83/K83*100)</f>
        <v>0</v>
      </c>
      <c r="R83" s="89">
        <f>+N83*Q83/100</f>
        <v>0</v>
      </c>
      <c r="S83" s="89">
        <f>IF(M83&lt;=$AG$1,R83,0)</f>
        <v>0</v>
      </c>
      <c r="T83" s="89">
        <f>IF($AG$1&gt;=M83,N83,0)</f>
        <v>26.285714285714285</v>
      </c>
      <c r="U83" s="73"/>
      <c r="V83" s="100" t="str">
        <f>IF(Q83=100,"CUMPLIDA",IF(M83-$AG$1&lt;0,"VENCIDA",IF(M83-$AG$1&lt;=30,"PRÓXIMA A VENCER",IF(Q83&gt;0,"CON AVANCE","EN TERMINO"))))</f>
        <v>VENCIDA</v>
      </c>
      <c r="W83" s="100" t="str">
        <f>IF(A83&lt;&gt;"",IF(AC83=1,"VENCIDO",IF(AC83=2,"PRÓXIMO A VENCER",IF(AC83=3,"EN TERMINO",IF(AC83=4,"CON AVANCE",IF(AC83=5,"CUMPLIDO",))))),"")</f>
        <v>VENCIDO</v>
      </c>
      <c r="X83" s="176" t="s">
        <v>1880</v>
      </c>
      <c r="Y83" s="104" t="str">
        <f t="shared" ref="Y83" si="33">AE83</f>
        <v>H1Denuncia2020-187038-82111-D</v>
      </c>
      <c r="Z83" s="104">
        <f>IF(A83&lt;&gt;"",1,Z82+1)</f>
        <v>1</v>
      </c>
      <c r="AA83" s="104" t="str">
        <f t="shared" ref="AA83" si="34">CONCATENATE(Y83," - ",Z83)</f>
        <v>H1Denuncia2020-187038-82111-D - 1</v>
      </c>
      <c r="AB83" s="150">
        <f t="shared" ref="AB83:AB146" si="35">IF(V83="VENCIDA",1,IF(V83="PRÓXIMA A VENCER",2,IF(V83="EN TERMINO",3,IF(V83="CON AVANCE",4,IF(V83="CUMPLIDA",5,)))))</f>
        <v>1</v>
      </c>
      <c r="AC83" s="150">
        <f t="shared" si="31"/>
        <v>1</v>
      </c>
      <c r="AD83" s="150" t="str">
        <f>IF(A83&lt;&gt;"",MID(F83,1,FIND(" ",F83,1)-1),AD82)</f>
        <v>H1Denuncia2020-187038-82111-D.</v>
      </c>
      <c r="AE83" s="150" t="str">
        <f t="shared" ref="AE83:AE146" si="36">IFERROR(MID(AD83,1,FIND(".",AD83,1)-1),AD83)</f>
        <v>H1Denuncia2020-187038-82111-D</v>
      </c>
      <c r="AF83" s="60"/>
      <c r="AG83" s="61"/>
      <c r="AH83" s="14"/>
    </row>
    <row r="84" spans="1:34" s="15" customFormat="1" ht="357" customHeight="1" x14ac:dyDescent="0.2">
      <c r="A84" s="141">
        <f>IF(ISBLANK(D84),"",COUNTA($D$2:D84))</f>
        <v>80</v>
      </c>
      <c r="B84" s="125">
        <f t="shared" si="30"/>
        <v>83</v>
      </c>
      <c r="C84" s="142"/>
      <c r="D84" s="125" t="s">
        <v>1546</v>
      </c>
      <c r="E84" s="137" t="s">
        <v>1513</v>
      </c>
      <c r="F84" s="126" t="s">
        <v>1777</v>
      </c>
      <c r="G84" s="126" t="s">
        <v>1778</v>
      </c>
      <c r="H84" s="126" t="s">
        <v>1510</v>
      </c>
      <c r="I84" s="126" t="s">
        <v>1522</v>
      </c>
      <c r="J84" s="124" t="s">
        <v>1512</v>
      </c>
      <c r="K84" s="124">
        <v>1</v>
      </c>
      <c r="L84" s="146">
        <v>44185</v>
      </c>
      <c r="M84" s="146">
        <v>44285</v>
      </c>
      <c r="N84" s="78">
        <f t="shared" si="32"/>
        <v>14.285714285714286</v>
      </c>
      <c r="O84" s="76" t="s">
        <v>2032</v>
      </c>
      <c r="P84" s="76">
        <v>1</v>
      </c>
      <c r="Q84" s="79">
        <f>IF(P84/K84&gt;1,100,+P84/K84*100)</f>
        <v>100</v>
      </c>
      <c r="R84" s="89">
        <f>+N84*Q84/100</f>
        <v>14.285714285714286</v>
      </c>
      <c r="S84" s="89">
        <f>IF(M84&lt;=$AG$1,R84,0)</f>
        <v>14.285714285714286</v>
      </c>
      <c r="T84" s="89">
        <f>IF($AG$1&gt;=M84,N84,0)</f>
        <v>14.285714285714286</v>
      </c>
      <c r="U84" s="73"/>
      <c r="V84" s="100" t="str">
        <f>IF(Q84=100,"CUMPLIDA",IF(M84-$AG$1&lt;0,"VENCIDA",IF(M84-$AG$1&lt;=30,"PRÓXIMA A VENCER",IF(Q84&gt;0,"CON AVANCE","EN TERMINO"))))</f>
        <v>CUMPLIDA</v>
      </c>
      <c r="W84" s="100" t="str">
        <f>IF(A84&lt;&gt;"",IF(AC84=1,"VENCIDO",IF(AC84=2,"PRÓXIMO A VENCER",IF(AC84=3,"EN TERMINO",IF(AC84=4,"CON AVANCE",IF(AC84=5,"CUMPLIDO",))))),"")</f>
        <v>CUMPLIDO</v>
      </c>
      <c r="X84" s="176" t="s">
        <v>1828</v>
      </c>
      <c r="Y84" s="104" t="str">
        <f t="shared" ref="Y84:Y103" si="37">AE84</f>
        <v>H1AT73</v>
      </c>
      <c r="Z84" s="104">
        <f>IF(A84&lt;&gt;"",1,Z83+1)</f>
        <v>1</v>
      </c>
      <c r="AA84" s="104" t="str">
        <f t="shared" ref="AA84:AA97" si="38">CONCATENATE(Y84," - ",Z84)</f>
        <v>H1AT73 - 1</v>
      </c>
      <c r="AB84" s="150">
        <f t="shared" si="35"/>
        <v>5</v>
      </c>
      <c r="AC84" s="150">
        <f t="shared" si="31"/>
        <v>5</v>
      </c>
      <c r="AD84" s="150" t="str">
        <f>IF(A84&lt;&gt;"",MID(F84,1,FIND(" ",F84,1)-1),AD83)</f>
        <v>H1AT73.</v>
      </c>
      <c r="AE84" s="150" t="str">
        <f t="shared" si="36"/>
        <v>H1AT73</v>
      </c>
      <c r="AF84" s="60"/>
      <c r="AG84" s="61"/>
      <c r="AH84" s="14"/>
    </row>
    <row r="85" spans="1:34" s="15" customFormat="1" ht="357" hidden="1" customHeight="1" x14ac:dyDescent="0.2">
      <c r="A85" s="141">
        <f>IF(ISBLANK(D85),"",COUNTA($D$2:D85))</f>
        <v>81</v>
      </c>
      <c r="B85" s="125">
        <f t="shared" si="30"/>
        <v>84</v>
      </c>
      <c r="C85" s="142"/>
      <c r="D85" s="125" t="s">
        <v>1546</v>
      </c>
      <c r="E85" s="137" t="s">
        <v>1130</v>
      </c>
      <c r="F85" s="126" t="s">
        <v>1779</v>
      </c>
      <c r="G85" s="126" t="s">
        <v>1780</v>
      </c>
      <c r="H85" s="126" t="s">
        <v>1818</v>
      </c>
      <c r="I85" s="126" t="s">
        <v>1819</v>
      </c>
      <c r="J85" s="124" t="s">
        <v>1820</v>
      </c>
      <c r="K85" s="124">
        <v>1</v>
      </c>
      <c r="L85" s="146">
        <v>44185</v>
      </c>
      <c r="M85" s="146">
        <v>44346</v>
      </c>
      <c r="N85" s="78">
        <f t="shared" si="32"/>
        <v>23</v>
      </c>
      <c r="O85" s="137" t="s">
        <v>2031</v>
      </c>
      <c r="P85" s="76">
        <v>0</v>
      </c>
      <c r="Q85" s="79">
        <f>IF(P85/K85&gt;1,100,+P85/K85*100)</f>
        <v>0</v>
      </c>
      <c r="R85" s="89">
        <f>+N85*Q85/100</f>
        <v>0</v>
      </c>
      <c r="S85" s="89">
        <f>IF(M85&lt;=$AG$1,R85,0)</f>
        <v>0</v>
      </c>
      <c r="T85" s="89">
        <f>IF($AG$1&gt;=M85,N85,0)</f>
        <v>23</v>
      </c>
      <c r="U85" s="73"/>
      <c r="V85" s="100" t="str">
        <f>IF(Q85=100,"CUMPLIDA",IF(M85-$AG$1&lt;0,"VENCIDA",IF(M85-$AG$1&lt;=30,"PRÓXIMA A VENCER",IF(Q85&gt;0,"CON AVANCE","EN TERMINO"))))</f>
        <v>VENCIDA</v>
      </c>
      <c r="W85" s="100" t="str">
        <f>IF(A85&lt;&gt;"",IF(AC85=1,"VENCIDO",IF(AC85=2,"PRÓXIMO A VENCER",IF(AC85=3,"EN TERMINO",IF(AC85=4,"CON AVANCE",IF(AC85=5,"CUMPLIDO",))))),"")</f>
        <v>VENCIDO</v>
      </c>
      <c r="X85" s="176" t="s">
        <v>1828</v>
      </c>
      <c r="Y85" s="104" t="str">
        <f t="shared" si="37"/>
        <v>H2AT73</v>
      </c>
      <c r="Z85" s="104">
        <f>IF(A85&lt;&gt;"",1,Z84+1)</f>
        <v>1</v>
      </c>
      <c r="AA85" s="104" t="str">
        <f t="shared" si="38"/>
        <v>H2AT73 - 1</v>
      </c>
      <c r="AB85" s="150">
        <f t="shared" si="35"/>
        <v>1</v>
      </c>
      <c r="AC85" s="150">
        <f t="shared" si="31"/>
        <v>1</v>
      </c>
      <c r="AD85" s="150" t="str">
        <f>IF(A85&lt;&gt;"",MID(F85,1,FIND(" ",F85,1)-1),AD84)</f>
        <v>H2AT73.</v>
      </c>
      <c r="AE85" s="150" t="str">
        <f t="shared" si="36"/>
        <v>H2AT73</v>
      </c>
      <c r="AF85" s="60"/>
      <c r="AG85" s="61"/>
      <c r="AH85" s="14"/>
    </row>
    <row r="86" spans="1:34" s="15" customFormat="1" ht="357" hidden="1" customHeight="1" x14ac:dyDescent="0.2">
      <c r="A86" s="141">
        <f>IF(ISBLANK(D86),"",COUNTA($D$2:D86))</f>
        <v>82</v>
      </c>
      <c r="B86" s="125">
        <f t="shared" si="30"/>
        <v>85</v>
      </c>
      <c r="C86" s="142"/>
      <c r="D86" s="125" t="s">
        <v>1546</v>
      </c>
      <c r="E86" s="137" t="s">
        <v>1130</v>
      </c>
      <c r="F86" s="126" t="s">
        <v>1781</v>
      </c>
      <c r="G86" s="126" t="s">
        <v>1782</v>
      </c>
      <c r="H86" s="126" t="s">
        <v>1818</v>
      </c>
      <c r="I86" s="126" t="s">
        <v>1821</v>
      </c>
      <c r="J86" s="124" t="s">
        <v>1820</v>
      </c>
      <c r="K86" s="124">
        <v>1</v>
      </c>
      <c r="L86" s="146">
        <v>44185</v>
      </c>
      <c r="M86" s="146">
        <v>44346</v>
      </c>
      <c r="N86" s="78">
        <f t="shared" si="32"/>
        <v>23</v>
      </c>
      <c r="O86" s="137" t="s">
        <v>2031</v>
      </c>
      <c r="P86" s="76">
        <v>0</v>
      </c>
      <c r="Q86" s="79">
        <f>IF(P86/K86&gt;1,100,+P86/K86*100)</f>
        <v>0</v>
      </c>
      <c r="R86" s="89">
        <f>+N86*Q86/100</f>
        <v>0</v>
      </c>
      <c r="S86" s="89">
        <f>IF(M86&lt;=$AG$1,R86,0)</f>
        <v>0</v>
      </c>
      <c r="T86" s="89">
        <f>IF($AG$1&gt;=M86,N86,0)</f>
        <v>23</v>
      </c>
      <c r="U86" s="73"/>
      <c r="V86" s="100" t="str">
        <f>IF(Q86=100,"CUMPLIDA",IF(M86-$AG$1&lt;0,"VENCIDA",IF(M86-$AG$1&lt;=30,"PRÓXIMA A VENCER",IF(Q86&gt;0,"CON AVANCE","EN TERMINO"))))</f>
        <v>VENCIDA</v>
      </c>
      <c r="W86" s="100" t="str">
        <f>IF(A86&lt;&gt;"",IF(AC86=1,"VENCIDO",IF(AC86=2,"PRÓXIMO A VENCER",IF(AC86=3,"EN TERMINO",IF(AC86=4,"CON AVANCE",IF(AC86=5,"CUMPLIDO",))))),"")</f>
        <v>VENCIDO</v>
      </c>
      <c r="X86" s="176" t="s">
        <v>1828</v>
      </c>
      <c r="Y86" s="104" t="str">
        <f t="shared" si="37"/>
        <v>H3AT73</v>
      </c>
      <c r="Z86" s="104">
        <f>IF(A86&lt;&gt;"",1,Z85+1)</f>
        <v>1</v>
      </c>
      <c r="AA86" s="104" t="str">
        <f t="shared" si="38"/>
        <v>H3AT73 - 1</v>
      </c>
      <c r="AB86" s="150">
        <f t="shared" si="35"/>
        <v>1</v>
      </c>
      <c r="AC86" s="150">
        <f t="shared" si="31"/>
        <v>1</v>
      </c>
      <c r="AD86" s="150" t="str">
        <f>IF(A86&lt;&gt;"",MID(F86,1,FIND(" ",F86,1)-1),AD85)</f>
        <v>H3AT73.</v>
      </c>
      <c r="AE86" s="150" t="str">
        <f t="shared" si="36"/>
        <v>H3AT73</v>
      </c>
      <c r="AF86" s="60"/>
      <c r="AG86" s="61"/>
      <c r="AH86" s="14"/>
    </row>
    <row r="87" spans="1:34" s="15" customFormat="1" ht="357" hidden="1" customHeight="1" x14ac:dyDescent="0.2">
      <c r="A87" s="141">
        <f>IF(ISBLANK(D87),"",COUNTA($D$2:D87))</f>
        <v>83</v>
      </c>
      <c r="B87" s="125">
        <f t="shared" si="30"/>
        <v>86</v>
      </c>
      <c r="C87" s="142"/>
      <c r="D87" s="125" t="s">
        <v>1774</v>
      </c>
      <c r="E87" s="137" t="s">
        <v>1760</v>
      </c>
      <c r="F87" s="126" t="s">
        <v>1783</v>
      </c>
      <c r="G87" s="126" t="s">
        <v>1784</v>
      </c>
      <c r="H87" s="126" t="s">
        <v>1769</v>
      </c>
      <c r="I87" s="126" t="s">
        <v>1821</v>
      </c>
      <c r="J87" s="124" t="s">
        <v>1820</v>
      </c>
      <c r="K87" s="124">
        <v>1</v>
      </c>
      <c r="L87" s="146">
        <v>44185</v>
      </c>
      <c r="M87" s="146">
        <v>44346</v>
      </c>
      <c r="N87" s="78">
        <f t="shared" si="32"/>
        <v>23</v>
      </c>
      <c r="O87" s="137" t="s">
        <v>2031</v>
      </c>
      <c r="P87" s="76">
        <v>0</v>
      </c>
      <c r="Q87" s="79">
        <f>IF(P87/K87&gt;1,100,+P87/K87*100)</f>
        <v>0</v>
      </c>
      <c r="R87" s="89">
        <f>+N87*Q87/100</f>
        <v>0</v>
      </c>
      <c r="S87" s="89">
        <f>IF(M87&lt;=$AG$1,R87,0)</f>
        <v>0</v>
      </c>
      <c r="T87" s="89">
        <f>IF($AG$1&gt;=M87,N87,0)</f>
        <v>23</v>
      </c>
      <c r="U87" s="73"/>
      <c r="V87" s="100" t="str">
        <f>IF(Q87=100,"CUMPLIDA",IF(M87-$AG$1&lt;0,"VENCIDA",IF(M87-$AG$1&lt;=30,"PRÓXIMA A VENCER",IF(Q87&gt;0,"CON AVANCE","EN TERMINO"))))</f>
        <v>VENCIDA</v>
      </c>
      <c r="W87" s="100" t="str">
        <f>IF(A87&lt;&gt;"",IF(AC87=1,"VENCIDO",IF(AC87=2,"PRÓXIMO A VENCER",IF(AC87=3,"EN TERMINO",IF(AC87=4,"CON AVANCE",IF(AC87=5,"CUMPLIDO",))))),"")</f>
        <v>VENCIDO</v>
      </c>
      <c r="X87" s="176" t="s">
        <v>1828</v>
      </c>
      <c r="Y87" s="104" t="str">
        <f t="shared" si="37"/>
        <v>H4AT73</v>
      </c>
      <c r="Z87" s="104">
        <f>IF(A87&lt;&gt;"",1,Z86+1)</f>
        <v>1</v>
      </c>
      <c r="AA87" s="104" t="str">
        <f t="shared" si="38"/>
        <v>H4AT73 - 1</v>
      </c>
      <c r="AB87" s="150">
        <f t="shared" si="35"/>
        <v>1</v>
      </c>
      <c r="AC87" s="150">
        <f t="shared" si="31"/>
        <v>1</v>
      </c>
      <c r="AD87" s="150" t="str">
        <f>IF(A87&lt;&gt;"",MID(F87,1,FIND(" ",F87,1)-1),AD86)</f>
        <v>H4AT73.</v>
      </c>
      <c r="AE87" s="150" t="str">
        <f t="shared" si="36"/>
        <v>H4AT73</v>
      </c>
      <c r="AF87" s="60"/>
      <c r="AG87" s="61"/>
      <c r="AH87" s="14"/>
    </row>
    <row r="88" spans="1:34" s="15" customFormat="1" ht="357" hidden="1" customHeight="1" x14ac:dyDescent="0.2">
      <c r="A88" s="141">
        <f>IF(ISBLANK(D88),"",COUNTA($D$2:D88))</f>
        <v>84</v>
      </c>
      <c r="B88" s="125">
        <f t="shared" si="30"/>
        <v>87</v>
      </c>
      <c r="C88" s="142"/>
      <c r="D88" s="125" t="s">
        <v>1546</v>
      </c>
      <c r="E88" s="137" t="s">
        <v>1815</v>
      </c>
      <c r="F88" s="126" t="s">
        <v>1785</v>
      </c>
      <c r="G88" s="126" t="s">
        <v>1786</v>
      </c>
      <c r="H88" s="126" t="s">
        <v>1769</v>
      </c>
      <c r="I88" s="126" t="s">
        <v>1765</v>
      </c>
      <c r="J88" s="124" t="s">
        <v>1820</v>
      </c>
      <c r="K88" s="124">
        <v>1</v>
      </c>
      <c r="L88" s="146">
        <v>44185</v>
      </c>
      <c r="M88" s="146">
        <v>44346</v>
      </c>
      <c r="N88" s="78">
        <f t="shared" si="32"/>
        <v>23</v>
      </c>
      <c r="O88" s="137" t="s">
        <v>2031</v>
      </c>
      <c r="P88" s="76">
        <v>0</v>
      </c>
      <c r="Q88" s="79">
        <f>IF(P88/K88&gt;1,100,+P88/K88*100)</f>
        <v>0</v>
      </c>
      <c r="R88" s="89">
        <f>+N88*Q88/100</f>
        <v>0</v>
      </c>
      <c r="S88" s="89">
        <f>IF(M88&lt;=$AG$1,R88,0)</f>
        <v>0</v>
      </c>
      <c r="T88" s="89">
        <f>IF($AG$1&gt;=M88,N88,0)</f>
        <v>23</v>
      </c>
      <c r="U88" s="73"/>
      <c r="V88" s="100" t="str">
        <f>IF(Q88=100,"CUMPLIDA",IF(M88-$AG$1&lt;0,"VENCIDA",IF(M88-$AG$1&lt;=30,"PRÓXIMA A VENCER",IF(Q88&gt;0,"CON AVANCE","EN TERMINO"))))</f>
        <v>VENCIDA</v>
      </c>
      <c r="W88" s="100" t="str">
        <f>IF(A88&lt;&gt;"",IF(AC88=1,"VENCIDO",IF(AC88=2,"PRÓXIMO A VENCER",IF(AC88=3,"EN TERMINO",IF(AC88=4,"CON AVANCE",IF(AC88=5,"CUMPLIDO",))))),"")</f>
        <v>VENCIDO</v>
      </c>
      <c r="X88" s="176" t="s">
        <v>1828</v>
      </c>
      <c r="Y88" s="104" t="str">
        <f t="shared" si="37"/>
        <v>H5AT73</v>
      </c>
      <c r="Z88" s="104">
        <f>IF(A88&lt;&gt;"",1,Z87+1)</f>
        <v>1</v>
      </c>
      <c r="AA88" s="104" t="str">
        <f t="shared" si="38"/>
        <v>H5AT73 - 1</v>
      </c>
      <c r="AB88" s="150">
        <f t="shared" si="35"/>
        <v>1</v>
      </c>
      <c r="AC88" s="150">
        <f t="shared" si="31"/>
        <v>1</v>
      </c>
      <c r="AD88" s="150" t="str">
        <f>IF(A88&lt;&gt;"",MID(F88,1,FIND(" ",F88,1)-1),AD87)</f>
        <v>H5AT73.</v>
      </c>
      <c r="AE88" s="150" t="str">
        <f t="shared" si="36"/>
        <v>H5AT73</v>
      </c>
      <c r="AF88" s="60"/>
      <c r="AG88" s="61"/>
      <c r="AH88" s="14"/>
    </row>
    <row r="89" spans="1:34" s="15" customFormat="1" ht="357" hidden="1" customHeight="1" x14ac:dyDescent="0.2">
      <c r="A89" s="141">
        <f>IF(ISBLANK(D89),"",COUNTA($D$2:D89))</f>
        <v>85</v>
      </c>
      <c r="B89" s="125">
        <f t="shared" si="30"/>
        <v>88</v>
      </c>
      <c r="C89" s="142"/>
      <c r="D89" s="125" t="s">
        <v>1774</v>
      </c>
      <c r="E89" s="137" t="s">
        <v>1130</v>
      </c>
      <c r="F89" s="126" t="s">
        <v>2000</v>
      </c>
      <c r="G89" s="126" t="s">
        <v>2001</v>
      </c>
      <c r="H89" s="126" t="s">
        <v>1770</v>
      </c>
      <c r="I89" s="126" t="s">
        <v>1765</v>
      </c>
      <c r="J89" s="124" t="s">
        <v>1820</v>
      </c>
      <c r="K89" s="124">
        <v>1</v>
      </c>
      <c r="L89" s="146">
        <v>44185</v>
      </c>
      <c r="M89" s="146">
        <v>44346</v>
      </c>
      <c r="N89" s="78">
        <f t="shared" si="32"/>
        <v>23</v>
      </c>
      <c r="O89" s="137" t="s">
        <v>2031</v>
      </c>
      <c r="P89" s="76">
        <v>0</v>
      </c>
      <c r="Q89" s="79">
        <f>IF(P89/K89&gt;1,100,+P89/K89*100)</f>
        <v>0</v>
      </c>
      <c r="R89" s="89">
        <f>+N89*Q89/100</f>
        <v>0</v>
      </c>
      <c r="S89" s="89">
        <f>IF(M89&lt;=$AG$1,R89,0)</f>
        <v>0</v>
      </c>
      <c r="T89" s="89">
        <f>IF($AG$1&gt;=M89,N89,0)</f>
        <v>23</v>
      </c>
      <c r="U89" s="73"/>
      <c r="V89" s="100" t="str">
        <f>IF(Q89=100,"CUMPLIDA",IF(M89-$AG$1&lt;0,"VENCIDA",IF(M89-$AG$1&lt;=30,"PRÓXIMA A VENCER",IF(Q89&gt;0,"CON AVANCE","EN TERMINO"))))</f>
        <v>VENCIDA</v>
      </c>
      <c r="W89" s="100" t="str">
        <f>IF(A89&lt;&gt;"",IF(AC89=1,"VENCIDO",IF(AC89=2,"PRÓXIMO A VENCER",IF(AC89=3,"EN TERMINO",IF(AC89=4,"CON AVANCE",IF(AC89=5,"CUMPLIDO",))))),"")</f>
        <v>VENCIDO</v>
      </c>
      <c r="X89" s="176" t="s">
        <v>1828</v>
      </c>
      <c r="Y89" s="104" t="str">
        <f t="shared" si="37"/>
        <v>H6AT73</v>
      </c>
      <c r="Z89" s="104">
        <f>IF(A89&lt;&gt;"",1,Z88+1)</f>
        <v>1</v>
      </c>
      <c r="AA89" s="104" t="str">
        <f t="shared" si="38"/>
        <v>H6AT73 - 1</v>
      </c>
      <c r="AB89" s="150">
        <f t="shared" si="35"/>
        <v>1</v>
      </c>
      <c r="AC89" s="150">
        <f t="shared" si="31"/>
        <v>1</v>
      </c>
      <c r="AD89" s="150" t="str">
        <f>IF(A89&lt;&gt;"",MID(F89,1,FIND(" ",F89,1)-1),AD88)</f>
        <v>H6AT73.</v>
      </c>
      <c r="AE89" s="150" t="str">
        <f t="shared" si="36"/>
        <v>H6AT73</v>
      </c>
      <c r="AF89" s="60"/>
      <c r="AG89" s="61"/>
      <c r="AH89" s="14"/>
    </row>
    <row r="90" spans="1:34" s="15" customFormat="1" ht="357" hidden="1" customHeight="1" x14ac:dyDescent="0.2">
      <c r="A90" s="141">
        <f>IF(ISBLANK(D90),"",COUNTA($D$2:D90))</f>
        <v>86</v>
      </c>
      <c r="B90" s="125">
        <f t="shared" si="30"/>
        <v>89</v>
      </c>
      <c r="C90" s="142"/>
      <c r="D90" s="125" t="s">
        <v>1774</v>
      </c>
      <c r="E90" s="137" t="s">
        <v>1130</v>
      </c>
      <c r="F90" s="126" t="s">
        <v>1787</v>
      </c>
      <c r="G90" s="126" t="s">
        <v>1788</v>
      </c>
      <c r="H90" s="126" t="s">
        <v>1770</v>
      </c>
      <c r="I90" s="126" t="s">
        <v>1765</v>
      </c>
      <c r="J90" s="124" t="s">
        <v>1820</v>
      </c>
      <c r="K90" s="124">
        <v>1</v>
      </c>
      <c r="L90" s="146">
        <v>44185</v>
      </c>
      <c r="M90" s="146">
        <v>44346</v>
      </c>
      <c r="N90" s="78">
        <f t="shared" si="32"/>
        <v>23</v>
      </c>
      <c r="O90" s="137" t="s">
        <v>2031</v>
      </c>
      <c r="P90" s="76">
        <v>0</v>
      </c>
      <c r="Q90" s="79">
        <f>IF(P90/K90&gt;1,100,+P90/K90*100)</f>
        <v>0</v>
      </c>
      <c r="R90" s="89">
        <f>+N90*Q90/100</f>
        <v>0</v>
      </c>
      <c r="S90" s="89">
        <f>IF(M90&lt;=$AG$1,R90,0)</f>
        <v>0</v>
      </c>
      <c r="T90" s="89">
        <f>IF($AG$1&gt;=M90,N90,0)</f>
        <v>23</v>
      </c>
      <c r="U90" s="73"/>
      <c r="V90" s="100" t="str">
        <f>IF(Q90=100,"CUMPLIDA",IF(M90-$AG$1&lt;0,"VENCIDA",IF(M90-$AG$1&lt;=30,"PRÓXIMA A VENCER",IF(Q90&gt;0,"CON AVANCE","EN TERMINO"))))</f>
        <v>VENCIDA</v>
      </c>
      <c r="W90" s="100" t="str">
        <f>IF(A90&lt;&gt;"",IF(AC90=1,"VENCIDO",IF(AC90=2,"PRÓXIMO A VENCER",IF(AC90=3,"EN TERMINO",IF(AC90=4,"CON AVANCE",IF(AC90=5,"CUMPLIDO",))))),"")</f>
        <v>VENCIDO</v>
      </c>
      <c r="X90" s="176" t="s">
        <v>1828</v>
      </c>
      <c r="Y90" s="104" t="str">
        <f t="shared" si="37"/>
        <v>H7AT73</v>
      </c>
      <c r="Z90" s="104">
        <f>IF(A90&lt;&gt;"",1,Z89+1)</f>
        <v>1</v>
      </c>
      <c r="AA90" s="104" t="str">
        <f t="shared" si="38"/>
        <v>H7AT73 - 1</v>
      </c>
      <c r="AB90" s="150">
        <f t="shared" si="35"/>
        <v>1</v>
      </c>
      <c r="AC90" s="150">
        <f t="shared" si="31"/>
        <v>1</v>
      </c>
      <c r="AD90" s="150" t="str">
        <f>IF(A90&lt;&gt;"",MID(F90,1,FIND(" ",F90,1)-1),AD89)</f>
        <v>H7AT73.</v>
      </c>
      <c r="AE90" s="150" t="str">
        <f t="shared" si="36"/>
        <v>H7AT73</v>
      </c>
      <c r="AF90" s="60"/>
      <c r="AG90" s="61"/>
      <c r="AH90" s="14"/>
    </row>
    <row r="91" spans="1:34" s="15" customFormat="1" ht="357" hidden="1" customHeight="1" x14ac:dyDescent="0.2">
      <c r="A91" s="141">
        <f>IF(ISBLANK(D91),"",COUNTA($D$2:D91))</f>
        <v>87</v>
      </c>
      <c r="B91" s="125">
        <f t="shared" si="30"/>
        <v>90</v>
      </c>
      <c r="C91" s="142"/>
      <c r="D91" s="125" t="s">
        <v>1546</v>
      </c>
      <c r="E91" s="137" t="s">
        <v>1130</v>
      </c>
      <c r="F91" s="126" t="s">
        <v>1789</v>
      </c>
      <c r="G91" s="126" t="s">
        <v>1790</v>
      </c>
      <c r="H91" s="126" t="s">
        <v>1770</v>
      </c>
      <c r="I91" s="126" t="s">
        <v>1765</v>
      </c>
      <c r="J91" s="124" t="s">
        <v>1820</v>
      </c>
      <c r="K91" s="124">
        <v>1</v>
      </c>
      <c r="L91" s="146">
        <v>44185</v>
      </c>
      <c r="M91" s="146">
        <v>44346</v>
      </c>
      <c r="N91" s="78">
        <f t="shared" si="32"/>
        <v>23</v>
      </c>
      <c r="O91" s="137" t="s">
        <v>2031</v>
      </c>
      <c r="P91" s="76">
        <v>0</v>
      </c>
      <c r="Q91" s="79">
        <f>IF(P91/K91&gt;1,100,+P91/K91*100)</f>
        <v>0</v>
      </c>
      <c r="R91" s="89">
        <f>+N91*Q91/100</f>
        <v>0</v>
      </c>
      <c r="S91" s="89">
        <f>IF(M91&lt;=$AG$1,R91,0)</f>
        <v>0</v>
      </c>
      <c r="T91" s="89">
        <f>IF($AG$1&gt;=M91,N91,0)</f>
        <v>23</v>
      </c>
      <c r="U91" s="73"/>
      <c r="V91" s="100" t="str">
        <f>IF(Q91=100,"CUMPLIDA",IF(M91-$AG$1&lt;0,"VENCIDA",IF(M91-$AG$1&lt;=30,"PRÓXIMA A VENCER",IF(Q91&gt;0,"CON AVANCE","EN TERMINO"))))</f>
        <v>VENCIDA</v>
      </c>
      <c r="W91" s="100" t="str">
        <f>IF(A91&lt;&gt;"",IF(AC91=1,"VENCIDO",IF(AC91=2,"PRÓXIMO A VENCER",IF(AC91=3,"EN TERMINO",IF(AC91=4,"CON AVANCE",IF(AC91=5,"CUMPLIDO",))))),"")</f>
        <v>VENCIDO</v>
      </c>
      <c r="X91" s="176" t="s">
        <v>1829</v>
      </c>
      <c r="Y91" s="104" t="str">
        <f t="shared" si="37"/>
        <v>H1AT74</v>
      </c>
      <c r="Z91" s="104">
        <f>IF(A91&lt;&gt;"",1,Z90+1)</f>
        <v>1</v>
      </c>
      <c r="AA91" s="104" t="str">
        <f t="shared" si="38"/>
        <v>H1AT74 - 1</v>
      </c>
      <c r="AB91" s="150">
        <f t="shared" si="35"/>
        <v>1</v>
      </c>
      <c r="AC91" s="150">
        <f t="shared" si="31"/>
        <v>1</v>
      </c>
      <c r="AD91" s="150" t="str">
        <f>IF(A91&lt;&gt;"",MID(F91,1,FIND(" ",F91,1)-1),AD90)</f>
        <v>H1AT74.</v>
      </c>
      <c r="AE91" s="150" t="str">
        <f t="shared" si="36"/>
        <v>H1AT74</v>
      </c>
      <c r="AF91" s="60"/>
      <c r="AG91" s="61"/>
      <c r="AH91" s="14"/>
    </row>
    <row r="92" spans="1:34" s="15" customFormat="1" ht="357" customHeight="1" x14ac:dyDescent="0.2">
      <c r="A92" s="141">
        <f>IF(ISBLANK(D92),"",COUNTA($D$2:D92))</f>
        <v>88</v>
      </c>
      <c r="B92" s="125">
        <f t="shared" si="30"/>
        <v>91</v>
      </c>
      <c r="C92" s="142"/>
      <c r="D92" s="125" t="s">
        <v>1546</v>
      </c>
      <c r="E92" s="137" t="s">
        <v>1548</v>
      </c>
      <c r="F92" s="82" t="s">
        <v>1791</v>
      </c>
      <c r="G92" s="82" t="s">
        <v>1792</v>
      </c>
      <c r="H92" s="126" t="s">
        <v>1510</v>
      </c>
      <c r="I92" s="126" t="s">
        <v>1522</v>
      </c>
      <c r="J92" s="124" t="s">
        <v>1512</v>
      </c>
      <c r="K92" s="124">
        <v>1</v>
      </c>
      <c r="L92" s="146">
        <v>44185</v>
      </c>
      <c r="M92" s="146">
        <v>44285</v>
      </c>
      <c r="N92" s="78">
        <f t="shared" si="32"/>
        <v>14.285714285714286</v>
      </c>
      <c r="O92" s="76" t="s">
        <v>2032</v>
      </c>
      <c r="P92" s="76">
        <v>1</v>
      </c>
      <c r="Q92" s="79">
        <f>IF(P92/K92&gt;1,100,+P92/K92*100)</f>
        <v>100</v>
      </c>
      <c r="R92" s="89">
        <f>+N92*Q92/100</f>
        <v>14.285714285714286</v>
      </c>
      <c r="S92" s="89">
        <f>IF(M92&lt;=$AG$1,R92,0)</f>
        <v>14.285714285714286</v>
      </c>
      <c r="T92" s="89">
        <f>IF($AG$1&gt;=M92,N92,0)</f>
        <v>14.285714285714286</v>
      </c>
      <c r="U92" s="73"/>
      <c r="V92" s="100" t="str">
        <f>IF(Q92=100,"CUMPLIDA",IF(M92-$AG$1&lt;0,"VENCIDA",IF(M92-$AG$1&lt;=30,"PRÓXIMA A VENCER",IF(Q92&gt;0,"CON AVANCE","EN TERMINO"))))</f>
        <v>CUMPLIDA</v>
      </c>
      <c r="W92" s="100" t="str">
        <f>IF(A92&lt;&gt;"",IF(AC92=1,"VENCIDO",IF(AC92=2,"PRÓXIMO A VENCER",IF(AC92=3,"EN TERMINO",IF(AC92=4,"CON AVANCE",IF(AC92=5,"CUMPLIDO",))))),"")</f>
        <v>CUMPLIDO</v>
      </c>
      <c r="X92" s="176" t="s">
        <v>1830</v>
      </c>
      <c r="Y92" s="104" t="str">
        <f t="shared" si="37"/>
        <v>H1AT75</v>
      </c>
      <c r="Z92" s="104">
        <f>IF(A92&lt;&gt;"",1,Z91+1)</f>
        <v>1</v>
      </c>
      <c r="AA92" s="104" t="str">
        <f t="shared" si="38"/>
        <v>H1AT75 - 1</v>
      </c>
      <c r="AB92" s="150">
        <f t="shared" si="35"/>
        <v>5</v>
      </c>
      <c r="AC92" s="150">
        <f t="shared" si="31"/>
        <v>5</v>
      </c>
      <c r="AD92" s="150" t="str">
        <f>IF(A92&lt;&gt;"",MID(F92,1,FIND(" ",F92,1)-1),AD91)</f>
        <v>H1AT75.</v>
      </c>
      <c r="AE92" s="150" t="str">
        <f t="shared" si="36"/>
        <v>H1AT75</v>
      </c>
      <c r="AF92" s="60"/>
      <c r="AG92" s="61"/>
      <c r="AH92" s="14"/>
    </row>
    <row r="93" spans="1:34" s="15" customFormat="1" ht="357" customHeight="1" x14ac:dyDescent="0.2">
      <c r="A93" s="141">
        <f>IF(ISBLANK(D93),"",COUNTA($D$2:D93))</f>
        <v>89</v>
      </c>
      <c r="B93" s="125">
        <f t="shared" si="30"/>
        <v>92</v>
      </c>
      <c r="C93" s="142"/>
      <c r="D93" s="125" t="s">
        <v>1546</v>
      </c>
      <c r="E93" s="137" t="s">
        <v>1816</v>
      </c>
      <c r="F93" s="82" t="s">
        <v>1793</v>
      </c>
      <c r="G93" s="82" t="s">
        <v>1794</v>
      </c>
      <c r="H93" s="126" t="s">
        <v>1510</v>
      </c>
      <c r="I93" s="126" t="s">
        <v>1522</v>
      </c>
      <c r="J93" s="124" t="s">
        <v>1512</v>
      </c>
      <c r="K93" s="124">
        <v>1</v>
      </c>
      <c r="L93" s="146">
        <v>44185</v>
      </c>
      <c r="M93" s="146">
        <v>44285</v>
      </c>
      <c r="N93" s="78">
        <f t="shared" si="32"/>
        <v>14.285714285714286</v>
      </c>
      <c r="O93" s="76" t="s">
        <v>2032</v>
      </c>
      <c r="P93" s="76">
        <v>1</v>
      </c>
      <c r="Q93" s="79">
        <f>IF(P93/K93&gt;1,100,+P93/K93*100)</f>
        <v>100</v>
      </c>
      <c r="R93" s="89">
        <f>+N93*Q93/100</f>
        <v>14.285714285714286</v>
      </c>
      <c r="S93" s="89">
        <f>IF(M93&lt;=$AG$1,R93,0)</f>
        <v>14.285714285714286</v>
      </c>
      <c r="T93" s="89">
        <f>IF($AG$1&gt;=M93,N93,0)</f>
        <v>14.285714285714286</v>
      </c>
      <c r="U93" s="73"/>
      <c r="V93" s="100" t="str">
        <f>IF(Q93=100,"CUMPLIDA",IF(M93-$AG$1&lt;0,"VENCIDA",IF(M93-$AG$1&lt;=30,"PRÓXIMA A VENCER",IF(Q93&gt;0,"CON AVANCE","EN TERMINO"))))</f>
        <v>CUMPLIDA</v>
      </c>
      <c r="W93" s="100" t="str">
        <f>IF(A93&lt;&gt;"",IF(AC93=1,"VENCIDO",IF(AC93=2,"PRÓXIMO A VENCER",IF(AC93=3,"EN TERMINO",IF(AC93=4,"CON AVANCE",IF(AC93=5,"CUMPLIDO",))))),"")</f>
        <v>CUMPLIDO</v>
      </c>
      <c r="X93" s="176" t="s">
        <v>1830</v>
      </c>
      <c r="Y93" s="104" t="str">
        <f t="shared" si="37"/>
        <v>H2AT75</v>
      </c>
      <c r="Z93" s="104">
        <f>IF(A93&lt;&gt;"",1,Z92+1)</f>
        <v>1</v>
      </c>
      <c r="AA93" s="104" t="str">
        <f t="shared" si="38"/>
        <v>H2AT75 - 1</v>
      </c>
      <c r="AB93" s="150">
        <f t="shared" si="35"/>
        <v>5</v>
      </c>
      <c r="AC93" s="150">
        <f t="shared" si="31"/>
        <v>5</v>
      </c>
      <c r="AD93" s="150" t="str">
        <f>IF(A93&lt;&gt;"",MID(F93,1,FIND(" ",F93,1)-1),AD92)</f>
        <v>H2AT75.</v>
      </c>
      <c r="AE93" s="150" t="str">
        <f t="shared" si="36"/>
        <v>H2AT75</v>
      </c>
      <c r="AF93" s="60"/>
      <c r="AG93" s="61"/>
      <c r="AH93" s="14"/>
    </row>
    <row r="94" spans="1:34" s="15" customFormat="1" ht="357" hidden="1" customHeight="1" x14ac:dyDescent="0.2">
      <c r="A94" s="141">
        <f>IF(ISBLANK(D94),"",COUNTA($D$2:D94))</f>
        <v>90</v>
      </c>
      <c r="B94" s="125">
        <f t="shared" si="30"/>
        <v>93</v>
      </c>
      <c r="C94" s="142"/>
      <c r="D94" s="125" t="s">
        <v>1546</v>
      </c>
      <c r="E94" s="137" t="s">
        <v>1675</v>
      </c>
      <c r="F94" s="80" t="s">
        <v>1795</v>
      </c>
      <c r="G94" s="80" t="s">
        <v>1796</v>
      </c>
      <c r="H94" s="126" t="s">
        <v>1770</v>
      </c>
      <c r="I94" s="126" t="s">
        <v>1765</v>
      </c>
      <c r="J94" s="124" t="s">
        <v>1820</v>
      </c>
      <c r="K94" s="124">
        <v>1</v>
      </c>
      <c r="L94" s="146">
        <v>44185</v>
      </c>
      <c r="M94" s="146">
        <v>44346</v>
      </c>
      <c r="N94" s="78">
        <f t="shared" si="32"/>
        <v>23</v>
      </c>
      <c r="O94" s="137" t="s">
        <v>2031</v>
      </c>
      <c r="P94" s="76">
        <v>0</v>
      </c>
      <c r="Q94" s="79">
        <f>IF(P94/K94&gt;1,100,+P94/K94*100)</f>
        <v>0</v>
      </c>
      <c r="R94" s="89">
        <f>+N94*Q94/100</f>
        <v>0</v>
      </c>
      <c r="S94" s="89">
        <f>IF(M94&lt;=$AG$1,R94,0)</f>
        <v>0</v>
      </c>
      <c r="T94" s="89">
        <f>IF($AG$1&gt;=M94,N94,0)</f>
        <v>23</v>
      </c>
      <c r="U94" s="73"/>
      <c r="V94" s="100" t="str">
        <f>IF(Q94=100,"CUMPLIDA",IF(M94-$AG$1&lt;0,"VENCIDA",IF(M94-$AG$1&lt;=30,"PRÓXIMA A VENCER",IF(Q94&gt;0,"CON AVANCE","EN TERMINO"))))</f>
        <v>VENCIDA</v>
      </c>
      <c r="W94" s="100" t="str">
        <f>IF(A94&lt;&gt;"",IF(AC94=1,"VENCIDO",IF(AC94=2,"PRÓXIMO A VENCER",IF(AC94=3,"EN TERMINO",IF(AC94=4,"CON AVANCE",IF(AC94=5,"CUMPLIDO",))))),"")</f>
        <v>VENCIDO</v>
      </c>
      <c r="X94" s="176" t="s">
        <v>1830</v>
      </c>
      <c r="Y94" s="104" t="str">
        <f t="shared" si="37"/>
        <v>H3AT75</v>
      </c>
      <c r="Z94" s="104">
        <f>IF(A94&lt;&gt;"",1,Z93+1)</f>
        <v>1</v>
      </c>
      <c r="AA94" s="104" t="str">
        <f t="shared" si="38"/>
        <v>H3AT75 - 1</v>
      </c>
      <c r="AB94" s="150">
        <f t="shared" si="35"/>
        <v>1</v>
      </c>
      <c r="AC94" s="150">
        <f t="shared" si="31"/>
        <v>1</v>
      </c>
      <c r="AD94" s="150" t="str">
        <f>IF(A94&lt;&gt;"",MID(F94,1,FIND(" ",F94,1)-1),AD93)</f>
        <v>H3AT75.</v>
      </c>
      <c r="AE94" s="150" t="str">
        <f t="shared" si="36"/>
        <v>H3AT75</v>
      </c>
      <c r="AF94" s="60"/>
      <c r="AG94" s="61"/>
      <c r="AH94" s="14"/>
    </row>
    <row r="95" spans="1:34" s="15" customFormat="1" ht="357" customHeight="1" x14ac:dyDescent="0.2">
      <c r="A95" s="141">
        <f>IF(ISBLANK(D95),"",COUNTA($D$2:D95))</f>
        <v>91</v>
      </c>
      <c r="B95" s="125">
        <f t="shared" si="30"/>
        <v>94</v>
      </c>
      <c r="C95" s="142"/>
      <c r="D95" s="125" t="s">
        <v>1546</v>
      </c>
      <c r="E95" s="137" t="s">
        <v>1760</v>
      </c>
      <c r="F95" s="80" t="s">
        <v>1797</v>
      </c>
      <c r="G95" s="80" t="s">
        <v>1798</v>
      </c>
      <c r="H95" s="126" t="s">
        <v>1510</v>
      </c>
      <c r="I95" s="126" t="s">
        <v>1522</v>
      </c>
      <c r="J95" s="124" t="s">
        <v>1512</v>
      </c>
      <c r="K95" s="124">
        <v>1</v>
      </c>
      <c r="L95" s="146">
        <v>44185</v>
      </c>
      <c r="M95" s="146">
        <v>44285</v>
      </c>
      <c r="N95" s="78">
        <f t="shared" si="32"/>
        <v>14.285714285714286</v>
      </c>
      <c r="O95" s="137" t="s">
        <v>2031</v>
      </c>
      <c r="P95" s="76">
        <v>1</v>
      </c>
      <c r="Q95" s="79">
        <f>IF(P95/K95&gt;1,100,+P95/K95*100)</f>
        <v>100</v>
      </c>
      <c r="R95" s="89">
        <f>+N95*Q95/100</f>
        <v>14.285714285714286</v>
      </c>
      <c r="S95" s="89">
        <f>IF(M95&lt;=$AG$1,R95,0)</f>
        <v>14.285714285714286</v>
      </c>
      <c r="T95" s="89">
        <f>IF($AG$1&gt;=M95,N95,0)</f>
        <v>14.285714285714286</v>
      </c>
      <c r="U95" s="73"/>
      <c r="V95" s="100" t="str">
        <f>IF(Q95=100,"CUMPLIDA",IF(M95-$AG$1&lt;0,"VENCIDA",IF(M95-$AG$1&lt;=30,"PRÓXIMA A VENCER",IF(Q95&gt;0,"CON AVANCE","EN TERMINO"))))</f>
        <v>CUMPLIDA</v>
      </c>
      <c r="W95" s="100" t="str">
        <f>IF(A95&lt;&gt;"",IF(AC95=1,"VENCIDO",IF(AC95=2,"PRÓXIMO A VENCER",IF(AC95=3,"EN TERMINO",IF(AC95=4,"CON AVANCE",IF(AC95=5,"CUMPLIDO",))))),"")</f>
        <v>CUMPLIDO</v>
      </c>
      <c r="X95" s="176" t="s">
        <v>1830</v>
      </c>
      <c r="Y95" s="104" t="str">
        <f t="shared" si="37"/>
        <v>H4AT75</v>
      </c>
      <c r="Z95" s="104">
        <f>IF(A95&lt;&gt;"",1,Z94+1)</f>
        <v>1</v>
      </c>
      <c r="AA95" s="104" t="str">
        <f t="shared" si="38"/>
        <v>H4AT75 - 1</v>
      </c>
      <c r="AB95" s="150">
        <f t="shared" si="35"/>
        <v>5</v>
      </c>
      <c r="AC95" s="150">
        <f t="shared" si="31"/>
        <v>5</v>
      </c>
      <c r="AD95" s="150" t="str">
        <f>IF(A95&lt;&gt;"",MID(F95,1,FIND(" ",F95,1)-1),AD94)</f>
        <v>H4AT75.</v>
      </c>
      <c r="AE95" s="150" t="str">
        <f t="shared" si="36"/>
        <v>H4AT75</v>
      </c>
      <c r="AF95" s="60"/>
      <c r="AG95" s="61"/>
      <c r="AH95" s="14"/>
    </row>
    <row r="96" spans="1:34" s="15" customFormat="1" ht="357" hidden="1" customHeight="1" x14ac:dyDescent="0.2">
      <c r="A96" s="141">
        <f>IF(ISBLANK(D96),"",COUNTA($D$2:D96))</f>
        <v>92</v>
      </c>
      <c r="B96" s="125">
        <f t="shared" si="30"/>
        <v>95</v>
      </c>
      <c r="C96" s="142"/>
      <c r="D96" s="125" t="s">
        <v>1546</v>
      </c>
      <c r="E96" s="137" t="s">
        <v>1146</v>
      </c>
      <c r="F96" s="80" t="s">
        <v>1799</v>
      </c>
      <c r="G96" s="80" t="s">
        <v>1800</v>
      </c>
      <c r="H96" s="126" t="s">
        <v>1822</v>
      </c>
      <c r="I96" s="126" t="s">
        <v>1823</v>
      </c>
      <c r="J96" s="124" t="s">
        <v>1824</v>
      </c>
      <c r="K96" s="124">
        <v>1</v>
      </c>
      <c r="L96" s="146">
        <v>44197</v>
      </c>
      <c r="M96" s="146">
        <v>44384</v>
      </c>
      <c r="N96" s="78">
        <f t="shared" si="32"/>
        <v>26.714285714285715</v>
      </c>
      <c r="O96" s="137" t="s">
        <v>2031</v>
      </c>
      <c r="P96" s="76">
        <v>0</v>
      </c>
      <c r="Q96" s="79">
        <f>IF(P96/K96&gt;1,100,+P96/K96*100)</f>
        <v>0</v>
      </c>
      <c r="R96" s="89">
        <f>+N96*Q96/100</f>
        <v>0</v>
      </c>
      <c r="S96" s="89">
        <f>IF(M96&lt;=$AG$1,R96,0)</f>
        <v>0</v>
      </c>
      <c r="T96" s="89">
        <f>IF($AG$1&gt;=M96,N96,0)</f>
        <v>26.714285714285715</v>
      </c>
      <c r="U96" s="73"/>
      <c r="V96" s="100" t="str">
        <f>IF(Q96=100,"CUMPLIDA",IF(M96-$AG$1&lt;0,"VENCIDA",IF(M96-$AG$1&lt;=30,"PRÓXIMA A VENCER",IF(Q96&gt;0,"CON AVANCE","EN TERMINO"))))</f>
        <v>VENCIDA</v>
      </c>
      <c r="W96" s="100" t="str">
        <f>IF(A96&lt;&gt;"",IF(AC96=1,"VENCIDO",IF(AC96=2,"PRÓXIMO A VENCER",IF(AC96=3,"EN TERMINO",IF(AC96=4,"CON AVANCE",IF(AC96=5,"CUMPLIDO",))))),"")</f>
        <v>VENCIDO</v>
      </c>
      <c r="X96" s="176" t="s">
        <v>1830</v>
      </c>
      <c r="Y96" s="104" t="str">
        <f t="shared" si="37"/>
        <v>H5AT75</v>
      </c>
      <c r="Z96" s="104">
        <f>IF(A96&lt;&gt;"",1,Z95+1)</f>
        <v>1</v>
      </c>
      <c r="AA96" s="104" t="str">
        <f t="shared" si="38"/>
        <v>H5AT75 - 1</v>
      </c>
      <c r="AB96" s="150">
        <f t="shared" si="35"/>
        <v>1</v>
      </c>
      <c r="AC96" s="150">
        <f t="shared" si="31"/>
        <v>1</v>
      </c>
      <c r="AD96" s="150" t="str">
        <f>IF(A96&lt;&gt;"",MID(F96,1,FIND(" ",F96,1)-1),AD95)</f>
        <v>H5AT75.</v>
      </c>
      <c r="AE96" s="150" t="str">
        <f t="shared" si="36"/>
        <v>H5AT75</v>
      </c>
      <c r="AF96" s="60"/>
      <c r="AG96" s="61"/>
      <c r="AH96" s="14"/>
    </row>
    <row r="97" spans="1:34" s="15" customFormat="1" ht="357" hidden="1" customHeight="1" x14ac:dyDescent="0.2">
      <c r="A97" s="141">
        <f>IF(ISBLANK(D97),"",COUNTA($D$2:D97))</f>
        <v>93</v>
      </c>
      <c r="B97" s="125">
        <f t="shared" si="30"/>
        <v>96</v>
      </c>
      <c r="C97" s="142"/>
      <c r="D97" s="125" t="s">
        <v>1546</v>
      </c>
      <c r="E97" s="137" t="s">
        <v>1146</v>
      </c>
      <c r="F97" s="80" t="s">
        <v>1801</v>
      </c>
      <c r="G97" s="80" t="s">
        <v>1802</v>
      </c>
      <c r="H97" s="126" t="s">
        <v>1826</v>
      </c>
      <c r="I97" s="126" t="s">
        <v>1825</v>
      </c>
      <c r="J97" s="124" t="s">
        <v>1827</v>
      </c>
      <c r="K97" s="124">
        <v>1</v>
      </c>
      <c r="L97" s="146">
        <v>44197</v>
      </c>
      <c r="M97" s="146">
        <v>44353</v>
      </c>
      <c r="N97" s="78">
        <f t="shared" si="32"/>
        <v>22.285714285714285</v>
      </c>
      <c r="O97" s="137" t="s">
        <v>884</v>
      </c>
      <c r="P97" s="76">
        <v>0</v>
      </c>
      <c r="Q97" s="79">
        <f>IF(P97/K97&gt;1,100,+P97/K97*100)</f>
        <v>0</v>
      </c>
      <c r="R97" s="89">
        <f>+N97*Q97/100</f>
        <v>0</v>
      </c>
      <c r="S97" s="89">
        <f>IF(M97&lt;=$AG$1,R97,0)</f>
        <v>0</v>
      </c>
      <c r="T97" s="89">
        <f>IF($AG$1&gt;=M97,N97,0)</f>
        <v>22.285714285714285</v>
      </c>
      <c r="U97" s="73"/>
      <c r="V97" s="100" t="str">
        <f>IF(Q97=100,"CUMPLIDA",IF(M97-$AG$1&lt;0,"VENCIDA",IF(M97-$AG$1&lt;=30,"PRÓXIMA A VENCER",IF(Q97&gt;0,"CON AVANCE","EN TERMINO"))))</f>
        <v>VENCIDA</v>
      </c>
      <c r="W97" s="100" t="str">
        <f>IF(A97&lt;&gt;"",IF(AC97=1,"VENCIDO",IF(AC97=2,"PRÓXIMO A VENCER",IF(AC97=3,"EN TERMINO",IF(AC97=4,"CON AVANCE",IF(AC97=5,"CUMPLIDO",))))),"")</f>
        <v>VENCIDO</v>
      </c>
      <c r="X97" s="176" t="s">
        <v>1830</v>
      </c>
      <c r="Y97" s="104" t="str">
        <f t="shared" si="37"/>
        <v>H6AT75</v>
      </c>
      <c r="Z97" s="104">
        <f>IF(A97&lt;&gt;"",1,Z96+1)</f>
        <v>1</v>
      </c>
      <c r="AA97" s="104" t="str">
        <f t="shared" si="38"/>
        <v>H6AT75 - 1</v>
      </c>
      <c r="AB97" s="150">
        <f t="shared" si="35"/>
        <v>1</v>
      </c>
      <c r="AC97" s="150">
        <f t="shared" si="31"/>
        <v>1</v>
      </c>
      <c r="AD97" s="150" t="str">
        <f>IF(A97&lt;&gt;"",MID(F97,1,FIND(" ",F97,1)-1),AD96)</f>
        <v>H6AT75.</v>
      </c>
      <c r="AE97" s="150" t="str">
        <f t="shared" si="36"/>
        <v>H6AT75</v>
      </c>
      <c r="AF97" s="60"/>
      <c r="AG97" s="61"/>
      <c r="AH97" s="14"/>
    </row>
    <row r="98" spans="1:34" s="15" customFormat="1" ht="357" customHeight="1" x14ac:dyDescent="0.2">
      <c r="A98" s="141">
        <f>IF(ISBLANK(D98),"",COUNTA($D$2:D98))</f>
        <v>94</v>
      </c>
      <c r="B98" s="125">
        <f t="shared" si="30"/>
        <v>97</v>
      </c>
      <c r="C98" s="142"/>
      <c r="D98" s="125" t="s">
        <v>1775</v>
      </c>
      <c r="E98" s="137" t="s">
        <v>1761</v>
      </c>
      <c r="F98" s="80" t="s">
        <v>1803</v>
      </c>
      <c r="G98" s="80" t="s">
        <v>1804</v>
      </c>
      <c r="H98" s="126" t="s">
        <v>1510</v>
      </c>
      <c r="I98" s="126" t="s">
        <v>1522</v>
      </c>
      <c r="J98" s="124" t="s">
        <v>1512</v>
      </c>
      <c r="K98" s="124">
        <v>1</v>
      </c>
      <c r="L98" s="146">
        <v>44185</v>
      </c>
      <c r="M98" s="146">
        <v>44285</v>
      </c>
      <c r="N98" s="78">
        <f t="shared" si="32"/>
        <v>14.285714285714286</v>
      </c>
      <c r="O98" s="76" t="s">
        <v>2032</v>
      </c>
      <c r="P98" s="76">
        <v>1</v>
      </c>
      <c r="Q98" s="79">
        <f>IF(P98/K98&gt;1,100,+P98/K98*100)</f>
        <v>100</v>
      </c>
      <c r="R98" s="89">
        <f>+N98*Q98/100</f>
        <v>14.285714285714286</v>
      </c>
      <c r="S98" s="89">
        <f>IF(M98&lt;=$AG$1,R98,0)</f>
        <v>14.285714285714286</v>
      </c>
      <c r="T98" s="89">
        <f>IF($AG$1&gt;=M98,N98,0)</f>
        <v>14.285714285714286</v>
      </c>
      <c r="U98" s="73"/>
      <c r="V98" s="100" t="str">
        <f>IF(Q98=100,"CUMPLIDA",IF(M98-$AG$1&lt;0,"VENCIDA",IF(M98-$AG$1&lt;=30,"PRÓXIMA A VENCER",IF(Q98&gt;0,"CON AVANCE","EN TERMINO"))))</f>
        <v>CUMPLIDA</v>
      </c>
      <c r="W98" s="100" t="str">
        <f>IF(A98&lt;&gt;"",IF(AC98=1,"VENCIDO",IF(AC98=2,"PRÓXIMO A VENCER",IF(AC98=3,"EN TERMINO",IF(AC98=4,"CON AVANCE",IF(AC98=5,"CUMPLIDO",))))),"")</f>
        <v>CUMPLIDO</v>
      </c>
      <c r="X98" s="176" t="s">
        <v>1830</v>
      </c>
      <c r="Y98" s="104" t="str">
        <f t="shared" si="37"/>
        <v>H7AT75</v>
      </c>
      <c r="Z98" s="104">
        <f>IF(A98&lt;&gt;"",1,Z97+1)</f>
        <v>1</v>
      </c>
      <c r="AA98" s="104" t="str">
        <f t="shared" ref="AA98:AA124" si="39">CONCATENATE(Y98," - ",Z98)</f>
        <v>H7AT75 - 1</v>
      </c>
      <c r="AB98" s="150">
        <f t="shared" si="35"/>
        <v>5</v>
      </c>
      <c r="AC98" s="150">
        <f t="shared" si="31"/>
        <v>5</v>
      </c>
      <c r="AD98" s="150" t="str">
        <f>IF(A98&lt;&gt;"",MID(F98,1,FIND(" ",F98,1)-1),AD97)</f>
        <v>H7AT75.</v>
      </c>
      <c r="AE98" s="150" t="str">
        <f t="shared" si="36"/>
        <v>H7AT75</v>
      </c>
      <c r="AF98" s="60"/>
      <c r="AG98" s="61"/>
      <c r="AH98" s="14"/>
    </row>
    <row r="99" spans="1:34" s="15" customFormat="1" ht="357" customHeight="1" x14ac:dyDescent="0.2">
      <c r="A99" s="141">
        <f>IF(ISBLANK(D99),"",COUNTA($D$2:D99))</f>
        <v>95</v>
      </c>
      <c r="B99" s="125">
        <f t="shared" si="30"/>
        <v>98</v>
      </c>
      <c r="C99" s="142"/>
      <c r="D99" s="73" t="s">
        <v>832</v>
      </c>
      <c r="E99" s="137" t="s">
        <v>1513</v>
      </c>
      <c r="F99" s="80" t="s">
        <v>1805</v>
      </c>
      <c r="G99" s="80" t="s">
        <v>1806</v>
      </c>
      <c r="H99" s="126" t="s">
        <v>1510</v>
      </c>
      <c r="I99" s="126" t="s">
        <v>1522</v>
      </c>
      <c r="J99" s="124" t="s">
        <v>1512</v>
      </c>
      <c r="K99" s="124">
        <v>1</v>
      </c>
      <c r="L99" s="146">
        <v>44185</v>
      </c>
      <c r="M99" s="146">
        <v>44285</v>
      </c>
      <c r="N99" s="78">
        <f t="shared" si="32"/>
        <v>14.285714285714286</v>
      </c>
      <c r="O99" s="76" t="s">
        <v>2032</v>
      </c>
      <c r="P99" s="76">
        <v>1</v>
      </c>
      <c r="Q99" s="79">
        <f>IF(P99/K99&gt;1,100,+P99/K99*100)</f>
        <v>100</v>
      </c>
      <c r="R99" s="89">
        <f>+N99*Q99/100</f>
        <v>14.285714285714286</v>
      </c>
      <c r="S99" s="89">
        <f>IF(M99&lt;=$AG$1,R99,0)</f>
        <v>14.285714285714286</v>
      </c>
      <c r="T99" s="89">
        <f>IF($AG$1&gt;=M99,N99,0)</f>
        <v>14.285714285714286</v>
      </c>
      <c r="U99" s="73"/>
      <c r="V99" s="100" t="str">
        <f>IF(Q99=100,"CUMPLIDA",IF(M99-$AG$1&lt;0,"VENCIDA",IF(M99-$AG$1&lt;=30,"PRÓXIMA A VENCER",IF(Q99&gt;0,"CON AVANCE","EN TERMINO"))))</f>
        <v>CUMPLIDA</v>
      </c>
      <c r="W99" s="100" t="str">
        <f>IF(A99&lt;&gt;"",IF(AC99=1,"VENCIDO",IF(AC99=2,"PRÓXIMO A VENCER",IF(AC99=3,"EN TERMINO",IF(AC99=4,"CON AVANCE",IF(AC99=5,"CUMPLIDO",))))),"")</f>
        <v>CUMPLIDO</v>
      </c>
      <c r="X99" s="176" t="s">
        <v>1830</v>
      </c>
      <c r="Y99" s="104" t="str">
        <f t="shared" si="37"/>
        <v>H8AT75</v>
      </c>
      <c r="Z99" s="104">
        <f>IF(A99&lt;&gt;"",1,Z98+1)</f>
        <v>1</v>
      </c>
      <c r="AA99" s="104" t="str">
        <f t="shared" si="39"/>
        <v>H8AT75 - 1</v>
      </c>
      <c r="AB99" s="150">
        <f t="shared" si="35"/>
        <v>5</v>
      </c>
      <c r="AC99" s="150">
        <f t="shared" si="31"/>
        <v>5</v>
      </c>
      <c r="AD99" s="150" t="str">
        <f>IF(A99&lt;&gt;"",MID(F99,1,FIND(" ",F99,1)-1),AD98)</f>
        <v>H8AT75.</v>
      </c>
      <c r="AE99" s="150" t="str">
        <f t="shared" si="36"/>
        <v>H8AT75</v>
      </c>
      <c r="AF99" s="60"/>
      <c r="AG99" s="61"/>
      <c r="AH99" s="14"/>
    </row>
    <row r="100" spans="1:34" s="15" customFormat="1" ht="357" hidden="1" customHeight="1" x14ac:dyDescent="0.2">
      <c r="A100" s="141">
        <f>IF(ISBLANK(D100),"",COUNTA($D$2:D100))</f>
        <v>96</v>
      </c>
      <c r="B100" s="125">
        <f t="shared" si="30"/>
        <v>99</v>
      </c>
      <c r="C100" s="142"/>
      <c r="D100" s="125" t="s">
        <v>1546</v>
      </c>
      <c r="E100" s="137" t="s">
        <v>1817</v>
      </c>
      <c r="F100" s="80" t="s">
        <v>1807</v>
      </c>
      <c r="G100" s="80" t="s">
        <v>1808</v>
      </c>
      <c r="H100" s="126" t="s">
        <v>1770</v>
      </c>
      <c r="I100" s="126" t="s">
        <v>1765</v>
      </c>
      <c r="J100" s="124" t="s">
        <v>1820</v>
      </c>
      <c r="K100" s="124">
        <v>1</v>
      </c>
      <c r="L100" s="146">
        <v>44185</v>
      </c>
      <c r="M100" s="146">
        <v>44346</v>
      </c>
      <c r="N100" s="78">
        <f t="shared" si="32"/>
        <v>23</v>
      </c>
      <c r="O100" s="137" t="s">
        <v>2031</v>
      </c>
      <c r="P100" s="76">
        <v>0</v>
      </c>
      <c r="Q100" s="79">
        <f>IF(P100/K100&gt;1,100,+P100/K100*100)</f>
        <v>0</v>
      </c>
      <c r="R100" s="89">
        <f>+N100*Q100/100</f>
        <v>0</v>
      </c>
      <c r="S100" s="89">
        <f>IF(M100&lt;=$AG$1,R100,0)</f>
        <v>0</v>
      </c>
      <c r="T100" s="89">
        <f>IF($AG$1&gt;=M100,N100,0)</f>
        <v>23</v>
      </c>
      <c r="U100" s="73"/>
      <c r="V100" s="100" t="str">
        <f>IF(Q100=100,"CUMPLIDA",IF(M100-$AG$1&lt;0,"VENCIDA",IF(M100-$AG$1&lt;=30,"PRÓXIMA A VENCER",IF(Q100&gt;0,"CON AVANCE","EN TERMINO"))))</f>
        <v>VENCIDA</v>
      </c>
      <c r="W100" s="100" t="str">
        <f>IF(A100&lt;&gt;"",IF(AC100=1,"VENCIDO",IF(AC100=2,"PRÓXIMO A VENCER",IF(AC100=3,"EN TERMINO",IF(AC100=4,"CON AVANCE",IF(AC100=5,"CUMPLIDO",))))),"")</f>
        <v>VENCIDO</v>
      </c>
      <c r="X100" s="176" t="s">
        <v>1830</v>
      </c>
      <c r="Y100" s="104" t="str">
        <f t="shared" si="37"/>
        <v>H9AT75</v>
      </c>
      <c r="Z100" s="104">
        <f>IF(A100&lt;&gt;"",1,Z99+1)</f>
        <v>1</v>
      </c>
      <c r="AA100" s="104" t="str">
        <f t="shared" si="39"/>
        <v>H9AT75 - 1</v>
      </c>
      <c r="AB100" s="150">
        <f t="shared" si="35"/>
        <v>1</v>
      </c>
      <c r="AC100" s="150">
        <f t="shared" si="31"/>
        <v>1</v>
      </c>
      <c r="AD100" s="150" t="str">
        <f>IF(A100&lt;&gt;"",MID(F100,1,FIND(" ",F100,1)-1),AD99)</f>
        <v>H9AT75.</v>
      </c>
      <c r="AE100" s="150" t="str">
        <f t="shared" si="36"/>
        <v>H9AT75</v>
      </c>
      <c r="AF100" s="60"/>
      <c r="AG100" s="61"/>
      <c r="AH100" s="14"/>
    </row>
    <row r="101" spans="1:34" s="15" customFormat="1" ht="357" hidden="1" customHeight="1" x14ac:dyDescent="0.2">
      <c r="A101" s="141">
        <f>IF(ISBLANK(D101),"",COUNTA($D$2:D101))</f>
        <v>97</v>
      </c>
      <c r="B101" s="125">
        <f t="shared" si="30"/>
        <v>100</v>
      </c>
      <c r="C101" s="142"/>
      <c r="D101" s="81" t="s">
        <v>1776</v>
      </c>
      <c r="E101" s="137" t="s">
        <v>1760</v>
      </c>
      <c r="F101" s="82" t="s">
        <v>1809</v>
      </c>
      <c r="G101" s="82" t="s">
        <v>1810</v>
      </c>
      <c r="H101" s="126" t="s">
        <v>1770</v>
      </c>
      <c r="I101" s="126" t="s">
        <v>1765</v>
      </c>
      <c r="J101" s="124" t="s">
        <v>1820</v>
      </c>
      <c r="K101" s="124">
        <v>1</v>
      </c>
      <c r="L101" s="146">
        <v>44185</v>
      </c>
      <c r="M101" s="146">
        <v>44346</v>
      </c>
      <c r="N101" s="78">
        <f t="shared" si="32"/>
        <v>23</v>
      </c>
      <c r="O101" s="137" t="s">
        <v>2031</v>
      </c>
      <c r="P101" s="76">
        <v>0</v>
      </c>
      <c r="Q101" s="79">
        <f>IF(P101/K101&gt;1,100,+P101/K101*100)</f>
        <v>0</v>
      </c>
      <c r="R101" s="89">
        <f>+N101*Q101/100</f>
        <v>0</v>
      </c>
      <c r="S101" s="89">
        <f>IF(M101&lt;=$AG$1,R101,0)</f>
        <v>0</v>
      </c>
      <c r="T101" s="89">
        <f>IF($AG$1&gt;=M101,N101,0)</f>
        <v>23</v>
      </c>
      <c r="U101" s="73"/>
      <c r="V101" s="100" t="str">
        <f>IF(Q101=100,"CUMPLIDA",IF(M101-$AG$1&lt;0,"VENCIDA",IF(M101-$AG$1&lt;=30,"PRÓXIMA A VENCER",IF(Q101&gt;0,"CON AVANCE","EN TERMINO"))))</f>
        <v>VENCIDA</v>
      </c>
      <c r="W101" s="100" t="str">
        <f>IF(A101&lt;&gt;"",IF(AC101=1,"VENCIDO",IF(AC101=2,"PRÓXIMO A VENCER",IF(AC101=3,"EN TERMINO",IF(AC101=4,"CON AVANCE",IF(AC101=5,"CUMPLIDO",))))),"")</f>
        <v>VENCIDO</v>
      </c>
      <c r="X101" s="176" t="s">
        <v>1830</v>
      </c>
      <c r="Y101" s="104" t="str">
        <f t="shared" si="37"/>
        <v>H10AT75</v>
      </c>
      <c r="Z101" s="104">
        <f>IF(A101&lt;&gt;"",1,Z100+1)</f>
        <v>1</v>
      </c>
      <c r="AA101" s="104" t="str">
        <f t="shared" si="39"/>
        <v>H10AT75 - 1</v>
      </c>
      <c r="AB101" s="150">
        <f t="shared" si="35"/>
        <v>1</v>
      </c>
      <c r="AC101" s="150">
        <f t="shared" si="31"/>
        <v>1</v>
      </c>
      <c r="AD101" s="150" t="str">
        <f>IF(A101&lt;&gt;"",MID(F101,1,FIND(" ",F101,1)-1),AD100)</f>
        <v>H10AT75.</v>
      </c>
      <c r="AE101" s="150" t="str">
        <f t="shared" si="36"/>
        <v>H10AT75</v>
      </c>
      <c r="AF101" s="60"/>
      <c r="AG101" s="61"/>
      <c r="AH101" s="14"/>
    </row>
    <row r="102" spans="1:34" s="15" customFormat="1" ht="357" hidden="1" customHeight="1" x14ac:dyDescent="0.2">
      <c r="A102" s="141">
        <f>IF(ISBLANK(D102),"",COUNTA($D$2:D102))</f>
        <v>98</v>
      </c>
      <c r="B102" s="125">
        <f t="shared" si="30"/>
        <v>101</v>
      </c>
      <c r="C102" s="142"/>
      <c r="D102" s="81" t="s">
        <v>832</v>
      </c>
      <c r="E102" s="137" t="s">
        <v>1760</v>
      </c>
      <c r="F102" s="82" t="s">
        <v>1811</v>
      </c>
      <c r="G102" s="82" t="s">
        <v>1812</v>
      </c>
      <c r="H102" s="126" t="s">
        <v>1770</v>
      </c>
      <c r="I102" s="126" t="s">
        <v>1765</v>
      </c>
      <c r="J102" s="124" t="s">
        <v>1820</v>
      </c>
      <c r="K102" s="124">
        <v>1</v>
      </c>
      <c r="L102" s="146">
        <v>44185</v>
      </c>
      <c r="M102" s="146">
        <v>44346</v>
      </c>
      <c r="N102" s="78">
        <f t="shared" si="32"/>
        <v>23</v>
      </c>
      <c r="O102" s="137" t="s">
        <v>2031</v>
      </c>
      <c r="P102" s="76">
        <v>0</v>
      </c>
      <c r="Q102" s="79">
        <f>IF(P102/K102&gt;1,100,+P102/K102*100)</f>
        <v>0</v>
      </c>
      <c r="R102" s="89">
        <f>+N102*Q102/100</f>
        <v>0</v>
      </c>
      <c r="S102" s="89">
        <f>IF(M102&lt;=$AG$1,R102,0)</f>
        <v>0</v>
      </c>
      <c r="T102" s="89">
        <f>IF($AG$1&gt;=M102,N102,0)</f>
        <v>23</v>
      </c>
      <c r="U102" s="73"/>
      <c r="V102" s="100" t="str">
        <f>IF(Q102=100,"CUMPLIDA",IF(M102-$AG$1&lt;0,"VENCIDA",IF(M102-$AG$1&lt;=30,"PRÓXIMA A VENCER",IF(Q102&gt;0,"CON AVANCE","EN TERMINO"))))</f>
        <v>VENCIDA</v>
      </c>
      <c r="W102" s="100" t="str">
        <f>IF(A102&lt;&gt;"",IF(AC102=1,"VENCIDO",IF(AC102=2,"PRÓXIMO A VENCER",IF(AC102=3,"EN TERMINO",IF(AC102=4,"CON AVANCE",IF(AC102=5,"CUMPLIDO",))))),"")</f>
        <v>VENCIDO</v>
      </c>
      <c r="X102" s="176" t="s">
        <v>1830</v>
      </c>
      <c r="Y102" s="104" t="str">
        <f t="shared" si="37"/>
        <v>H11AT75</v>
      </c>
      <c r="Z102" s="104">
        <f>IF(A102&lt;&gt;"",1,Z101+1)</f>
        <v>1</v>
      </c>
      <c r="AA102" s="104" t="str">
        <f t="shared" si="39"/>
        <v>H11AT75 - 1</v>
      </c>
      <c r="AB102" s="150">
        <f t="shared" si="35"/>
        <v>1</v>
      </c>
      <c r="AC102" s="150">
        <f t="shared" si="31"/>
        <v>1</v>
      </c>
      <c r="AD102" s="150" t="str">
        <f>IF(A102&lt;&gt;"",MID(F102,1,FIND(" ",F102,1)-1),AD101)</f>
        <v>H11AT75.</v>
      </c>
      <c r="AE102" s="150" t="str">
        <f t="shared" si="36"/>
        <v>H11AT75</v>
      </c>
      <c r="AF102" s="60"/>
      <c r="AG102" s="61"/>
      <c r="AH102" s="14"/>
    </row>
    <row r="103" spans="1:34" s="15" customFormat="1" ht="357" hidden="1" customHeight="1" x14ac:dyDescent="0.2">
      <c r="A103" s="141">
        <f>IF(ISBLANK(D103),"",COUNTA($D$2:D103))</f>
        <v>99</v>
      </c>
      <c r="B103" s="125">
        <f t="shared" si="30"/>
        <v>102</v>
      </c>
      <c r="C103" s="142"/>
      <c r="D103" s="125" t="s">
        <v>1546</v>
      </c>
      <c r="E103" s="137" t="s">
        <v>1130</v>
      </c>
      <c r="F103" s="82" t="s">
        <v>1813</v>
      </c>
      <c r="G103" s="82" t="s">
        <v>1814</v>
      </c>
      <c r="H103" s="126" t="s">
        <v>1770</v>
      </c>
      <c r="I103" s="126" t="s">
        <v>1765</v>
      </c>
      <c r="J103" s="124" t="s">
        <v>1820</v>
      </c>
      <c r="K103" s="124">
        <v>1</v>
      </c>
      <c r="L103" s="146">
        <v>44185</v>
      </c>
      <c r="M103" s="146">
        <v>44346</v>
      </c>
      <c r="N103" s="78">
        <f t="shared" si="32"/>
        <v>23</v>
      </c>
      <c r="O103" s="137" t="s">
        <v>2031</v>
      </c>
      <c r="P103" s="76">
        <v>0</v>
      </c>
      <c r="Q103" s="79">
        <f>IF(P103/K103&gt;1,100,+P103/K103*100)</f>
        <v>0</v>
      </c>
      <c r="R103" s="89">
        <f>+N103*Q103/100</f>
        <v>0</v>
      </c>
      <c r="S103" s="89">
        <f>IF(M103&lt;=$AG$1,R103,0)</f>
        <v>0</v>
      </c>
      <c r="T103" s="89">
        <f>IF($AG$1&gt;=M103,N103,0)</f>
        <v>23</v>
      </c>
      <c r="U103" s="73"/>
      <c r="V103" s="100" t="str">
        <f>IF(Q103=100,"CUMPLIDA",IF(M103-$AG$1&lt;0,"VENCIDA",IF(M103-$AG$1&lt;=30,"PRÓXIMA A VENCER",IF(Q103&gt;0,"CON AVANCE","EN TERMINO"))))</f>
        <v>VENCIDA</v>
      </c>
      <c r="W103" s="100" t="str">
        <f>IF(A103&lt;&gt;"",IF(AC103=1,"VENCIDO",IF(AC103=2,"PRÓXIMO A VENCER",IF(AC103=3,"EN TERMINO",IF(AC103=4,"CON AVANCE",IF(AC103=5,"CUMPLIDO",))))),"")</f>
        <v>VENCIDO</v>
      </c>
      <c r="X103" s="176" t="s">
        <v>1830</v>
      </c>
      <c r="Y103" s="104" t="str">
        <f t="shared" si="37"/>
        <v>H12AT75</v>
      </c>
      <c r="Z103" s="104">
        <f>IF(A103&lt;&gt;"",1,Z102+1)</f>
        <v>1</v>
      </c>
      <c r="AA103" s="104" t="str">
        <f t="shared" si="39"/>
        <v>H12AT75 - 1</v>
      </c>
      <c r="AB103" s="150">
        <f t="shared" si="35"/>
        <v>1</v>
      </c>
      <c r="AC103" s="150">
        <f t="shared" si="31"/>
        <v>1</v>
      </c>
      <c r="AD103" s="150" t="str">
        <f>IF(A103&lt;&gt;"",MID(F103,1,FIND(" ",F103,1)-1),AD102)</f>
        <v>H12AT75.</v>
      </c>
      <c r="AE103" s="150" t="str">
        <f t="shared" si="36"/>
        <v>H12AT75</v>
      </c>
      <c r="AF103" s="60"/>
      <c r="AG103" s="61"/>
      <c r="AH103" s="14"/>
    </row>
    <row r="104" spans="1:34" s="15" customFormat="1" ht="357" customHeight="1" x14ac:dyDescent="0.2">
      <c r="A104" s="141">
        <f>IF(ISBLANK(D104),"",COUNTA($D$2:D104))</f>
        <v>100</v>
      </c>
      <c r="B104" s="125">
        <f t="shared" si="30"/>
        <v>103</v>
      </c>
      <c r="C104" s="142"/>
      <c r="D104" s="125" t="s">
        <v>945</v>
      </c>
      <c r="E104" s="124" t="s">
        <v>1759</v>
      </c>
      <c r="F104" s="144" t="s">
        <v>1724</v>
      </c>
      <c r="G104" s="126" t="s">
        <v>1725</v>
      </c>
      <c r="H104" s="75" t="s">
        <v>1510</v>
      </c>
      <c r="I104" s="75" t="s">
        <v>1522</v>
      </c>
      <c r="J104" s="76" t="s">
        <v>1512</v>
      </c>
      <c r="K104" s="76">
        <v>1</v>
      </c>
      <c r="L104" s="149">
        <v>44185</v>
      </c>
      <c r="M104" s="149">
        <v>44285</v>
      </c>
      <c r="N104" s="78">
        <f t="shared" ref="N104:N106" si="40">(+M104-L104)/7</f>
        <v>14.285714285714286</v>
      </c>
      <c r="O104" s="76" t="s">
        <v>2032</v>
      </c>
      <c r="P104" s="76">
        <v>1</v>
      </c>
      <c r="Q104" s="79">
        <f>IF(P104/K104&gt;1,100,+P104/K104*100)</f>
        <v>100</v>
      </c>
      <c r="R104" s="89">
        <f>+N104*Q104/100</f>
        <v>14.285714285714286</v>
      </c>
      <c r="S104" s="89">
        <f>IF(M104&lt;=$AG$1,R104,0)</f>
        <v>14.285714285714286</v>
      </c>
      <c r="T104" s="89">
        <f>IF($AG$1&gt;=M104,N104,0)</f>
        <v>14.285714285714286</v>
      </c>
      <c r="U104" s="73"/>
      <c r="V104" s="100" t="str">
        <f>IF(Q104=100,"CUMPLIDA",IF(M104-$AG$1&lt;0,"VENCIDA",IF(M104-$AG$1&lt;=30,"PRÓXIMA A VENCER",IF(Q104&gt;0,"CON AVANCE","EN TERMINO"))))</f>
        <v>CUMPLIDA</v>
      </c>
      <c r="W104" s="100" t="str">
        <f>IF(A104&lt;&gt;"",IF(AC104=1,"VENCIDO",IF(AC104=2,"PRÓXIMO A VENCER",IF(AC104=3,"EN TERMINO",IF(AC104=4,"CON AVANCE",IF(AC104=5,"CUMPLIDO",))))),"")</f>
        <v>CUMPLIDO</v>
      </c>
      <c r="X104" s="176" t="s">
        <v>1762</v>
      </c>
      <c r="Y104" s="104" t="str">
        <f t="shared" ref="Y104" si="41">AE104</f>
        <v>H1AC19</v>
      </c>
      <c r="Z104" s="104">
        <f>IF(A104&lt;&gt;"",1,Z103+1)</f>
        <v>1</v>
      </c>
      <c r="AA104" s="104" t="str">
        <f t="shared" si="39"/>
        <v>H1AC19 - 1</v>
      </c>
      <c r="AB104" s="150">
        <f t="shared" si="35"/>
        <v>5</v>
      </c>
      <c r="AC104" s="150">
        <f t="shared" si="31"/>
        <v>5</v>
      </c>
      <c r="AD104" s="150" t="str">
        <f>IF(A104&lt;&gt;"",MID(F104,1,FIND(" ",F104,1)-1),AD103)</f>
        <v>H1AC19.</v>
      </c>
      <c r="AE104" s="150" t="str">
        <f t="shared" si="36"/>
        <v>H1AC19</v>
      </c>
      <c r="AF104" s="60"/>
      <c r="AG104" s="61"/>
      <c r="AH104" s="14"/>
    </row>
    <row r="105" spans="1:34" s="15" customFormat="1" ht="357" customHeight="1" x14ac:dyDescent="0.2">
      <c r="A105" s="141">
        <f>IF(ISBLANK(D105),"",COUNTA($D$2:D105))</f>
        <v>101</v>
      </c>
      <c r="B105" s="125">
        <f t="shared" si="30"/>
        <v>104</v>
      </c>
      <c r="C105" s="142"/>
      <c r="D105" s="125" t="s">
        <v>945</v>
      </c>
      <c r="E105" s="124" t="s">
        <v>1759</v>
      </c>
      <c r="F105" s="126" t="s">
        <v>1726</v>
      </c>
      <c r="G105" s="126" t="s">
        <v>1727</v>
      </c>
      <c r="H105" s="75" t="s">
        <v>1510</v>
      </c>
      <c r="I105" s="75" t="s">
        <v>1522</v>
      </c>
      <c r="J105" s="76" t="s">
        <v>1512</v>
      </c>
      <c r="K105" s="76">
        <v>1</v>
      </c>
      <c r="L105" s="149">
        <v>44185</v>
      </c>
      <c r="M105" s="149">
        <v>44285</v>
      </c>
      <c r="N105" s="78">
        <f t="shared" si="40"/>
        <v>14.285714285714286</v>
      </c>
      <c r="O105" s="76" t="s">
        <v>2032</v>
      </c>
      <c r="P105" s="76">
        <v>1</v>
      </c>
      <c r="Q105" s="79">
        <f>IF(P105/K105&gt;1,100,+P105/K105*100)</f>
        <v>100</v>
      </c>
      <c r="R105" s="89">
        <f>+N105*Q105/100</f>
        <v>14.285714285714286</v>
      </c>
      <c r="S105" s="89">
        <f>IF(M105&lt;=$AG$1,R105,0)</f>
        <v>14.285714285714286</v>
      </c>
      <c r="T105" s="89">
        <f>IF($AG$1&gt;=M105,N105,0)</f>
        <v>14.285714285714286</v>
      </c>
      <c r="U105" s="73"/>
      <c r="V105" s="100" t="str">
        <f>IF(Q105=100,"CUMPLIDA",IF(M105-$AG$1&lt;0,"VENCIDA",IF(M105-$AG$1&lt;=30,"PRÓXIMA A VENCER",IF(Q105&gt;0,"CON AVANCE","EN TERMINO"))))</f>
        <v>CUMPLIDA</v>
      </c>
      <c r="W105" s="100" t="str">
        <f>IF(A105&lt;&gt;"",IF(AC105=1,"VENCIDO",IF(AC105=2,"PRÓXIMO A VENCER",IF(AC105=3,"EN TERMINO",IF(AC105=4,"CON AVANCE",IF(AC105=5,"CUMPLIDO",))))),"")</f>
        <v>CUMPLIDO</v>
      </c>
      <c r="X105" s="176" t="s">
        <v>1762</v>
      </c>
      <c r="Y105" s="104" t="str">
        <f t="shared" ref="Y105:Y120" si="42">AE105</f>
        <v>H2AC19</v>
      </c>
      <c r="Z105" s="104">
        <f>IF(A105&lt;&gt;"",1,Z104+1)</f>
        <v>1</v>
      </c>
      <c r="AA105" s="104" t="str">
        <f t="shared" si="39"/>
        <v>H2AC19 - 1</v>
      </c>
      <c r="AB105" s="150">
        <f t="shared" si="35"/>
        <v>5</v>
      </c>
      <c r="AC105" s="150">
        <f t="shared" si="31"/>
        <v>5</v>
      </c>
      <c r="AD105" s="150" t="str">
        <f>IF(A105&lt;&gt;"",MID(F105,1,FIND(" ",F105,1)-1),AD104)</f>
        <v>H2AC19.</v>
      </c>
      <c r="AE105" s="150" t="str">
        <f t="shared" si="36"/>
        <v>H2AC19</v>
      </c>
      <c r="AF105" s="60"/>
      <c r="AG105" s="61"/>
      <c r="AH105" s="14"/>
    </row>
    <row r="106" spans="1:34" s="15" customFormat="1" ht="357" customHeight="1" x14ac:dyDescent="0.2">
      <c r="A106" s="141">
        <f>IF(ISBLANK(D106),"",COUNTA($D$2:D106))</f>
        <v>102</v>
      </c>
      <c r="B106" s="125">
        <f t="shared" si="30"/>
        <v>105</v>
      </c>
      <c r="C106" s="142"/>
      <c r="D106" s="141" t="s">
        <v>832</v>
      </c>
      <c r="E106" s="124" t="s">
        <v>1760</v>
      </c>
      <c r="F106" s="126" t="s">
        <v>1728</v>
      </c>
      <c r="G106" s="126" t="s">
        <v>1729</v>
      </c>
      <c r="H106" s="145" t="s">
        <v>1768</v>
      </c>
      <c r="I106" s="145" t="s">
        <v>1763</v>
      </c>
      <c r="J106" s="145" t="s">
        <v>1764</v>
      </c>
      <c r="K106" s="143">
        <v>1</v>
      </c>
      <c r="L106" s="148">
        <v>44225</v>
      </c>
      <c r="M106" s="148">
        <v>44347</v>
      </c>
      <c r="N106" s="78">
        <f t="shared" si="40"/>
        <v>17.428571428571427</v>
      </c>
      <c r="O106" s="74" t="s">
        <v>343</v>
      </c>
      <c r="P106" s="76">
        <v>1</v>
      </c>
      <c r="Q106" s="79">
        <f>IF(P106/K106&gt;1,100,+P106/K106*100)</f>
        <v>100</v>
      </c>
      <c r="R106" s="89">
        <f>+N106*Q106/100</f>
        <v>17.428571428571427</v>
      </c>
      <c r="S106" s="89">
        <f>IF(M106&lt;=$AG$1,R106,0)</f>
        <v>17.428571428571427</v>
      </c>
      <c r="T106" s="89">
        <f>IF($AG$1&gt;=M106,N106,0)</f>
        <v>17.428571428571427</v>
      </c>
      <c r="U106" s="73"/>
      <c r="V106" s="100" t="str">
        <f>IF(Q106=100,"CUMPLIDA",IF(M106-$AG$1&lt;0,"VENCIDA",IF(M106-$AG$1&lt;=30,"PRÓXIMA A VENCER",IF(Q106&gt;0,"CON AVANCE","EN TERMINO"))))</f>
        <v>CUMPLIDA</v>
      </c>
      <c r="W106" s="100" t="str">
        <f>IF(A106&lt;&gt;"",IF(AC106=1,"VENCIDO",IF(AC106=2,"PRÓXIMO A VENCER",IF(AC106=3,"EN TERMINO",IF(AC106=4,"CON AVANCE",IF(AC106=5,"CUMPLIDO",))))),"")</f>
        <v>CUMPLIDO</v>
      </c>
      <c r="X106" s="176" t="s">
        <v>1762</v>
      </c>
      <c r="Y106" s="104" t="str">
        <f t="shared" si="42"/>
        <v>H3AC19</v>
      </c>
      <c r="Z106" s="104">
        <f>IF(A106&lt;&gt;"",1,Z105+1)</f>
        <v>1</v>
      </c>
      <c r="AA106" s="104" t="str">
        <f t="shared" si="39"/>
        <v>H3AC19 - 1</v>
      </c>
      <c r="AB106" s="150">
        <f t="shared" si="35"/>
        <v>5</v>
      </c>
      <c r="AC106" s="150">
        <f t="shared" si="31"/>
        <v>5</v>
      </c>
      <c r="AD106" s="150" t="str">
        <f>IF(A106&lt;&gt;"",MID(F106,1,FIND(" ",F106,1)-1),AD105)</f>
        <v>H3AC19.</v>
      </c>
      <c r="AE106" s="150" t="str">
        <f t="shared" si="36"/>
        <v>H3AC19</v>
      </c>
      <c r="AF106" s="60"/>
      <c r="AG106" s="61"/>
      <c r="AH106" s="14"/>
    </row>
    <row r="107" spans="1:34" s="15" customFormat="1" ht="357" customHeight="1" x14ac:dyDescent="0.2">
      <c r="A107" s="141">
        <f>IF(ISBLANK(D107),"",COUNTA($D$2:D107))</f>
        <v>103</v>
      </c>
      <c r="B107" s="125">
        <f t="shared" si="30"/>
        <v>106</v>
      </c>
      <c r="C107" s="142"/>
      <c r="D107" s="125" t="s">
        <v>831</v>
      </c>
      <c r="E107" s="124" t="s">
        <v>1761</v>
      </c>
      <c r="F107" s="126" t="s">
        <v>1730</v>
      </c>
      <c r="G107" s="126" t="s">
        <v>1731</v>
      </c>
      <c r="H107" s="75" t="s">
        <v>1510</v>
      </c>
      <c r="I107" s="75" t="s">
        <v>1522</v>
      </c>
      <c r="J107" s="76" t="s">
        <v>1512</v>
      </c>
      <c r="K107" s="76">
        <v>1</v>
      </c>
      <c r="L107" s="149">
        <v>44185</v>
      </c>
      <c r="M107" s="149">
        <v>44285</v>
      </c>
      <c r="N107" s="78">
        <f t="shared" ref="N107:N120" si="43">(+M107-L107)/7</f>
        <v>14.285714285714286</v>
      </c>
      <c r="O107" s="76" t="s">
        <v>2032</v>
      </c>
      <c r="P107" s="76">
        <v>1</v>
      </c>
      <c r="Q107" s="79">
        <f>IF(P107/K107&gt;1,100,+P107/K107*100)</f>
        <v>100</v>
      </c>
      <c r="R107" s="89">
        <f>+N107*Q107/100</f>
        <v>14.285714285714286</v>
      </c>
      <c r="S107" s="89">
        <f>IF(M107&lt;=$AG$1,R107,0)</f>
        <v>14.285714285714286</v>
      </c>
      <c r="T107" s="89">
        <f>IF($AG$1&gt;=M107,N107,0)</f>
        <v>14.285714285714286</v>
      </c>
      <c r="U107" s="73"/>
      <c r="V107" s="100" t="str">
        <f>IF(Q107=100,"CUMPLIDA",IF(M107-$AG$1&lt;0,"VENCIDA",IF(M107-$AG$1&lt;=30,"PRÓXIMA A VENCER",IF(Q107&gt;0,"CON AVANCE","EN TERMINO"))))</f>
        <v>CUMPLIDA</v>
      </c>
      <c r="W107" s="100" t="str">
        <f>IF(A107&lt;&gt;"",IF(AC107=1,"VENCIDO",IF(AC107=2,"PRÓXIMO A VENCER",IF(AC107=3,"EN TERMINO",IF(AC107=4,"CON AVANCE",IF(AC107=5,"CUMPLIDO",))))),"")</f>
        <v>CUMPLIDO</v>
      </c>
      <c r="X107" s="176" t="s">
        <v>1762</v>
      </c>
      <c r="Y107" s="104" t="str">
        <f t="shared" si="42"/>
        <v>H4AC19</v>
      </c>
      <c r="Z107" s="104">
        <f>IF(A107&lt;&gt;"",1,Z106+1)</f>
        <v>1</v>
      </c>
      <c r="AA107" s="104" t="str">
        <f t="shared" si="39"/>
        <v>H4AC19 - 1</v>
      </c>
      <c r="AB107" s="150">
        <f t="shared" si="35"/>
        <v>5</v>
      </c>
      <c r="AC107" s="150">
        <f t="shared" si="31"/>
        <v>5</v>
      </c>
      <c r="AD107" s="150" t="str">
        <f>IF(A107&lt;&gt;"",MID(F107,1,FIND(" ",F107,1)-1),AD106)</f>
        <v>H4AC19.</v>
      </c>
      <c r="AE107" s="150" t="str">
        <f t="shared" si="36"/>
        <v>H4AC19</v>
      </c>
      <c r="AF107" s="60"/>
      <c r="AG107" s="61"/>
      <c r="AH107" s="14"/>
    </row>
    <row r="108" spans="1:34" s="15" customFormat="1" ht="357" customHeight="1" x14ac:dyDescent="0.2">
      <c r="A108" s="141">
        <f>IF(ISBLANK(D108),"",COUNTA($D$2:D108))</f>
        <v>104</v>
      </c>
      <c r="B108" s="125">
        <f t="shared" si="30"/>
        <v>107</v>
      </c>
      <c r="C108" s="142"/>
      <c r="D108" s="125" t="s">
        <v>831</v>
      </c>
      <c r="E108" s="124" t="s">
        <v>1548</v>
      </c>
      <c r="F108" s="126" t="s">
        <v>1732</v>
      </c>
      <c r="G108" s="126" t="s">
        <v>1733</v>
      </c>
      <c r="H108" s="75" t="s">
        <v>1510</v>
      </c>
      <c r="I108" s="75" t="s">
        <v>1522</v>
      </c>
      <c r="J108" s="76" t="s">
        <v>1512</v>
      </c>
      <c r="K108" s="76">
        <v>1</v>
      </c>
      <c r="L108" s="149">
        <v>44185</v>
      </c>
      <c r="M108" s="149">
        <v>44285</v>
      </c>
      <c r="N108" s="78">
        <f t="shared" si="43"/>
        <v>14.285714285714286</v>
      </c>
      <c r="O108" s="76" t="s">
        <v>2032</v>
      </c>
      <c r="P108" s="76">
        <v>1</v>
      </c>
      <c r="Q108" s="79">
        <f>IF(P108/K108&gt;1,100,+P108/K108*100)</f>
        <v>100</v>
      </c>
      <c r="R108" s="89">
        <f>+N108*Q108/100</f>
        <v>14.285714285714286</v>
      </c>
      <c r="S108" s="89">
        <f>IF(M108&lt;=$AG$1,R108,0)</f>
        <v>14.285714285714286</v>
      </c>
      <c r="T108" s="89">
        <f>IF($AG$1&gt;=M108,N108,0)</f>
        <v>14.285714285714286</v>
      </c>
      <c r="U108" s="73"/>
      <c r="V108" s="100" t="str">
        <f>IF(Q108=100,"CUMPLIDA",IF(M108-$AG$1&lt;0,"VENCIDA",IF(M108-$AG$1&lt;=30,"PRÓXIMA A VENCER",IF(Q108&gt;0,"CON AVANCE","EN TERMINO"))))</f>
        <v>CUMPLIDA</v>
      </c>
      <c r="W108" s="100" t="str">
        <f>IF(A108&lt;&gt;"",IF(AC108=1,"VENCIDO",IF(AC108=2,"PRÓXIMO A VENCER",IF(AC108=3,"EN TERMINO",IF(AC108=4,"CON AVANCE",IF(AC108=5,"CUMPLIDO",))))),"")</f>
        <v>CUMPLIDO</v>
      </c>
      <c r="X108" s="176" t="s">
        <v>1762</v>
      </c>
      <c r="Y108" s="104" t="str">
        <f t="shared" si="42"/>
        <v>H5AC19</v>
      </c>
      <c r="Z108" s="104">
        <f>IF(A108&lt;&gt;"",1,Z107+1)</f>
        <v>1</v>
      </c>
      <c r="AA108" s="104" t="str">
        <f t="shared" si="39"/>
        <v>H5AC19 - 1</v>
      </c>
      <c r="AB108" s="150">
        <f t="shared" si="35"/>
        <v>5</v>
      </c>
      <c r="AC108" s="150">
        <f t="shared" si="31"/>
        <v>5</v>
      </c>
      <c r="AD108" s="150" t="str">
        <f>IF(A108&lt;&gt;"",MID(F108,1,FIND(" ",F108,1)-1),AD107)</f>
        <v>H5AC19.</v>
      </c>
      <c r="AE108" s="150" t="str">
        <f t="shared" si="36"/>
        <v>H5AC19</v>
      </c>
      <c r="AF108" s="60"/>
      <c r="AG108" s="61"/>
      <c r="AH108" s="14"/>
    </row>
    <row r="109" spans="1:34" s="15" customFormat="1" ht="357" customHeight="1" x14ac:dyDescent="0.2">
      <c r="A109" s="141">
        <f>IF(ISBLANK(D109),"",COUNTA($D$2:D109))</f>
        <v>105</v>
      </c>
      <c r="B109" s="125">
        <f t="shared" si="30"/>
        <v>108</v>
      </c>
      <c r="C109" s="142"/>
      <c r="D109" s="125" t="s">
        <v>948</v>
      </c>
      <c r="E109" s="124" t="s">
        <v>1761</v>
      </c>
      <c r="F109" s="126" t="s">
        <v>1734</v>
      </c>
      <c r="G109" s="126" t="s">
        <v>1735</v>
      </c>
      <c r="H109" s="75" t="s">
        <v>1510</v>
      </c>
      <c r="I109" s="75" t="s">
        <v>1522</v>
      </c>
      <c r="J109" s="76" t="s">
        <v>1512</v>
      </c>
      <c r="K109" s="76">
        <v>1</v>
      </c>
      <c r="L109" s="77">
        <v>44185</v>
      </c>
      <c r="M109" s="77">
        <v>44285</v>
      </c>
      <c r="N109" s="78">
        <f t="shared" si="43"/>
        <v>14.285714285714286</v>
      </c>
      <c r="O109" s="76" t="s">
        <v>2032</v>
      </c>
      <c r="P109" s="76">
        <v>1</v>
      </c>
      <c r="Q109" s="79">
        <f>IF(P109/K109&gt;1,100,+P109/K109*100)</f>
        <v>100</v>
      </c>
      <c r="R109" s="89">
        <f>+N109*Q109/100</f>
        <v>14.285714285714286</v>
      </c>
      <c r="S109" s="89">
        <f>IF(M109&lt;=$AG$1,R109,0)</f>
        <v>14.285714285714286</v>
      </c>
      <c r="T109" s="89">
        <f>IF($AG$1&gt;=M109,N109,0)</f>
        <v>14.285714285714286</v>
      </c>
      <c r="U109" s="73"/>
      <c r="V109" s="100" t="str">
        <f>IF(Q109=100,"CUMPLIDA",IF(M109-$AG$1&lt;0,"VENCIDA",IF(M109-$AG$1&lt;=30,"PRÓXIMA A VENCER",IF(Q109&gt;0,"CON AVANCE","EN TERMINO"))))</f>
        <v>CUMPLIDA</v>
      </c>
      <c r="W109" s="100" t="str">
        <f>IF(A109&lt;&gt;"",IF(AC109=1,"VENCIDO",IF(AC109=2,"PRÓXIMO A VENCER",IF(AC109=3,"EN TERMINO",IF(AC109=4,"CON AVANCE",IF(AC109=5,"CUMPLIDO",))))),"")</f>
        <v>CUMPLIDO</v>
      </c>
      <c r="X109" s="176" t="s">
        <v>1762</v>
      </c>
      <c r="Y109" s="104" t="str">
        <f t="shared" si="42"/>
        <v>H6AC19</v>
      </c>
      <c r="Z109" s="104">
        <f>IF(A109&lt;&gt;"",1,Z108+1)</f>
        <v>1</v>
      </c>
      <c r="AA109" s="104" t="str">
        <f t="shared" si="39"/>
        <v>H6AC19 - 1</v>
      </c>
      <c r="AB109" s="150">
        <f t="shared" si="35"/>
        <v>5</v>
      </c>
      <c r="AC109" s="150">
        <f t="shared" si="31"/>
        <v>5</v>
      </c>
      <c r="AD109" s="150" t="str">
        <f>IF(A109&lt;&gt;"",MID(F109,1,FIND(" ",F109,1)-1),AD108)</f>
        <v>H6AC19.</v>
      </c>
      <c r="AE109" s="150" t="str">
        <f t="shared" si="36"/>
        <v>H6AC19</v>
      </c>
      <c r="AF109" s="60"/>
      <c r="AG109" s="61"/>
      <c r="AH109" s="14"/>
    </row>
    <row r="110" spans="1:34" s="15" customFormat="1" ht="357" customHeight="1" x14ac:dyDescent="0.2">
      <c r="A110" s="141">
        <f>IF(ISBLANK(D110),"",COUNTA($D$2:D110))</f>
        <v>106</v>
      </c>
      <c r="B110" s="125">
        <f t="shared" si="30"/>
        <v>109</v>
      </c>
      <c r="C110" s="142"/>
      <c r="D110" s="125" t="s">
        <v>832</v>
      </c>
      <c r="E110" s="124" t="s">
        <v>1548</v>
      </c>
      <c r="F110" s="126" t="s">
        <v>1736</v>
      </c>
      <c r="G110" s="126" t="s">
        <v>1737</v>
      </c>
      <c r="H110" s="75" t="s">
        <v>1510</v>
      </c>
      <c r="I110" s="75" t="s">
        <v>1522</v>
      </c>
      <c r="J110" s="76" t="s">
        <v>1512</v>
      </c>
      <c r="K110" s="76">
        <v>1</v>
      </c>
      <c r="L110" s="77">
        <v>44185</v>
      </c>
      <c r="M110" s="77">
        <v>44285</v>
      </c>
      <c r="N110" s="78">
        <f t="shared" si="43"/>
        <v>14.285714285714286</v>
      </c>
      <c r="O110" s="76" t="s">
        <v>2032</v>
      </c>
      <c r="P110" s="76">
        <v>1</v>
      </c>
      <c r="Q110" s="79">
        <f>IF(P110/K110&gt;1,100,+P110/K110*100)</f>
        <v>100</v>
      </c>
      <c r="R110" s="89">
        <f>+N110*Q110/100</f>
        <v>14.285714285714286</v>
      </c>
      <c r="S110" s="89">
        <f>IF(M110&lt;=$AG$1,R110,0)</f>
        <v>14.285714285714286</v>
      </c>
      <c r="T110" s="89">
        <f>IF($AG$1&gt;=M110,N110,0)</f>
        <v>14.285714285714286</v>
      </c>
      <c r="U110" s="73"/>
      <c r="V110" s="100" t="str">
        <f>IF(Q110=100,"CUMPLIDA",IF(M110-$AG$1&lt;0,"VENCIDA",IF(M110-$AG$1&lt;=30,"PRÓXIMA A VENCER",IF(Q110&gt;0,"CON AVANCE","EN TERMINO"))))</f>
        <v>CUMPLIDA</v>
      </c>
      <c r="W110" s="100" t="str">
        <f>IF(A110&lt;&gt;"",IF(AC110=1,"VENCIDO",IF(AC110=2,"PRÓXIMO A VENCER",IF(AC110=3,"EN TERMINO",IF(AC110=4,"CON AVANCE",IF(AC110=5,"CUMPLIDO",))))),"")</f>
        <v>CUMPLIDO</v>
      </c>
      <c r="X110" s="176" t="s">
        <v>1762</v>
      </c>
      <c r="Y110" s="104" t="str">
        <f t="shared" si="42"/>
        <v>H7AC19</v>
      </c>
      <c r="Z110" s="104">
        <f>IF(A110&lt;&gt;"",1,Z109+1)</f>
        <v>1</v>
      </c>
      <c r="AA110" s="104" t="str">
        <f t="shared" si="39"/>
        <v>H7AC19 - 1</v>
      </c>
      <c r="AB110" s="150">
        <f t="shared" si="35"/>
        <v>5</v>
      </c>
      <c r="AC110" s="150">
        <f t="shared" si="31"/>
        <v>5</v>
      </c>
      <c r="AD110" s="150" t="str">
        <f>IF(A110&lt;&gt;"",MID(F110,1,FIND(" ",F110,1)-1),AD109)</f>
        <v>H7AC19.</v>
      </c>
      <c r="AE110" s="150" t="str">
        <f t="shared" si="36"/>
        <v>H7AC19</v>
      </c>
      <c r="AF110" s="60"/>
      <c r="AG110" s="61"/>
      <c r="AH110" s="14"/>
    </row>
    <row r="111" spans="1:34" s="15" customFormat="1" ht="409.5" customHeight="1" x14ac:dyDescent="0.2">
      <c r="A111" s="141">
        <f>IF(ISBLANK(D111),"",COUNTA($D$2:D111))</f>
        <v>107</v>
      </c>
      <c r="B111" s="125">
        <f t="shared" si="30"/>
        <v>110</v>
      </c>
      <c r="C111" s="142"/>
      <c r="D111" s="125" t="s">
        <v>831</v>
      </c>
      <c r="E111" s="124" t="s">
        <v>1548</v>
      </c>
      <c r="F111" s="126" t="s">
        <v>1738</v>
      </c>
      <c r="G111" s="126" t="s">
        <v>1739</v>
      </c>
      <c r="H111" s="75" t="s">
        <v>1510</v>
      </c>
      <c r="I111" s="75" t="s">
        <v>1522</v>
      </c>
      <c r="J111" s="76" t="s">
        <v>1512</v>
      </c>
      <c r="K111" s="76">
        <v>1</v>
      </c>
      <c r="L111" s="77">
        <v>44185</v>
      </c>
      <c r="M111" s="77">
        <v>44285</v>
      </c>
      <c r="N111" s="78">
        <f t="shared" si="43"/>
        <v>14.285714285714286</v>
      </c>
      <c r="O111" s="76" t="s">
        <v>2032</v>
      </c>
      <c r="P111" s="76">
        <v>1</v>
      </c>
      <c r="Q111" s="79">
        <f>IF(P111/K111&gt;1,100,+P111/K111*100)</f>
        <v>100</v>
      </c>
      <c r="R111" s="89">
        <f>+N111*Q111/100</f>
        <v>14.285714285714286</v>
      </c>
      <c r="S111" s="89">
        <f>IF(M111&lt;=$AG$1,R111,0)</f>
        <v>14.285714285714286</v>
      </c>
      <c r="T111" s="89">
        <f>IF($AG$1&gt;=M111,N111,0)</f>
        <v>14.285714285714286</v>
      </c>
      <c r="U111" s="73"/>
      <c r="V111" s="100" t="str">
        <f>IF(Q111=100,"CUMPLIDA",IF(M111-$AG$1&lt;0,"VENCIDA",IF(M111-$AG$1&lt;=30,"PRÓXIMA A VENCER",IF(Q111&gt;0,"CON AVANCE","EN TERMINO"))))</f>
        <v>CUMPLIDA</v>
      </c>
      <c r="W111" s="100" t="str">
        <f>IF(A111&lt;&gt;"",IF(AC111=1,"VENCIDO",IF(AC111=2,"PRÓXIMO A VENCER",IF(AC111=3,"EN TERMINO",IF(AC111=4,"CON AVANCE",IF(AC111=5,"CUMPLIDO",))))),"")</f>
        <v>CUMPLIDO</v>
      </c>
      <c r="X111" s="176" t="s">
        <v>1762</v>
      </c>
      <c r="Y111" s="104" t="str">
        <f t="shared" si="42"/>
        <v>H8AC19</v>
      </c>
      <c r="Z111" s="104">
        <f>IF(A111&lt;&gt;"",1,Z110+1)</f>
        <v>1</v>
      </c>
      <c r="AA111" s="104" t="str">
        <f t="shared" si="39"/>
        <v>H8AC19 - 1</v>
      </c>
      <c r="AB111" s="150">
        <f t="shared" si="35"/>
        <v>5</v>
      </c>
      <c r="AC111" s="150">
        <f t="shared" si="31"/>
        <v>5</v>
      </c>
      <c r="AD111" s="150" t="str">
        <f>IF(A111&lt;&gt;"",MID(F111,1,FIND(" ",F111,1)-1),AD110)</f>
        <v>H8AC19.</v>
      </c>
      <c r="AE111" s="150" t="str">
        <f t="shared" si="36"/>
        <v>H8AC19</v>
      </c>
      <c r="AF111" s="60"/>
      <c r="AG111" s="61"/>
      <c r="AH111" s="14"/>
    </row>
    <row r="112" spans="1:34" s="15" customFormat="1" ht="357" hidden="1" customHeight="1" x14ac:dyDescent="0.2">
      <c r="A112" s="141">
        <f>IF(ISBLANK(D112),"",COUNTA($D$2:D112))</f>
        <v>108</v>
      </c>
      <c r="B112" s="125">
        <f t="shared" si="30"/>
        <v>111</v>
      </c>
      <c r="C112" s="142"/>
      <c r="D112" s="73" t="s">
        <v>831</v>
      </c>
      <c r="E112" s="81" t="s">
        <v>1675</v>
      </c>
      <c r="F112" s="82" t="s">
        <v>1740</v>
      </c>
      <c r="G112" s="82" t="s">
        <v>1741</v>
      </c>
      <c r="H112" s="85" t="s">
        <v>1769</v>
      </c>
      <c r="I112" s="85" t="s">
        <v>1765</v>
      </c>
      <c r="J112" s="75" t="s">
        <v>1766</v>
      </c>
      <c r="K112" s="73">
        <v>1</v>
      </c>
      <c r="L112" s="77">
        <v>44185</v>
      </c>
      <c r="M112" s="109">
        <v>44346</v>
      </c>
      <c r="N112" s="78">
        <f t="shared" si="43"/>
        <v>23</v>
      </c>
      <c r="O112" s="137" t="s">
        <v>2031</v>
      </c>
      <c r="P112" s="76">
        <v>0</v>
      </c>
      <c r="Q112" s="79">
        <f>IF(P112/K112&gt;1,100,+P112/K112*100)</f>
        <v>0</v>
      </c>
      <c r="R112" s="89">
        <f>+N112*Q112/100</f>
        <v>0</v>
      </c>
      <c r="S112" s="89">
        <f>IF(M112&lt;=$AG$1,R112,0)</f>
        <v>0</v>
      </c>
      <c r="T112" s="89">
        <f>IF($AG$1&gt;=M112,N112,0)</f>
        <v>23</v>
      </c>
      <c r="U112" s="73"/>
      <c r="V112" s="100" t="str">
        <f>IF(Q112=100,"CUMPLIDA",IF(M112-$AG$1&lt;0,"VENCIDA",IF(M112-$AG$1&lt;=30,"PRÓXIMA A VENCER",IF(Q112&gt;0,"CON AVANCE","EN TERMINO"))))</f>
        <v>VENCIDA</v>
      </c>
      <c r="W112" s="100" t="str">
        <f>IF(A112&lt;&gt;"",IF(AC112=1,"VENCIDO",IF(AC112=2,"PRÓXIMO A VENCER",IF(AC112=3,"EN TERMINO",IF(AC112=4,"CON AVANCE",IF(AC112=5,"CUMPLIDO",))))),"")</f>
        <v>VENCIDO</v>
      </c>
      <c r="X112" s="176" t="s">
        <v>1762</v>
      </c>
      <c r="Y112" s="104" t="str">
        <f t="shared" si="42"/>
        <v>H9AC19</v>
      </c>
      <c r="Z112" s="104">
        <f>IF(A112&lt;&gt;"",1,Z111+1)</f>
        <v>1</v>
      </c>
      <c r="AA112" s="104" t="str">
        <f t="shared" si="39"/>
        <v>H9AC19 - 1</v>
      </c>
      <c r="AB112" s="150">
        <f t="shared" si="35"/>
        <v>1</v>
      </c>
      <c r="AC112" s="150">
        <f t="shared" si="31"/>
        <v>1</v>
      </c>
      <c r="AD112" s="150" t="str">
        <f>IF(A112&lt;&gt;"",MID(F112,1,FIND(" ",F112,1)-1),AD111)</f>
        <v>H9AC19.</v>
      </c>
      <c r="AE112" s="150" t="str">
        <f t="shared" si="36"/>
        <v>H9AC19</v>
      </c>
      <c r="AF112" s="60"/>
      <c r="AG112" s="61"/>
      <c r="AH112" s="14"/>
    </row>
    <row r="113" spans="1:34" s="15" customFormat="1" ht="357" hidden="1" customHeight="1" x14ac:dyDescent="0.2">
      <c r="A113" s="141">
        <f>IF(ISBLANK(D113),"",COUNTA($D$2:D113))</f>
        <v>109</v>
      </c>
      <c r="B113" s="125">
        <f t="shared" si="30"/>
        <v>112</v>
      </c>
      <c r="C113" s="142"/>
      <c r="D113" s="73" t="s">
        <v>832</v>
      </c>
      <c r="E113" s="81" t="s">
        <v>1675</v>
      </c>
      <c r="F113" s="82" t="s">
        <v>1742</v>
      </c>
      <c r="G113" s="82" t="s">
        <v>1743</v>
      </c>
      <c r="H113" s="85" t="s">
        <v>1770</v>
      </c>
      <c r="I113" s="85" t="s">
        <v>1765</v>
      </c>
      <c r="J113" s="75" t="s">
        <v>1766</v>
      </c>
      <c r="K113" s="73">
        <v>1</v>
      </c>
      <c r="L113" s="77">
        <v>44185</v>
      </c>
      <c r="M113" s="109">
        <v>44346</v>
      </c>
      <c r="N113" s="78">
        <f t="shared" si="43"/>
        <v>23</v>
      </c>
      <c r="O113" s="137" t="s">
        <v>2031</v>
      </c>
      <c r="P113" s="76">
        <v>0</v>
      </c>
      <c r="Q113" s="79">
        <f>IF(P113/K113&gt;1,100,+P113/K113*100)</f>
        <v>0</v>
      </c>
      <c r="R113" s="89">
        <f>+N113*Q113/100</f>
        <v>0</v>
      </c>
      <c r="S113" s="89">
        <f>IF(M113&lt;=$AG$1,R113,0)</f>
        <v>0</v>
      </c>
      <c r="T113" s="89">
        <f>IF($AG$1&gt;=M113,N113,0)</f>
        <v>23</v>
      </c>
      <c r="U113" s="73"/>
      <c r="V113" s="100" t="str">
        <f>IF(Q113=100,"CUMPLIDA",IF(M113-$AG$1&lt;0,"VENCIDA",IF(M113-$AG$1&lt;=30,"PRÓXIMA A VENCER",IF(Q113&gt;0,"CON AVANCE","EN TERMINO"))))</f>
        <v>VENCIDA</v>
      </c>
      <c r="W113" s="100" t="str">
        <f>IF(A113&lt;&gt;"",IF(AC113=1,"VENCIDO",IF(AC113=2,"PRÓXIMO A VENCER",IF(AC113=3,"EN TERMINO",IF(AC113=4,"CON AVANCE",IF(AC113=5,"CUMPLIDO",))))),"")</f>
        <v>VENCIDO</v>
      </c>
      <c r="X113" s="176" t="s">
        <v>1762</v>
      </c>
      <c r="Y113" s="104" t="str">
        <f t="shared" si="42"/>
        <v>H10AC19</v>
      </c>
      <c r="Z113" s="104">
        <f>IF(A113&lt;&gt;"",1,Z112+1)</f>
        <v>1</v>
      </c>
      <c r="AA113" s="104" t="str">
        <f t="shared" si="39"/>
        <v>H10AC19 - 1</v>
      </c>
      <c r="AB113" s="150">
        <f t="shared" si="35"/>
        <v>1</v>
      </c>
      <c r="AC113" s="150">
        <f t="shared" si="31"/>
        <v>1</v>
      </c>
      <c r="AD113" s="150" t="str">
        <f>IF(A113&lt;&gt;"",MID(F113,1,FIND(" ",F113,1)-1),AD112)</f>
        <v>H10AC19.</v>
      </c>
      <c r="AE113" s="150" t="str">
        <f t="shared" si="36"/>
        <v>H10AC19</v>
      </c>
      <c r="AF113" s="60"/>
      <c r="AG113" s="61"/>
      <c r="AH113" s="14"/>
    </row>
    <row r="114" spans="1:34" s="15" customFormat="1" ht="357" hidden="1" customHeight="1" x14ac:dyDescent="0.2">
      <c r="A114" s="141">
        <f>IF(ISBLANK(D114),"",COUNTA($D$2:D114))</f>
        <v>110</v>
      </c>
      <c r="B114" s="125">
        <f t="shared" si="30"/>
        <v>113</v>
      </c>
      <c r="C114" s="142"/>
      <c r="D114" s="73" t="s">
        <v>831</v>
      </c>
      <c r="E114" s="81" t="s">
        <v>1675</v>
      </c>
      <c r="F114" s="80" t="s">
        <v>1744</v>
      </c>
      <c r="G114" s="80" t="s">
        <v>1745</v>
      </c>
      <c r="H114" s="85" t="s">
        <v>1770</v>
      </c>
      <c r="I114" s="85" t="s">
        <v>1765</v>
      </c>
      <c r="J114" s="75" t="s">
        <v>1766</v>
      </c>
      <c r="K114" s="73">
        <v>1</v>
      </c>
      <c r="L114" s="77">
        <v>44185</v>
      </c>
      <c r="M114" s="109">
        <v>44346</v>
      </c>
      <c r="N114" s="78">
        <f t="shared" si="43"/>
        <v>23</v>
      </c>
      <c r="O114" s="137" t="s">
        <v>2031</v>
      </c>
      <c r="P114" s="76">
        <v>0</v>
      </c>
      <c r="Q114" s="79">
        <f>IF(P114/K114&gt;1,100,+P114/K114*100)</f>
        <v>0</v>
      </c>
      <c r="R114" s="89">
        <f>+N114*Q114/100</f>
        <v>0</v>
      </c>
      <c r="S114" s="89">
        <f>IF(M114&lt;=$AG$1,R114,0)</f>
        <v>0</v>
      </c>
      <c r="T114" s="89">
        <f>IF($AG$1&gt;=M114,N114,0)</f>
        <v>23</v>
      </c>
      <c r="U114" s="73"/>
      <c r="V114" s="100" t="str">
        <f>IF(Q114=100,"CUMPLIDA",IF(M114-$AG$1&lt;0,"VENCIDA",IF(M114-$AG$1&lt;=30,"PRÓXIMA A VENCER",IF(Q114&gt;0,"CON AVANCE","EN TERMINO"))))</f>
        <v>VENCIDA</v>
      </c>
      <c r="W114" s="100" t="str">
        <f>IF(A114&lt;&gt;"",IF(AC114=1,"VENCIDO",IF(AC114=2,"PRÓXIMO A VENCER",IF(AC114=3,"EN TERMINO",IF(AC114=4,"CON AVANCE",IF(AC114=5,"CUMPLIDO",))))),"")</f>
        <v>VENCIDO</v>
      </c>
      <c r="X114" s="176" t="s">
        <v>1762</v>
      </c>
      <c r="Y114" s="104" t="str">
        <f t="shared" si="42"/>
        <v>H11AC19</v>
      </c>
      <c r="Z114" s="104">
        <f>IF(A114&lt;&gt;"",1,Z113+1)</f>
        <v>1</v>
      </c>
      <c r="AA114" s="104" t="str">
        <f t="shared" si="39"/>
        <v>H11AC19 - 1</v>
      </c>
      <c r="AB114" s="150">
        <f t="shared" si="35"/>
        <v>1</v>
      </c>
      <c r="AC114" s="150">
        <f t="shared" si="31"/>
        <v>1</v>
      </c>
      <c r="AD114" s="150" t="str">
        <f>IF(A114&lt;&gt;"",MID(F114,1,FIND(" ",F114,1)-1),AD113)</f>
        <v>H11AC19.</v>
      </c>
      <c r="AE114" s="150" t="str">
        <f t="shared" si="36"/>
        <v>H11AC19</v>
      </c>
      <c r="AF114" s="60"/>
      <c r="AG114" s="61"/>
      <c r="AH114" s="14"/>
    </row>
    <row r="115" spans="1:34" s="15" customFormat="1" ht="357" hidden="1" customHeight="1" x14ac:dyDescent="0.2">
      <c r="A115" s="141">
        <f>IF(ISBLANK(D115),"",COUNTA($D$2:D115))</f>
        <v>111</v>
      </c>
      <c r="B115" s="125">
        <f t="shared" si="30"/>
        <v>114</v>
      </c>
      <c r="C115" s="142"/>
      <c r="D115" s="73" t="s">
        <v>832</v>
      </c>
      <c r="E115" s="81" t="s">
        <v>1675</v>
      </c>
      <c r="F115" s="80" t="s">
        <v>1746</v>
      </c>
      <c r="G115" s="80" t="s">
        <v>1747</v>
      </c>
      <c r="H115" s="85" t="s">
        <v>1771</v>
      </c>
      <c r="I115" s="85" t="s">
        <v>1765</v>
      </c>
      <c r="J115" s="75" t="s">
        <v>1766</v>
      </c>
      <c r="K115" s="73">
        <v>1</v>
      </c>
      <c r="L115" s="77">
        <v>44185</v>
      </c>
      <c r="M115" s="109">
        <v>44346</v>
      </c>
      <c r="N115" s="78">
        <f t="shared" si="43"/>
        <v>23</v>
      </c>
      <c r="O115" s="137" t="s">
        <v>2031</v>
      </c>
      <c r="P115" s="76">
        <v>0</v>
      </c>
      <c r="Q115" s="79">
        <f>IF(P115/K115&gt;1,100,+P115/K115*100)</f>
        <v>0</v>
      </c>
      <c r="R115" s="89">
        <f>+N115*Q115/100</f>
        <v>0</v>
      </c>
      <c r="S115" s="89">
        <f>IF(M115&lt;=$AG$1,R115,0)</f>
        <v>0</v>
      </c>
      <c r="T115" s="89">
        <f>IF($AG$1&gt;=M115,N115,0)</f>
        <v>23</v>
      </c>
      <c r="U115" s="73"/>
      <c r="V115" s="100" t="str">
        <f>IF(Q115=100,"CUMPLIDA",IF(M115-$AG$1&lt;0,"VENCIDA",IF(M115-$AG$1&lt;=30,"PRÓXIMA A VENCER",IF(Q115&gt;0,"CON AVANCE","EN TERMINO"))))</f>
        <v>VENCIDA</v>
      </c>
      <c r="W115" s="100" t="str">
        <f>IF(A115&lt;&gt;"",IF(AC115=1,"VENCIDO",IF(AC115=2,"PRÓXIMO A VENCER",IF(AC115=3,"EN TERMINO",IF(AC115=4,"CON AVANCE",IF(AC115=5,"CUMPLIDO",))))),"")</f>
        <v>VENCIDO</v>
      </c>
      <c r="X115" s="176" t="s">
        <v>1762</v>
      </c>
      <c r="Y115" s="104" t="str">
        <f t="shared" si="42"/>
        <v>H12AC19</v>
      </c>
      <c r="Z115" s="104">
        <f>IF(A115&lt;&gt;"",1,Z114+1)</f>
        <v>1</v>
      </c>
      <c r="AA115" s="104" t="str">
        <f t="shared" si="39"/>
        <v>H12AC19 - 1</v>
      </c>
      <c r="AB115" s="150">
        <f t="shared" si="35"/>
        <v>1</v>
      </c>
      <c r="AC115" s="150">
        <f t="shared" si="31"/>
        <v>1</v>
      </c>
      <c r="AD115" s="150" t="str">
        <f>IF(A115&lt;&gt;"",MID(F115,1,FIND(" ",F115,1)-1),AD114)</f>
        <v>H12AC19.</v>
      </c>
      <c r="AE115" s="150" t="str">
        <f t="shared" si="36"/>
        <v>H12AC19</v>
      </c>
      <c r="AF115" s="60"/>
      <c r="AG115" s="61"/>
      <c r="AH115" s="14"/>
    </row>
    <row r="116" spans="1:34" s="15" customFormat="1" ht="357" hidden="1" customHeight="1" x14ac:dyDescent="0.2">
      <c r="A116" s="141">
        <f>IF(ISBLANK(D116),"",COUNTA($D$2:D116))</f>
        <v>112</v>
      </c>
      <c r="B116" s="125">
        <f t="shared" si="30"/>
        <v>115</v>
      </c>
      <c r="C116" s="142"/>
      <c r="D116" s="73" t="s">
        <v>832</v>
      </c>
      <c r="E116" s="81" t="s">
        <v>1675</v>
      </c>
      <c r="F116" s="80" t="s">
        <v>1748</v>
      </c>
      <c r="G116" s="80" t="s">
        <v>1749</v>
      </c>
      <c r="H116" s="85" t="s">
        <v>1771</v>
      </c>
      <c r="I116" s="85" t="s">
        <v>1767</v>
      </c>
      <c r="J116" s="75" t="s">
        <v>1766</v>
      </c>
      <c r="K116" s="73">
        <v>1</v>
      </c>
      <c r="L116" s="77">
        <v>44185</v>
      </c>
      <c r="M116" s="109">
        <v>44346</v>
      </c>
      <c r="N116" s="78">
        <f t="shared" si="43"/>
        <v>23</v>
      </c>
      <c r="O116" s="137" t="s">
        <v>2031</v>
      </c>
      <c r="P116" s="76">
        <v>0</v>
      </c>
      <c r="Q116" s="79">
        <f>IF(P116/K116&gt;1,100,+P116/K116*100)</f>
        <v>0</v>
      </c>
      <c r="R116" s="89">
        <f>+N116*Q116/100</f>
        <v>0</v>
      </c>
      <c r="S116" s="89">
        <f>IF(M116&lt;=$AG$1,R116,0)</f>
        <v>0</v>
      </c>
      <c r="T116" s="89">
        <f>IF($AG$1&gt;=M116,N116,0)</f>
        <v>23</v>
      </c>
      <c r="U116" s="73"/>
      <c r="V116" s="100" t="str">
        <f>IF(Q116=100,"CUMPLIDA",IF(M116-$AG$1&lt;0,"VENCIDA",IF(M116-$AG$1&lt;=30,"PRÓXIMA A VENCER",IF(Q116&gt;0,"CON AVANCE","EN TERMINO"))))</f>
        <v>VENCIDA</v>
      </c>
      <c r="W116" s="100" t="str">
        <f>IF(A116&lt;&gt;"",IF(AC116=1,"VENCIDO",IF(AC116=2,"PRÓXIMO A VENCER",IF(AC116=3,"EN TERMINO",IF(AC116=4,"CON AVANCE",IF(AC116=5,"CUMPLIDO",))))),"")</f>
        <v>VENCIDO</v>
      </c>
      <c r="X116" s="176" t="s">
        <v>1762</v>
      </c>
      <c r="Y116" s="104" t="str">
        <f t="shared" si="42"/>
        <v>H13AC19</v>
      </c>
      <c r="Z116" s="104">
        <f>IF(A116&lt;&gt;"",1,Z115+1)</f>
        <v>1</v>
      </c>
      <c r="AA116" s="104" t="str">
        <f t="shared" si="39"/>
        <v>H13AC19 - 1</v>
      </c>
      <c r="AB116" s="150">
        <f t="shared" si="35"/>
        <v>1</v>
      </c>
      <c r="AC116" s="150">
        <f t="shared" si="31"/>
        <v>1</v>
      </c>
      <c r="AD116" s="150" t="str">
        <f>IF(A116&lt;&gt;"",MID(F116,1,FIND(" ",F116,1)-1),AD115)</f>
        <v>H13AC19.</v>
      </c>
      <c r="AE116" s="150" t="str">
        <f t="shared" si="36"/>
        <v>H13AC19</v>
      </c>
      <c r="AF116" s="60"/>
      <c r="AG116" s="61"/>
      <c r="AH116" s="14"/>
    </row>
    <row r="117" spans="1:34" s="15" customFormat="1" ht="357" hidden="1" customHeight="1" x14ac:dyDescent="0.2">
      <c r="A117" s="141">
        <f>IF(ISBLANK(D117),"",COUNTA($D$2:D117))</f>
        <v>113</v>
      </c>
      <c r="B117" s="125">
        <f t="shared" si="30"/>
        <v>116</v>
      </c>
      <c r="C117" s="142"/>
      <c r="D117" s="73" t="s">
        <v>832</v>
      </c>
      <c r="E117" s="81" t="s">
        <v>1675</v>
      </c>
      <c r="F117" s="80" t="s">
        <v>1750</v>
      </c>
      <c r="G117" s="80" t="s">
        <v>1751</v>
      </c>
      <c r="H117" s="85" t="s">
        <v>1771</v>
      </c>
      <c r="I117" s="85" t="s">
        <v>1765</v>
      </c>
      <c r="J117" s="75" t="s">
        <v>1766</v>
      </c>
      <c r="K117" s="73">
        <v>1</v>
      </c>
      <c r="L117" s="77">
        <v>44185</v>
      </c>
      <c r="M117" s="109">
        <v>44346</v>
      </c>
      <c r="N117" s="78">
        <f t="shared" si="43"/>
        <v>23</v>
      </c>
      <c r="O117" s="137" t="s">
        <v>2031</v>
      </c>
      <c r="P117" s="76">
        <v>0</v>
      </c>
      <c r="Q117" s="79">
        <f>IF(P117/K117&gt;1,100,+P117/K117*100)</f>
        <v>0</v>
      </c>
      <c r="R117" s="89">
        <f>+N117*Q117/100</f>
        <v>0</v>
      </c>
      <c r="S117" s="89">
        <f>IF(M117&lt;=$AG$1,R117,0)</f>
        <v>0</v>
      </c>
      <c r="T117" s="89">
        <f>IF($AG$1&gt;=M117,N117,0)</f>
        <v>23</v>
      </c>
      <c r="U117" s="73"/>
      <c r="V117" s="100" t="str">
        <f>IF(Q117=100,"CUMPLIDA",IF(M117-$AG$1&lt;0,"VENCIDA",IF(M117-$AG$1&lt;=30,"PRÓXIMA A VENCER",IF(Q117&gt;0,"CON AVANCE","EN TERMINO"))))</f>
        <v>VENCIDA</v>
      </c>
      <c r="W117" s="100" t="str">
        <f>IF(A117&lt;&gt;"",IF(AC117=1,"VENCIDO",IF(AC117=2,"PRÓXIMO A VENCER",IF(AC117=3,"EN TERMINO",IF(AC117=4,"CON AVANCE",IF(AC117=5,"CUMPLIDO",))))),"")</f>
        <v>VENCIDO</v>
      </c>
      <c r="X117" s="176" t="s">
        <v>1762</v>
      </c>
      <c r="Y117" s="104" t="str">
        <f t="shared" si="42"/>
        <v>H14AC19</v>
      </c>
      <c r="Z117" s="104">
        <f>IF(A117&lt;&gt;"",1,Z116+1)</f>
        <v>1</v>
      </c>
      <c r="AA117" s="104" t="str">
        <f t="shared" si="39"/>
        <v>H14AC19 - 1</v>
      </c>
      <c r="AB117" s="150">
        <f t="shared" si="35"/>
        <v>1</v>
      </c>
      <c r="AC117" s="150">
        <f t="shared" si="31"/>
        <v>1</v>
      </c>
      <c r="AD117" s="150" t="str">
        <f>IF(A117&lt;&gt;"",MID(F117,1,FIND(" ",F117,1)-1),AD116)</f>
        <v>H14AC19.</v>
      </c>
      <c r="AE117" s="150" t="str">
        <f t="shared" si="36"/>
        <v>H14AC19</v>
      </c>
      <c r="AF117" s="60"/>
      <c r="AG117" s="61"/>
      <c r="AH117" s="14"/>
    </row>
    <row r="118" spans="1:34" s="15" customFormat="1" ht="357" customHeight="1" x14ac:dyDescent="0.2">
      <c r="A118" s="141">
        <f>IF(ISBLANK(D118),"",COUNTA($D$2:D118))</f>
        <v>114</v>
      </c>
      <c r="B118" s="125">
        <f t="shared" si="30"/>
        <v>117</v>
      </c>
      <c r="C118" s="142"/>
      <c r="D118" s="73" t="s">
        <v>1752</v>
      </c>
      <c r="E118" s="81" t="s">
        <v>1759</v>
      </c>
      <c r="F118" s="80" t="s">
        <v>1753</v>
      </c>
      <c r="G118" s="80" t="s">
        <v>1754</v>
      </c>
      <c r="H118" s="75" t="s">
        <v>1510</v>
      </c>
      <c r="I118" s="75" t="s">
        <v>1522</v>
      </c>
      <c r="J118" s="76" t="s">
        <v>1512</v>
      </c>
      <c r="K118" s="76">
        <v>1</v>
      </c>
      <c r="L118" s="77">
        <v>44185</v>
      </c>
      <c r="M118" s="77">
        <v>44285</v>
      </c>
      <c r="N118" s="78">
        <f t="shared" si="43"/>
        <v>14.285714285714286</v>
      </c>
      <c r="O118" s="76" t="s">
        <v>2032</v>
      </c>
      <c r="P118" s="76">
        <v>1</v>
      </c>
      <c r="Q118" s="79">
        <f>IF(P118/K118&gt;1,100,+P118/K118*100)</f>
        <v>100</v>
      </c>
      <c r="R118" s="89">
        <f>+N118*Q118/100</f>
        <v>14.285714285714286</v>
      </c>
      <c r="S118" s="89">
        <f>IF(M118&lt;=$AG$1,R118,0)</f>
        <v>14.285714285714286</v>
      </c>
      <c r="T118" s="89">
        <f>IF($AG$1&gt;=M118,N118,0)</f>
        <v>14.285714285714286</v>
      </c>
      <c r="U118" s="73"/>
      <c r="V118" s="100" t="str">
        <f>IF(Q118=100,"CUMPLIDA",IF(M118-$AG$1&lt;0,"VENCIDA",IF(M118-$AG$1&lt;=30,"PRÓXIMA A VENCER",IF(Q118&gt;0,"CON AVANCE","EN TERMINO"))))</f>
        <v>CUMPLIDA</v>
      </c>
      <c r="W118" s="100" t="str">
        <f>IF(A118&lt;&gt;"",IF(AC118=1,"VENCIDO",IF(AC118=2,"PRÓXIMO A VENCER",IF(AC118=3,"EN TERMINO",IF(AC118=4,"CON AVANCE",IF(AC118=5,"CUMPLIDO",))))),"")</f>
        <v>CUMPLIDO</v>
      </c>
      <c r="X118" s="176" t="s">
        <v>1762</v>
      </c>
      <c r="Y118" s="104" t="str">
        <f t="shared" si="42"/>
        <v>H15AC19</v>
      </c>
      <c r="Z118" s="104">
        <f>IF(A118&lt;&gt;"",1,Z117+1)</f>
        <v>1</v>
      </c>
      <c r="AA118" s="104" t="str">
        <f t="shared" si="39"/>
        <v>H15AC19 - 1</v>
      </c>
      <c r="AB118" s="150">
        <f t="shared" si="35"/>
        <v>5</v>
      </c>
      <c r="AC118" s="150">
        <f t="shared" si="31"/>
        <v>5</v>
      </c>
      <c r="AD118" s="150" t="str">
        <f>IF(A118&lt;&gt;"",MID(F118,1,FIND(" ",F118,1)-1),AD117)</f>
        <v>H15AC19.</v>
      </c>
      <c r="AE118" s="150" t="str">
        <f t="shared" si="36"/>
        <v>H15AC19</v>
      </c>
      <c r="AF118" s="60"/>
      <c r="AG118" s="61"/>
      <c r="AH118" s="14"/>
    </row>
    <row r="119" spans="1:34" s="15" customFormat="1" ht="357" customHeight="1" x14ac:dyDescent="0.2">
      <c r="A119" s="141">
        <f>IF(ISBLANK(D119),"",COUNTA($D$2:D119))</f>
        <v>115</v>
      </c>
      <c r="B119" s="125">
        <f t="shared" si="30"/>
        <v>118</v>
      </c>
      <c r="C119" s="142"/>
      <c r="D119" s="73" t="s">
        <v>832</v>
      </c>
      <c r="E119" s="81" t="s">
        <v>1548</v>
      </c>
      <c r="F119" s="80" t="s">
        <v>1755</v>
      </c>
      <c r="G119" s="80" t="s">
        <v>1756</v>
      </c>
      <c r="H119" s="75" t="s">
        <v>1510</v>
      </c>
      <c r="I119" s="75" t="s">
        <v>1522</v>
      </c>
      <c r="J119" s="76" t="s">
        <v>1512</v>
      </c>
      <c r="K119" s="76">
        <v>1</v>
      </c>
      <c r="L119" s="77">
        <v>44185</v>
      </c>
      <c r="M119" s="77">
        <v>44285</v>
      </c>
      <c r="N119" s="78">
        <f t="shared" si="43"/>
        <v>14.285714285714286</v>
      </c>
      <c r="O119" s="76" t="s">
        <v>2032</v>
      </c>
      <c r="P119" s="76">
        <v>1</v>
      </c>
      <c r="Q119" s="79">
        <f>IF(P119/K119&gt;1,100,+P119/K119*100)</f>
        <v>100</v>
      </c>
      <c r="R119" s="89">
        <f>+N119*Q119/100</f>
        <v>14.285714285714286</v>
      </c>
      <c r="S119" s="89">
        <f>IF(M119&lt;=$AG$1,R119,0)</f>
        <v>14.285714285714286</v>
      </c>
      <c r="T119" s="89">
        <f>IF($AG$1&gt;=M119,N119,0)</f>
        <v>14.285714285714286</v>
      </c>
      <c r="U119" s="73"/>
      <c r="V119" s="100" t="str">
        <f>IF(Q119=100,"CUMPLIDA",IF(M119-$AG$1&lt;0,"VENCIDA",IF(M119-$AG$1&lt;=30,"PRÓXIMA A VENCER",IF(Q119&gt;0,"CON AVANCE","EN TERMINO"))))</f>
        <v>CUMPLIDA</v>
      </c>
      <c r="W119" s="100" t="str">
        <f>IF(A119&lt;&gt;"",IF(AC119=1,"VENCIDO",IF(AC119=2,"PRÓXIMO A VENCER",IF(AC119=3,"EN TERMINO",IF(AC119=4,"CON AVANCE",IF(AC119=5,"CUMPLIDO",))))),"")</f>
        <v>CUMPLIDO</v>
      </c>
      <c r="X119" s="176" t="s">
        <v>1762</v>
      </c>
      <c r="Y119" s="104" t="str">
        <f t="shared" si="42"/>
        <v>H16AC19</v>
      </c>
      <c r="Z119" s="104">
        <f>IF(A119&lt;&gt;"",1,Z118+1)</f>
        <v>1</v>
      </c>
      <c r="AA119" s="104" t="str">
        <f t="shared" si="39"/>
        <v>H16AC19 - 1</v>
      </c>
      <c r="AB119" s="150">
        <f t="shared" si="35"/>
        <v>5</v>
      </c>
      <c r="AC119" s="150">
        <f t="shared" si="31"/>
        <v>5</v>
      </c>
      <c r="AD119" s="150" t="str">
        <f>IF(A119&lt;&gt;"",MID(F119,1,FIND(" ",F119,1)-1),AD118)</f>
        <v>H16AC19.</v>
      </c>
      <c r="AE119" s="150" t="str">
        <f t="shared" si="36"/>
        <v>H16AC19</v>
      </c>
      <c r="AF119" s="60"/>
      <c r="AG119" s="61"/>
      <c r="AH119" s="14"/>
    </row>
    <row r="120" spans="1:34" s="15" customFormat="1" ht="357" hidden="1" customHeight="1" x14ac:dyDescent="0.2">
      <c r="A120" s="141">
        <f>IF(ISBLANK(D120),"",COUNTA($D$2:D120))</f>
        <v>116</v>
      </c>
      <c r="B120" s="125">
        <f t="shared" si="30"/>
        <v>119</v>
      </c>
      <c r="C120" s="142"/>
      <c r="D120" s="73" t="s">
        <v>831</v>
      </c>
      <c r="E120" s="81" t="s">
        <v>1675</v>
      </c>
      <c r="F120" s="80" t="s">
        <v>1757</v>
      </c>
      <c r="G120" s="80" t="s">
        <v>1758</v>
      </c>
      <c r="H120" s="85" t="s">
        <v>1772</v>
      </c>
      <c r="I120" s="85" t="s">
        <v>1767</v>
      </c>
      <c r="J120" s="75" t="s">
        <v>1766</v>
      </c>
      <c r="K120" s="73">
        <v>1</v>
      </c>
      <c r="L120" s="77">
        <v>44185</v>
      </c>
      <c r="M120" s="109">
        <v>44346</v>
      </c>
      <c r="N120" s="78">
        <f t="shared" si="43"/>
        <v>23</v>
      </c>
      <c r="O120" s="137" t="s">
        <v>2031</v>
      </c>
      <c r="P120" s="76">
        <v>0</v>
      </c>
      <c r="Q120" s="79">
        <f>IF(P120/K120&gt;1,100,+P120/K120*100)</f>
        <v>0</v>
      </c>
      <c r="R120" s="89">
        <f>+N120*Q120/100</f>
        <v>0</v>
      </c>
      <c r="S120" s="89">
        <f>IF(M120&lt;=$AG$1,R120,0)</f>
        <v>0</v>
      </c>
      <c r="T120" s="89">
        <f>IF($AG$1&gt;=M120,N120,0)</f>
        <v>23</v>
      </c>
      <c r="U120" s="73"/>
      <c r="V120" s="100" t="str">
        <f>IF(Q120=100,"CUMPLIDA",IF(M120-$AG$1&lt;0,"VENCIDA",IF(M120-$AG$1&lt;=30,"PRÓXIMA A VENCER",IF(Q120&gt;0,"CON AVANCE","EN TERMINO"))))</f>
        <v>VENCIDA</v>
      </c>
      <c r="W120" s="100" t="str">
        <f>IF(A120&lt;&gt;"",IF(AC120=1,"VENCIDO",IF(AC120=2,"PRÓXIMO A VENCER",IF(AC120=3,"EN TERMINO",IF(AC120=4,"CON AVANCE",IF(AC120=5,"CUMPLIDO",))))),"")</f>
        <v>VENCIDO</v>
      </c>
      <c r="X120" s="176" t="s">
        <v>1762</v>
      </c>
      <c r="Y120" s="104" t="str">
        <f t="shared" si="42"/>
        <v>H17AC19</v>
      </c>
      <c r="Z120" s="104">
        <f>IF(A120&lt;&gt;"",1,Z119+1)</f>
        <v>1</v>
      </c>
      <c r="AA120" s="104" t="str">
        <f t="shared" si="39"/>
        <v>H17AC19 - 1</v>
      </c>
      <c r="AB120" s="150">
        <f t="shared" si="35"/>
        <v>1</v>
      </c>
      <c r="AC120" s="150">
        <f t="shared" si="31"/>
        <v>1</v>
      </c>
      <c r="AD120" s="150" t="str">
        <f>IF(A120&lt;&gt;"",MID(F120,1,FIND(" ",F120,1)-1),AD119)</f>
        <v>H17AC19.</v>
      </c>
      <c r="AE120" s="150" t="str">
        <f t="shared" si="36"/>
        <v>H17AC19</v>
      </c>
      <c r="AF120" s="60"/>
      <c r="AG120" s="61"/>
      <c r="AH120" s="14"/>
    </row>
    <row r="121" spans="1:34" s="15" customFormat="1" ht="409.5" customHeight="1" x14ac:dyDescent="0.2">
      <c r="A121" s="141">
        <f>IF(ISBLANK(D121),"",COUNTA($D$2:D121))</f>
        <v>117</v>
      </c>
      <c r="B121" s="125">
        <f t="shared" si="30"/>
        <v>120</v>
      </c>
      <c r="C121" s="142"/>
      <c r="D121" s="125" t="s">
        <v>1683</v>
      </c>
      <c r="E121" s="125" t="s">
        <v>1675</v>
      </c>
      <c r="F121" s="156" t="s">
        <v>1832</v>
      </c>
      <c r="G121" s="156" t="s">
        <v>1694</v>
      </c>
      <c r="H121" s="156" t="s">
        <v>2002</v>
      </c>
      <c r="I121" s="156" t="s">
        <v>2003</v>
      </c>
      <c r="J121" s="156" t="s">
        <v>2004</v>
      </c>
      <c r="K121" s="141">
        <v>1</v>
      </c>
      <c r="L121" s="177">
        <v>44084</v>
      </c>
      <c r="M121" s="177">
        <v>44196</v>
      </c>
      <c r="N121" s="78">
        <f t="shared" ref="N121:N131" si="44">(+M121-L121)/7</f>
        <v>16</v>
      </c>
      <c r="O121" s="125" t="s">
        <v>2042</v>
      </c>
      <c r="P121" s="76">
        <v>1</v>
      </c>
      <c r="Q121" s="79">
        <f>IF(P121/K121&gt;1,100,+P121/K121*100)</f>
        <v>100</v>
      </c>
      <c r="R121" s="89">
        <f>+N121*Q121/100</f>
        <v>16</v>
      </c>
      <c r="S121" s="89">
        <f>IF(M121&lt;=$AG$1,R121,0)</f>
        <v>16</v>
      </c>
      <c r="T121" s="89">
        <f>IF($AG$1&gt;=M121,N121,0)</f>
        <v>16</v>
      </c>
      <c r="U121" s="73"/>
      <c r="V121" s="100" t="str">
        <f>IF(Q121=100,"CUMPLIDA",IF(M121-$AG$1&lt;0,"VENCIDA",IF(M121-$AG$1&lt;=30,"PRÓXIMA A VENCER",IF(Q121&gt;0,"CON AVANCE","EN TERMINO"))))</f>
        <v>CUMPLIDA</v>
      </c>
      <c r="W121" s="100" t="str">
        <f>IF(A121&lt;&gt;"",IF(AC121=1,"VENCIDO",IF(AC121=2,"PRÓXIMO A VENCER",IF(AC121=3,"EN TERMINO",IF(AC121=4,"CON AVANCE",IF(AC121=5,"CUMPLIDO",))))),"")</f>
        <v>VENCIDO</v>
      </c>
      <c r="X121" s="176" t="s">
        <v>1831</v>
      </c>
      <c r="Y121" s="104" t="str">
        <f t="shared" ref="Y121" si="45">AE121</f>
        <v>H1AT75-OCAD</v>
      </c>
      <c r="Z121" s="104">
        <f>IF(A121&lt;&gt;"",1,Z120+1)</f>
        <v>1</v>
      </c>
      <c r="AA121" s="104" t="str">
        <f t="shared" si="39"/>
        <v>H1AT75-OCAD - 1</v>
      </c>
      <c r="AB121" s="150">
        <f t="shared" si="35"/>
        <v>5</v>
      </c>
      <c r="AC121" s="150">
        <f t="shared" si="31"/>
        <v>1</v>
      </c>
      <c r="AD121" s="150" t="str">
        <f>IF(A121&lt;&gt;"",MID(F121,1,FIND(" ",F121,1)-1),AD120)</f>
        <v>H1AT75-OCAD</v>
      </c>
      <c r="AE121" s="150" t="str">
        <f t="shared" si="36"/>
        <v>H1AT75-OCAD</v>
      </c>
      <c r="AF121" s="60"/>
      <c r="AG121" s="61"/>
      <c r="AH121" s="14"/>
    </row>
    <row r="122" spans="1:34" s="15" customFormat="1" ht="405" hidden="1" customHeight="1" x14ac:dyDescent="0.2">
      <c r="A122" s="141" t="str">
        <f>IF(ISBLANK(D122),"",COUNTA($D$2:D122))</f>
        <v/>
      </c>
      <c r="B122" s="125">
        <f t="shared" si="30"/>
        <v>121</v>
      </c>
      <c r="C122" s="142"/>
      <c r="D122" s="125"/>
      <c r="E122" s="125" t="s">
        <v>1675</v>
      </c>
      <c r="F122" s="156" t="s">
        <v>1833</v>
      </c>
      <c r="G122" s="156" t="s">
        <v>1695</v>
      </c>
      <c r="H122" s="156" t="s">
        <v>1686</v>
      </c>
      <c r="I122" s="156" t="s">
        <v>1684</v>
      </c>
      <c r="J122" s="141" t="s">
        <v>1315</v>
      </c>
      <c r="K122" s="141">
        <v>16</v>
      </c>
      <c r="L122" s="177">
        <v>44104</v>
      </c>
      <c r="M122" s="177">
        <v>44561</v>
      </c>
      <c r="N122" s="78">
        <f t="shared" si="44"/>
        <v>65.285714285714292</v>
      </c>
      <c r="O122" s="76" t="s">
        <v>2038</v>
      </c>
      <c r="P122" s="76">
        <v>0</v>
      </c>
      <c r="Q122" s="79">
        <f>IF(P122/K122&gt;1,100,+P122/K122*100)</f>
        <v>0</v>
      </c>
      <c r="R122" s="89">
        <f>+N122*Q122/100</f>
        <v>0</v>
      </c>
      <c r="S122" s="89">
        <f>IF(M122&lt;=$AG$1,R122,0)</f>
        <v>0</v>
      </c>
      <c r="T122" s="89">
        <f>IF($AG$1&gt;=M122,N122,0)</f>
        <v>65.285714285714292</v>
      </c>
      <c r="U122" s="73"/>
      <c r="V122" s="100" t="str">
        <f>IF(Q122=100,"CUMPLIDA",IF(M122-$AG$1&lt;0,"VENCIDA",IF(M122-$AG$1&lt;=30,"PRÓXIMA A VENCER",IF(Q122&gt;0,"CON AVANCE","EN TERMINO"))))</f>
        <v>VENCIDA</v>
      </c>
      <c r="W122" s="100" t="str">
        <f>IF(A122&lt;&gt;"",IF(AC122=1,"VENCIDO",IF(AC122=2,"PRÓXIMO A VENCER",IF(AC122=3,"EN TERMINO",IF(AC122=4,"CON AVANCE",IF(AC122=5,"CUMPLIDO",))))),"")</f>
        <v/>
      </c>
      <c r="X122" s="176" t="s">
        <v>1831</v>
      </c>
      <c r="Y122" s="104" t="str">
        <f t="shared" ref="Y122:Y130" si="46">AE122</f>
        <v>H1AT75-OCAD</v>
      </c>
      <c r="Z122" s="104">
        <f>IF(A122&lt;&gt;"",1,Z121+1)</f>
        <v>2</v>
      </c>
      <c r="AA122" s="104" t="str">
        <f t="shared" si="39"/>
        <v>H1AT75-OCAD - 2</v>
      </c>
      <c r="AB122" s="150">
        <f t="shared" si="35"/>
        <v>1</v>
      </c>
      <c r="AC122" s="150">
        <f t="shared" si="31"/>
        <v>1</v>
      </c>
      <c r="AD122" s="150" t="str">
        <f>IF(A122&lt;&gt;"",MID(F122,1,FIND(" ",F122,1)-1),AD121)</f>
        <v>H1AT75-OCAD</v>
      </c>
      <c r="AE122" s="150" t="str">
        <f t="shared" si="36"/>
        <v>H1AT75-OCAD</v>
      </c>
      <c r="AF122" s="60"/>
      <c r="AG122" s="61"/>
      <c r="AH122" s="14"/>
    </row>
    <row r="123" spans="1:34" s="15" customFormat="1" ht="382.5" hidden="1" customHeight="1" x14ac:dyDescent="0.2">
      <c r="A123" s="141" t="str">
        <f>IF(ISBLANK(D123),"",COUNTA($D$2:D123))</f>
        <v/>
      </c>
      <c r="B123" s="125">
        <f t="shared" si="30"/>
        <v>122</v>
      </c>
      <c r="C123" s="142"/>
      <c r="D123" s="125"/>
      <c r="E123" s="125" t="s">
        <v>1675</v>
      </c>
      <c r="F123" s="156" t="s">
        <v>1834</v>
      </c>
      <c r="G123" s="156" t="s">
        <v>1696</v>
      </c>
      <c r="H123" s="156" t="s">
        <v>1697</v>
      </c>
      <c r="I123" s="156" t="s">
        <v>1698</v>
      </c>
      <c r="J123" s="156" t="s">
        <v>1685</v>
      </c>
      <c r="K123" s="141">
        <v>1</v>
      </c>
      <c r="L123" s="177">
        <v>44084</v>
      </c>
      <c r="M123" s="177">
        <v>44196</v>
      </c>
      <c r="N123" s="78">
        <f t="shared" si="44"/>
        <v>16</v>
      </c>
      <c r="O123" s="76" t="s">
        <v>2038</v>
      </c>
      <c r="P123" s="76">
        <v>0</v>
      </c>
      <c r="Q123" s="79">
        <f>IF(P123/K123&gt;1,100,+P123/K123*100)</f>
        <v>0</v>
      </c>
      <c r="R123" s="89">
        <f>+N123*Q123/100</f>
        <v>0</v>
      </c>
      <c r="S123" s="89">
        <f>IF(M123&lt;=$AG$1,R123,0)</f>
        <v>0</v>
      </c>
      <c r="T123" s="89">
        <f>IF($AG$1&gt;=M123,N123,0)</f>
        <v>16</v>
      </c>
      <c r="U123" s="73"/>
      <c r="V123" s="100" t="str">
        <f>IF(Q123=100,"CUMPLIDA",IF(M123-$AG$1&lt;0,"VENCIDA",IF(M123-$AG$1&lt;=30,"PRÓXIMA A VENCER",IF(Q123&gt;0,"CON AVANCE","EN TERMINO"))))</f>
        <v>VENCIDA</v>
      </c>
      <c r="W123" s="100" t="str">
        <f>IF(A123&lt;&gt;"",IF(AC123=1,"VENCIDO",IF(AC123=2,"PRÓXIMO A VENCER",IF(AC123=3,"EN TERMINO",IF(AC123=4,"CON AVANCE",IF(AC123=5,"CUMPLIDO",))))),"")</f>
        <v/>
      </c>
      <c r="X123" s="176" t="s">
        <v>1831</v>
      </c>
      <c r="Y123" s="104" t="str">
        <f t="shared" si="46"/>
        <v>H1AT75-OCAD</v>
      </c>
      <c r="Z123" s="104">
        <f>IF(A123&lt;&gt;"",1,Z122+1)</f>
        <v>3</v>
      </c>
      <c r="AA123" s="104" t="str">
        <f t="shared" si="39"/>
        <v>H1AT75-OCAD - 3</v>
      </c>
      <c r="AB123" s="150">
        <f t="shared" si="35"/>
        <v>1</v>
      </c>
      <c r="AC123" s="150">
        <f t="shared" si="31"/>
        <v>1</v>
      </c>
      <c r="AD123" s="150" t="str">
        <f>IF(A123&lt;&gt;"",MID(F123,1,FIND(" ",F123,1)-1),AD122)</f>
        <v>H1AT75-OCAD</v>
      </c>
      <c r="AE123" s="150" t="str">
        <f t="shared" si="36"/>
        <v>H1AT75-OCAD</v>
      </c>
      <c r="AF123" s="60"/>
      <c r="AG123" s="61"/>
      <c r="AH123" s="14"/>
    </row>
    <row r="124" spans="1:34" s="15" customFormat="1" ht="385.5" hidden="1" customHeight="1" x14ac:dyDescent="0.2">
      <c r="A124" s="141" t="str">
        <f>IF(ISBLANK(D124),"",COUNTA($D$2:D124))</f>
        <v/>
      </c>
      <c r="B124" s="125">
        <f t="shared" si="30"/>
        <v>123</v>
      </c>
      <c r="C124" s="142"/>
      <c r="D124" s="125"/>
      <c r="E124" s="125" t="s">
        <v>1675</v>
      </c>
      <c r="F124" s="156" t="s">
        <v>1835</v>
      </c>
      <c r="G124" s="156" t="s">
        <v>1699</v>
      </c>
      <c r="H124" s="156" t="s">
        <v>1700</v>
      </c>
      <c r="I124" s="156" t="s">
        <v>1687</v>
      </c>
      <c r="J124" s="156" t="s">
        <v>1688</v>
      </c>
      <c r="K124" s="141">
        <v>1</v>
      </c>
      <c r="L124" s="177">
        <v>44084</v>
      </c>
      <c r="M124" s="177">
        <v>44196</v>
      </c>
      <c r="N124" s="78">
        <f t="shared" si="44"/>
        <v>16</v>
      </c>
      <c r="O124" s="76" t="s">
        <v>2038</v>
      </c>
      <c r="P124" s="76">
        <v>0</v>
      </c>
      <c r="Q124" s="79">
        <f>IF(P124/K124&gt;1,100,+P124/K124*100)</f>
        <v>0</v>
      </c>
      <c r="R124" s="89">
        <f>+N124*Q124/100</f>
        <v>0</v>
      </c>
      <c r="S124" s="89">
        <f>IF(M124&lt;=$AG$1,R124,0)</f>
        <v>0</v>
      </c>
      <c r="T124" s="89">
        <f>IF($AG$1&gt;=M124,N124,0)</f>
        <v>16</v>
      </c>
      <c r="U124" s="73"/>
      <c r="V124" s="100" t="str">
        <f>IF(Q124=100,"CUMPLIDA",IF(M124-$AG$1&lt;0,"VENCIDA",IF(M124-$AG$1&lt;=30,"PRÓXIMA A VENCER",IF(Q124&gt;0,"CON AVANCE","EN TERMINO"))))</f>
        <v>VENCIDA</v>
      </c>
      <c r="W124" s="100" t="str">
        <f>IF(A124&lt;&gt;"",IF(AC124=1,"VENCIDO",IF(AC124=2,"PRÓXIMO A VENCER",IF(AC124=3,"EN TERMINO",IF(AC124=4,"CON AVANCE",IF(AC124=5,"CUMPLIDO",))))),"")</f>
        <v/>
      </c>
      <c r="X124" s="176" t="s">
        <v>1831</v>
      </c>
      <c r="Y124" s="104" t="str">
        <f t="shared" si="46"/>
        <v>H1AT75-OCAD</v>
      </c>
      <c r="Z124" s="104">
        <f>IF(A124&lt;&gt;"",1,Z123+1)</f>
        <v>4</v>
      </c>
      <c r="AA124" s="104" t="str">
        <f t="shared" si="39"/>
        <v>H1AT75-OCAD - 4</v>
      </c>
      <c r="AB124" s="150">
        <f t="shared" si="35"/>
        <v>1</v>
      </c>
      <c r="AC124" s="150">
        <f t="shared" si="31"/>
        <v>1</v>
      </c>
      <c r="AD124" s="150" t="str">
        <f>IF(A124&lt;&gt;"",MID(F124,1,FIND(" ",F124,1)-1),AD123)</f>
        <v>H1AT75-OCAD</v>
      </c>
      <c r="AE124" s="150" t="str">
        <f t="shared" si="36"/>
        <v>H1AT75-OCAD</v>
      </c>
      <c r="AF124" s="60"/>
      <c r="AG124" s="61"/>
      <c r="AH124" s="14"/>
    </row>
    <row r="125" spans="1:34" s="15" customFormat="1" ht="409.5" hidden="1" customHeight="1" x14ac:dyDescent="0.2">
      <c r="A125" s="141" t="str">
        <f>IF(ISBLANK(D125),"",COUNTA($D$2:D125))</f>
        <v/>
      </c>
      <c r="B125" s="125">
        <f t="shared" si="30"/>
        <v>124</v>
      </c>
      <c r="C125" s="142"/>
      <c r="D125" s="125"/>
      <c r="E125" s="125" t="s">
        <v>1675</v>
      </c>
      <c r="F125" s="156" t="s">
        <v>1836</v>
      </c>
      <c r="G125" s="156" t="s">
        <v>1699</v>
      </c>
      <c r="H125" s="156" t="s">
        <v>1701</v>
      </c>
      <c r="I125" s="156" t="s">
        <v>1702</v>
      </c>
      <c r="J125" s="156" t="s">
        <v>1689</v>
      </c>
      <c r="K125" s="141">
        <v>1</v>
      </c>
      <c r="L125" s="177">
        <v>44084</v>
      </c>
      <c r="M125" s="177">
        <v>44196</v>
      </c>
      <c r="N125" s="78">
        <f t="shared" si="44"/>
        <v>16</v>
      </c>
      <c r="O125" s="76" t="s">
        <v>2038</v>
      </c>
      <c r="P125" s="76">
        <v>0</v>
      </c>
      <c r="Q125" s="79">
        <f>IF(P125/K125&gt;1,100,+P125/K125*100)</f>
        <v>0</v>
      </c>
      <c r="R125" s="89">
        <f>+N125*Q125/100</f>
        <v>0</v>
      </c>
      <c r="S125" s="89">
        <f>IF(M125&lt;=$AG$1,R125,0)</f>
        <v>0</v>
      </c>
      <c r="T125" s="89">
        <f>IF($AG$1&gt;=M125,N125,0)</f>
        <v>16</v>
      </c>
      <c r="U125" s="73"/>
      <c r="V125" s="100" t="str">
        <f>IF(Q125=100,"CUMPLIDA",IF(M125-$AG$1&lt;0,"VENCIDA",IF(M125-$AG$1&lt;=30,"PRÓXIMA A VENCER",IF(Q125&gt;0,"CON AVANCE","EN TERMINO"))))</f>
        <v>VENCIDA</v>
      </c>
      <c r="W125" s="100" t="str">
        <f>IF(A125&lt;&gt;"",IF(AC125=1,"VENCIDO",IF(AC125=2,"PRÓXIMO A VENCER",IF(AC125=3,"EN TERMINO",IF(AC125=4,"CON AVANCE",IF(AC125=5,"CUMPLIDO",))))),"")</f>
        <v/>
      </c>
      <c r="X125" s="176" t="s">
        <v>1831</v>
      </c>
      <c r="Y125" s="104" t="str">
        <f t="shared" si="46"/>
        <v>H1AT75-OCAD</v>
      </c>
      <c r="Z125" s="104">
        <f>IF(A125&lt;&gt;"",1,Z124+1)</f>
        <v>5</v>
      </c>
      <c r="AA125" s="104" t="str">
        <f t="shared" ref="AA125:AA158" si="47">CONCATENATE(Y125," - ",Z125)</f>
        <v>H1AT75-OCAD - 5</v>
      </c>
      <c r="AB125" s="150">
        <f t="shared" si="35"/>
        <v>1</v>
      </c>
      <c r="AC125" s="150">
        <f t="shared" si="31"/>
        <v>1</v>
      </c>
      <c r="AD125" s="150" t="str">
        <f>IF(A125&lt;&gt;"",MID(F125,1,FIND(" ",F125,1)-1),AD124)</f>
        <v>H1AT75-OCAD</v>
      </c>
      <c r="AE125" s="150" t="str">
        <f t="shared" si="36"/>
        <v>H1AT75-OCAD</v>
      </c>
      <c r="AF125" s="60"/>
      <c r="AG125" s="61"/>
      <c r="AH125" s="14"/>
    </row>
    <row r="126" spans="1:34" s="15" customFormat="1" ht="342" customHeight="1" x14ac:dyDescent="0.2">
      <c r="A126" s="141">
        <f>IF(ISBLANK(D126),"",COUNTA($D$2:D126))</f>
        <v>118</v>
      </c>
      <c r="B126" s="125">
        <f t="shared" si="30"/>
        <v>125</v>
      </c>
      <c r="C126" s="142"/>
      <c r="D126" s="125" t="s">
        <v>1683</v>
      </c>
      <c r="E126" s="125" t="s">
        <v>1675</v>
      </c>
      <c r="F126" s="156" t="s">
        <v>1837</v>
      </c>
      <c r="G126" s="156" t="s">
        <v>1703</v>
      </c>
      <c r="H126" s="156" t="s">
        <v>2002</v>
      </c>
      <c r="I126" s="156" t="s">
        <v>2003</v>
      </c>
      <c r="J126" s="141" t="s">
        <v>2004</v>
      </c>
      <c r="K126" s="141">
        <v>1</v>
      </c>
      <c r="L126" s="177">
        <v>44084</v>
      </c>
      <c r="M126" s="177">
        <v>44196</v>
      </c>
      <c r="N126" s="78">
        <f t="shared" si="44"/>
        <v>16</v>
      </c>
      <c r="O126" s="125" t="s">
        <v>2042</v>
      </c>
      <c r="P126" s="76">
        <v>1</v>
      </c>
      <c r="Q126" s="79">
        <f>IF(P126/K126&gt;1,100,+P126/K126*100)</f>
        <v>100</v>
      </c>
      <c r="R126" s="89">
        <f>+N126*Q126/100</f>
        <v>16</v>
      </c>
      <c r="S126" s="89">
        <f>IF(M126&lt;=$AG$1,R126,0)</f>
        <v>16</v>
      </c>
      <c r="T126" s="89">
        <f>IF($AG$1&gt;=M126,N126,0)</f>
        <v>16</v>
      </c>
      <c r="U126" s="73"/>
      <c r="V126" s="100" t="str">
        <f>IF(Q126=100,"CUMPLIDA",IF(M126-$AG$1&lt;0,"VENCIDA",IF(M126-$AG$1&lt;=30,"PRÓXIMA A VENCER",IF(Q126&gt;0,"CON AVANCE","EN TERMINO"))))</f>
        <v>CUMPLIDA</v>
      </c>
      <c r="W126" s="100" t="str">
        <f>IF(A126&lt;&gt;"",IF(AC126=1,"VENCIDO",IF(AC126=2,"PRÓXIMO A VENCER",IF(AC126=3,"EN TERMINO",IF(AC126=4,"CON AVANCE",IF(AC126=5,"CUMPLIDO",))))),"")</f>
        <v>VENCIDO</v>
      </c>
      <c r="X126" s="176" t="s">
        <v>1831</v>
      </c>
      <c r="Y126" s="104" t="str">
        <f t="shared" si="46"/>
        <v>H2AT75-OCAD</v>
      </c>
      <c r="Z126" s="104">
        <f>IF(A126&lt;&gt;"",1,Z125+1)</f>
        <v>1</v>
      </c>
      <c r="AA126" s="104" t="str">
        <f t="shared" si="47"/>
        <v>H2AT75-OCAD - 1</v>
      </c>
      <c r="AB126" s="150">
        <f t="shared" si="35"/>
        <v>5</v>
      </c>
      <c r="AC126" s="150">
        <f t="shared" si="31"/>
        <v>1</v>
      </c>
      <c r="AD126" s="150" t="str">
        <f>IF(A126&lt;&gt;"",MID(F126,1,FIND(" ",F126,1)-1),AD125)</f>
        <v>H2AT75-OCAD</v>
      </c>
      <c r="AE126" s="150" t="str">
        <f t="shared" si="36"/>
        <v>H2AT75-OCAD</v>
      </c>
      <c r="AF126" s="60"/>
      <c r="AG126" s="61"/>
      <c r="AH126" s="14"/>
    </row>
    <row r="127" spans="1:34" s="15" customFormat="1" ht="354.75" hidden="1" customHeight="1" x14ac:dyDescent="0.2">
      <c r="A127" s="141" t="str">
        <f>IF(ISBLANK(D127),"",COUNTA($D$2:D127))</f>
        <v/>
      </c>
      <c r="B127" s="125">
        <f t="shared" si="30"/>
        <v>126</v>
      </c>
      <c r="C127" s="142"/>
      <c r="D127" s="125"/>
      <c r="E127" s="125" t="s">
        <v>1675</v>
      </c>
      <c r="F127" s="156" t="s">
        <v>1838</v>
      </c>
      <c r="G127" s="156" t="s">
        <v>1711</v>
      </c>
      <c r="H127" s="156" t="s">
        <v>1686</v>
      </c>
      <c r="I127" s="156" t="s">
        <v>1684</v>
      </c>
      <c r="J127" s="141" t="s">
        <v>1315</v>
      </c>
      <c r="K127" s="141">
        <v>16</v>
      </c>
      <c r="L127" s="177">
        <v>44104</v>
      </c>
      <c r="M127" s="177">
        <v>44561</v>
      </c>
      <c r="N127" s="78">
        <f t="shared" si="44"/>
        <v>65.285714285714292</v>
      </c>
      <c r="O127" s="76" t="s">
        <v>2038</v>
      </c>
      <c r="P127" s="76">
        <v>0</v>
      </c>
      <c r="Q127" s="79">
        <f>IF(P127/K127&gt;1,100,+P127/K127*100)</f>
        <v>0</v>
      </c>
      <c r="R127" s="89">
        <f>+N127*Q127/100</f>
        <v>0</v>
      </c>
      <c r="S127" s="89">
        <f>IF(M127&lt;=$AG$1,R127,0)</f>
        <v>0</v>
      </c>
      <c r="T127" s="89">
        <f>IF($AG$1&gt;=M127,N127,0)</f>
        <v>65.285714285714292</v>
      </c>
      <c r="U127" s="73"/>
      <c r="V127" s="100" t="str">
        <f>IF(Q127=100,"CUMPLIDA",IF(M127-$AG$1&lt;0,"VENCIDA",IF(M127-$AG$1&lt;=30,"PRÓXIMA A VENCER",IF(Q127&gt;0,"CON AVANCE","EN TERMINO"))))</f>
        <v>VENCIDA</v>
      </c>
      <c r="W127" s="100" t="str">
        <f>IF(A127&lt;&gt;"",IF(AC127=1,"VENCIDO",IF(AC127=2,"PRÓXIMO A VENCER",IF(AC127=3,"EN TERMINO",IF(AC127=4,"CON AVANCE",IF(AC127=5,"CUMPLIDO",))))),"")</f>
        <v/>
      </c>
      <c r="X127" s="176" t="s">
        <v>1831</v>
      </c>
      <c r="Y127" s="104" t="str">
        <f t="shared" si="46"/>
        <v>H2AT75-OCAD</v>
      </c>
      <c r="Z127" s="104">
        <f>IF(A127&lt;&gt;"",1,Z126+1)</f>
        <v>2</v>
      </c>
      <c r="AA127" s="104" t="str">
        <f t="shared" si="47"/>
        <v>H2AT75-OCAD - 2</v>
      </c>
      <c r="AB127" s="150">
        <f t="shared" si="35"/>
        <v>1</v>
      </c>
      <c r="AC127" s="150">
        <f t="shared" si="31"/>
        <v>1</v>
      </c>
      <c r="AD127" s="150" t="str">
        <f>IF(A127&lt;&gt;"",MID(F127,1,FIND(" ",F127,1)-1),AD126)</f>
        <v>H2AT75-OCAD</v>
      </c>
      <c r="AE127" s="150" t="str">
        <f t="shared" si="36"/>
        <v>H2AT75-OCAD</v>
      </c>
      <c r="AF127" s="60"/>
      <c r="AG127" s="61"/>
      <c r="AH127" s="14"/>
    </row>
    <row r="128" spans="1:34" s="15" customFormat="1" ht="358.5" hidden="1" customHeight="1" x14ac:dyDescent="0.2">
      <c r="A128" s="141" t="str">
        <f>IF(ISBLANK(D128),"",COUNTA($D$2:D128))</f>
        <v/>
      </c>
      <c r="B128" s="125">
        <f t="shared" si="30"/>
        <v>127</v>
      </c>
      <c r="C128" s="142"/>
      <c r="D128" s="125"/>
      <c r="E128" s="125" t="s">
        <v>1675</v>
      </c>
      <c r="F128" s="156" t="s">
        <v>1839</v>
      </c>
      <c r="G128" s="156" t="s">
        <v>1704</v>
      </c>
      <c r="H128" s="156" t="s">
        <v>1697</v>
      </c>
      <c r="I128" s="156" t="s">
        <v>1698</v>
      </c>
      <c r="J128" s="141" t="s">
        <v>1685</v>
      </c>
      <c r="K128" s="141">
        <v>1</v>
      </c>
      <c r="L128" s="177">
        <v>44084</v>
      </c>
      <c r="M128" s="177">
        <v>44196</v>
      </c>
      <c r="N128" s="78">
        <f t="shared" si="44"/>
        <v>16</v>
      </c>
      <c r="O128" s="76" t="s">
        <v>2038</v>
      </c>
      <c r="P128" s="76">
        <v>0</v>
      </c>
      <c r="Q128" s="79">
        <f>IF(P128/K128&gt;1,100,+P128/K128*100)</f>
        <v>0</v>
      </c>
      <c r="R128" s="89">
        <f>+N128*Q128/100</f>
        <v>0</v>
      </c>
      <c r="S128" s="89">
        <f>IF(M128&lt;=$AG$1,R128,0)</f>
        <v>0</v>
      </c>
      <c r="T128" s="89">
        <f>IF($AG$1&gt;=M128,N128,0)</f>
        <v>16</v>
      </c>
      <c r="U128" s="73"/>
      <c r="V128" s="100" t="str">
        <f>IF(Q128=100,"CUMPLIDA",IF(M128-$AG$1&lt;0,"VENCIDA",IF(M128-$AG$1&lt;=30,"PRÓXIMA A VENCER",IF(Q128&gt;0,"CON AVANCE","EN TERMINO"))))</f>
        <v>VENCIDA</v>
      </c>
      <c r="W128" s="100" t="str">
        <f>IF(A128&lt;&gt;"",IF(AC128=1,"VENCIDO",IF(AC128=2,"PRÓXIMO A VENCER",IF(AC128=3,"EN TERMINO",IF(AC128=4,"CON AVANCE",IF(AC128=5,"CUMPLIDO",))))),"")</f>
        <v/>
      </c>
      <c r="X128" s="176" t="s">
        <v>1831</v>
      </c>
      <c r="Y128" s="104" t="str">
        <f t="shared" si="46"/>
        <v>H2AT75-OCAD</v>
      </c>
      <c r="Z128" s="104">
        <f>IF(A128&lt;&gt;"",1,Z127+1)</f>
        <v>3</v>
      </c>
      <c r="AA128" s="104" t="str">
        <f t="shared" si="47"/>
        <v>H2AT75-OCAD - 3</v>
      </c>
      <c r="AB128" s="150">
        <f t="shared" si="35"/>
        <v>1</v>
      </c>
      <c r="AC128" s="150">
        <f t="shared" si="31"/>
        <v>1</v>
      </c>
      <c r="AD128" s="150" t="str">
        <f>IF(A128&lt;&gt;"",MID(F128,1,FIND(" ",F128,1)-1),AD127)</f>
        <v>H2AT75-OCAD</v>
      </c>
      <c r="AE128" s="150" t="str">
        <f t="shared" si="36"/>
        <v>H2AT75-OCAD</v>
      </c>
      <c r="AF128" s="60"/>
      <c r="AG128" s="61"/>
      <c r="AH128" s="14"/>
    </row>
    <row r="129" spans="1:34" s="15" customFormat="1" ht="174.75" hidden="1" customHeight="1" x14ac:dyDescent="0.2">
      <c r="A129" s="141">
        <f>IF(ISBLANK(D129),"",COUNTA($D$2:D129))</f>
        <v>119</v>
      </c>
      <c r="B129" s="125">
        <f t="shared" si="30"/>
        <v>128</v>
      </c>
      <c r="C129" s="142"/>
      <c r="D129" s="125" t="s">
        <v>1683</v>
      </c>
      <c r="E129" s="125" t="s">
        <v>1712</v>
      </c>
      <c r="F129" s="156" t="s">
        <v>1840</v>
      </c>
      <c r="G129" s="156" t="s">
        <v>1690</v>
      </c>
      <c r="H129" s="156" t="s">
        <v>1691</v>
      </c>
      <c r="I129" s="156" t="s">
        <v>1692</v>
      </c>
      <c r="J129" s="156" t="s">
        <v>1705</v>
      </c>
      <c r="K129" s="141">
        <v>1</v>
      </c>
      <c r="L129" s="177">
        <v>44084</v>
      </c>
      <c r="M129" s="177">
        <v>44196</v>
      </c>
      <c r="N129" s="78">
        <f t="shared" si="44"/>
        <v>16</v>
      </c>
      <c r="O129" s="76" t="s">
        <v>2038</v>
      </c>
      <c r="P129" s="76">
        <v>0</v>
      </c>
      <c r="Q129" s="79">
        <f>IF(P129/K129&gt;1,100,+P129/K129*100)</f>
        <v>0</v>
      </c>
      <c r="R129" s="89">
        <f>+N129*Q129/100</f>
        <v>0</v>
      </c>
      <c r="S129" s="89">
        <f>IF(M129&lt;=$AG$1,R129,0)</f>
        <v>0</v>
      </c>
      <c r="T129" s="89">
        <f>IF($AG$1&gt;=M129,N129,0)</f>
        <v>16</v>
      </c>
      <c r="U129" s="73"/>
      <c r="V129" s="100" t="str">
        <f>IF(Q129=100,"CUMPLIDA",IF(M129-$AG$1&lt;0,"VENCIDA",IF(M129-$AG$1&lt;=30,"PRÓXIMA A VENCER",IF(Q129&gt;0,"CON AVANCE","EN TERMINO"))))</f>
        <v>VENCIDA</v>
      </c>
      <c r="W129" s="100" t="str">
        <f>IF(A129&lt;&gt;"",IF(AC129=1,"VENCIDO",IF(AC129=2,"PRÓXIMO A VENCER",IF(AC129=3,"EN TERMINO",IF(AC129=4,"CON AVANCE",IF(AC129=5,"CUMPLIDO",))))),"")</f>
        <v>VENCIDO</v>
      </c>
      <c r="X129" s="176" t="s">
        <v>1831</v>
      </c>
      <c r="Y129" s="104" t="str">
        <f t="shared" si="46"/>
        <v>H3AT75-OCAD</v>
      </c>
      <c r="Z129" s="104">
        <f>IF(A129&lt;&gt;"",1,Z128+1)</f>
        <v>1</v>
      </c>
      <c r="AA129" s="104" t="str">
        <f t="shared" si="47"/>
        <v>H3AT75-OCAD - 1</v>
      </c>
      <c r="AB129" s="150">
        <f t="shared" si="35"/>
        <v>1</v>
      </c>
      <c r="AC129" s="150">
        <f t="shared" si="31"/>
        <v>1</v>
      </c>
      <c r="AD129" s="150" t="str">
        <f>IF(A129&lt;&gt;"",MID(F129,1,FIND(" ",F129,1)-1),AD128)</f>
        <v>H3AT75-OCAD</v>
      </c>
      <c r="AE129" s="150" t="str">
        <f t="shared" si="36"/>
        <v>H3AT75-OCAD</v>
      </c>
      <c r="AF129" s="60"/>
      <c r="AG129" s="61"/>
      <c r="AH129" s="14"/>
    </row>
    <row r="130" spans="1:34" s="15" customFormat="1" ht="229.5" hidden="1" customHeight="1" x14ac:dyDescent="0.2">
      <c r="A130" s="141">
        <f>IF(ISBLANK(D130),"",COUNTA($D$2:D130))</f>
        <v>120</v>
      </c>
      <c r="B130" s="125">
        <f t="shared" ref="B130:B193" si="48">ROW()-1</f>
        <v>129</v>
      </c>
      <c r="C130" s="142"/>
      <c r="D130" s="125" t="s">
        <v>1683</v>
      </c>
      <c r="E130" s="125" t="s">
        <v>1675</v>
      </c>
      <c r="F130" s="156" t="s">
        <v>2322</v>
      </c>
      <c r="G130" s="156" t="s">
        <v>1706</v>
      </c>
      <c r="H130" s="156" t="s">
        <v>1707</v>
      </c>
      <c r="I130" s="156" t="s">
        <v>1708</v>
      </c>
      <c r="J130" s="141" t="s">
        <v>1693</v>
      </c>
      <c r="K130" s="178">
        <v>1</v>
      </c>
      <c r="L130" s="147">
        <v>44084</v>
      </c>
      <c r="M130" s="177">
        <v>44196</v>
      </c>
      <c r="N130" s="78">
        <f t="shared" si="44"/>
        <v>16</v>
      </c>
      <c r="O130" s="76" t="s">
        <v>2038</v>
      </c>
      <c r="P130" s="76">
        <v>0</v>
      </c>
      <c r="Q130" s="79">
        <f>IF(P130/K130&gt;1,100,+P130/K130*100)</f>
        <v>0</v>
      </c>
      <c r="R130" s="89">
        <f>+N130*Q130/100</f>
        <v>0</v>
      </c>
      <c r="S130" s="89">
        <f>IF(M130&lt;=$AG$1,R130,0)</f>
        <v>0</v>
      </c>
      <c r="T130" s="89">
        <f>IF($AG$1&gt;=M130,N130,0)</f>
        <v>16</v>
      </c>
      <c r="U130" s="73"/>
      <c r="V130" s="100" t="str">
        <f>IF(Q130=100,"CUMPLIDA",IF(M130-$AG$1&lt;0,"VENCIDA",IF(M130-$AG$1&lt;=30,"PRÓXIMA A VENCER",IF(Q130&gt;0,"CON AVANCE","EN TERMINO"))))</f>
        <v>VENCIDA</v>
      </c>
      <c r="W130" s="100" t="str">
        <f>IF(A130&lt;&gt;"",IF(AC130=1,"VENCIDO",IF(AC130=2,"PRÓXIMO A VENCER",IF(AC130=3,"EN TERMINO",IF(AC130=4,"CON AVANCE",IF(AC130=5,"CUMPLIDO",))))),"")</f>
        <v>VENCIDO</v>
      </c>
      <c r="X130" s="176" t="s">
        <v>1831</v>
      </c>
      <c r="Y130" s="104" t="str">
        <f t="shared" si="46"/>
        <v>H20AT75-OCAD</v>
      </c>
      <c r="Z130" s="104">
        <f>IF(A130&lt;&gt;"",1,Z129+1)</f>
        <v>1</v>
      </c>
      <c r="AA130" s="104" t="str">
        <f t="shared" si="47"/>
        <v>H20AT75-OCAD - 1</v>
      </c>
      <c r="AB130" s="150">
        <f t="shared" si="35"/>
        <v>1</v>
      </c>
      <c r="AC130" s="150">
        <f t="shared" si="31"/>
        <v>1</v>
      </c>
      <c r="AD130" s="150" t="str">
        <f>IF(A130&lt;&gt;"",MID(F130,1,FIND(" ",F130,1)-1),AD129)</f>
        <v>H20AT75-OCAD</v>
      </c>
      <c r="AE130" s="150" t="str">
        <f t="shared" si="36"/>
        <v>H20AT75-OCAD</v>
      </c>
      <c r="AF130" s="60"/>
      <c r="AG130" s="61"/>
      <c r="AH130" s="14"/>
    </row>
    <row r="131" spans="1:34" s="15" customFormat="1" ht="241.5" hidden="1" customHeight="1" x14ac:dyDescent="0.2">
      <c r="A131" s="141">
        <f>IF(ISBLANK(D131),"",COUNTA($D$2:D131))</f>
        <v>121</v>
      </c>
      <c r="B131" s="125">
        <f t="shared" si="48"/>
        <v>130</v>
      </c>
      <c r="C131" s="142"/>
      <c r="D131" s="125" t="s">
        <v>1683</v>
      </c>
      <c r="E131" s="125" t="s">
        <v>1675</v>
      </c>
      <c r="F131" s="156" t="s">
        <v>2321</v>
      </c>
      <c r="G131" s="156" t="s">
        <v>1706</v>
      </c>
      <c r="H131" s="156" t="s">
        <v>1709</v>
      </c>
      <c r="I131" s="156" t="s">
        <v>1710</v>
      </c>
      <c r="J131" s="141" t="s">
        <v>1693</v>
      </c>
      <c r="K131" s="141">
        <v>1</v>
      </c>
      <c r="L131" s="147">
        <v>44084</v>
      </c>
      <c r="M131" s="177">
        <v>44196</v>
      </c>
      <c r="N131" s="78">
        <f t="shared" si="44"/>
        <v>16</v>
      </c>
      <c r="O131" s="76" t="s">
        <v>2038</v>
      </c>
      <c r="P131" s="76">
        <v>0</v>
      </c>
      <c r="Q131" s="79">
        <f>IF(P131/K131&gt;1,100,+P131/K131*100)</f>
        <v>0</v>
      </c>
      <c r="R131" s="89">
        <f>+N131*Q131/100</f>
        <v>0</v>
      </c>
      <c r="S131" s="89">
        <f>IF(M131&lt;=$AG$1,R131,0)</f>
        <v>0</v>
      </c>
      <c r="T131" s="89">
        <f>IF($AG$1&gt;=M131,N131,0)</f>
        <v>16</v>
      </c>
      <c r="U131" s="73"/>
      <c r="V131" s="100" t="str">
        <f>IF(Q131=100,"CUMPLIDA",IF(M131-$AG$1&lt;0,"VENCIDA",IF(M131-$AG$1&lt;=30,"PRÓXIMA A VENCER",IF(Q131&gt;0,"CON AVANCE","EN TERMINO"))))</f>
        <v>VENCIDA</v>
      </c>
      <c r="W131" s="100" t="str">
        <f>IF(A131&lt;&gt;"",IF(AC131=1,"VENCIDO",IF(AC131=2,"PRÓXIMO A VENCER",IF(AC131=3,"EN TERMINO",IF(AC131=4,"CON AVANCE",IF(AC131=5,"CUMPLIDO",))))),"")</f>
        <v>VENCIDO</v>
      </c>
      <c r="X131" s="176" t="s">
        <v>1831</v>
      </c>
      <c r="Y131" s="104" t="str">
        <f t="shared" ref="Y131" si="49">AE131</f>
        <v>H22AT75-OCAD</v>
      </c>
      <c r="Z131" s="104">
        <f>IF(A131&lt;&gt;"",1,Z130+1)</f>
        <v>1</v>
      </c>
      <c r="AA131" s="104" t="str">
        <f t="shared" si="47"/>
        <v>H22AT75-OCAD - 1</v>
      </c>
      <c r="AB131" s="150">
        <f t="shared" si="35"/>
        <v>1</v>
      </c>
      <c r="AC131" s="150">
        <f t="shared" si="31"/>
        <v>1</v>
      </c>
      <c r="AD131" s="150" t="str">
        <f>IF(A131&lt;&gt;"",MID(F131,1,FIND(" ",F131,1)-1),AD130)</f>
        <v>H22AT75-OCAD</v>
      </c>
      <c r="AE131" s="150" t="str">
        <f t="shared" si="36"/>
        <v>H22AT75-OCAD</v>
      </c>
      <c r="AF131" s="60"/>
      <c r="AG131" s="61"/>
      <c r="AH131" s="14"/>
    </row>
    <row r="132" spans="1:34" s="15" customFormat="1" ht="220.5" hidden="1" customHeight="1" x14ac:dyDescent="0.2">
      <c r="A132" s="141">
        <f>IF(ISBLANK(D132),"",COUNTA($D$2:D132))</f>
        <v>122</v>
      </c>
      <c r="B132" s="125">
        <f t="shared" si="48"/>
        <v>131</v>
      </c>
      <c r="C132" s="125"/>
      <c r="D132" s="73" t="s">
        <v>832</v>
      </c>
      <c r="E132" s="137" t="s">
        <v>1675</v>
      </c>
      <c r="F132" s="82" t="s">
        <v>1669</v>
      </c>
      <c r="G132" s="82" t="s">
        <v>1670</v>
      </c>
      <c r="H132" s="85" t="s">
        <v>1671</v>
      </c>
      <c r="I132" s="85" t="s">
        <v>1671</v>
      </c>
      <c r="J132" s="75" t="s">
        <v>1667</v>
      </c>
      <c r="K132" s="76">
        <v>1</v>
      </c>
      <c r="L132" s="77">
        <v>44055</v>
      </c>
      <c r="M132" s="77">
        <v>44104</v>
      </c>
      <c r="N132" s="78">
        <f t="shared" ref="N132:N144" si="50">(+M132-L132)/7</f>
        <v>7</v>
      </c>
      <c r="O132" s="76" t="s">
        <v>2038</v>
      </c>
      <c r="P132" s="76">
        <v>0</v>
      </c>
      <c r="Q132" s="79">
        <f>IF(P132/K132&gt;1,100,+P132/K132*100)</f>
        <v>0</v>
      </c>
      <c r="R132" s="89">
        <f>+N132*Q132/100</f>
        <v>0</v>
      </c>
      <c r="S132" s="89">
        <f>IF(M132&lt;=$AG$1,R132,0)</f>
        <v>0</v>
      </c>
      <c r="T132" s="89">
        <f>IF($AG$1&gt;=M132,N132,0)</f>
        <v>7</v>
      </c>
      <c r="U132" s="73"/>
      <c r="V132" s="100" t="str">
        <f>IF(Q132=100,"CUMPLIDA",IF(M132-$AG$1&lt;0,"VENCIDA",IF(M132-$AG$1&lt;=30,"PRÓXIMA A VENCER",IF(Q132&gt;0,"CON AVANCE","EN TERMINO"))))</f>
        <v>VENCIDA</v>
      </c>
      <c r="W132" s="100" t="str">
        <f>IF(A132&lt;&gt;"",IF(AC132=1,"VENCIDO",IF(AC132=2,"PRÓXIMO A VENCER",IF(AC132=3,"EN TERMINO",IF(AC132=4,"CON AVANCE",IF(AC132=5,"CUMPLIDO",))))),"")</f>
        <v>VENCIDO</v>
      </c>
      <c r="X132" s="104" t="s">
        <v>1674</v>
      </c>
      <c r="Y132" s="104" t="str">
        <f t="shared" ref="Y132" si="51">AE132</f>
        <v>H11AEFC</v>
      </c>
      <c r="Z132" s="104">
        <f>IF(A132&lt;&gt;"",1,Z131+1)</f>
        <v>1</v>
      </c>
      <c r="AA132" s="104" t="str">
        <f t="shared" si="47"/>
        <v>H11AEFC - 1</v>
      </c>
      <c r="AB132" s="150">
        <f t="shared" si="35"/>
        <v>1</v>
      </c>
      <c r="AC132" s="150">
        <f t="shared" si="31"/>
        <v>1</v>
      </c>
      <c r="AD132" s="150" t="str">
        <f>IF(A132&lt;&gt;"",MID(F132,1,FIND(" ",F132,1)-1),AD131)</f>
        <v>H11AEFC.</v>
      </c>
      <c r="AE132" s="150" t="str">
        <f t="shared" si="36"/>
        <v>H11AEFC</v>
      </c>
      <c r="AF132" s="60"/>
      <c r="AG132" s="61"/>
      <c r="AH132" s="14"/>
    </row>
    <row r="133" spans="1:34" s="15" customFormat="1" ht="219.75" hidden="1" customHeight="1" x14ac:dyDescent="0.2">
      <c r="A133" s="141" t="str">
        <f>IF(ISBLANK(D133),"",COUNTA($D$2:D133))</f>
        <v/>
      </c>
      <c r="B133" s="125">
        <f t="shared" si="48"/>
        <v>132</v>
      </c>
      <c r="C133" s="125"/>
      <c r="D133" s="73"/>
      <c r="E133" s="137" t="s">
        <v>1675</v>
      </c>
      <c r="F133" s="82" t="s">
        <v>1672</v>
      </c>
      <c r="G133" s="82" t="s">
        <v>1670</v>
      </c>
      <c r="H133" s="75" t="s">
        <v>1673</v>
      </c>
      <c r="I133" s="75" t="s">
        <v>1673</v>
      </c>
      <c r="J133" s="75" t="s">
        <v>1668</v>
      </c>
      <c r="K133" s="76">
        <v>1</v>
      </c>
      <c r="L133" s="77">
        <v>44105</v>
      </c>
      <c r="M133" s="77">
        <v>44165</v>
      </c>
      <c r="N133" s="78">
        <f t="shared" si="50"/>
        <v>8.5714285714285712</v>
      </c>
      <c r="O133" s="76" t="s">
        <v>2038</v>
      </c>
      <c r="P133" s="76">
        <v>0</v>
      </c>
      <c r="Q133" s="79">
        <f>IF(P133/K133&gt;1,100,+P133/K133*100)</f>
        <v>0</v>
      </c>
      <c r="R133" s="89">
        <f>+N133*Q133/100</f>
        <v>0</v>
      </c>
      <c r="S133" s="89">
        <f>IF(M133&lt;=$AG$1,R133,0)</f>
        <v>0</v>
      </c>
      <c r="T133" s="89">
        <f>IF($AG$1&gt;=M133,N133,0)</f>
        <v>8.5714285714285712</v>
      </c>
      <c r="U133" s="73"/>
      <c r="V133" s="100" t="str">
        <f>IF(Q133=100,"CUMPLIDA",IF(M133-$AG$1&lt;0,"VENCIDA",IF(M133-$AG$1&lt;=30,"PRÓXIMA A VENCER",IF(Q133&gt;0,"CON AVANCE","EN TERMINO"))))</f>
        <v>VENCIDA</v>
      </c>
      <c r="W133" s="100" t="str">
        <f>IF(A133&lt;&gt;"",IF(AC133=1,"VENCIDO",IF(AC133=2,"PRÓXIMO A VENCER",IF(AC133=3,"EN TERMINO",IF(AC133=4,"CON AVANCE",IF(AC133=5,"CUMPLIDO",))))),"")</f>
        <v/>
      </c>
      <c r="X133" s="104" t="s">
        <v>1674</v>
      </c>
      <c r="Y133" s="104" t="str">
        <f>AE133</f>
        <v>H11AEFC</v>
      </c>
      <c r="Z133" s="104">
        <f>IF(A133&lt;&gt;"",1,Z132+1)</f>
        <v>2</v>
      </c>
      <c r="AA133" s="104" t="str">
        <f t="shared" si="47"/>
        <v>H11AEFC - 2</v>
      </c>
      <c r="AB133" s="150">
        <f t="shared" si="35"/>
        <v>1</v>
      </c>
      <c r="AC133" s="150">
        <f t="shared" si="31"/>
        <v>1</v>
      </c>
      <c r="AD133" s="150" t="str">
        <f>IF(A133&lt;&gt;"",MID(F133,1,FIND(" ",F133,1)-1),AD132)</f>
        <v>H11AEFC.</v>
      </c>
      <c r="AE133" s="150" t="str">
        <f t="shared" si="36"/>
        <v>H11AEFC</v>
      </c>
      <c r="AF133" s="60"/>
      <c r="AG133" s="61"/>
      <c r="AH133" s="14"/>
    </row>
    <row r="134" spans="1:34" s="15" customFormat="1" ht="350.1" customHeight="1" x14ac:dyDescent="0.2">
      <c r="A134" s="141">
        <f>IF(ISBLANK(D134),"",COUNTA($D$2:D134))</f>
        <v>123</v>
      </c>
      <c r="B134" s="125">
        <f t="shared" si="48"/>
        <v>133</v>
      </c>
      <c r="C134" s="125"/>
      <c r="D134" s="73" t="s">
        <v>831</v>
      </c>
      <c r="E134" s="73" t="s">
        <v>1525</v>
      </c>
      <c r="F134" s="80" t="s">
        <v>1526</v>
      </c>
      <c r="G134" s="80" t="s">
        <v>1527</v>
      </c>
      <c r="H134" s="75" t="s">
        <v>1584</v>
      </c>
      <c r="I134" s="75" t="s">
        <v>1528</v>
      </c>
      <c r="J134" s="76" t="s">
        <v>1529</v>
      </c>
      <c r="K134" s="76">
        <v>6</v>
      </c>
      <c r="L134" s="77">
        <v>44056</v>
      </c>
      <c r="M134" s="77">
        <v>44226</v>
      </c>
      <c r="N134" s="78">
        <f t="shared" si="50"/>
        <v>24.285714285714285</v>
      </c>
      <c r="O134" s="76" t="s">
        <v>2061</v>
      </c>
      <c r="P134" s="76">
        <v>6</v>
      </c>
      <c r="Q134" s="79">
        <f>IF(P134/K134&gt;1,100,+P134/K134*100)</f>
        <v>100</v>
      </c>
      <c r="R134" s="89">
        <f>+N134*Q134/100</f>
        <v>24.285714285714285</v>
      </c>
      <c r="S134" s="89">
        <f>IF(M134&lt;=$AG$1,R134,0)</f>
        <v>24.285714285714285</v>
      </c>
      <c r="T134" s="89">
        <f>IF($AG$1&gt;=M134,N134,0)</f>
        <v>24.285714285714285</v>
      </c>
      <c r="U134" s="73" t="s">
        <v>1845</v>
      </c>
      <c r="V134" s="100" t="str">
        <f>IF(Q134=100,"CUMPLIDA",IF(M134-$AG$1&lt;0,"VENCIDA",IF(M134-$AG$1&lt;=30,"PRÓXIMA A VENCER",IF(Q134&gt;0,"CON AVANCE","EN TERMINO"))))</f>
        <v>CUMPLIDA</v>
      </c>
      <c r="W134" s="100" t="str">
        <f>IF(A134&lt;&gt;"",IF(AC134=1,"VENCIDO",IF(AC134=2,"PRÓXIMO A VENCER",IF(AC134=3,"EN TERMINO",IF(AC134=4,"CON AVANCE",IF(AC134=5,"CUMPLIDO",))))),"")</f>
        <v>CUMPLIDO</v>
      </c>
      <c r="X134" s="104" t="s">
        <v>1577</v>
      </c>
      <c r="Y134" s="104" t="str">
        <f t="shared" ref="Y134:Y163" si="52">AE134</f>
        <v>H2AF19</v>
      </c>
      <c r="Z134" s="104">
        <f>IF(A134&lt;&gt;"",1,#REF!+1)</f>
        <v>1</v>
      </c>
      <c r="AA134" s="104" t="str">
        <f t="shared" si="47"/>
        <v>H2AF19 - 1</v>
      </c>
      <c r="AB134" s="150">
        <f t="shared" si="35"/>
        <v>5</v>
      </c>
      <c r="AC134" s="150">
        <f t="shared" si="31"/>
        <v>5</v>
      </c>
      <c r="AD134" s="150" t="str">
        <f>IF(A134&lt;&gt;"",MID(F134,1,FIND(" ",F134,1)-1),AD133)</f>
        <v>H2AF19.</v>
      </c>
      <c r="AE134" s="150" t="str">
        <f t="shared" si="36"/>
        <v>H2AF19</v>
      </c>
      <c r="AF134" s="60"/>
      <c r="AG134" s="61"/>
      <c r="AH134" s="14"/>
    </row>
    <row r="135" spans="1:34" s="15" customFormat="1" ht="350.1" customHeight="1" x14ac:dyDescent="0.2">
      <c r="A135" s="141">
        <f>IF(ISBLANK(D135),"",COUNTA($D$2:D135))</f>
        <v>124</v>
      </c>
      <c r="B135" s="125">
        <f t="shared" si="48"/>
        <v>134</v>
      </c>
      <c r="C135" s="125"/>
      <c r="D135" s="73" t="s">
        <v>1530</v>
      </c>
      <c r="E135" s="73" t="s">
        <v>1531</v>
      </c>
      <c r="F135" s="80" t="s">
        <v>1532</v>
      </c>
      <c r="G135" s="80" t="s">
        <v>1533</v>
      </c>
      <c r="H135" s="75" t="s">
        <v>1534</v>
      </c>
      <c r="I135" s="75" t="s">
        <v>1535</v>
      </c>
      <c r="J135" s="76" t="s">
        <v>1536</v>
      </c>
      <c r="K135" s="76">
        <v>1</v>
      </c>
      <c r="L135" s="77">
        <v>44056</v>
      </c>
      <c r="M135" s="77">
        <v>44165</v>
      </c>
      <c r="N135" s="78">
        <f t="shared" si="50"/>
        <v>15.571428571428571</v>
      </c>
      <c r="O135" s="76" t="s">
        <v>1524</v>
      </c>
      <c r="P135" s="76">
        <v>1</v>
      </c>
      <c r="Q135" s="79">
        <f>IF(P135/K135&gt;1,100,+P135/K135*100)</f>
        <v>100</v>
      </c>
      <c r="R135" s="89">
        <f>+N135*Q135/100</f>
        <v>15.571428571428571</v>
      </c>
      <c r="S135" s="89">
        <f>IF(M135&lt;=$AG$1,R135,0)</f>
        <v>15.571428571428571</v>
      </c>
      <c r="T135" s="89">
        <f>IF($AG$1&gt;=M135,N135,0)</f>
        <v>15.571428571428571</v>
      </c>
      <c r="U135" s="73" t="s">
        <v>1845</v>
      </c>
      <c r="V135" s="100" t="str">
        <f>IF(Q135=100,"CUMPLIDA",IF(M135-$AG$1&lt;0,"VENCIDA",IF(M135-$AG$1&lt;=30,"PRÓXIMA A VENCER",IF(Q135&gt;0,"CON AVANCE","EN TERMINO"))))</f>
        <v>CUMPLIDA</v>
      </c>
      <c r="W135" s="100" t="str">
        <f>IF(A135&lt;&gt;"",IF(AC135=1,"VENCIDO",IF(AC135=2,"PRÓXIMO A VENCER",IF(AC135=3,"EN TERMINO",IF(AC135=4,"CON AVANCE",IF(AC135=5,"CUMPLIDO",))))),"")</f>
        <v>CUMPLIDO</v>
      </c>
      <c r="X135" s="104" t="s">
        <v>1577</v>
      </c>
      <c r="Y135" s="104" t="str">
        <f t="shared" si="52"/>
        <v>H4AF19</v>
      </c>
      <c r="Z135" s="104">
        <f>IF(A135&lt;&gt;"",1,#REF!+1)</f>
        <v>1</v>
      </c>
      <c r="AA135" s="104" t="str">
        <f t="shared" si="47"/>
        <v>H4AF19 - 1</v>
      </c>
      <c r="AB135" s="150">
        <f t="shared" si="35"/>
        <v>5</v>
      </c>
      <c r="AC135" s="150">
        <f t="shared" si="31"/>
        <v>5</v>
      </c>
      <c r="AD135" s="150" t="str">
        <f>IF(A135&lt;&gt;"",MID(F135,1,FIND(" ",F135,1)-1),AD134)</f>
        <v>H4AF19.</v>
      </c>
      <c r="AE135" s="150" t="str">
        <f t="shared" si="36"/>
        <v>H4AF19</v>
      </c>
      <c r="AF135" s="60"/>
      <c r="AG135" s="61"/>
      <c r="AH135" s="14"/>
    </row>
    <row r="136" spans="1:34" s="15" customFormat="1" ht="350.1" customHeight="1" x14ac:dyDescent="0.2">
      <c r="A136" s="141">
        <f>IF(ISBLANK(D136),"",COUNTA($D$2:D136))</f>
        <v>125</v>
      </c>
      <c r="B136" s="125">
        <f t="shared" si="48"/>
        <v>135</v>
      </c>
      <c r="C136" s="125"/>
      <c r="D136" s="73" t="s">
        <v>832</v>
      </c>
      <c r="E136" s="76" t="s">
        <v>1531</v>
      </c>
      <c r="F136" s="82" t="s">
        <v>1538</v>
      </c>
      <c r="G136" s="82" t="s">
        <v>1539</v>
      </c>
      <c r="H136" s="75" t="s">
        <v>1540</v>
      </c>
      <c r="I136" s="75" t="s">
        <v>1528</v>
      </c>
      <c r="J136" s="76" t="s">
        <v>1529</v>
      </c>
      <c r="K136" s="76">
        <v>6</v>
      </c>
      <c r="L136" s="77">
        <v>44056</v>
      </c>
      <c r="M136" s="77">
        <v>44226</v>
      </c>
      <c r="N136" s="78">
        <f t="shared" si="50"/>
        <v>24.285714285714285</v>
      </c>
      <c r="O136" s="76" t="s">
        <v>2062</v>
      </c>
      <c r="P136" s="76">
        <v>6</v>
      </c>
      <c r="Q136" s="79">
        <f>IF(P136/K136&gt;1,100,+P136/K136*100)</f>
        <v>100</v>
      </c>
      <c r="R136" s="89">
        <f>+N136*Q136/100</f>
        <v>24.285714285714285</v>
      </c>
      <c r="S136" s="89">
        <f>IF(M136&lt;=$AG$1,R136,0)</f>
        <v>24.285714285714285</v>
      </c>
      <c r="T136" s="89">
        <f>IF($AG$1&gt;=M136,N136,0)</f>
        <v>24.285714285714285</v>
      </c>
      <c r="U136" s="73" t="s">
        <v>1845</v>
      </c>
      <c r="V136" s="100" t="str">
        <f>IF(Q136=100,"CUMPLIDA",IF(M136-$AG$1&lt;0,"VENCIDA",IF(M136-$AG$1&lt;=30,"PRÓXIMA A VENCER",IF(Q136&gt;0,"CON AVANCE","EN TERMINO"))))</f>
        <v>CUMPLIDA</v>
      </c>
      <c r="W136" s="100" t="str">
        <f>IF(A136&lt;&gt;"",IF(AC136=1,"VENCIDO",IF(AC136=2,"PRÓXIMO A VENCER",IF(AC136=3,"EN TERMINO",IF(AC136=4,"CON AVANCE",IF(AC136=5,"CUMPLIDO",))))),"")</f>
        <v>CUMPLIDO</v>
      </c>
      <c r="X136" s="104" t="s">
        <v>1577</v>
      </c>
      <c r="Y136" s="104" t="str">
        <f t="shared" si="52"/>
        <v>H9AF19</v>
      </c>
      <c r="Z136" s="104">
        <f>IF(A136&lt;&gt;"",1,#REF!+1)</f>
        <v>1</v>
      </c>
      <c r="AA136" s="104" t="str">
        <f t="shared" si="47"/>
        <v>H9AF19 - 1</v>
      </c>
      <c r="AB136" s="150">
        <f t="shared" si="35"/>
        <v>5</v>
      </c>
      <c r="AC136" s="150">
        <f t="shared" si="31"/>
        <v>5</v>
      </c>
      <c r="AD136" s="150" t="str">
        <f>IF(A136&lt;&gt;"",MID(F136,1,FIND(" ",F136,1)-1),AD135)</f>
        <v>H9AF19.</v>
      </c>
      <c r="AE136" s="150" t="str">
        <f t="shared" si="36"/>
        <v>H9AF19</v>
      </c>
      <c r="AF136" s="60"/>
      <c r="AG136" s="61"/>
      <c r="AH136" s="14"/>
    </row>
    <row r="137" spans="1:34" s="15" customFormat="1" ht="350.1" customHeight="1" x14ac:dyDescent="0.2">
      <c r="A137" s="141">
        <f>IF(ISBLANK(D137),"",COUNTA($D$2:D137))</f>
        <v>126</v>
      </c>
      <c r="B137" s="125">
        <f t="shared" si="48"/>
        <v>136</v>
      </c>
      <c r="C137" s="125"/>
      <c r="D137" s="73" t="s">
        <v>832</v>
      </c>
      <c r="E137" s="76" t="s">
        <v>1541</v>
      </c>
      <c r="F137" s="80" t="s">
        <v>1542</v>
      </c>
      <c r="G137" s="80" t="s">
        <v>1543</v>
      </c>
      <c r="H137" s="75" t="s">
        <v>1510</v>
      </c>
      <c r="I137" s="75" t="s">
        <v>1522</v>
      </c>
      <c r="J137" s="76" t="s">
        <v>1512</v>
      </c>
      <c r="K137" s="76">
        <v>1</v>
      </c>
      <c r="L137" s="77">
        <v>44056</v>
      </c>
      <c r="M137" s="77">
        <v>44196</v>
      </c>
      <c r="N137" s="78">
        <f t="shared" si="50"/>
        <v>20</v>
      </c>
      <c r="O137" s="76" t="s">
        <v>2043</v>
      </c>
      <c r="P137" s="76">
        <v>1</v>
      </c>
      <c r="Q137" s="79">
        <f>IF(P137/K137&gt;1,100,+P137/K137*100)</f>
        <v>100</v>
      </c>
      <c r="R137" s="89">
        <f>+N137*Q137/100</f>
        <v>20</v>
      </c>
      <c r="S137" s="89">
        <f>IF(M137&lt;=$AG$1,R137,0)</f>
        <v>20</v>
      </c>
      <c r="T137" s="89">
        <f>IF($AG$1&gt;=M137,N137,0)</f>
        <v>20</v>
      </c>
      <c r="U137" s="73" t="s">
        <v>1845</v>
      </c>
      <c r="V137" s="100" t="str">
        <f>IF(Q137=100,"CUMPLIDA",IF(M137-$AG$1&lt;0,"VENCIDA",IF(M137-$AG$1&lt;=30,"PRÓXIMA A VENCER",IF(Q137&gt;0,"CON AVANCE","EN TERMINO"))))</f>
        <v>CUMPLIDA</v>
      </c>
      <c r="W137" s="100" t="str">
        <f>IF(A137&lt;&gt;"",IF(AC137=1,"VENCIDO",IF(AC137=2,"PRÓXIMO A VENCER",IF(AC137=3,"EN TERMINO",IF(AC137=4,"CON AVANCE",IF(AC137=5,"CUMPLIDO",))))),"")</f>
        <v>CUMPLIDO</v>
      </c>
      <c r="X137" s="104" t="s">
        <v>1577</v>
      </c>
      <c r="Y137" s="104" t="str">
        <f t="shared" si="52"/>
        <v>H15AF19</v>
      </c>
      <c r="Z137" s="104">
        <f>IF(A137&lt;&gt;"",1,#REF!+1)</f>
        <v>1</v>
      </c>
      <c r="AA137" s="104" t="str">
        <f t="shared" si="47"/>
        <v>H15AF19 - 1</v>
      </c>
      <c r="AB137" s="150">
        <f t="shared" si="35"/>
        <v>5</v>
      </c>
      <c r="AC137" s="150">
        <f t="shared" si="31"/>
        <v>5</v>
      </c>
      <c r="AD137" s="150" t="str">
        <f>IF(A137&lt;&gt;"",MID(F137,1,FIND(" ",F137,1)-1),AD136)</f>
        <v>H15AF19.</v>
      </c>
      <c r="AE137" s="150" t="str">
        <f t="shared" si="36"/>
        <v>H15AF19</v>
      </c>
      <c r="AF137" s="60"/>
      <c r="AG137" s="61"/>
      <c r="AH137" s="14"/>
    </row>
    <row r="138" spans="1:34" s="15" customFormat="1" ht="350.1" customHeight="1" x14ac:dyDescent="0.2">
      <c r="A138" s="141">
        <f>IF(ISBLANK(D138),"",COUNTA($D$2:D138))</f>
        <v>127</v>
      </c>
      <c r="B138" s="125">
        <f t="shared" si="48"/>
        <v>137</v>
      </c>
      <c r="C138" s="125"/>
      <c r="D138" s="73" t="s">
        <v>831</v>
      </c>
      <c r="E138" s="76" t="s">
        <v>1513</v>
      </c>
      <c r="F138" s="80" t="s">
        <v>1544</v>
      </c>
      <c r="G138" s="80" t="s">
        <v>1545</v>
      </c>
      <c r="H138" s="75" t="s">
        <v>1510</v>
      </c>
      <c r="I138" s="75" t="s">
        <v>1522</v>
      </c>
      <c r="J138" s="76" t="s">
        <v>1512</v>
      </c>
      <c r="K138" s="76">
        <v>1</v>
      </c>
      <c r="L138" s="77">
        <v>44056</v>
      </c>
      <c r="M138" s="77">
        <v>44196</v>
      </c>
      <c r="N138" s="78">
        <f t="shared" si="50"/>
        <v>20</v>
      </c>
      <c r="O138" s="76" t="s">
        <v>2044</v>
      </c>
      <c r="P138" s="76">
        <v>1</v>
      </c>
      <c r="Q138" s="79">
        <f>IF(P138/K138&gt;1,100,+P138/K138*100)</f>
        <v>100</v>
      </c>
      <c r="R138" s="89">
        <f>+N138*Q138/100</f>
        <v>20</v>
      </c>
      <c r="S138" s="89">
        <f>IF(M138&lt;=$AG$1,R138,0)</f>
        <v>20</v>
      </c>
      <c r="T138" s="89">
        <f>IF($AG$1&gt;=M138,N138,0)</f>
        <v>20</v>
      </c>
      <c r="U138" s="73" t="s">
        <v>1845</v>
      </c>
      <c r="V138" s="100" t="str">
        <f>IF(Q138=100,"CUMPLIDA",IF(M138-$AG$1&lt;0,"VENCIDA",IF(M138-$AG$1&lt;=30,"PRÓXIMA A VENCER",IF(Q138&gt;0,"CON AVANCE","EN TERMINO"))))</f>
        <v>CUMPLIDA</v>
      </c>
      <c r="W138" s="100" t="str">
        <f>IF(A138&lt;&gt;"",IF(AC138=1,"VENCIDO",IF(AC138=2,"PRÓXIMO A VENCER",IF(AC138=3,"EN TERMINO",IF(AC138=4,"CON AVANCE",IF(AC138=5,"CUMPLIDO",))))),"")</f>
        <v>CUMPLIDO</v>
      </c>
      <c r="X138" s="104" t="s">
        <v>1577</v>
      </c>
      <c r="Y138" s="104" t="str">
        <f t="shared" si="52"/>
        <v>H17AF19</v>
      </c>
      <c r="Z138" s="104">
        <f>IF(A138&lt;&gt;"",1,#REF!+1)</f>
        <v>1</v>
      </c>
      <c r="AA138" s="104" t="str">
        <f t="shared" si="47"/>
        <v>H17AF19 - 1</v>
      </c>
      <c r="AB138" s="150">
        <f t="shared" si="35"/>
        <v>5</v>
      </c>
      <c r="AC138" s="150">
        <f t="shared" si="31"/>
        <v>5</v>
      </c>
      <c r="AD138" s="150" t="str">
        <f>IF(A138&lt;&gt;"",MID(F138,1,FIND(" ",F138,1)-1),AD137)</f>
        <v>H17AF19.</v>
      </c>
      <c r="AE138" s="150" t="str">
        <f t="shared" si="36"/>
        <v>H17AF19</v>
      </c>
      <c r="AF138" s="60"/>
      <c r="AG138" s="61"/>
      <c r="AH138" s="14"/>
    </row>
    <row r="139" spans="1:34" s="15" customFormat="1" ht="350.1" customHeight="1" x14ac:dyDescent="0.2">
      <c r="A139" s="141">
        <f>IF(ISBLANK(D139),"",COUNTA($D$2:D139))</f>
        <v>128</v>
      </c>
      <c r="B139" s="125">
        <f t="shared" si="48"/>
        <v>138</v>
      </c>
      <c r="C139" s="125"/>
      <c r="D139" s="138" t="s">
        <v>1546</v>
      </c>
      <c r="E139" s="76" t="s">
        <v>1513</v>
      </c>
      <c r="F139" s="80" t="s">
        <v>1569</v>
      </c>
      <c r="G139" s="80" t="s">
        <v>1547</v>
      </c>
      <c r="H139" s="75" t="s">
        <v>1510</v>
      </c>
      <c r="I139" s="75" t="s">
        <v>1522</v>
      </c>
      <c r="J139" s="76" t="s">
        <v>1512</v>
      </c>
      <c r="K139" s="76">
        <v>1</v>
      </c>
      <c r="L139" s="77">
        <v>44056</v>
      </c>
      <c r="M139" s="77">
        <v>44196</v>
      </c>
      <c r="N139" s="78">
        <f t="shared" si="50"/>
        <v>20</v>
      </c>
      <c r="O139" s="76" t="s">
        <v>2317</v>
      </c>
      <c r="P139" s="76">
        <v>1</v>
      </c>
      <c r="Q139" s="79">
        <f>IF(P139/K139&gt;1,100,+P139/K139*100)</f>
        <v>100</v>
      </c>
      <c r="R139" s="89">
        <f>+N139*Q139/100</f>
        <v>20</v>
      </c>
      <c r="S139" s="89">
        <f>IF(M139&lt;=$AG$1,R139,0)</f>
        <v>20</v>
      </c>
      <c r="T139" s="89">
        <f>IF($AG$1&gt;=M139,N139,0)</f>
        <v>20</v>
      </c>
      <c r="U139" s="73" t="s">
        <v>1845</v>
      </c>
      <c r="V139" s="100" t="str">
        <f>IF(Q139=100,"CUMPLIDA",IF(M139-$AG$1&lt;0,"VENCIDA",IF(M139-$AG$1&lt;=30,"PRÓXIMA A VENCER",IF(Q139&gt;0,"CON AVANCE","EN TERMINO"))))</f>
        <v>CUMPLIDA</v>
      </c>
      <c r="W139" s="100" t="str">
        <f>IF(A139&lt;&gt;"",IF(AC139=1,"VENCIDO",IF(AC139=2,"PRÓXIMO A VENCER",IF(AC139=3,"EN TERMINO",IF(AC139=4,"CON AVANCE",IF(AC139=5,"CUMPLIDO",))))),"")</f>
        <v>CUMPLIDO</v>
      </c>
      <c r="X139" s="104" t="s">
        <v>1577</v>
      </c>
      <c r="Y139" s="104" t="str">
        <f t="shared" si="52"/>
        <v>H18AF19</v>
      </c>
      <c r="Z139" s="104">
        <f>IF(A139&lt;&gt;"",1,Z138+1)</f>
        <v>1</v>
      </c>
      <c r="AA139" s="104" t="str">
        <f t="shared" si="47"/>
        <v>H18AF19 - 1</v>
      </c>
      <c r="AB139" s="150">
        <f t="shared" si="35"/>
        <v>5</v>
      </c>
      <c r="AC139" s="150">
        <f t="shared" si="31"/>
        <v>5</v>
      </c>
      <c r="AD139" s="150" t="str">
        <f>IF(A139&lt;&gt;"",MID(F139,1,FIND(" ",F139,1)-1),AD138)</f>
        <v>H18AF19.</v>
      </c>
      <c r="AE139" s="150" t="str">
        <f t="shared" si="36"/>
        <v>H18AF19</v>
      </c>
      <c r="AF139" s="60"/>
      <c r="AG139" s="61"/>
      <c r="AH139" s="14"/>
    </row>
    <row r="140" spans="1:34" s="15" customFormat="1" ht="350.1" customHeight="1" x14ac:dyDescent="0.2">
      <c r="A140" s="141">
        <f>IF(ISBLANK(D140),"",COUNTA($D$2:D140))</f>
        <v>129</v>
      </c>
      <c r="B140" s="125">
        <f t="shared" si="48"/>
        <v>139</v>
      </c>
      <c r="C140" s="125"/>
      <c r="D140" s="73" t="s">
        <v>831</v>
      </c>
      <c r="E140" s="76" t="s">
        <v>1548</v>
      </c>
      <c r="F140" s="82" t="s">
        <v>1549</v>
      </c>
      <c r="G140" s="82" t="s">
        <v>1550</v>
      </c>
      <c r="H140" s="75" t="s">
        <v>1510</v>
      </c>
      <c r="I140" s="75" t="s">
        <v>1522</v>
      </c>
      <c r="J140" s="76" t="s">
        <v>1512</v>
      </c>
      <c r="K140" s="76">
        <v>1</v>
      </c>
      <c r="L140" s="77">
        <v>44056</v>
      </c>
      <c r="M140" s="77">
        <v>44196</v>
      </c>
      <c r="N140" s="78">
        <f t="shared" si="50"/>
        <v>20</v>
      </c>
      <c r="O140" s="76" t="s">
        <v>2054</v>
      </c>
      <c r="P140" s="76">
        <v>1</v>
      </c>
      <c r="Q140" s="79">
        <f>IF(P140/K140&gt;1,100,+P140/K140*100)</f>
        <v>100</v>
      </c>
      <c r="R140" s="89">
        <f>+N140*Q140/100</f>
        <v>20</v>
      </c>
      <c r="S140" s="89">
        <f>IF(M140&lt;=$AG$1,R140,0)</f>
        <v>20</v>
      </c>
      <c r="T140" s="89">
        <f>IF($AG$1&gt;=M140,N140,0)</f>
        <v>20</v>
      </c>
      <c r="U140" s="73"/>
      <c r="V140" s="100" t="str">
        <f>IF(Q140=100,"CUMPLIDA",IF(M140-$AG$1&lt;0,"VENCIDA",IF(M140-$AG$1&lt;=30,"PRÓXIMA A VENCER",IF(Q140&gt;0,"CON AVANCE","EN TERMINO"))))</f>
        <v>CUMPLIDA</v>
      </c>
      <c r="W140" s="100" t="str">
        <f>IF(A140&lt;&gt;"",IF(AC140=1,"VENCIDO",IF(AC140=2,"PRÓXIMO A VENCER",IF(AC140=3,"EN TERMINO",IF(AC140=4,"CON AVANCE",IF(AC140=5,"CUMPLIDO",))))),"")</f>
        <v>CUMPLIDO</v>
      </c>
      <c r="X140" s="104" t="s">
        <v>1577</v>
      </c>
      <c r="Y140" s="104" t="str">
        <f t="shared" si="52"/>
        <v>H19AF19</v>
      </c>
      <c r="Z140" s="104">
        <f>IF(A140&lt;&gt;"",1,Z139+1)</f>
        <v>1</v>
      </c>
      <c r="AA140" s="104" t="str">
        <f t="shared" si="47"/>
        <v>H19AF19 - 1</v>
      </c>
      <c r="AB140" s="150">
        <f t="shared" si="35"/>
        <v>5</v>
      </c>
      <c r="AC140" s="150">
        <f t="shared" si="31"/>
        <v>5</v>
      </c>
      <c r="AD140" s="150" t="str">
        <f>IF(A140&lt;&gt;"",MID(F140,1,FIND(" ",F140,1)-1),AD139)</f>
        <v>H19AF19.</v>
      </c>
      <c r="AE140" s="150" t="str">
        <f t="shared" si="36"/>
        <v>H19AF19</v>
      </c>
      <c r="AF140" s="60"/>
      <c r="AG140" s="61"/>
      <c r="AH140" s="14"/>
    </row>
    <row r="141" spans="1:34" s="15" customFormat="1" ht="350.1" customHeight="1" x14ac:dyDescent="0.2">
      <c r="A141" s="141">
        <f>IF(ISBLANK(D141),"",COUNTA($D$2:D141))</f>
        <v>130</v>
      </c>
      <c r="B141" s="125">
        <f t="shared" si="48"/>
        <v>140</v>
      </c>
      <c r="C141" s="125"/>
      <c r="D141" s="73" t="s">
        <v>1551</v>
      </c>
      <c r="E141" s="76" t="s">
        <v>1548</v>
      </c>
      <c r="F141" s="82" t="s">
        <v>1552</v>
      </c>
      <c r="G141" s="80" t="s">
        <v>1553</v>
      </c>
      <c r="H141" s="75" t="s">
        <v>1554</v>
      </c>
      <c r="I141" s="75" t="s">
        <v>1555</v>
      </c>
      <c r="J141" s="76" t="s">
        <v>1556</v>
      </c>
      <c r="K141" s="76">
        <v>5</v>
      </c>
      <c r="L141" s="77">
        <v>44056</v>
      </c>
      <c r="M141" s="77">
        <v>44196</v>
      </c>
      <c r="N141" s="78">
        <f t="shared" si="50"/>
        <v>20</v>
      </c>
      <c r="O141" s="76" t="s">
        <v>2059</v>
      </c>
      <c r="P141" s="76">
        <v>5</v>
      </c>
      <c r="Q141" s="79">
        <f>IF(P141/K141&gt;1,100,+P141/K141*100)</f>
        <v>100</v>
      </c>
      <c r="R141" s="89">
        <f>+N141*Q141/100</f>
        <v>20</v>
      </c>
      <c r="S141" s="89">
        <f>IF(M141&lt;=$AG$1,R141,0)</f>
        <v>20</v>
      </c>
      <c r="T141" s="89">
        <f>IF($AG$1&gt;=M141,N141,0)</f>
        <v>20</v>
      </c>
      <c r="U141" s="73"/>
      <c r="V141" s="100" t="str">
        <f>IF(Q141=100,"CUMPLIDA",IF(M141-$AG$1&lt;0,"VENCIDA",IF(M141-$AG$1&lt;=30,"PRÓXIMA A VENCER",IF(Q141&gt;0,"CON AVANCE","EN TERMINO"))))</f>
        <v>CUMPLIDA</v>
      </c>
      <c r="W141" s="100" t="str">
        <f>IF(A141&lt;&gt;"",IF(AC141=1,"VENCIDO",IF(AC141=2,"PRÓXIMO A VENCER",IF(AC141=3,"EN TERMINO",IF(AC141=4,"CON AVANCE",IF(AC141=5,"CUMPLIDO",))))),"")</f>
        <v>CUMPLIDO</v>
      </c>
      <c r="X141" s="104" t="s">
        <v>1577</v>
      </c>
      <c r="Y141" s="104" t="str">
        <f t="shared" si="52"/>
        <v>H20AF19</v>
      </c>
      <c r="Z141" s="104">
        <f>IF(A141&lt;&gt;"",1,Z140+1)</f>
        <v>1</v>
      </c>
      <c r="AA141" s="104" t="str">
        <f t="shared" si="47"/>
        <v>H20AF19 - 1</v>
      </c>
      <c r="AB141" s="150">
        <f t="shared" si="35"/>
        <v>5</v>
      </c>
      <c r="AC141" s="150">
        <f t="shared" si="31"/>
        <v>5</v>
      </c>
      <c r="AD141" s="150" t="str">
        <f>IF(A141&lt;&gt;"",MID(F141,1,FIND(" ",F141,1)-1),AD140)</f>
        <v>H20AF19.</v>
      </c>
      <c r="AE141" s="150" t="str">
        <f t="shared" si="36"/>
        <v>H20AF19</v>
      </c>
      <c r="AF141" s="60"/>
      <c r="AG141" s="61"/>
      <c r="AH141" s="14"/>
    </row>
    <row r="142" spans="1:34" s="15" customFormat="1" ht="371.25" hidden="1" customHeight="1" x14ac:dyDescent="0.2">
      <c r="A142" s="141">
        <f>IF(ISBLANK(D142),"",COUNTA($D$2:D142))</f>
        <v>131</v>
      </c>
      <c r="B142" s="125">
        <f t="shared" si="48"/>
        <v>141</v>
      </c>
      <c r="C142" s="125"/>
      <c r="D142" s="73" t="s">
        <v>1557</v>
      </c>
      <c r="E142" s="76" t="s">
        <v>1558</v>
      </c>
      <c r="F142" s="82" t="s">
        <v>1609</v>
      </c>
      <c r="G142" s="80" t="s">
        <v>1559</v>
      </c>
      <c r="H142" s="75" t="s">
        <v>1560</v>
      </c>
      <c r="I142" s="75" t="s">
        <v>1561</v>
      </c>
      <c r="J142" s="76" t="s">
        <v>1562</v>
      </c>
      <c r="K142" s="73">
        <v>1</v>
      </c>
      <c r="L142" s="77">
        <v>44056</v>
      </c>
      <c r="M142" s="77">
        <v>44165</v>
      </c>
      <c r="N142" s="78">
        <f t="shared" si="50"/>
        <v>15.571428571428571</v>
      </c>
      <c r="O142" s="76" t="s">
        <v>2045</v>
      </c>
      <c r="P142" s="76">
        <v>0.3</v>
      </c>
      <c r="Q142" s="79">
        <f>IF(P142/K142&gt;1,100,+P142/K142*100)</f>
        <v>30</v>
      </c>
      <c r="R142" s="89">
        <f>+N142*Q142/100</f>
        <v>4.6714285714285708</v>
      </c>
      <c r="S142" s="89">
        <f>IF(M142&lt;=$AG$1,R142,0)</f>
        <v>4.6714285714285708</v>
      </c>
      <c r="T142" s="89">
        <f>IF($AG$1&gt;=M142,N142,0)</f>
        <v>15.571428571428571</v>
      </c>
      <c r="U142" s="73"/>
      <c r="V142" s="100" t="str">
        <f>IF(Q142=100,"CUMPLIDA",IF(M142-$AG$1&lt;0,"VENCIDA",IF(M142-$AG$1&lt;=30,"PRÓXIMA A VENCER",IF(Q142&gt;0,"CON AVANCE","EN TERMINO"))))</f>
        <v>VENCIDA</v>
      </c>
      <c r="W142" s="100" t="str">
        <f>IF(A142&lt;&gt;"",IF(AC142=1,"VENCIDO",IF(AC142=2,"PRÓXIMO A VENCER",IF(AC142=3,"EN TERMINO",IF(AC142=4,"CON AVANCE",IF(AC142=5,"CUMPLIDO",))))),"")</f>
        <v>VENCIDO</v>
      </c>
      <c r="X142" s="104" t="s">
        <v>1577</v>
      </c>
      <c r="Y142" s="104" t="str">
        <f t="shared" si="52"/>
        <v>H21AF19</v>
      </c>
      <c r="Z142" s="104">
        <f>IF(A142&lt;&gt;"",1,Z141+1)</f>
        <v>1</v>
      </c>
      <c r="AA142" s="104" t="str">
        <f t="shared" si="47"/>
        <v>H21AF19 - 1</v>
      </c>
      <c r="AB142" s="150">
        <f t="shared" si="35"/>
        <v>1</v>
      </c>
      <c r="AC142" s="150">
        <f t="shared" si="31"/>
        <v>1</v>
      </c>
      <c r="AD142" s="150" t="str">
        <f>IF(A142&lt;&gt;"",MID(F142,1,FIND(" ",F142,1)-1),AD141)</f>
        <v>H21AF19.</v>
      </c>
      <c r="AE142" s="150" t="str">
        <f t="shared" si="36"/>
        <v>H21AF19</v>
      </c>
      <c r="AF142" s="60"/>
      <c r="AG142" s="61"/>
      <c r="AH142" s="14"/>
    </row>
    <row r="143" spans="1:34" s="15" customFormat="1" ht="387" hidden="1" customHeight="1" x14ac:dyDescent="0.2">
      <c r="A143" s="141" t="str">
        <f>IF(ISBLANK(D143),"",COUNTA($D$2:D143))</f>
        <v/>
      </c>
      <c r="B143" s="125">
        <f t="shared" si="48"/>
        <v>142</v>
      </c>
      <c r="C143" s="125"/>
      <c r="D143" s="73"/>
      <c r="E143" s="76" t="s">
        <v>1558</v>
      </c>
      <c r="F143" s="82" t="s">
        <v>1610</v>
      </c>
      <c r="G143" s="80" t="s">
        <v>1559</v>
      </c>
      <c r="H143" s="85" t="s">
        <v>1563</v>
      </c>
      <c r="I143" s="85" t="s">
        <v>1564</v>
      </c>
      <c r="J143" s="75" t="s">
        <v>1565</v>
      </c>
      <c r="K143" s="76">
        <v>1</v>
      </c>
      <c r="L143" s="77">
        <v>44056</v>
      </c>
      <c r="M143" s="77">
        <v>44196</v>
      </c>
      <c r="N143" s="78">
        <f t="shared" si="50"/>
        <v>20</v>
      </c>
      <c r="O143" s="76" t="s">
        <v>2046</v>
      </c>
      <c r="P143" s="76">
        <v>0</v>
      </c>
      <c r="Q143" s="79">
        <f>IF(P143/K143&gt;1,100,+P143/K143*100)</f>
        <v>0</v>
      </c>
      <c r="R143" s="89">
        <f>+N143*Q143/100</f>
        <v>0</v>
      </c>
      <c r="S143" s="89">
        <f>IF(M143&lt;=$AG$1,R143,0)</f>
        <v>0</v>
      </c>
      <c r="T143" s="89">
        <f>IF($AG$1&gt;=M143,N143,0)</f>
        <v>20</v>
      </c>
      <c r="U143" s="73"/>
      <c r="V143" s="100" t="str">
        <f>IF(Q143=100,"CUMPLIDA",IF(M143-$AG$1&lt;0,"VENCIDA",IF(M143-$AG$1&lt;=30,"PRÓXIMA A VENCER",IF(Q143&gt;0,"CON AVANCE","EN TERMINO"))))</f>
        <v>VENCIDA</v>
      </c>
      <c r="W143" s="100" t="str">
        <f>IF(A143&lt;&gt;"",IF(AC143=1,"VENCIDO",IF(AC143=2,"PRÓXIMO A VENCER",IF(AC143=3,"EN TERMINO",IF(AC143=4,"CON AVANCE",IF(AC143=5,"CUMPLIDO",))))),"")</f>
        <v/>
      </c>
      <c r="X143" s="104" t="s">
        <v>1577</v>
      </c>
      <c r="Y143" s="104" t="str">
        <f t="shared" si="52"/>
        <v>H21AF19</v>
      </c>
      <c r="Z143" s="104">
        <f>IF(A143&lt;&gt;"",1,Z142+1)</f>
        <v>2</v>
      </c>
      <c r="AA143" s="104" t="str">
        <f t="shared" si="47"/>
        <v>H21AF19 - 2</v>
      </c>
      <c r="AB143" s="150">
        <f t="shared" si="35"/>
        <v>1</v>
      </c>
      <c r="AC143" s="150">
        <f t="shared" si="31"/>
        <v>1</v>
      </c>
      <c r="AD143" s="150" t="str">
        <f>IF(A143&lt;&gt;"",MID(F143,1,FIND(" ",F143,1)-1),AD142)</f>
        <v>H21AF19.</v>
      </c>
      <c r="AE143" s="150" t="str">
        <f t="shared" si="36"/>
        <v>H21AF19</v>
      </c>
      <c r="AF143" s="60"/>
      <c r="AG143" s="61"/>
      <c r="AH143" s="14"/>
    </row>
    <row r="144" spans="1:34" s="15" customFormat="1" ht="375.75" hidden="1" customHeight="1" x14ac:dyDescent="0.2">
      <c r="A144" s="141" t="str">
        <f>IF(ISBLANK(D144),"",COUNTA($D$2:D144))</f>
        <v/>
      </c>
      <c r="B144" s="125">
        <f t="shared" si="48"/>
        <v>143</v>
      </c>
      <c r="C144" s="125"/>
      <c r="D144" s="73"/>
      <c r="E144" s="76" t="s">
        <v>1558</v>
      </c>
      <c r="F144" s="82" t="s">
        <v>1611</v>
      </c>
      <c r="G144" s="80" t="s">
        <v>1559</v>
      </c>
      <c r="H144" s="75" t="s">
        <v>1566</v>
      </c>
      <c r="I144" s="75" t="s">
        <v>1567</v>
      </c>
      <c r="J144" s="75" t="s">
        <v>1568</v>
      </c>
      <c r="K144" s="76">
        <v>1</v>
      </c>
      <c r="L144" s="77">
        <v>44056</v>
      </c>
      <c r="M144" s="77">
        <v>44196</v>
      </c>
      <c r="N144" s="78">
        <f t="shared" si="50"/>
        <v>20</v>
      </c>
      <c r="O144" s="76" t="s">
        <v>2047</v>
      </c>
      <c r="P144" s="76">
        <v>0</v>
      </c>
      <c r="Q144" s="79">
        <f>IF(P144/K144&gt;1,100,+P144/K144*100)</f>
        <v>0</v>
      </c>
      <c r="R144" s="89">
        <f>+N144*Q144/100</f>
        <v>0</v>
      </c>
      <c r="S144" s="89">
        <f>IF(M144&lt;=$AG$1,R144,0)</f>
        <v>0</v>
      </c>
      <c r="T144" s="89">
        <f>IF($AG$1&gt;=M144,N144,0)</f>
        <v>20</v>
      </c>
      <c r="U144" s="73"/>
      <c r="V144" s="100" t="str">
        <f>IF(Q144=100,"CUMPLIDA",IF(M144-$AG$1&lt;0,"VENCIDA",IF(M144-$AG$1&lt;=30,"PRÓXIMA A VENCER",IF(Q144&gt;0,"CON AVANCE","EN TERMINO"))))</f>
        <v>VENCIDA</v>
      </c>
      <c r="W144" s="100" t="str">
        <f>IF(A144&lt;&gt;"",IF(AC144=1,"VENCIDO",IF(AC144=2,"PRÓXIMO A VENCER",IF(AC144=3,"EN TERMINO",IF(AC144=4,"CON AVANCE",IF(AC144=5,"CUMPLIDO",))))),"")</f>
        <v/>
      </c>
      <c r="X144" s="104" t="s">
        <v>1577</v>
      </c>
      <c r="Y144" s="104" t="str">
        <f t="shared" si="52"/>
        <v>H21AF19</v>
      </c>
      <c r="Z144" s="104">
        <f>IF(A144&lt;&gt;"",1,Z143+1)</f>
        <v>3</v>
      </c>
      <c r="AA144" s="104" t="str">
        <f t="shared" si="47"/>
        <v>H21AF19 - 3</v>
      </c>
      <c r="AB144" s="150">
        <f t="shared" si="35"/>
        <v>1</v>
      </c>
      <c r="AC144" s="150">
        <f t="shared" si="31"/>
        <v>1</v>
      </c>
      <c r="AD144" s="150" t="str">
        <f>IF(A144&lt;&gt;"",MID(F144,1,FIND(" ",F144,1)-1),AD143)</f>
        <v>H21AF19.</v>
      </c>
      <c r="AE144" s="150" t="str">
        <f t="shared" si="36"/>
        <v>H21AF19</v>
      </c>
      <c r="AF144" s="60"/>
      <c r="AG144" s="61"/>
      <c r="AH144" s="14"/>
    </row>
    <row r="145" spans="1:34" s="15" customFormat="1" ht="350.1" hidden="1" customHeight="1" x14ac:dyDescent="0.2">
      <c r="A145" s="141">
        <f>IF(ISBLANK(D145),"",COUNTA($D$2:D145))</f>
        <v>132</v>
      </c>
      <c r="B145" s="125">
        <f t="shared" si="48"/>
        <v>144</v>
      </c>
      <c r="C145" s="125"/>
      <c r="D145" s="73" t="s">
        <v>831</v>
      </c>
      <c r="E145" s="73" t="s">
        <v>1501</v>
      </c>
      <c r="F145" s="82" t="s">
        <v>1881</v>
      </c>
      <c r="G145" s="82" t="s">
        <v>1571</v>
      </c>
      <c r="H145" s="85" t="s">
        <v>1572</v>
      </c>
      <c r="I145" s="85" t="s">
        <v>1502</v>
      </c>
      <c r="J145" s="76" t="s">
        <v>1503</v>
      </c>
      <c r="K145" s="76">
        <v>1</v>
      </c>
      <c r="L145" s="77">
        <v>44032</v>
      </c>
      <c r="M145" s="77">
        <v>44165</v>
      </c>
      <c r="N145" s="78">
        <f t="shared" ref="N145:N149" si="53">(+M145-L145)/7</f>
        <v>19</v>
      </c>
      <c r="O145" s="76" t="s">
        <v>2035</v>
      </c>
      <c r="P145" s="76">
        <v>0.3</v>
      </c>
      <c r="Q145" s="79">
        <f>IF(P145/K145&gt;1,100,+P145/K145*100)</f>
        <v>30</v>
      </c>
      <c r="R145" s="89">
        <f>+N145*Q145/100</f>
        <v>5.7</v>
      </c>
      <c r="S145" s="89">
        <f>IF(M145&lt;=$AG$1,R145,0)</f>
        <v>5.7</v>
      </c>
      <c r="T145" s="89">
        <f>IF($AG$1&gt;=M145,N145,0)</f>
        <v>19</v>
      </c>
      <c r="U145" s="73"/>
      <c r="V145" s="100" t="str">
        <f>IF(Q145=100,"CUMPLIDA",IF(M145-$AG$1&lt;0,"VENCIDA",IF(M145-$AG$1&lt;=30,"PRÓXIMA A VENCER",IF(Q145&gt;0,"CON AVANCE","EN TERMINO"))))</f>
        <v>VENCIDA</v>
      </c>
      <c r="W145" s="100" t="str">
        <f>IF(A145&lt;&gt;"",IF(AC145=1,"VENCIDO",IF(AC145=2,"PRÓXIMO A VENCER",IF(AC145=3,"EN TERMINO",IF(AC145=4,"CON AVANCE",IF(AC145=5,"CUMPLIDO",))))),"")</f>
        <v>VENCIDO</v>
      </c>
      <c r="X145" s="129" t="s">
        <v>1570</v>
      </c>
      <c r="Y145" s="104" t="str">
        <f t="shared" si="52"/>
        <v>H1ACPP</v>
      </c>
      <c r="Z145" s="104">
        <f>IF(A145&lt;&gt;"",1,Z144+1)</f>
        <v>1</v>
      </c>
      <c r="AA145" s="104" t="str">
        <f t="shared" si="47"/>
        <v>H1ACPP - 1</v>
      </c>
      <c r="AB145" s="150">
        <f t="shared" si="35"/>
        <v>1</v>
      </c>
      <c r="AC145" s="150">
        <f t="shared" si="31"/>
        <v>1</v>
      </c>
      <c r="AD145" s="150" t="str">
        <f>IF(A145&lt;&gt;"",MID(F145,1,FIND(" ",F145,1)-1),AD144)</f>
        <v>H1ACPP.</v>
      </c>
      <c r="AE145" s="150" t="str">
        <f t="shared" si="36"/>
        <v>H1ACPP</v>
      </c>
      <c r="AF145" s="60"/>
      <c r="AG145" s="61"/>
      <c r="AH145" s="14"/>
    </row>
    <row r="146" spans="1:34" s="15" customFormat="1" ht="350.1" hidden="1" customHeight="1" x14ac:dyDescent="0.2">
      <c r="A146" s="141">
        <f>IF(ISBLANK(D146),"",COUNTA($D$2:D146))</f>
        <v>133</v>
      </c>
      <c r="B146" s="125">
        <f t="shared" si="48"/>
        <v>145</v>
      </c>
      <c r="C146" s="125"/>
      <c r="D146" s="73" t="s">
        <v>832</v>
      </c>
      <c r="E146" s="73" t="s">
        <v>1127</v>
      </c>
      <c r="F146" s="80" t="s">
        <v>1504</v>
      </c>
      <c r="G146" s="80" t="s">
        <v>1505</v>
      </c>
      <c r="H146" s="75" t="s">
        <v>1506</v>
      </c>
      <c r="I146" s="75" t="s">
        <v>2011</v>
      </c>
      <c r="J146" s="76" t="s">
        <v>9</v>
      </c>
      <c r="K146" s="76">
        <v>1</v>
      </c>
      <c r="L146" s="77">
        <v>44032</v>
      </c>
      <c r="M146" s="77">
        <v>44196</v>
      </c>
      <c r="N146" s="78">
        <f t="shared" si="53"/>
        <v>23.428571428571427</v>
      </c>
      <c r="O146" s="76" t="s">
        <v>2031</v>
      </c>
      <c r="P146" s="76">
        <v>0</v>
      </c>
      <c r="Q146" s="79">
        <f>IF(P146/K146&gt;1,100,+P146/K146*100)</f>
        <v>0</v>
      </c>
      <c r="R146" s="89">
        <f>+N146*Q146/100</f>
        <v>0</v>
      </c>
      <c r="S146" s="89">
        <f>IF(M146&lt;=$AG$1,R146,0)</f>
        <v>0</v>
      </c>
      <c r="T146" s="89">
        <f>IF($AG$1&gt;=M146,N146,0)</f>
        <v>23.428571428571427</v>
      </c>
      <c r="U146" s="73"/>
      <c r="V146" s="100" t="str">
        <f>IF(Q146=100,"CUMPLIDA",IF(M146-$AG$1&lt;0,"VENCIDA",IF(M146-$AG$1&lt;=30,"PRÓXIMA A VENCER",IF(Q146&gt;0,"CON AVANCE","EN TERMINO"))))</f>
        <v>VENCIDA</v>
      </c>
      <c r="W146" s="100" t="str">
        <f>IF(A146&lt;&gt;"",IF(AC146=1,"VENCIDO",IF(AC146=2,"PRÓXIMO A VENCER",IF(AC146=3,"EN TERMINO",IF(AC146=4,"CON AVANCE",IF(AC146=5,"CUMPLIDO",))))),"")</f>
        <v>VENCIDO</v>
      </c>
      <c r="X146" s="129" t="s">
        <v>1570</v>
      </c>
      <c r="Y146" s="104" t="str">
        <f t="shared" si="52"/>
        <v>H2ACPP</v>
      </c>
      <c r="Z146" s="104">
        <f>IF(A146&lt;&gt;"",1,Z145+1)</f>
        <v>1</v>
      </c>
      <c r="AA146" s="104" t="str">
        <f t="shared" si="47"/>
        <v>H2ACPP - 1</v>
      </c>
      <c r="AB146" s="150">
        <f t="shared" si="35"/>
        <v>1</v>
      </c>
      <c r="AC146" s="150">
        <f t="shared" ref="AC146:AC209" si="54">IF(Z147=Z146+1,MIN(AB146,AC147),AB146)</f>
        <v>1</v>
      </c>
      <c r="AD146" s="150" t="str">
        <f>IF(A146&lt;&gt;"",MID(F146,1,FIND(" ",F146,1)-1),AD145)</f>
        <v>H2ACPP.</v>
      </c>
      <c r="AE146" s="150" t="str">
        <f t="shared" si="36"/>
        <v>H2ACPP</v>
      </c>
      <c r="AF146" s="60"/>
      <c r="AG146" s="61"/>
      <c r="AH146" s="14"/>
    </row>
    <row r="147" spans="1:34" s="15" customFormat="1" ht="350.1" customHeight="1" x14ac:dyDescent="0.2">
      <c r="A147" s="141">
        <f>IF(ISBLANK(D147),"",COUNTA($D$2:D147))</f>
        <v>134</v>
      </c>
      <c r="B147" s="125">
        <f t="shared" si="48"/>
        <v>146</v>
      </c>
      <c r="C147" s="125"/>
      <c r="D147" s="73" t="s">
        <v>1507</v>
      </c>
      <c r="E147" s="73" t="s">
        <v>1129</v>
      </c>
      <c r="F147" s="80" t="s">
        <v>1508</v>
      </c>
      <c r="G147" s="80" t="s">
        <v>1509</v>
      </c>
      <c r="H147" s="75" t="s">
        <v>1510</v>
      </c>
      <c r="I147" s="75" t="s">
        <v>1511</v>
      </c>
      <c r="J147" s="76" t="s">
        <v>1512</v>
      </c>
      <c r="K147" s="76">
        <v>1</v>
      </c>
      <c r="L147" s="77">
        <v>44032</v>
      </c>
      <c r="M147" s="77">
        <v>44196</v>
      </c>
      <c r="N147" s="78">
        <f t="shared" si="53"/>
        <v>23.428571428571427</v>
      </c>
      <c r="O147" s="76" t="s">
        <v>2032</v>
      </c>
      <c r="P147" s="76">
        <v>1</v>
      </c>
      <c r="Q147" s="79">
        <f>IF(P147/K147&gt;1,100,+P147/K147*100)</f>
        <v>100</v>
      </c>
      <c r="R147" s="89">
        <f>+N147*Q147/100</f>
        <v>23.428571428571427</v>
      </c>
      <c r="S147" s="89">
        <f>IF(M147&lt;=$AG$1,R147,0)</f>
        <v>23.428571428571427</v>
      </c>
      <c r="T147" s="89">
        <f>IF($AG$1&gt;=M147,N147,0)</f>
        <v>23.428571428571427</v>
      </c>
      <c r="U147" s="73"/>
      <c r="V147" s="100" t="str">
        <f>IF(Q147=100,"CUMPLIDA",IF(M147-$AG$1&lt;0,"VENCIDA",IF(M147-$AG$1&lt;=30,"PRÓXIMA A VENCER",IF(Q147&gt;0,"CON AVANCE","EN TERMINO"))))</f>
        <v>CUMPLIDA</v>
      </c>
      <c r="W147" s="100" t="str">
        <f>IF(A147&lt;&gt;"",IF(AC147=1,"VENCIDO",IF(AC147=2,"PRÓXIMO A VENCER",IF(AC147=3,"EN TERMINO",IF(AC147=4,"CON AVANCE",IF(AC147=5,"CUMPLIDO",))))),"")</f>
        <v>CUMPLIDO</v>
      </c>
      <c r="X147" s="129" t="s">
        <v>1570</v>
      </c>
      <c r="Y147" s="104" t="str">
        <f t="shared" si="52"/>
        <v>H3ACPP</v>
      </c>
      <c r="Z147" s="104">
        <f>IF(A147&lt;&gt;"",1,Z146+1)</f>
        <v>1</v>
      </c>
      <c r="AA147" s="104" t="str">
        <f t="shared" si="47"/>
        <v>H3ACPP - 1</v>
      </c>
      <c r="AB147" s="150">
        <f t="shared" ref="AB147:AB210" si="55">IF(V147="VENCIDA",1,IF(V147="PRÓXIMA A VENCER",2,IF(V147="EN TERMINO",3,IF(V147="CON AVANCE",4,IF(V147="CUMPLIDA",5,)))))</f>
        <v>5</v>
      </c>
      <c r="AC147" s="150">
        <f t="shared" si="54"/>
        <v>5</v>
      </c>
      <c r="AD147" s="150" t="str">
        <f>IF(A147&lt;&gt;"",MID(F147,1,FIND(" ",F147,1)-1),AD146)</f>
        <v>H3ACPP.</v>
      </c>
      <c r="AE147" s="150" t="str">
        <f t="shared" ref="AE147:AE210" si="56">IFERROR(MID(AD147,1,FIND(".",AD147,1)-1),AD147)</f>
        <v>H3ACPP</v>
      </c>
      <c r="AF147" s="60"/>
      <c r="AG147" s="61"/>
      <c r="AH147" s="14"/>
    </row>
    <row r="148" spans="1:34" s="15" customFormat="1" ht="350.1" customHeight="1" x14ac:dyDescent="0.2">
      <c r="A148" s="141">
        <f>IF(ISBLANK(D148),"",COUNTA($D$2:D148))</f>
        <v>135</v>
      </c>
      <c r="B148" s="125">
        <f t="shared" si="48"/>
        <v>147</v>
      </c>
      <c r="C148" s="125"/>
      <c r="D148" s="73" t="s">
        <v>947</v>
      </c>
      <c r="E148" s="76" t="s">
        <v>1513</v>
      </c>
      <c r="F148" s="82" t="s">
        <v>1514</v>
      </c>
      <c r="G148" s="82" t="s">
        <v>1515</v>
      </c>
      <c r="H148" s="75" t="s">
        <v>1516</v>
      </c>
      <c r="I148" s="75" t="s">
        <v>1517</v>
      </c>
      <c r="J148" s="76" t="s">
        <v>1518</v>
      </c>
      <c r="K148" s="76">
        <v>1</v>
      </c>
      <c r="L148" s="77">
        <v>44032</v>
      </c>
      <c r="M148" s="77">
        <v>44135</v>
      </c>
      <c r="N148" s="78">
        <f t="shared" si="53"/>
        <v>14.714285714285714</v>
      </c>
      <c r="O148" s="76" t="s">
        <v>1519</v>
      </c>
      <c r="P148" s="76">
        <v>1</v>
      </c>
      <c r="Q148" s="79">
        <f>IF(P148/K148&gt;1,100,+P148/K148*100)</f>
        <v>100</v>
      </c>
      <c r="R148" s="89">
        <f>+N148*Q148/100</f>
        <v>14.714285714285714</v>
      </c>
      <c r="S148" s="89">
        <f>IF(M148&lt;=$AG$1,R148,0)</f>
        <v>14.714285714285714</v>
      </c>
      <c r="T148" s="89">
        <f>IF($AG$1&gt;=M148,N148,0)</f>
        <v>14.714285714285714</v>
      </c>
      <c r="U148" s="73" t="s">
        <v>1845</v>
      </c>
      <c r="V148" s="100" t="str">
        <f>IF(Q148=100,"CUMPLIDA",IF(M148-$AG$1&lt;0,"VENCIDA",IF(M148-$AG$1&lt;=30,"PRÓXIMA A VENCER",IF(Q148&gt;0,"CON AVANCE","EN TERMINO"))))</f>
        <v>CUMPLIDA</v>
      </c>
      <c r="W148" s="100" t="str">
        <f>IF(A148&lt;&gt;"",IF(AC148=1,"VENCIDO",IF(AC148=2,"PRÓXIMO A VENCER",IF(AC148=3,"EN TERMINO",IF(AC148=4,"CON AVANCE",IF(AC148=5,"CUMPLIDO",))))),"")</f>
        <v>CUMPLIDO</v>
      </c>
      <c r="X148" s="129" t="s">
        <v>1570</v>
      </c>
      <c r="Y148" s="104" t="str">
        <f t="shared" si="52"/>
        <v>H4ACPP</v>
      </c>
      <c r="Z148" s="104">
        <f>IF(A148&lt;&gt;"",1,Z147+1)</f>
        <v>1</v>
      </c>
      <c r="AA148" s="104" t="str">
        <f t="shared" si="47"/>
        <v>H4ACPP - 1</v>
      </c>
      <c r="AB148" s="150">
        <f t="shared" si="55"/>
        <v>5</v>
      </c>
      <c r="AC148" s="150">
        <f t="shared" si="54"/>
        <v>5</v>
      </c>
      <c r="AD148" s="150" t="str">
        <f>IF(A148&lt;&gt;"",MID(F148,1,FIND(" ",F148,1)-1),AD147)</f>
        <v>H4ACPP.</v>
      </c>
      <c r="AE148" s="150" t="str">
        <f t="shared" si="56"/>
        <v>H4ACPP</v>
      </c>
      <c r="AF148" s="60"/>
      <c r="AG148" s="61"/>
      <c r="AH148" s="14"/>
    </row>
    <row r="149" spans="1:34" s="15" customFormat="1" ht="350.1" customHeight="1" x14ac:dyDescent="0.2">
      <c r="A149" s="141">
        <f>IF(ISBLANK(D149),"",COUNTA($D$2:D149))</f>
        <v>136</v>
      </c>
      <c r="B149" s="125">
        <f t="shared" si="48"/>
        <v>148</v>
      </c>
      <c r="C149" s="125"/>
      <c r="D149" s="73" t="s">
        <v>831</v>
      </c>
      <c r="E149" s="76" t="s">
        <v>1513</v>
      </c>
      <c r="F149" s="82" t="s">
        <v>1520</v>
      </c>
      <c r="G149" s="82" t="s">
        <v>1521</v>
      </c>
      <c r="H149" s="75" t="s">
        <v>1510</v>
      </c>
      <c r="I149" s="75" t="s">
        <v>1522</v>
      </c>
      <c r="J149" s="76" t="s">
        <v>1512</v>
      </c>
      <c r="K149" s="76">
        <v>1</v>
      </c>
      <c r="L149" s="77">
        <v>44032</v>
      </c>
      <c r="M149" s="77">
        <v>44196</v>
      </c>
      <c r="N149" s="78">
        <f t="shared" si="53"/>
        <v>23.428571428571427</v>
      </c>
      <c r="O149" s="76" t="s">
        <v>2032</v>
      </c>
      <c r="P149" s="76">
        <v>1</v>
      </c>
      <c r="Q149" s="79">
        <f>IF(P149/K149&gt;1,100,+P149/K149*100)</f>
        <v>100</v>
      </c>
      <c r="R149" s="89">
        <f>+N149*Q149/100</f>
        <v>23.428571428571427</v>
      </c>
      <c r="S149" s="89">
        <f>IF(M149&lt;=$AG$1,R149,0)</f>
        <v>23.428571428571427</v>
      </c>
      <c r="T149" s="89">
        <f>IF($AG$1&gt;=M149,N149,0)</f>
        <v>23.428571428571427</v>
      </c>
      <c r="U149" s="73" t="s">
        <v>1845</v>
      </c>
      <c r="V149" s="100" t="str">
        <f>IF(Q149=100,"CUMPLIDA",IF(M149-$AG$1&lt;0,"VENCIDA",IF(M149-$AG$1&lt;=30,"PRÓXIMA A VENCER",IF(Q149&gt;0,"CON AVANCE","EN TERMINO"))))</f>
        <v>CUMPLIDA</v>
      </c>
      <c r="W149" s="100" t="str">
        <f>IF(A149&lt;&gt;"",IF(AC149=1,"VENCIDO",IF(AC149=2,"PRÓXIMO A VENCER",IF(AC149=3,"EN TERMINO",IF(AC149=4,"CON AVANCE",IF(AC149=5,"CUMPLIDO",))))),"")</f>
        <v>CUMPLIDO</v>
      </c>
      <c r="X149" s="129" t="s">
        <v>1570</v>
      </c>
      <c r="Y149" s="104" t="str">
        <f t="shared" si="52"/>
        <v>H5ACPP</v>
      </c>
      <c r="Z149" s="104">
        <f>IF(A149&lt;&gt;"",1,Z148+1)</f>
        <v>1</v>
      </c>
      <c r="AA149" s="104" t="str">
        <f t="shared" si="47"/>
        <v>H5ACPP - 1</v>
      </c>
      <c r="AB149" s="150">
        <f t="shared" si="55"/>
        <v>5</v>
      </c>
      <c r="AC149" s="150">
        <f t="shared" si="54"/>
        <v>5</v>
      </c>
      <c r="AD149" s="150" t="str">
        <f>IF(A149&lt;&gt;"",MID(F149,1,FIND(" ",F149,1)-1),AD148)</f>
        <v>H5ACPP.</v>
      </c>
      <c r="AE149" s="150" t="str">
        <f t="shared" si="56"/>
        <v>H5ACPP</v>
      </c>
      <c r="AF149" s="60"/>
      <c r="AG149" s="61"/>
      <c r="AH149" s="14"/>
    </row>
    <row r="150" spans="1:34" s="15" customFormat="1" ht="350.1" customHeight="1" x14ac:dyDescent="0.2">
      <c r="A150" s="141">
        <f>IF(ISBLANK(D150),"",COUNTA($D$2:D150))</f>
        <v>137</v>
      </c>
      <c r="B150" s="125">
        <f t="shared" si="48"/>
        <v>149</v>
      </c>
      <c r="C150" s="125"/>
      <c r="D150" s="125" t="s">
        <v>1350</v>
      </c>
      <c r="E150" s="137" t="s">
        <v>1352</v>
      </c>
      <c r="F150" s="126" t="s">
        <v>1369</v>
      </c>
      <c r="G150" s="126" t="s">
        <v>1353</v>
      </c>
      <c r="H150" s="126" t="s">
        <v>1371</v>
      </c>
      <c r="I150" s="126" t="s">
        <v>1354</v>
      </c>
      <c r="J150" s="124" t="s">
        <v>1355</v>
      </c>
      <c r="K150" s="124">
        <v>6</v>
      </c>
      <c r="L150" s="77">
        <v>43710</v>
      </c>
      <c r="M150" s="77">
        <v>43891</v>
      </c>
      <c r="N150" s="78">
        <f t="shared" ref="N150:N155" si="57">(+M150-L150)/7</f>
        <v>25.857142857142858</v>
      </c>
      <c r="O150" s="76" t="s">
        <v>2073</v>
      </c>
      <c r="P150" s="124">
        <v>6</v>
      </c>
      <c r="Q150" s="79">
        <f>IF(P150/K150&gt;1,100,+P150/K150*100)</f>
        <v>100</v>
      </c>
      <c r="R150" s="89">
        <f>+N150*Q150/100</f>
        <v>25.857142857142858</v>
      </c>
      <c r="S150" s="89">
        <f>IF(M150&lt;=$AG$1,R150,0)</f>
        <v>25.857142857142858</v>
      </c>
      <c r="T150" s="89">
        <f>IF($AG$1&gt;=M150,N150,0)</f>
        <v>25.857142857142858</v>
      </c>
      <c r="U150" s="73"/>
      <c r="V150" s="100" t="str">
        <f>IF(Q150=100,"CUMPLIDA",IF(M150-$AG$1&lt;0,"VENCIDA",IF(M150-$AG$1&lt;=30,"PRÓXIMA A VENCER",IF(Q150&gt;0,"CON AVANCE","EN TERMINO"))))</f>
        <v>CUMPLIDA</v>
      </c>
      <c r="W150" s="100" t="str">
        <f>IF(A150&lt;&gt;"",IF(AC150=1,"VENCIDO",IF(AC150=2,"PRÓXIMO A VENCER",IF(AC150=3,"EN TERMINO",IF(AC150=4,"CON AVANCE",IF(AC150=5,"CUMPLIDO",))))),"")</f>
        <v>CUMPLIDO</v>
      </c>
      <c r="X150" s="104" t="s">
        <v>1370</v>
      </c>
      <c r="Y150" s="104" t="str">
        <f t="shared" si="52"/>
        <v>H2ACTL</v>
      </c>
      <c r="Z150" s="104">
        <f>IF(A150&lt;&gt;"",1,#REF!+1)</f>
        <v>1</v>
      </c>
      <c r="AA150" s="104" t="str">
        <f t="shared" si="47"/>
        <v>H2ACTL - 1</v>
      </c>
      <c r="AB150" s="150">
        <f t="shared" si="55"/>
        <v>5</v>
      </c>
      <c r="AC150" s="150">
        <f t="shared" si="54"/>
        <v>5</v>
      </c>
      <c r="AD150" s="150" t="str">
        <f>IF(A150&lt;&gt;"",MID(F150,1,FIND(" ",F150,1)-1),AD149)</f>
        <v>H2ACTL.</v>
      </c>
      <c r="AE150" s="150" t="str">
        <f t="shared" si="56"/>
        <v>H2ACTL</v>
      </c>
      <c r="AF150" s="60"/>
      <c r="AG150" s="61"/>
      <c r="AH150" s="14"/>
    </row>
    <row r="151" spans="1:34" s="15" customFormat="1" ht="350.1" customHeight="1" x14ac:dyDescent="0.2">
      <c r="A151" s="141">
        <f>IF(ISBLANK(D151),"",COUNTA($D$2:D151))</f>
        <v>138</v>
      </c>
      <c r="B151" s="125">
        <f t="shared" si="48"/>
        <v>150</v>
      </c>
      <c r="C151" s="125"/>
      <c r="D151" s="125" t="s">
        <v>1351</v>
      </c>
      <c r="E151" s="137" t="s">
        <v>1352</v>
      </c>
      <c r="F151" s="126" t="s">
        <v>1471</v>
      </c>
      <c r="G151" s="126" t="s">
        <v>1356</v>
      </c>
      <c r="H151" s="85" t="s">
        <v>1372</v>
      </c>
      <c r="I151" s="85" t="s">
        <v>1373</v>
      </c>
      <c r="J151" s="85" t="s">
        <v>1374</v>
      </c>
      <c r="K151" s="124">
        <v>1</v>
      </c>
      <c r="L151" s="77">
        <v>43690</v>
      </c>
      <c r="M151" s="77">
        <v>44012</v>
      </c>
      <c r="N151" s="78">
        <f t="shared" si="57"/>
        <v>46</v>
      </c>
      <c r="O151" s="76" t="s">
        <v>2073</v>
      </c>
      <c r="P151" s="124">
        <v>1</v>
      </c>
      <c r="Q151" s="79">
        <f>IF(P151/K151&gt;1,100,+P151/K151*100)</f>
        <v>100</v>
      </c>
      <c r="R151" s="89">
        <f>+N151*Q151/100</f>
        <v>46</v>
      </c>
      <c r="S151" s="89">
        <f>IF(M151&lt;=$AG$1,R151,0)</f>
        <v>46</v>
      </c>
      <c r="T151" s="89">
        <f>IF($AG$1&gt;=M151,N151,0)</f>
        <v>46</v>
      </c>
      <c r="U151" s="73"/>
      <c r="V151" s="100" t="str">
        <f>IF(Q151=100,"CUMPLIDA",IF(M151-$AG$1&lt;0,"VENCIDA",IF(M151-$AG$1&lt;=30,"PRÓXIMA A VENCER",IF(Q151&gt;0,"CON AVANCE","EN TERMINO"))))</f>
        <v>CUMPLIDA</v>
      </c>
      <c r="W151" s="100" t="str">
        <f>IF(A151&lt;&gt;"",IF(AC151=1,"VENCIDO",IF(AC151=2,"PRÓXIMO A VENCER",IF(AC151=3,"EN TERMINO",IF(AC151=4,"CON AVANCE",IF(AC151=5,"CUMPLIDO",))))),"")</f>
        <v>CUMPLIDO</v>
      </c>
      <c r="X151" s="104" t="s">
        <v>1370</v>
      </c>
      <c r="Y151" s="104" t="str">
        <f t="shared" si="52"/>
        <v>H4ACTL</v>
      </c>
      <c r="Z151" s="104">
        <f>IF(A151&lt;&gt;"",1,Z150+1)</f>
        <v>1</v>
      </c>
      <c r="AA151" s="104" t="str">
        <f t="shared" si="47"/>
        <v>H4ACTL - 1</v>
      </c>
      <c r="AB151" s="150">
        <f t="shared" si="55"/>
        <v>5</v>
      </c>
      <c r="AC151" s="150">
        <f t="shared" si="54"/>
        <v>5</v>
      </c>
      <c r="AD151" s="150" t="str">
        <f>IF(A151&lt;&gt;"",MID(F151,1,FIND(" ",F151,1)-1),AD150)</f>
        <v>H4ACTL.</v>
      </c>
      <c r="AE151" s="150" t="str">
        <f t="shared" si="56"/>
        <v>H4ACTL</v>
      </c>
      <c r="AF151" s="60"/>
      <c r="AG151" s="61"/>
      <c r="AH151" s="14"/>
    </row>
    <row r="152" spans="1:34" s="15" customFormat="1" ht="350.1" customHeight="1" x14ac:dyDescent="0.2">
      <c r="A152" s="141">
        <f>IF(ISBLANK(D152),"",COUNTA($D$2:D152))</f>
        <v>139</v>
      </c>
      <c r="B152" s="125">
        <f t="shared" si="48"/>
        <v>151</v>
      </c>
      <c r="C152" s="125">
        <v>1</v>
      </c>
      <c r="D152" s="125" t="s">
        <v>1276</v>
      </c>
      <c r="E152" s="137" t="s">
        <v>1352</v>
      </c>
      <c r="F152" s="126" t="s">
        <v>1368</v>
      </c>
      <c r="G152" s="126" t="s">
        <v>1357</v>
      </c>
      <c r="H152" s="126" t="s">
        <v>1358</v>
      </c>
      <c r="I152" s="126" t="s">
        <v>1359</v>
      </c>
      <c r="J152" s="124" t="s">
        <v>1205</v>
      </c>
      <c r="K152" s="124">
        <v>1</v>
      </c>
      <c r="L152" s="77">
        <v>43710</v>
      </c>
      <c r="M152" s="109">
        <v>43982</v>
      </c>
      <c r="N152" s="78">
        <f t="shared" si="57"/>
        <v>38.857142857142854</v>
      </c>
      <c r="O152" s="76" t="s">
        <v>2073</v>
      </c>
      <c r="P152" s="76">
        <v>1</v>
      </c>
      <c r="Q152" s="79">
        <f>IF(P152/K152&gt;1,100,+P152/K152*100)</f>
        <v>100</v>
      </c>
      <c r="R152" s="89">
        <f>+N152*Q152/100</f>
        <v>38.857142857142854</v>
      </c>
      <c r="S152" s="89">
        <f>IF(M152&lt;=$AG$1,R152,0)</f>
        <v>38.857142857142854</v>
      </c>
      <c r="T152" s="89">
        <f>IF($AG$1&gt;=M152,N152,0)</f>
        <v>38.857142857142854</v>
      </c>
      <c r="U152" s="73"/>
      <c r="V152" s="100" t="str">
        <f>IF(Q152=100,"CUMPLIDA",IF(M152-$AG$1&lt;0,"VENCIDA",IF(M152-$AG$1&lt;=30,"PRÓXIMA A VENCER",IF(Q152&gt;0,"CON AVANCE","EN TERMINO"))))</f>
        <v>CUMPLIDA</v>
      </c>
      <c r="W152" s="100" t="str">
        <f>IF(A152&lt;&gt;"",IF(AC152=1,"VENCIDO",IF(AC152=2,"PRÓXIMO A VENCER",IF(AC152=3,"EN TERMINO",IF(AC152=4,"CON AVANCE",IF(AC152=5,"CUMPLIDO",))))),"")</f>
        <v>CUMPLIDO</v>
      </c>
      <c r="X152" s="104" t="s">
        <v>1370</v>
      </c>
      <c r="Y152" s="104" t="str">
        <f t="shared" si="52"/>
        <v>H5ACTL</v>
      </c>
      <c r="Z152" s="104">
        <f>IF(A152&lt;&gt;"",1,Z151+1)</f>
        <v>1</v>
      </c>
      <c r="AA152" s="104" t="str">
        <f t="shared" si="47"/>
        <v>H5ACTL - 1</v>
      </c>
      <c r="AB152" s="150">
        <f t="shared" si="55"/>
        <v>5</v>
      </c>
      <c r="AC152" s="150">
        <f t="shared" si="54"/>
        <v>5</v>
      </c>
      <c r="AD152" s="150" t="str">
        <f>IF(A152&lt;&gt;"",MID(F152,1,FIND(" ",F152,1)-1),AD151)</f>
        <v>H5ACTL.</v>
      </c>
      <c r="AE152" s="150" t="str">
        <f t="shared" si="56"/>
        <v>H5ACTL</v>
      </c>
      <c r="AF152" s="60"/>
      <c r="AG152" s="61"/>
      <c r="AH152" s="14"/>
    </row>
    <row r="153" spans="1:34" s="15" customFormat="1" ht="350.1" customHeight="1" x14ac:dyDescent="0.2">
      <c r="A153" s="141" t="str">
        <f>IF(ISBLANK(D153),"",COUNTA($D$2:D153))</f>
        <v/>
      </c>
      <c r="B153" s="125">
        <f t="shared" si="48"/>
        <v>152</v>
      </c>
      <c r="C153" s="125">
        <v>2</v>
      </c>
      <c r="D153" s="125"/>
      <c r="E153" s="137" t="s">
        <v>1352</v>
      </c>
      <c r="F153" s="126" t="s">
        <v>1367</v>
      </c>
      <c r="G153" s="126" t="s">
        <v>1357</v>
      </c>
      <c r="H153" s="126" t="s">
        <v>1375</v>
      </c>
      <c r="I153" s="126" t="s">
        <v>1360</v>
      </c>
      <c r="J153" s="124" t="s">
        <v>1361</v>
      </c>
      <c r="K153" s="124">
        <v>1</v>
      </c>
      <c r="L153" s="77">
        <v>43983</v>
      </c>
      <c r="M153" s="109">
        <v>44012</v>
      </c>
      <c r="N153" s="78">
        <f t="shared" si="57"/>
        <v>4.1428571428571432</v>
      </c>
      <c r="O153" s="76" t="s">
        <v>2073</v>
      </c>
      <c r="P153" s="76">
        <v>1</v>
      </c>
      <c r="Q153" s="79">
        <f>IF(P153/K153&gt;1,100,+P153/K153*100)</f>
        <v>100</v>
      </c>
      <c r="R153" s="89">
        <f>+N153*Q153/100</f>
        <v>4.1428571428571432</v>
      </c>
      <c r="S153" s="89">
        <f>IF(M153&lt;=$AG$1,R153,0)</f>
        <v>4.1428571428571432</v>
      </c>
      <c r="T153" s="89">
        <f>IF($AG$1&gt;=M153,N153,0)</f>
        <v>4.1428571428571432</v>
      </c>
      <c r="U153" s="73"/>
      <c r="V153" s="100" t="str">
        <f>IF(Q153=100,"CUMPLIDA",IF(M153-$AG$1&lt;0,"VENCIDA",IF(M153-$AG$1&lt;=30,"PRÓXIMA A VENCER",IF(Q153&gt;0,"CON AVANCE","EN TERMINO"))))</f>
        <v>CUMPLIDA</v>
      </c>
      <c r="W153" s="100" t="str">
        <f>IF(A153&lt;&gt;"",IF(AC153=1,"VENCIDO",IF(AC153=2,"PRÓXIMO A VENCER",IF(AC153=3,"EN TERMINO",IF(AC153=4,"CON AVANCE",IF(AC153=5,"CUMPLIDO",))))),"")</f>
        <v/>
      </c>
      <c r="X153" s="104" t="s">
        <v>1370</v>
      </c>
      <c r="Y153" s="104" t="str">
        <f t="shared" si="52"/>
        <v>H5ACTL</v>
      </c>
      <c r="Z153" s="104">
        <f>IF(A153&lt;&gt;"",1,Z152+1)</f>
        <v>2</v>
      </c>
      <c r="AA153" s="104" t="str">
        <f t="shared" si="47"/>
        <v>H5ACTL - 2</v>
      </c>
      <c r="AB153" s="150">
        <f t="shared" si="55"/>
        <v>5</v>
      </c>
      <c r="AC153" s="150">
        <f t="shared" si="54"/>
        <v>5</v>
      </c>
      <c r="AD153" s="150" t="str">
        <f>IF(A153&lt;&gt;"",MID(F153,1,FIND(" ",F153,1)-1),AD152)</f>
        <v>H5ACTL.</v>
      </c>
      <c r="AE153" s="150" t="str">
        <f t="shared" si="56"/>
        <v>H5ACTL</v>
      </c>
      <c r="AF153" s="60"/>
      <c r="AG153" s="61"/>
      <c r="AH153" s="14"/>
    </row>
    <row r="154" spans="1:34" s="15" customFormat="1" ht="350.1" customHeight="1" x14ac:dyDescent="0.2">
      <c r="A154" s="141">
        <f>IF(ISBLANK(D154),"",COUNTA($D$2:D154))</f>
        <v>140</v>
      </c>
      <c r="B154" s="125">
        <f t="shared" si="48"/>
        <v>153</v>
      </c>
      <c r="C154" s="125">
        <v>5</v>
      </c>
      <c r="D154" s="125" t="s">
        <v>1276</v>
      </c>
      <c r="E154" s="137" t="s">
        <v>1352</v>
      </c>
      <c r="F154" s="126" t="s">
        <v>1365</v>
      </c>
      <c r="G154" s="126" t="s">
        <v>1362</v>
      </c>
      <c r="H154" s="126" t="s">
        <v>1363</v>
      </c>
      <c r="I154" s="126" t="s">
        <v>1364</v>
      </c>
      <c r="J154" s="124" t="s">
        <v>1376</v>
      </c>
      <c r="K154" s="124">
        <v>1</v>
      </c>
      <c r="L154" s="77">
        <v>43710</v>
      </c>
      <c r="M154" s="109">
        <v>44012</v>
      </c>
      <c r="N154" s="78">
        <f t="shared" si="57"/>
        <v>43.142857142857146</v>
      </c>
      <c r="O154" s="76" t="s">
        <v>2073</v>
      </c>
      <c r="P154" s="76">
        <v>1</v>
      </c>
      <c r="Q154" s="79">
        <f>IF(P154/K154&gt;1,100,+P154/K154*100)</f>
        <v>100</v>
      </c>
      <c r="R154" s="89">
        <f>+N154*Q154/100</f>
        <v>43.142857142857146</v>
      </c>
      <c r="S154" s="89">
        <f>IF(M154&lt;=$AG$1,R154,0)</f>
        <v>43.142857142857146</v>
      </c>
      <c r="T154" s="89">
        <f>IF($AG$1&gt;=M154,N154,0)</f>
        <v>43.142857142857146</v>
      </c>
      <c r="U154" s="73"/>
      <c r="V154" s="100" t="str">
        <f>IF(Q154=100,"CUMPLIDA",IF(M154-$AG$1&lt;0,"VENCIDA",IF(M154-$AG$1&lt;=30,"PRÓXIMA A VENCER",IF(Q154&gt;0,"CON AVANCE","EN TERMINO"))))</f>
        <v>CUMPLIDA</v>
      </c>
      <c r="W154" s="100" t="str">
        <f>IF(A154&lt;&gt;"",IF(AC154=1,"VENCIDO",IF(AC154=2,"PRÓXIMO A VENCER",IF(AC154=3,"EN TERMINO",IF(AC154=4,"CON AVANCE",IF(AC154=5,"CUMPLIDO",))))),"")</f>
        <v>CUMPLIDO</v>
      </c>
      <c r="X154" s="104" t="s">
        <v>1370</v>
      </c>
      <c r="Y154" s="104" t="str">
        <f t="shared" si="52"/>
        <v>H15ACTL</v>
      </c>
      <c r="Z154" s="104">
        <f>IF(A154&lt;&gt;"",1,#REF!+1)</f>
        <v>1</v>
      </c>
      <c r="AA154" s="104" t="str">
        <f t="shared" si="47"/>
        <v>H15ACTL - 1</v>
      </c>
      <c r="AB154" s="150">
        <f t="shared" si="55"/>
        <v>5</v>
      </c>
      <c r="AC154" s="150">
        <f t="shared" si="54"/>
        <v>5</v>
      </c>
      <c r="AD154" s="150" t="str">
        <f>IF(A154&lt;&gt;"",MID(F154,1,FIND(" ",F154,1)-1),AD153)</f>
        <v>H15ACTL.</v>
      </c>
      <c r="AE154" s="150" t="str">
        <f t="shared" si="56"/>
        <v>H15ACTL</v>
      </c>
      <c r="AF154" s="60"/>
      <c r="AG154" s="61"/>
      <c r="AH154" s="14"/>
    </row>
    <row r="155" spans="1:34" s="15" customFormat="1" ht="350.1" customHeight="1" x14ac:dyDescent="0.2">
      <c r="A155" s="141" t="str">
        <f>IF(ISBLANK(D155),"",COUNTA($D$2:D155))</f>
        <v/>
      </c>
      <c r="B155" s="125">
        <f t="shared" si="48"/>
        <v>154</v>
      </c>
      <c r="C155" s="125">
        <v>6</v>
      </c>
      <c r="D155" s="125"/>
      <c r="E155" s="137" t="s">
        <v>1352</v>
      </c>
      <c r="F155" s="126" t="s">
        <v>1366</v>
      </c>
      <c r="G155" s="126" t="s">
        <v>1362</v>
      </c>
      <c r="H155" s="126" t="s">
        <v>1363</v>
      </c>
      <c r="I155" s="126" t="s">
        <v>1377</v>
      </c>
      <c r="J155" s="124" t="s">
        <v>1361</v>
      </c>
      <c r="K155" s="124">
        <v>1</v>
      </c>
      <c r="L155" s="77">
        <v>44013</v>
      </c>
      <c r="M155" s="109">
        <v>44043</v>
      </c>
      <c r="N155" s="78">
        <f t="shared" si="57"/>
        <v>4.2857142857142856</v>
      </c>
      <c r="O155" s="76" t="s">
        <v>2073</v>
      </c>
      <c r="P155" s="76">
        <v>1</v>
      </c>
      <c r="Q155" s="79">
        <f>IF(P155/K155&gt;1,100,+P155/K155*100)</f>
        <v>100</v>
      </c>
      <c r="R155" s="89">
        <f>+N155*Q155/100</f>
        <v>4.2857142857142856</v>
      </c>
      <c r="S155" s="89">
        <f>IF(M155&lt;=$AG$1,R155,0)</f>
        <v>4.2857142857142856</v>
      </c>
      <c r="T155" s="89">
        <f>IF($AG$1&gt;=M155,N155,0)</f>
        <v>4.2857142857142856</v>
      </c>
      <c r="U155" s="73"/>
      <c r="V155" s="100" t="str">
        <f>IF(Q155=100,"CUMPLIDA",IF(M155-$AG$1&lt;0,"VENCIDA",IF(M155-$AG$1&lt;=30,"PRÓXIMA A VENCER",IF(Q155&gt;0,"CON AVANCE","EN TERMINO"))))</f>
        <v>CUMPLIDA</v>
      </c>
      <c r="W155" s="100" t="str">
        <f>IF(A155&lt;&gt;"",IF(AC155=1,"VENCIDO",IF(AC155=2,"PRÓXIMO A VENCER",IF(AC155=3,"EN TERMINO",IF(AC155=4,"CON AVANCE",IF(AC155=5,"CUMPLIDO",))))),"")</f>
        <v/>
      </c>
      <c r="X155" s="104" t="s">
        <v>1370</v>
      </c>
      <c r="Y155" s="104" t="str">
        <f t="shared" si="52"/>
        <v>H15ACTL</v>
      </c>
      <c r="Z155" s="104">
        <f>IF(A155&lt;&gt;"",1,Z154+1)</f>
        <v>2</v>
      </c>
      <c r="AA155" s="104" t="str">
        <f t="shared" si="47"/>
        <v>H15ACTL - 2</v>
      </c>
      <c r="AB155" s="150">
        <f t="shared" si="55"/>
        <v>5</v>
      </c>
      <c r="AC155" s="150">
        <f t="shared" si="54"/>
        <v>5</v>
      </c>
      <c r="AD155" s="150" t="str">
        <f>IF(A155&lt;&gt;"",MID(F155,1,FIND(" ",F155,1)-1),AD154)</f>
        <v>H15ACTL.</v>
      </c>
      <c r="AE155" s="150" t="str">
        <f t="shared" si="56"/>
        <v>H15ACTL</v>
      </c>
      <c r="AF155" s="60"/>
      <c r="AG155" s="61"/>
      <c r="AH155" s="14"/>
    </row>
    <row r="156" spans="1:34" s="15" customFormat="1" ht="350.1" customHeight="1" x14ac:dyDescent="0.2">
      <c r="A156" s="141">
        <f>IF(ISBLANK(D156),"",COUNTA($D$2:D156))</f>
        <v>141</v>
      </c>
      <c r="B156" s="125">
        <f t="shared" si="48"/>
        <v>155</v>
      </c>
      <c r="C156" s="73">
        <v>16</v>
      </c>
      <c r="D156" s="73" t="s">
        <v>832</v>
      </c>
      <c r="E156" s="76">
        <v>1801001</v>
      </c>
      <c r="F156" s="82" t="s">
        <v>1619</v>
      </c>
      <c r="G156" s="82" t="s">
        <v>1244</v>
      </c>
      <c r="H156" s="85" t="s">
        <v>1238</v>
      </c>
      <c r="I156" s="85" t="s">
        <v>1243</v>
      </c>
      <c r="J156" s="73" t="s">
        <v>1239</v>
      </c>
      <c r="K156" s="73">
        <v>1</v>
      </c>
      <c r="L156" s="77">
        <v>43690</v>
      </c>
      <c r="M156" s="109">
        <v>43921</v>
      </c>
      <c r="N156" s="78">
        <f t="shared" ref="N156:N174" si="58">(+M156-L156)/7</f>
        <v>33</v>
      </c>
      <c r="O156" s="76" t="s">
        <v>2056</v>
      </c>
      <c r="P156" s="74">
        <v>1</v>
      </c>
      <c r="Q156" s="79">
        <f>IF(P156/K156&gt;1,100,+P156/K156*100)</f>
        <v>100</v>
      </c>
      <c r="R156" s="89">
        <f>+N156*Q156/100</f>
        <v>33</v>
      </c>
      <c r="S156" s="89">
        <f>IF(M156&lt;=$AG$1,R156,0)</f>
        <v>33</v>
      </c>
      <c r="T156" s="89">
        <f>IF($AG$1&gt;=M156,N156,0)</f>
        <v>33</v>
      </c>
      <c r="U156" s="73" t="s">
        <v>1845</v>
      </c>
      <c r="V156" s="100" t="str">
        <f>IF(Q156=100,"CUMPLIDA",IF(M156-$AG$1&lt;0,"VENCIDA",IF(M156-$AG$1&lt;=30,"PRÓXIMA A VENCER",IF(Q156&gt;0,"CON AVANCE","EN TERMINO"))))</f>
        <v>CUMPLIDA</v>
      </c>
      <c r="W156" s="100" t="str">
        <f>IF(A156&lt;&gt;"",IF(AC156=1,"VENCIDO",IF(AC156=2,"PRÓXIMO A VENCER",IF(AC156=3,"EN TERMINO",IF(AC156=4,"CON AVANCE",IF(AC156=5,"CUMPLIDO",))))),"")</f>
        <v>CUMPLIDO</v>
      </c>
      <c r="X156" s="104" t="s">
        <v>1237</v>
      </c>
      <c r="Y156" s="104" t="str">
        <f t="shared" si="52"/>
        <v>H10AF18</v>
      </c>
      <c r="Z156" s="104">
        <f>IF(A156&lt;&gt;"",1,#REF!+1)</f>
        <v>1</v>
      </c>
      <c r="AA156" s="104" t="str">
        <f t="shared" si="47"/>
        <v>H10AF18 - 1</v>
      </c>
      <c r="AB156" s="150">
        <f t="shared" si="55"/>
        <v>5</v>
      </c>
      <c r="AC156" s="150">
        <f t="shared" si="54"/>
        <v>5</v>
      </c>
      <c r="AD156" s="150" t="str">
        <f>IF(A156&lt;&gt;"",MID(F156,1,FIND(" ",F156,1)-1),AD155)</f>
        <v>H10AF18.</v>
      </c>
      <c r="AE156" s="150" t="str">
        <f t="shared" si="56"/>
        <v>H10AF18</v>
      </c>
      <c r="AF156" s="60"/>
      <c r="AG156" s="61"/>
      <c r="AH156" s="14"/>
    </row>
    <row r="157" spans="1:34" s="15" customFormat="1" ht="350.1" customHeight="1" x14ac:dyDescent="0.2">
      <c r="A157" s="141" t="str">
        <f>IF(ISBLANK(D157),"",COUNTA($D$2:D157))</f>
        <v/>
      </c>
      <c r="B157" s="125">
        <f t="shared" si="48"/>
        <v>156</v>
      </c>
      <c r="C157" s="73">
        <v>17</v>
      </c>
      <c r="D157" s="73"/>
      <c r="E157" s="76">
        <v>1801001</v>
      </c>
      <c r="F157" s="82" t="s">
        <v>1620</v>
      </c>
      <c r="G157" s="82" t="s">
        <v>1244</v>
      </c>
      <c r="H157" s="85" t="s">
        <v>1238</v>
      </c>
      <c r="I157" s="85" t="s">
        <v>1241</v>
      </c>
      <c r="J157" s="85" t="s">
        <v>1242</v>
      </c>
      <c r="K157" s="73">
        <v>1</v>
      </c>
      <c r="L157" s="77">
        <v>43690</v>
      </c>
      <c r="M157" s="109">
        <v>43830</v>
      </c>
      <c r="N157" s="78">
        <f t="shared" si="58"/>
        <v>20</v>
      </c>
      <c r="O157" s="76" t="s">
        <v>2056</v>
      </c>
      <c r="P157" s="76">
        <v>1</v>
      </c>
      <c r="Q157" s="79">
        <f>IF(P157/K157&gt;1,100,+P157/K157*100)</f>
        <v>100</v>
      </c>
      <c r="R157" s="89">
        <f>+N157*Q157/100</f>
        <v>20</v>
      </c>
      <c r="S157" s="89">
        <f>IF(M157&lt;=$AG$1,R157,0)</f>
        <v>20</v>
      </c>
      <c r="T157" s="89">
        <f>IF($AG$1&gt;=M157,N157,0)</f>
        <v>20</v>
      </c>
      <c r="U157" s="73" t="s">
        <v>1845</v>
      </c>
      <c r="V157" s="100" t="str">
        <f>IF(Q157=100,"CUMPLIDA",IF(M157-$AG$1&lt;0,"VENCIDA",IF(M157-$AG$1&lt;=30,"PRÓXIMA A VENCER",IF(Q157&gt;0,"CON AVANCE","EN TERMINO"))))</f>
        <v>CUMPLIDA</v>
      </c>
      <c r="W157" s="100" t="str">
        <f>IF(A157&lt;&gt;"",IF(AC157=1,"VENCIDO",IF(AC157=2,"PRÓXIMO A VENCER",IF(AC157=3,"EN TERMINO",IF(AC157=4,"CON AVANCE",IF(AC157=5,"CUMPLIDO",))))),"")</f>
        <v/>
      </c>
      <c r="X157" s="104" t="s">
        <v>1237</v>
      </c>
      <c r="Y157" s="104" t="str">
        <f t="shared" si="52"/>
        <v>H10AF18</v>
      </c>
      <c r="Z157" s="104">
        <f>IF(A157&lt;&gt;"",1,Z156+1)</f>
        <v>2</v>
      </c>
      <c r="AA157" s="104" t="str">
        <f t="shared" si="47"/>
        <v>H10AF18 - 2</v>
      </c>
      <c r="AB157" s="150">
        <f t="shared" si="55"/>
        <v>5</v>
      </c>
      <c r="AC157" s="150">
        <f t="shared" si="54"/>
        <v>5</v>
      </c>
      <c r="AD157" s="150" t="str">
        <f>IF(A157&lt;&gt;"",MID(F157,1,FIND(" ",F157,1)-1),AD156)</f>
        <v>H10AF18.</v>
      </c>
      <c r="AE157" s="150" t="str">
        <f t="shared" si="56"/>
        <v>H10AF18</v>
      </c>
      <c r="AF157" s="60"/>
      <c r="AG157" s="61"/>
      <c r="AH157" s="14"/>
    </row>
    <row r="158" spans="1:34" s="15" customFormat="1" ht="350.1" customHeight="1" x14ac:dyDescent="0.2">
      <c r="A158" s="141" t="str">
        <f>IF(ISBLANK(D158),"",COUNTA($D$2:D158))</f>
        <v/>
      </c>
      <c r="B158" s="125">
        <f t="shared" si="48"/>
        <v>157</v>
      </c>
      <c r="C158" s="73">
        <v>18</v>
      </c>
      <c r="D158" s="73"/>
      <c r="E158" s="76">
        <v>1801001</v>
      </c>
      <c r="F158" s="82" t="s">
        <v>1621</v>
      </c>
      <c r="G158" s="82" t="s">
        <v>1244</v>
      </c>
      <c r="H158" s="85" t="s">
        <v>1238</v>
      </c>
      <c r="I158" s="85" t="s">
        <v>1714</v>
      </c>
      <c r="J158" s="85" t="s">
        <v>1848</v>
      </c>
      <c r="K158" s="73">
        <v>2</v>
      </c>
      <c r="L158" s="77">
        <v>43690</v>
      </c>
      <c r="M158" s="109">
        <v>43830</v>
      </c>
      <c r="N158" s="78">
        <f t="shared" si="58"/>
        <v>20</v>
      </c>
      <c r="O158" s="76" t="s">
        <v>2048</v>
      </c>
      <c r="P158" s="76">
        <v>2</v>
      </c>
      <c r="Q158" s="79">
        <f>IF(P158/K158&gt;1,100,+P158/K158*100)</f>
        <v>100</v>
      </c>
      <c r="R158" s="89">
        <f>+N158*Q158/100</f>
        <v>20</v>
      </c>
      <c r="S158" s="89">
        <f>IF(M158&lt;=$AG$1,R158,0)</f>
        <v>20</v>
      </c>
      <c r="T158" s="89">
        <f>IF($AG$1&gt;=M158,N158,0)</f>
        <v>20</v>
      </c>
      <c r="U158" s="73" t="s">
        <v>1845</v>
      </c>
      <c r="V158" s="100" t="str">
        <f>IF(Q158=100,"CUMPLIDA",IF(M158-$AG$1&lt;0,"VENCIDA",IF(M158-$AG$1&lt;=30,"PRÓXIMA A VENCER",IF(Q158&gt;0,"CON AVANCE","EN TERMINO"))))</f>
        <v>CUMPLIDA</v>
      </c>
      <c r="W158" s="100" t="str">
        <f>IF(A158&lt;&gt;"",IF(AC158=1,"VENCIDO",IF(AC158=2,"PRÓXIMO A VENCER",IF(AC158=3,"EN TERMINO",IF(AC158=4,"CON AVANCE",IF(AC158=5,"CUMPLIDO",))))),"")</f>
        <v/>
      </c>
      <c r="X158" s="104" t="s">
        <v>1237</v>
      </c>
      <c r="Y158" s="104" t="str">
        <f t="shared" si="52"/>
        <v>H10AF18</v>
      </c>
      <c r="Z158" s="104">
        <f>IF(A158&lt;&gt;"",1,Z157+1)</f>
        <v>3</v>
      </c>
      <c r="AA158" s="104" t="str">
        <f t="shared" si="47"/>
        <v>H10AF18 - 3</v>
      </c>
      <c r="AB158" s="150">
        <f t="shared" si="55"/>
        <v>5</v>
      </c>
      <c r="AC158" s="150">
        <f t="shared" si="54"/>
        <v>5</v>
      </c>
      <c r="AD158" s="150" t="str">
        <f>IF(A158&lt;&gt;"",MID(F158,1,FIND(" ",F158,1)-1),AD157)</f>
        <v>H10AF18.</v>
      </c>
      <c r="AE158" s="150" t="str">
        <f t="shared" si="56"/>
        <v>H10AF18</v>
      </c>
      <c r="AF158" s="60"/>
      <c r="AG158" s="61"/>
      <c r="AH158" s="14"/>
    </row>
    <row r="159" spans="1:34" s="15" customFormat="1" ht="350.1" customHeight="1" x14ac:dyDescent="0.2">
      <c r="A159" s="141">
        <f>IF(ISBLANK(D159),"",COUNTA($D$2:D159))</f>
        <v>142</v>
      </c>
      <c r="B159" s="125">
        <f t="shared" si="48"/>
        <v>158</v>
      </c>
      <c r="C159" s="73">
        <v>22</v>
      </c>
      <c r="D159" s="73" t="s">
        <v>832</v>
      </c>
      <c r="E159" s="76">
        <v>1801001</v>
      </c>
      <c r="F159" s="82" t="s">
        <v>1622</v>
      </c>
      <c r="G159" s="82" t="s">
        <v>1246</v>
      </c>
      <c r="H159" s="85" t="s">
        <v>1238</v>
      </c>
      <c r="I159" s="85" t="s">
        <v>1469</v>
      </c>
      <c r="J159" s="73" t="s">
        <v>1239</v>
      </c>
      <c r="K159" s="73">
        <v>1</v>
      </c>
      <c r="L159" s="77">
        <v>43690</v>
      </c>
      <c r="M159" s="109">
        <v>43921</v>
      </c>
      <c r="N159" s="78">
        <f t="shared" si="58"/>
        <v>33</v>
      </c>
      <c r="O159" s="76" t="s">
        <v>2063</v>
      </c>
      <c r="P159" s="74">
        <v>1</v>
      </c>
      <c r="Q159" s="79">
        <f>IF(P159/K159&gt;1,100,+P159/K159*100)</f>
        <v>100</v>
      </c>
      <c r="R159" s="89">
        <f>+N159*Q159/100</f>
        <v>33</v>
      </c>
      <c r="S159" s="89">
        <f>IF(M159&lt;=$AG$1,R159,0)</f>
        <v>33</v>
      </c>
      <c r="T159" s="89">
        <f>IF($AG$1&gt;=M159,N159,0)</f>
        <v>33</v>
      </c>
      <c r="U159" s="73" t="s">
        <v>1845</v>
      </c>
      <c r="V159" s="100" t="str">
        <f>IF(Q159=100,"CUMPLIDA",IF(M159-$AG$1&lt;0,"VENCIDA",IF(M159-$AG$1&lt;=30,"PRÓXIMA A VENCER",IF(Q159&gt;0,"CON AVANCE","EN TERMINO"))))</f>
        <v>CUMPLIDA</v>
      </c>
      <c r="W159" s="100" t="str">
        <f>IF(A159&lt;&gt;"",IF(AC159=1,"VENCIDO",IF(AC159=2,"PRÓXIMO A VENCER",IF(AC159=3,"EN TERMINO",IF(AC159=4,"CON AVANCE",IF(AC159=5,"CUMPLIDO",))))),"")</f>
        <v>CUMPLIDO</v>
      </c>
      <c r="X159" s="104" t="s">
        <v>1237</v>
      </c>
      <c r="Y159" s="104" t="str">
        <f t="shared" si="52"/>
        <v>H12AF18</v>
      </c>
      <c r="Z159" s="104">
        <f>IF(A159&lt;&gt;"",1,#REF!+1)</f>
        <v>1</v>
      </c>
      <c r="AA159" s="104" t="str">
        <f t="shared" ref="AA159:AA191" si="59">CONCATENATE(Y159," - ",Z159)</f>
        <v>H12AF18 - 1</v>
      </c>
      <c r="AB159" s="150">
        <f t="shared" si="55"/>
        <v>5</v>
      </c>
      <c r="AC159" s="150">
        <f t="shared" si="54"/>
        <v>5</v>
      </c>
      <c r="AD159" s="150" t="str">
        <f>IF(A159&lt;&gt;"",MID(F159,1,FIND(" ",F159,1)-1),AD158)</f>
        <v>H12AF18.</v>
      </c>
      <c r="AE159" s="150" t="str">
        <f t="shared" si="56"/>
        <v>H12AF18</v>
      </c>
      <c r="AF159" s="60"/>
      <c r="AG159" s="61"/>
      <c r="AH159" s="14"/>
    </row>
    <row r="160" spans="1:34" s="15" customFormat="1" ht="350.1" customHeight="1" x14ac:dyDescent="0.2">
      <c r="A160" s="141" t="str">
        <f>IF(ISBLANK(D160),"",COUNTA($D$2:D160))</f>
        <v/>
      </c>
      <c r="B160" s="125">
        <f t="shared" si="48"/>
        <v>159</v>
      </c>
      <c r="C160" s="73">
        <v>23</v>
      </c>
      <c r="D160" s="73"/>
      <c r="E160" s="76">
        <v>1801001</v>
      </c>
      <c r="F160" s="82" t="s">
        <v>1623</v>
      </c>
      <c r="G160" s="82" t="s">
        <v>1246</v>
      </c>
      <c r="H160" s="85" t="s">
        <v>1238</v>
      </c>
      <c r="I160" s="85" t="s">
        <v>1241</v>
      </c>
      <c r="J160" s="85" t="s">
        <v>1242</v>
      </c>
      <c r="K160" s="73">
        <v>1</v>
      </c>
      <c r="L160" s="77">
        <v>43690</v>
      </c>
      <c r="M160" s="109">
        <v>43830</v>
      </c>
      <c r="N160" s="78">
        <f t="shared" si="58"/>
        <v>20</v>
      </c>
      <c r="O160" s="76" t="s">
        <v>2063</v>
      </c>
      <c r="P160" s="76">
        <v>1</v>
      </c>
      <c r="Q160" s="79">
        <f>IF(P160/K160&gt;1,100,+P160/K160*100)</f>
        <v>100</v>
      </c>
      <c r="R160" s="89">
        <f>+N160*Q160/100</f>
        <v>20</v>
      </c>
      <c r="S160" s="89">
        <f>IF(M160&lt;=$AG$1,R160,0)</f>
        <v>20</v>
      </c>
      <c r="T160" s="89">
        <f>IF($AG$1&gt;=M160,N160,0)</f>
        <v>20</v>
      </c>
      <c r="U160" s="73" t="s">
        <v>1845</v>
      </c>
      <c r="V160" s="100" t="str">
        <f>IF(Q160=100,"CUMPLIDA",IF(M160-$AG$1&lt;0,"VENCIDA",IF(M160-$AG$1&lt;=30,"PRÓXIMA A VENCER",IF(Q160&gt;0,"CON AVANCE","EN TERMINO"))))</f>
        <v>CUMPLIDA</v>
      </c>
      <c r="W160" s="100" t="str">
        <f>IF(A160&lt;&gt;"",IF(AC160=1,"VENCIDO",IF(AC160=2,"PRÓXIMO A VENCER",IF(AC160=3,"EN TERMINO",IF(AC160=4,"CON AVANCE",IF(AC160=5,"CUMPLIDO",))))),"")</f>
        <v/>
      </c>
      <c r="X160" s="104" t="s">
        <v>1237</v>
      </c>
      <c r="Y160" s="104" t="str">
        <f t="shared" si="52"/>
        <v>H12AF18</v>
      </c>
      <c r="Z160" s="104">
        <f>IF(A160&lt;&gt;"",1,Z159+1)</f>
        <v>2</v>
      </c>
      <c r="AA160" s="104" t="str">
        <f t="shared" si="59"/>
        <v>H12AF18 - 2</v>
      </c>
      <c r="AB160" s="150">
        <f t="shared" si="55"/>
        <v>5</v>
      </c>
      <c r="AC160" s="150">
        <f t="shared" si="54"/>
        <v>5</v>
      </c>
      <c r="AD160" s="150" t="str">
        <f>IF(A160&lt;&gt;"",MID(F160,1,FIND(" ",F160,1)-1),AD159)</f>
        <v>H12AF18.</v>
      </c>
      <c r="AE160" s="150" t="str">
        <f t="shared" si="56"/>
        <v>H12AF18</v>
      </c>
      <c r="AF160" s="60"/>
      <c r="AG160" s="61"/>
      <c r="AH160" s="14"/>
    </row>
    <row r="161" spans="1:34" s="15" customFormat="1" ht="350.1" customHeight="1" x14ac:dyDescent="0.2">
      <c r="A161" s="141" t="str">
        <f>IF(ISBLANK(D161),"",COUNTA($D$2:D161))</f>
        <v/>
      </c>
      <c r="B161" s="125">
        <f t="shared" si="48"/>
        <v>160</v>
      </c>
      <c r="C161" s="73">
        <v>24</v>
      </c>
      <c r="D161" s="73"/>
      <c r="E161" s="76">
        <v>1801001</v>
      </c>
      <c r="F161" s="82" t="s">
        <v>1624</v>
      </c>
      <c r="G161" s="82" t="s">
        <v>1246</v>
      </c>
      <c r="H161" s="85" t="s">
        <v>1238</v>
      </c>
      <c r="I161" s="85" t="s">
        <v>1714</v>
      </c>
      <c r="J161" s="85" t="s">
        <v>1847</v>
      </c>
      <c r="K161" s="73">
        <v>1</v>
      </c>
      <c r="L161" s="77">
        <v>43690</v>
      </c>
      <c r="M161" s="109">
        <v>43830</v>
      </c>
      <c r="N161" s="78">
        <f t="shared" si="58"/>
        <v>20</v>
      </c>
      <c r="O161" s="76" t="s">
        <v>2063</v>
      </c>
      <c r="P161" s="76">
        <v>1</v>
      </c>
      <c r="Q161" s="79">
        <f>IF(P161/K161&gt;1,100,+P161/K161*100)</f>
        <v>100</v>
      </c>
      <c r="R161" s="89">
        <f>+N161*Q161/100</f>
        <v>20</v>
      </c>
      <c r="S161" s="89">
        <f>IF(M161&lt;=$AG$1,R161,0)</f>
        <v>20</v>
      </c>
      <c r="T161" s="89">
        <f>IF($AG$1&gt;=M161,N161,0)</f>
        <v>20</v>
      </c>
      <c r="U161" s="73" t="s">
        <v>1845</v>
      </c>
      <c r="V161" s="100" t="str">
        <f>IF(Q161=100,"CUMPLIDA",IF(M161-$AG$1&lt;0,"VENCIDA",IF(M161-$AG$1&lt;=30,"PRÓXIMA A VENCER",IF(Q161&gt;0,"CON AVANCE","EN TERMINO"))))</f>
        <v>CUMPLIDA</v>
      </c>
      <c r="W161" s="100" t="str">
        <f>IF(A161&lt;&gt;"",IF(AC161=1,"VENCIDO",IF(AC161=2,"PRÓXIMO A VENCER",IF(AC161=3,"EN TERMINO",IF(AC161=4,"CON AVANCE",IF(AC161=5,"CUMPLIDO",))))),"")</f>
        <v/>
      </c>
      <c r="X161" s="104" t="s">
        <v>1237</v>
      </c>
      <c r="Y161" s="104" t="str">
        <f t="shared" si="52"/>
        <v>H12AF18</v>
      </c>
      <c r="Z161" s="104">
        <f>IF(A161&lt;&gt;"",1,Z160+1)</f>
        <v>3</v>
      </c>
      <c r="AA161" s="104" t="str">
        <f t="shared" si="59"/>
        <v>H12AF18 - 3</v>
      </c>
      <c r="AB161" s="150">
        <f t="shared" si="55"/>
        <v>5</v>
      </c>
      <c r="AC161" s="150">
        <f t="shared" si="54"/>
        <v>5</v>
      </c>
      <c r="AD161" s="150" t="str">
        <f>IF(A161&lt;&gt;"",MID(F161,1,FIND(" ",F161,1)-1),AD160)</f>
        <v>H12AF18.</v>
      </c>
      <c r="AE161" s="150" t="str">
        <f t="shared" si="56"/>
        <v>H12AF18</v>
      </c>
      <c r="AF161" s="60"/>
      <c r="AG161" s="61"/>
      <c r="AH161" s="14"/>
    </row>
    <row r="162" spans="1:34" s="15" customFormat="1" ht="350.1" customHeight="1" x14ac:dyDescent="0.2">
      <c r="A162" s="141">
        <f>IF(ISBLANK(D162),"",COUNTA($D$2:D162))</f>
        <v>143</v>
      </c>
      <c r="B162" s="125">
        <f t="shared" si="48"/>
        <v>161</v>
      </c>
      <c r="C162" s="73">
        <v>25</v>
      </c>
      <c r="D162" s="73" t="s">
        <v>832</v>
      </c>
      <c r="E162" s="76">
        <v>1801001</v>
      </c>
      <c r="F162" s="82" t="s">
        <v>1625</v>
      </c>
      <c r="G162" s="82" t="s">
        <v>1247</v>
      </c>
      <c r="H162" s="85" t="s">
        <v>1238</v>
      </c>
      <c r="I162" s="85" t="s">
        <v>1245</v>
      </c>
      <c r="J162" s="73" t="s">
        <v>1239</v>
      </c>
      <c r="K162" s="73">
        <v>1</v>
      </c>
      <c r="L162" s="77">
        <v>43690</v>
      </c>
      <c r="M162" s="109">
        <v>43921</v>
      </c>
      <c r="N162" s="78">
        <f t="shared" si="58"/>
        <v>33</v>
      </c>
      <c r="O162" s="81" t="s">
        <v>2063</v>
      </c>
      <c r="P162" s="74">
        <v>1</v>
      </c>
      <c r="Q162" s="79">
        <f>IF(P162/K162&gt;1,100,+P162/K162*100)</f>
        <v>100</v>
      </c>
      <c r="R162" s="89">
        <f>+N162*Q162/100</f>
        <v>33</v>
      </c>
      <c r="S162" s="89">
        <f>IF(M162&lt;=$AG$1,R162,0)</f>
        <v>33</v>
      </c>
      <c r="T162" s="89">
        <f>IF($AG$1&gt;=M162,N162,0)</f>
        <v>33</v>
      </c>
      <c r="U162" s="73" t="s">
        <v>1845</v>
      </c>
      <c r="V162" s="100" t="str">
        <f>IF(Q162=100,"CUMPLIDA",IF(M162-$AG$1&lt;0,"VENCIDA",IF(M162-$AG$1&lt;=30,"PRÓXIMA A VENCER",IF(Q162&gt;0,"CON AVANCE","EN TERMINO"))))</f>
        <v>CUMPLIDA</v>
      </c>
      <c r="W162" s="100" t="str">
        <f>IF(A162&lt;&gt;"",IF(AC162=1,"VENCIDO",IF(AC162=2,"PRÓXIMO A VENCER",IF(AC162=3,"EN TERMINO",IF(AC162=4,"CON AVANCE",IF(AC162=5,"CUMPLIDO",))))),"")</f>
        <v>CUMPLIDO</v>
      </c>
      <c r="X162" s="104" t="s">
        <v>1237</v>
      </c>
      <c r="Y162" s="104" t="str">
        <f t="shared" si="52"/>
        <v>H13AF18</v>
      </c>
      <c r="Z162" s="104">
        <f>IF(A162&lt;&gt;"",1,Z161+1)</f>
        <v>1</v>
      </c>
      <c r="AA162" s="104" t="str">
        <f t="shared" si="59"/>
        <v>H13AF18 - 1</v>
      </c>
      <c r="AB162" s="150">
        <f t="shared" si="55"/>
        <v>5</v>
      </c>
      <c r="AC162" s="150">
        <f t="shared" si="54"/>
        <v>5</v>
      </c>
      <c r="AD162" s="150" t="str">
        <f>IF(A162&lt;&gt;"",MID(F162,1,FIND(" ",F162,1)-1),AD161)</f>
        <v>H13AF18.</v>
      </c>
      <c r="AE162" s="150" t="str">
        <f t="shared" si="56"/>
        <v>H13AF18</v>
      </c>
      <c r="AF162" s="60"/>
      <c r="AG162" s="61"/>
      <c r="AH162" s="14"/>
    </row>
    <row r="163" spans="1:34" s="15" customFormat="1" ht="350.1" customHeight="1" x14ac:dyDescent="0.2">
      <c r="A163" s="141" t="str">
        <f>IF(ISBLANK(D163),"",COUNTA($D$2:D163))</f>
        <v/>
      </c>
      <c r="B163" s="125">
        <f t="shared" si="48"/>
        <v>162</v>
      </c>
      <c r="C163" s="73">
        <v>26</v>
      </c>
      <c r="D163" s="73"/>
      <c r="E163" s="76">
        <v>1801001</v>
      </c>
      <c r="F163" s="82" t="s">
        <v>1626</v>
      </c>
      <c r="G163" s="82" t="s">
        <v>1247</v>
      </c>
      <c r="H163" s="85" t="s">
        <v>1238</v>
      </c>
      <c r="I163" s="85" t="s">
        <v>1871</v>
      </c>
      <c r="J163" s="85" t="s">
        <v>1849</v>
      </c>
      <c r="K163" s="73">
        <v>1</v>
      </c>
      <c r="L163" s="77">
        <v>43690</v>
      </c>
      <c r="M163" s="109">
        <v>43830</v>
      </c>
      <c r="N163" s="78">
        <f t="shared" si="58"/>
        <v>20</v>
      </c>
      <c r="O163" s="81" t="s">
        <v>2063</v>
      </c>
      <c r="P163" s="76">
        <v>1</v>
      </c>
      <c r="Q163" s="79">
        <f>IF(P163/K163&gt;1,100,+P163/K163*100)</f>
        <v>100</v>
      </c>
      <c r="R163" s="89">
        <f>+N163*Q163/100</f>
        <v>20</v>
      </c>
      <c r="S163" s="89">
        <f>IF(M163&lt;=$AG$1,R163,0)</f>
        <v>20</v>
      </c>
      <c r="T163" s="89">
        <f>IF($AG$1&gt;=M163,N163,0)</f>
        <v>20</v>
      </c>
      <c r="U163" s="73" t="s">
        <v>1845</v>
      </c>
      <c r="V163" s="100" t="str">
        <f>IF(Q163=100,"CUMPLIDA",IF(M163-$AG$1&lt;0,"VENCIDA",IF(M163-$AG$1&lt;=30,"PRÓXIMA A VENCER",IF(Q163&gt;0,"CON AVANCE","EN TERMINO"))))</f>
        <v>CUMPLIDA</v>
      </c>
      <c r="W163" s="100" t="str">
        <f>IF(A163&lt;&gt;"",IF(AC163=1,"VENCIDO",IF(AC163=2,"PRÓXIMO A VENCER",IF(AC163=3,"EN TERMINO",IF(AC163=4,"CON AVANCE",IF(AC163=5,"CUMPLIDO",))))),"")</f>
        <v/>
      </c>
      <c r="X163" s="104" t="s">
        <v>1237</v>
      </c>
      <c r="Y163" s="104" t="str">
        <f t="shared" si="52"/>
        <v>H13AF18</v>
      </c>
      <c r="Z163" s="104">
        <f>IF(A163&lt;&gt;"",1,Z162+1)</f>
        <v>2</v>
      </c>
      <c r="AA163" s="104" t="str">
        <f t="shared" si="59"/>
        <v>H13AF18 - 2</v>
      </c>
      <c r="AB163" s="150">
        <f t="shared" si="55"/>
        <v>5</v>
      </c>
      <c r="AC163" s="150">
        <f t="shared" si="54"/>
        <v>5</v>
      </c>
      <c r="AD163" s="150" t="str">
        <f>IF(A163&lt;&gt;"",MID(F163,1,FIND(" ",F163,1)-1),AD162)</f>
        <v>H13AF18.</v>
      </c>
      <c r="AE163" s="150" t="str">
        <f t="shared" si="56"/>
        <v>H13AF18</v>
      </c>
      <c r="AF163" s="60"/>
      <c r="AG163" s="61"/>
      <c r="AH163" s="14"/>
    </row>
    <row r="164" spans="1:34" s="15" customFormat="1" ht="350.1" customHeight="1" x14ac:dyDescent="0.2">
      <c r="A164" s="141" t="str">
        <f>IF(ISBLANK(D164),"",COUNTA($D$2:D164))</f>
        <v/>
      </c>
      <c r="B164" s="125">
        <f t="shared" si="48"/>
        <v>163</v>
      </c>
      <c r="C164" s="73">
        <v>27</v>
      </c>
      <c r="D164" s="73"/>
      <c r="E164" s="76">
        <v>1801001</v>
      </c>
      <c r="F164" s="82" t="s">
        <v>1627</v>
      </c>
      <c r="G164" s="82" t="s">
        <v>1247</v>
      </c>
      <c r="H164" s="85" t="s">
        <v>1238</v>
      </c>
      <c r="I164" s="85" t="s">
        <v>1714</v>
      </c>
      <c r="J164" s="85" t="s">
        <v>1847</v>
      </c>
      <c r="K164" s="73">
        <v>1</v>
      </c>
      <c r="L164" s="77">
        <v>43690</v>
      </c>
      <c r="M164" s="109">
        <v>43830</v>
      </c>
      <c r="N164" s="78">
        <f t="shared" si="58"/>
        <v>20</v>
      </c>
      <c r="O164" s="81" t="s">
        <v>2063</v>
      </c>
      <c r="P164" s="76">
        <v>1</v>
      </c>
      <c r="Q164" s="79">
        <f>IF(P164/K164&gt;1,100,+P164/K164*100)</f>
        <v>100</v>
      </c>
      <c r="R164" s="89">
        <f>+N164*Q164/100</f>
        <v>20</v>
      </c>
      <c r="S164" s="89">
        <f>IF(M164&lt;=$AG$1,R164,0)</f>
        <v>20</v>
      </c>
      <c r="T164" s="89">
        <f>IF($AG$1&gt;=M164,N164,0)</f>
        <v>20</v>
      </c>
      <c r="U164" s="73" t="s">
        <v>1845</v>
      </c>
      <c r="V164" s="100" t="str">
        <f>IF(Q164=100,"CUMPLIDA",IF(M164-$AG$1&lt;0,"VENCIDA",IF(M164-$AG$1&lt;=30,"PRÓXIMA A VENCER",IF(Q164&gt;0,"CON AVANCE","EN TERMINO"))))</f>
        <v>CUMPLIDA</v>
      </c>
      <c r="W164" s="100" t="str">
        <f>IF(A164&lt;&gt;"",IF(AC164=1,"VENCIDO",IF(AC164=2,"PRÓXIMO A VENCER",IF(AC164=3,"EN TERMINO",IF(AC164=4,"CON AVANCE",IF(AC164=5,"CUMPLIDO",))))),"")</f>
        <v/>
      </c>
      <c r="X164" s="104" t="s">
        <v>1237</v>
      </c>
      <c r="Y164" s="104" t="str">
        <f t="shared" ref="Y164:Y192" si="60">AE164</f>
        <v>H13AF18</v>
      </c>
      <c r="Z164" s="104">
        <f>IF(A164&lt;&gt;"",1,Z163+1)</f>
        <v>3</v>
      </c>
      <c r="AA164" s="104" t="str">
        <f t="shared" si="59"/>
        <v>H13AF18 - 3</v>
      </c>
      <c r="AB164" s="150">
        <f t="shared" si="55"/>
        <v>5</v>
      </c>
      <c r="AC164" s="150">
        <f t="shared" si="54"/>
        <v>5</v>
      </c>
      <c r="AD164" s="150" t="str">
        <f>IF(A164&lt;&gt;"",MID(F164,1,FIND(" ",F164,1)-1),AD163)</f>
        <v>H13AF18.</v>
      </c>
      <c r="AE164" s="150" t="str">
        <f t="shared" si="56"/>
        <v>H13AF18</v>
      </c>
      <c r="AF164" s="60"/>
      <c r="AG164" s="61"/>
      <c r="AH164" s="14"/>
    </row>
    <row r="165" spans="1:34" s="15" customFormat="1" ht="350.1" customHeight="1" x14ac:dyDescent="0.2">
      <c r="A165" s="141">
        <f>IF(ISBLANK(D165),"",COUNTA($D$2:D165))</f>
        <v>144</v>
      </c>
      <c r="B165" s="125">
        <f t="shared" si="48"/>
        <v>164</v>
      </c>
      <c r="C165" s="73"/>
      <c r="D165" s="73" t="s">
        <v>831</v>
      </c>
      <c r="E165" s="76">
        <v>1801001</v>
      </c>
      <c r="F165" s="82" t="s">
        <v>2005</v>
      </c>
      <c r="G165" s="80" t="s">
        <v>1682</v>
      </c>
      <c r="H165" s="85" t="s">
        <v>1248</v>
      </c>
      <c r="I165" s="85" t="s">
        <v>1249</v>
      </c>
      <c r="J165" s="85" t="s">
        <v>1850</v>
      </c>
      <c r="K165" s="73">
        <v>2</v>
      </c>
      <c r="L165" s="77">
        <v>43690</v>
      </c>
      <c r="M165" s="109">
        <v>44055</v>
      </c>
      <c r="N165" s="78">
        <f t="shared" si="58"/>
        <v>52.142857142857146</v>
      </c>
      <c r="O165" s="76" t="s">
        <v>2034</v>
      </c>
      <c r="P165" s="76">
        <v>2</v>
      </c>
      <c r="Q165" s="79">
        <f>IF(P165/K165&gt;1,100,+P165/K165*100)</f>
        <v>100</v>
      </c>
      <c r="R165" s="89">
        <f>+N165*Q165/100</f>
        <v>52.142857142857146</v>
      </c>
      <c r="S165" s="89">
        <f>IF(M165&lt;=$AG$1,R165,0)</f>
        <v>52.142857142857146</v>
      </c>
      <c r="T165" s="89">
        <f>IF($AG$1&gt;=M165,N165,0)</f>
        <v>52.142857142857146</v>
      </c>
      <c r="U165" s="73" t="s">
        <v>1845</v>
      </c>
      <c r="V165" s="100" t="str">
        <f>IF(Q165=100,"CUMPLIDA",IF(M165-$AG$1&lt;0,"VENCIDA",IF(M165-$AG$1&lt;=30,"PRÓXIMA A VENCER",IF(Q165&gt;0,"CON AVANCE","EN TERMINO"))))</f>
        <v>CUMPLIDA</v>
      </c>
      <c r="W165" s="100" t="str">
        <f>IF(A165&lt;&gt;"",IF(AC165=1,"VENCIDO",IF(AC165=2,"PRÓXIMO A VENCER",IF(AC165=3,"EN TERMINO",IF(AC165=4,"CON AVANCE",IF(AC165=5,"CUMPLIDO",))))),"")</f>
        <v>CUMPLIDO</v>
      </c>
      <c r="X165" s="104" t="s">
        <v>1237</v>
      </c>
      <c r="Y165" s="104" t="str">
        <f t="shared" si="60"/>
        <v>H21AF18</v>
      </c>
      <c r="Z165" s="104">
        <f>IF(A165&lt;&gt;"",1,#REF!+1)</f>
        <v>1</v>
      </c>
      <c r="AA165" s="104" t="str">
        <f t="shared" si="59"/>
        <v>H21AF18 - 1</v>
      </c>
      <c r="AB165" s="150">
        <f t="shared" si="55"/>
        <v>5</v>
      </c>
      <c r="AC165" s="150">
        <f t="shared" si="54"/>
        <v>5</v>
      </c>
      <c r="AD165" s="150" t="str">
        <f>IF(A165&lt;&gt;"",MID(F165,1,FIND(" ",F165,1)-1),AD164)</f>
        <v>H21AF18.</v>
      </c>
      <c r="AE165" s="150" t="str">
        <f t="shared" si="56"/>
        <v>H21AF18</v>
      </c>
      <c r="AF165" s="60"/>
      <c r="AG165" s="61"/>
      <c r="AH165" s="14"/>
    </row>
    <row r="166" spans="1:34" s="15" customFormat="1" ht="350.1" customHeight="1" x14ac:dyDescent="0.2">
      <c r="A166" s="141">
        <f>IF(ISBLANK(D166),"",COUNTA($D$2:D166))</f>
        <v>145</v>
      </c>
      <c r="B166" s="125">
        <f t="shared" si="48"/>
        <v>165</v>
      </c>
      <c r="C166" s="73">
        <v>39</v>
      </c>
      <c r="D166" s="73" t="s">
        <v>831</v>
      </c>
      <c r="E166" s="76">
        <v>1801001</v>
      </c>
      <c r="F166" s="85" t="s">
        <v>2006</v>
      </c>
      <c r="G166" s="85" t="s">
        <v>1250</v>
      </c>
      <c r="H166" s="85" t="s">
        <v>1238</v>
      </c>
      <c r="I166" s="85" t="s">
        <v>1871</v>
      </c>
      <c r="J166" s="85" t="s">
        <v>1849</v>
      </c>
      <c r="K166" s="73">
        <v>1</v>
      </c>
      <c r="L166" s="77">
        <v>43690</v>
      </c>
      <c r="M166" s="77">
        <v>43830</v>
      </c>
      <c r="N166" s="78">
        <f t="shared" si="58"/>
        <v>20</v>
      </c>
      <c r="O166" s="76" t="s">
        <v>381</v>
      </c>
      <c r="P166" s="76">
        <v>1</v>
      </c>
      <c r="Q166" s="79">
        <f>IF(P166/K166&gt;1,100,+P166/K166*100)</f>
        <v>100</v>
      </c>
      <c r="R166" s="89">
        <f>+N166*Q166/100</f>
        <v>20</v>
      </c>
      <c r="S166" s="89">
        <f>IF(M166&lt;=$AG$1,R166,0)</f>
        <v>20</v>
      </c>
      <c r="T166" s="89">
        <f>IF($AG$1&gt;=M166,N166,0)</f>
        <v>20</v>
      </c>
      <c r="U166" s="73" t="s">
        <v>1845</v>
      </c>
      <c r="V166" s="100" t="str">
        <f>IF(Q166=100,"CUMPLIDA",IF(M166-$AG$1&lt;0,"VENCIDA",IF(M166-$AG$1&lt;=30,"PRÓXIMA A VENCER",IF(Q166&gt;0,"CON AVANCE","EN TERMINO"))))</f>
        <v>CUMPLIDA</v>
      </c>
      <c r="W166" s="100" t="str">
        <f>IF(A166&lt;&gt;"",IF(AC166=1,"VENCIDO",IF(AC166=2,"PRÓXIMO A VENCER",IF(AC166=3,"EN TERMINO",IF(AC166=4,"CON AVANCE",IF(AC166=5,"CUMPLIDO",))))),"")</f>
        <v>CUMPLIDO</v>
      </c>
      <c r="X166" s="104" t="s">
        <v>1237</v>
      </c>
      <c r="Y166" s="104" t="str">
        <f t="shared" si="60"/>
        <v>H22AF18</v>
      </c>
      <c r="Z166" s="104">
        <f>IF(A166&lt;&gt;"",1,Z165+1)</f>
        <v>1</v>
      </c>
      <c r="AA166" s="104" t="str">
        <f t="shared" si="59"/>
        <v>H22AF18 - 1</v>
      </c>
      <c r="AB166" s="150">
        <f t="shared" si="55"/>
        <v>5</v>
      </c>
      <c r="AC166" s="150">
        <f t="shared" si="54"/>
        <v>5</v>
      </c>
      <c r="AD166" s="150" t="str">
        <f>IF(A166&lt;&gt;"",MID(F166,1,FIND(" ",F166,1)-1),AD165)</f>
        <v>H22AF18.</v>
      </c>
      <c r="AE166" s="150" t="str">
        <f t="shared" si="56"/>
        <v>H22AF18</v>
      </c>
      <c r="AF166" s="60"/>
      <c r="AG166" s="61"/>
      <c r="AH166" s="14"/>
    </row>
    <row r="167" spans="1:34" s="15" customFormat="1" ht="350.1" customHeight="1" x14ac:dyDescent="0.2">
      <c r="A167" s="141" t="str">
        <f>IF(ISBLANK(D167),"",COUNTA($D$2:D167))</f>
        <v/>
      </c>
      <c r="B167" s="125">
        <f t="shared" si="48"/>
        <v>166</v>
      </c>
      <c r="C167" s="73">
        <v>40</v>
      </c>
      <c r="D167" s="73"/>
      <c r="E167" s="76">
        <v>1801001</v>
      </c>
      <c r="F167" s="85" t="s">
        <v>2007</v>
      </c>
      <c r="G167" s="85" t="s">
        <v>1250</v>
      </c>
      <c r="H167" s="85" t="s">
        <v>1238</v>
      </c>
      <c r="I167" s="85" t="s">
        <v>1846</v>
      </c>
      <c r="J167" s="85" t="s">
        <v>1715</v>
      </c>
      <c r="K167" s="73">
        <v>1</v>
      </c>
      <c r="L167" s="77">
        <v>43690</v>
      </c>
      <c r="M167" s="77">
        <v>43830</v>
      </c>
      <c r="N167" s="78">
        <f t="shared" si="58"/>
        <v>20</v>
      </c>
      <c r="O167" s="76" t="s">
        <v>2065</v>
      </c>
      <c r="P167" s="76">
        <v>1</v>
      </c>
      <c r="Q167" s="79">
        <f>IF(P167/K167&gt;1,100,+P167/K167*100)</f>
        <v>100</v>
      </c>
      <c r="R167" s="89">
        <f>+N167*Q167/100</f>
        <v>20</v>
      </c>
      <c r="S167" s="89">
        <f>IF(M167&lt;=$AG$1,R167,0)</f>
        <v>20</v>
      </c>
      <c r="T167" s="89">
        <f>IF($AG$1&gt;=M167,N167,0)</f>
        <v>20</v>
      </c>
      <c r="U167" s="73" t="s">
        <v>1845</v>
      </c>
      <c r="V167" s="100" t="str">
        <f>IF(Q167=100,"CUMPLIDA",IF(M167-$AG$1&lt;0,"VENCIDA",IF(M167-$AG$1&lt;=30,"PRÓXIMA A VENCER",IF(Q167&gt;0,"CON AVANCE","EN TERMINO"))))</f>
        <v>CUMPLIDA</v>
      </c>
      <c r="W167" s="100" t="str">
        <f>IF(A167&lt;&gt;"",IF(AC167=1,"VENCIDO",IF(AC167=2,"PRÓXIMO A VENCER",IF(AC167=3,"EN TERMINO",IF(AC167=4,"CON AVANCE",IF(AC167=5,"CUMPLIDO",))))),"")</f>
        <v/>
      </c>
      <c r="X167" s="104" t="s">
        <v>1237</v>
      </c>
      <c r="Y167" s="104" t="str">
        <f t="shared" si="60"/>
        <v>H22AF18</v>
      </c>
      <c r="Z167" s="104">
        <f>IF(A167&lt;&gt;"",1,Z166+1)</f>
        <v>2</v>
      </c>
      <c r="AA167" s="104" t="str">
        <f t="shared" si="59"/>
        <v>H22AF18 - 2</v>
      </c>
      <c r="AB167" s="150">
        <f t="shared" si="55"/>
        <v>5</v>
      </c>
      <c r="AC167" s="150">
        <f t="shared" si="54"/>
        <v>5</v>
      </c>
      <c r="AD167" s="150" t="str">
        <f>IF(A167&lt;&gt;"",MID(F167,1,FIND(" ",F167,1)-1),AD166)</f>
        <v>H22AF18.</v>
      </c>
      <c r="AE167" s="150" t="str">
        <f t="shared" si="56"/>
        <v>H22AF18</v>
      </c>
      <c r="AF167" s="60"/>
      <c r="AG167" s="61"/>
      <c r="AH167" s="14"/>
    </row>
    <row r="168" spans="1:34" s="15" customFormat="1" ht="350.1" customHeight="1" x14ac:dyDescent="0.2">
      <c r="A168" s="141">
        <f>IF(ISBLANK(D168),"",COUNTA($D$2:D168))</f>
        <v>146</v>
      </c>
      <c r="B168" s="125">
        <f t="shared" si="48"/>
        <v>167</v>
      </c>
      <c r="C168" s="73">
        <v>41</v>
      </c>
      <c r="D168" s="73" t="s">
        <v>831</v>
      </c>
      <c r="E168" s="76">
        <v>1801001</v>
      </c>
      <c r="F168" s="85" t="s">
        <v>1628</v>
      </c>
      <c r="G168" s="85" t="s">
        <v>1251</v>
      </c>
      <c r="H168" s="85" t="s">
        <v>1252</v>
      </c>
      <c r="I168" s="85" t="s">
        <v>1470</v>
      </c>
      <c r="J168" s="73" t="s">
        <v>1240</v>
      </c>
      <c r="K168" s="73">
        <v>1</v>
      </c>
      <c r="L168" s="77">
        <v>43690</v>
      </c>
      <c r="M168" s="77">
        <v>43830</v>
      </c>
      <c r="N168" s="78">
        <f t="shared" si="58"/>
        <v>20</v>
      </c>
      <c r="O168" s="76" t="s">
        <v>381</v>
      </c>
      <c r="P168" s="76">
        <v>1</v>
      </c>
      <c r="Q168" s="79">
        <f>IF(P168/K168&gt;1,100,+P168/K168*100)</f>
        <v>100</v>
      </c>
      <c r="R168" s="89">
        <f>+N168*Q168/100</f>
        <v>20</v>
      </c>
      <c r="S168" s="89">
        <f>IF(M168&lt;=$AG$1,R168,0)</f>
        <v>20</v>
      </c>
      <c r="T168" s="89">
        <f>IF($AG$1&gt;=M168,N168,0)</f>
        <v>20</v>
      </c>
      <c r="U168" s="73" t="s">
        <v>1845</v>
      </c>
      <c r="V168" s="100" t="str">
        <f>IF(Q168=100,"CUMPLIDA",IF(M168-$AG$1&lt;0,"VENCIDA",IF(M168-$AG$1&lt;=30,"PRÓXIMA A VENCER",IF(Q168&gt;0,"CON AVANCE","EN TERMINO"))))</f>
        <v>CUMPLIDA</v>
      </c>
      <c r="W168" s="100" t="str">
        <f>IF(A168&lt;&gt;"",IF(AC168=1,"VENCIDO",IF(AC168=2,"PRÓXIMO A VENCER",IF(AC168=3,"EN TERMINO",IF(AC168=4,"CON AVANCE",IF(AC168=5,"CUMPLIDO",))))),"")</f>
        <v>CUMPLIDO</v>
      </c>
      <c r="X168" s="104" t="s">
        <v>1237</v>
      </c>
      <c r="Y168" s="104" t="str">
        <f t="shared" si="60"/>
        <v>H23AF18</v>
      </c>
      <c r="Z168" s="104">
        <f>IF(A168&lt;&gt;"",1,Z167+1)</f>
        <v>1</v>
      </c>
      <c r="AA168" s="104" t="str">
        <f t="shared" si="59"/>
        <v>H23AF18 - 1</v>
      </c>
      <c r="AB168" s="150">
        <f t="shared" si="55"/>
        <v>5</v>
      </c>
      <c r="AC168" s="150">
        <f t="shared" si="54"/>
        <v>5</v>
      </c>
      <c r="AD168" s="150" t="str">
        <f>IF(A168&lt;&gt;"",MID(F168,1,FIND(" ",F168,1)-1),AD167)</f>
        <v>H23AF18.</v>
      </c>
      <c r="AE168" s="150" t="str">
        <f t="shared" si="56"/>
        <v>H23AF18</v>
      </c>
      <c r="AF168" s="60"/>
      <c r="AG168" s="61"/>
      <c r="AH168" s="14"/>
    </row>
    <row r="169" spans="1:34" s="15" customFormat="1" ht="350.1" customHeight="1" x14ac:dyDescent="0.2">
      <c r="A169" s="141" t="str">
        <f>IF(ISBLANK(D169),"",COUNTA($D$2:D169))</f>
        <v/>
      </c>
      <c r="B169" s="125">
        <f t="shared" si="48"/>
        <v>168</v>
      </c>
      <c r="C169" s="73">
        <v>42</v>
      </c>
      <c r="D169" s="73"/>
      <c r="E169" s="76">
        <v>1801001</v>
      </c>
      <c r="F169" s="85" t="s">
        <v>1629</v>
      </c>
      <c r="G169" s="85" t="s">
        <v>1251</v>
      </c>
      <c r="H169" s="85" t="s">
        <v>898</v>
      </c>
      <c r="I169" s="85" t="s">
        <v>1253</v>
      </c>
      <c r="J169" s="85" t="s">
        <v>1882</v>
      </c>
      <c r="K169" s="73">
        <v>1</v>
      </c>
      <c r="L169" s="77">
        <v>43690</v>
      </c>
      <c r="M169" s="77">
        <v>43921</v>
      </c>
      <c r="N169" s="78">
        <f t="shared" si="58"/>
        <v>33</v>
      </c>
      <c r="O169" s="76" t="s">
        <v>381</v>
      </c>
      <c r="P169" s="76">
        <v>1</v>
      </c>
      <c r="Q169" s="79">
        <f>IF(P169/K169&gt;1,100,+P169/K169*100)</f>
        <v>100</v>
      </c>
      <c r="R169" s="89">
        <f>+N169*Q169/100</f>
        <v>33</v>
      </c>
      <c r="S169" s="89">
        <f>IF(M169&lt;=$AG$1,R169,0)</f>
        <v>33</v>
      </c>
      <c r="T169" s="89">
        <f>IF($AG$1&gt;=M169,N169,0)</f>
        <v>33</v>
      </c>
      <c r="U169" s="73" t="s">
        <v>1845</v>
      </c>
      <c r="V169" s="100" t="str">
        <f>IF(Q169=100,"CUMPLIDA",IF(M169-$AG$1&lt;0,"VENCIDA",IF(M169-$AG$1&lt;=30,"PRÓXIMA A VENCER",IF(Q169&gt;0,"CON AVANCE","EN TERMINO"))))</f>
        <v>CUMPLIDA</v>
      </c>
      <c r="W169" s="100" t="str">
        <f>IF(A169&lt;&gt;"",IF(AC169=1,"VENCIDO",IF(AC169=2,"PRÓXIMO A VENCER",IF(AC169=3,"EN TERMINO",IF(AC169=4,"CON AVANCE",IF(AC169=5,"CUMPLIDO",))))),"")</f>
        <v/>
      </c>
      <c r="X169" s="104" t="s">
        <v>1237</v>
      </c>
      <c r="Y169" s="104" t="str">
        <f t="shared" si="60"/>
        <v>H23AF18</v>
      </c>
      <c r="Z169" s="104">
        <f>IF(A169&lt;&gt;"",1,Z168+1)</f>
        <v>2</v>
      </c>
      <c r="AA169" s="104" t="str">
        <f t="shared" si="59"/>
        <v>H23AF18 - 2</v>
      </c>
      <c r="AB169" s="150">
        <f t="shared" si="55"/>
        <v>5</v>
      </c>
      <c r="AC169" s="150">
        <f t="shared" si="54"/>
        <v>5</v>
      </c>
      <c r="AD169" s="150" t="str">
        <f>IF(A169&lt;&gt;"",MID(F169,1,FIND(" ",F169,1)-1),AD168)</f>
        <v>H23AF18.</v>
      </c>
      <c r="AE169" s="150" t="str">
        <f t="shared" si="56"/>
        <v>H23AF18</v>
      </c>
      <c r="AF169" s="60"/>
      <c r="AG169" s="61"/>
      <c r="AH169" s="14"/>
    </row>
    <row r="170" spans="1:34" s="15" customFormat="1" ht="350.1" customHeight="1" x14ac:dyDescent="0.2">
      <c r="A170" s="141">
        <f>IF(ISBLANK(D170),"",COUNTA($D$2:D170))</f>
        <v>147</v>
      </c>
      <c r="B170" s="125">
        <f t="shared" si="48"/>
        <v>169</v>
      </c>
      <c r="C170" s="73"/>
      <c r="D170" s="73" t="s">
        <v>831</v>
      </c>
      <c r="E170" s="76">
        <v>1801001</v>
      </c>
      <c r="F170" s="85" t="s">
        <v>1630</v>
      </c>
      <c r="G170" s="85" t="s">
        <v>1254</v>
      </c>
      <c r="H170" s="85" t="s">
        <v>1255</v>
      </c>
      <c r="I170" s="85" t="s">
        <v>1480</v>
      </c>
      <c r="J170" s="73" t="s">
        <v>1256</v>
      </c>
      <c r="K170" s="73">
        <v>1</v>
      </c>
      <c r="L170" s="77">
        <v>43690</v>
      </c>
      <c r="M170" s="77">
        <v>43830</v>
      </c>
      <c r="N170" s="78">
        <f t="shared" si="58"/>
        <v>20</v>
      </c>
      <c r="O170" s="76" t="s">
        <v>381</v>
      </c>
      <c r="P170" s="76">
        <v>1</v>
      </c>
      <c r="Q170" s="79">
        <f>IF(P170/K170&gt;1,100,+P170/K170*100)</f>
        <v>100</v>
      </c>
      <c r="R170" s="89">
        <f>+N170*Q170/100</f>
        <v>20</v>
      </c>
      <c r="S170" s="89">
        <f>IF(M170&lt;=$AG$1,R170,0)</f>
        <v>20</v>
      </c>
      <c r="T170" s="89">
        <f>IF($AG$1&gt;=M170,N170,0)</f>
        <v>20</v>
      </c>
      <c r="U170" s="73" t="s">
        <v>1845</v>
      </c>
      <c r="V170" s="100" t="str">
        <f>IF(Q170=100,"CUMPLIDA",IF(M170-$AG$1&lt;0,"VENCIDA",IF(M170-$AG$1&lt;=30,"PRÓXIMA A VENCER",IF(Q170&gt;0,"CON AVANCE","EN TERMINO"))))</f>
        <v>CUMPLIDA</v>
      </c>
      <c r="W170" s="100" t="str">
        <f>IF(A170&lt;&gt;"",IF(AC170=1,"VENCIDO",IF(AC170=2,"PRÓXIMO A VENCER",IF(AC170=3,"EN TERMINO",IF(AC170=4,"CON AVANCE",IF(AC170=5,"CUMPLIDO",))))),"")</f>
        <v>CUMPLIDO</v>
      </c>
      <c r="X170" s="104" t="s">
        <v>1237</v>
      </c>
      <c r="Y170" s="104" t="str">
        <f t="shared" si="60"/>
        <v xml:space="preserve">
H24AF18</v>
      </c>
      <c r="Z170" s="104">
        <f>IF(A170&lt;&gt;"",1,Z169+1)</f>
        <v>1</v>
      </c>
      <c r="AA170" s="104" t="str">
        <f t="shared" si="59"/>
        <v xml:space="preserve">
H24AF18 - 1</v>
      </c>
      <c r="AB170" s="150">
        <f t="shared" si="55"/>
        <v>5</v>
      </c>
      <c r="AC170" s="150">
        <f t="shared" si="54"/>
        <v>5</v>
      </c>
      <c r="AD170" s="150" t="str">
        <f>IF(A170&lt;&gt;"",MID(F170,1,FIND(" ",F170,1)-1),AD169)</f>
        <v xml:space="preserve">
H24AF18.</v>
      </c>
      <c r="AE170" s="150" t="str">
        <f t="shared" si="56"/>
        <v xml:space="preserve">
H24AF18</v>
      </c>
      <c r="AF170" s="60"/>
      <c r="AG170" s="61"/>
      <c r="AH170" s="14"/>
    </row>
    <row r="171" spans="1:34" s="15" customFormat="1" ht="350.1" customHeight="1" x14ac:dyDescent="0.2">
      <c r="A171" s="141">
        <f>IF(ISBLANK(D171),"",COUNTA($D$2:D171))</f>
        <v>148</v>
      </c>
      <c r="B171" s="125">
        <f t="shared" si="48"/>
        <v>170</v>
      </c>
      <c r="C171" s="73">
        <v>47</v>
      </c>
      <c r="D171" s="73" t="s">
        <v>831</v>
      </c>
      <c r="E171" s="76">
        <v>1801001</v>
      </c>
      <c r="F171" s="82" t="s">
        <v>1631</v>
      </c>
      <c r="G171" s="82" t="s">
        <v>1259</v>
      </c>
      <c r="H171" s="85" t="s">
        <v>1481</v>
      </c>
      <c r="I171" s="80" t="s">
        <v>1260</v>
      </c>
      <c r="J171" s="74" t="s">
        <v>1258</v>
      </c>
      <c r="K171" s="74">
        <v>2</v>
      </c>
      <c r="L171" s="109">
        <v>43770</v>
      </c>
      <c r="M171" s="109">
        <v>43860</v>
      </c>
      <c r="N171" s="78">
        <f t="shared" si="58"/>
        <v>12.857142857142858</v>
      </c>
      <c r="O171" s="76" t="s">
        <v>2049</v>
      </c>
      <c r="P171" s="74">
        <v>2</v>
      </c>
      <c r="Q171" s="79">
        <f>IF(P171/K171&gt;1,100,+P171/K171*100)</f>
        <v>100</v>
      </c>
      <c r="R171" s="89">
        <f>+N171*Q171/100</f>
        <v>12.857142857142858</v>
      </c>
      <c r="S171" s="89">
        <f>IF(M171&lt;=$AG$1,R171,0)</f>
        <v>12.857142857142858</v>
      </c>
      <c r="T171" s="89">
        <f>IF($AG$1&gt;=M171,N171,0)</f>
        <v>12.857142857142858</v>
      </c>
      <c r="U171" s="73"/>
      <c r="V171" s="100" t="str">
        <f>IF(Q171=100,"CUMPLIDA",IF(M171-$AG$1&lt;0,"VENCIDA",IF(M171-$AG$1&lt;=30,"PRÓXIMA A VENCER",IF(Q171&gt;0,"CON AVANCE","EN TERMINO"))))</f>
        <v>CUMPLIDA</v>
      </c>
      <c r="W171" s="100" t="str">
        <f>IF(A171&lt;&gt;"",IF(AC171=1,"VENCIDO",IF(AC171=2,"PRÓXIMO A VENCER",IF(AC171=3,"EN TERMINO",IF(AC171=4,"CON AVANCE",IF(AC171=5,"CUMPLIDO",))))),"")</f>
        <v>CUMPLIDO</v>
      </c>
      <c r="X171" s="104" t="s">
        <v>1237</v>
      </c>
      <c r="Y171" s="104" t="str">
        <f t="shared" si="60"/>
        <v>H26AF18</v>
      </c>
      <c r="Z171" s="104">
        <f>IF(A171&lt;&gt;"",1,#REF!+1)</f>
        <v>1</v>
      </c>
      <c r="AA171" s="104" t="str">
        <f t="shared" si="59"/>
        <v>H26AF18 - 1</v>
      </c>
      <c r="AB171" s="150">
        <f t="shared" si="55"/>
        <v>5</v>
      </c>
      <c r="AC171" s="150">
        <f t="shared" si="54"/>
        <v>5</v>
      </c>
      <c r="AD171" s="150" t="str">
        <f>IF(A171&lt;&gt;"",MID(F171,1,FIND(" ",F171,1)-1),AD170)</f>
        <v>H26AF18.</v>
      </c>
      <c r="AE171" s="150" t="str">
        <f t="shared" si="56"/>
        <v>H26AF18</v>
      </c>
      <c r="AF171" s="60"/>
      <c r="AG171" s="61"/>
      <c r="AH171" s="14"/>
    </row>
    <row r="172" spans="1:34" s="15" customFormat="1" ht="350.1" customHeight="1" x14ac:dyDescent="0.2">
      <c r="A172" s="141" t="str">
        <f>IF(ISBLANK(D172),"",COUNTA($D$2:D172))</f>
        <v/>
      </c>
      <c r="B172" s="125">
        <f t="shared" si="48"/>
        <v>171</v>
      </c>
      <c r="C172" s="73">
        <v>48</v>
      </c>
      <c r="D172" s="73"/>
      <c r="E172" s="76">
        <v>1801001</v>
      </c>
      <c r="F172" s="82" t="s">
        <v>1632</v>
      </c>
      <c r="G172" s="82" t="s">
        <v>1259</v>
      </c>
      <c r="H172" s="85" t="s">
        <v>1481</v>
      </c>
      <c r="I172" s="80" t="s">
        <v>1482</v>
      </c>
      <c r="J172" s="74" t="s">
        <v>1261</v>
      </c>
      <c r="K172" s="74">
        <v>1</v>
      </c>
      <c r="L172" s="109">
        <v>43860</v>
      </c>
      <c r="M172" s="109">
        <f>L172+16</f>
        <v>43876</v>
      </c>
      <c r="N172" s="78">
        <f t="shared" si="58"/>
        <v>2.2857142857142856</v>
      </c>
      <c r="O172" s="74" t="s">
        <v>2049</v>
      </c>
      <c r="P172" s="74">
        <v>1</v>
      </c>
      <c r="Q172" s="79">
        <f>IF(P172/K172&gt;1,100,+P172/K172*100)</f>
        <v>100</v>
      </c>
      <c r="R172" s="89">
        <f>+N172*Q172/100</f>
        <v>2.2857142857142856</v>
      </c>
      <c r="S172" s="89">
        <f>IF(M172&lt;=$AG$1,R172,0)</f>
        <v>2.2857142857142856</v>
      </c>
      <c r="T172" s="89">
        <f>IF($AG$1&gt;=M172,N172,0)</f>
        <v>2.2857142857142856</v>
      </c>
      <c r="U172" s="73"/>
      <c r="V172" s="100" t="str">
        <f>IF(Q172=100,"CUMPLIDA",IF(M172-$AG$1&lt;0,"VENCIDA",IF(M172-$AG$1&lt;=30,"PRÓXIMA A VENCER",IF(Q172&gt;0,"CON AVANCE","EN TERMINO"))))</f>
        <v>CUMPLIDA</v>
      </c>
      <c r="W172" s="100" t="str">
        <f>IF(A172&lt;&gt;"",IF(AC172=1,"VENCIDO",IF(AC172=2,"PRÓXIMO A VENCER",IF(AC172=3,"EN TERMINO",IF(AC172=4,"CON AVANCE",IF(AC172=5,"CUMPLIDO",))))),"")</f>
        <v/>
      </c>
      <c r="X172" s="104" t="s">
        <v>1237</v>
      </c>
      <c r="Y172" s="104" t="str">
        <f t="shared" si="60"/>
        <v>H26AF18</v>
      </c>
      <c r="Z172" s="104">
        <f>IF(A172&lt;&gt;"",1,Z171+1)</f>
        <v>2</v>
      </c>
      <c r="AA172" s="104" t="str">
        <f t="shared" si="59"/>
        <v>H26AF18 - 2</v>
      </c>
      <c r="AB172" s="150">
        <f t="shared" si="55"/>
        <v>5</v>
      </c>
      <c r="AC172" s="150">
        <f t="shared" si="54"/>
        <v>5</v>
      </c>
      <c r="AD172" s="150" t="str">
        <f>IF(A172&lt;&gt;"",MID(F172,1,FIND(" ",F172,1)-1),AD171)</f>
        <v>H26AF18.</v>
      </c>
      <c r="AE172" s="150" t="str">
        <f t="shared" si="56"/>
        <v>H26AF18</v>
      </c>
      <c r="AF172" s="60"/>
      <c r="AG172" s="61"/>
      <c r="AH172" s="14"/>
    </row>
    <row r="173" spans="1:34" s="15" customFormat="1" ht="350.1" customHeight="1" x14ac:dyDescent="0.2">
      <c r="A173" s="141" t="str">
        <f>IF(ISBLANK(D173),"",COUNTA($D$2:D173))</f>
        <v/>
      </c>
      <c r="B173" s="125">
        <f t="shared" si="48"/>
        <v>172</v>
      </c>
      <c r="C173" s="73">
        <v>49</v>
      </c>
      <c r="D173" s="73"/>
      <c r="E173" s="76">
        <v>1801001</v>
      </c>
      <c r="F173" s="82" t="s">
        <v>1633</v>
      </c>
      <c r="G173" s="82" t="s">
        <v>1259</v>
      </c>
      <c r="H173" s="85" t="s">
        <v>1481</v>
      </c>
      <c r="I173" s="80" t="s">
        <v>1483</v>
      </c>
      <c r="J173" s="74" t="s">
        <v>1257</v>
      </c>
      <c r="K173" s="74">
        <v>1</v>
      </c>
      <c r="L173" s="109">
        <f>M171</f>
        <v>43860</v>
      </c>
      <c r="M173" s="109">
        <f>L173+7</f>
        <v>43867</v>
      </c>
      <c r="N173" s="78">
        <f t="shared" si="58"/>
        <v>1</v>
      </c>
      <c r="O173" s="74" t="s">
        <v>343</v>
      </c>
      <c r="P173" s="74">
        <v>1</v>
      </c>
      <c r="Q173" s="79">
        <f>IF(P173/K173&gt;1,100,+P173/K173*100)</f>
        <v>100</v>
      </c>
      <c r="R173" s="89">
        <f>+N173*Q173/100</f>
        <v>1</v>
      </c>
      <c r="S173" s="89">
        <f>IF(M173&lt;=$AG$1,R173,0)</f>
        <v>1</v>
      </c>
      <c r="T173" s="89">
        <f>IF($AG$1&gt;=M173,N173,0)</f>
        <v>1</v>
      </c>
      <c r="U173" s="73"/>
      <c r="V173" s="100" t="str">
        <f>IF(Q173=100,"CUMPLIDA",IF(M173-$AG$1&lt;0,"VENCIDA",IF(M173-$AG$1&lt;=30,"PRÓXIMA A VENCER",IF(Q173&gt;0,"CON AVANCE","EN TERMINO"))))</f>
        <v>CUMPLIDA</v>
      </c>
      <c r="W173" s="100" t="str">
        <f>IF(A173&lt;&gt;"",IF(AC173=1,"VENCIDO",IF(AC173=2,"PRÓXIMO A VENCER",IF(AC173=3,"EN TERMINO",IF(AC173=4,"CON AVANCE",IF(AC173=5,"CUMPLIDO",))))),"")</f>
        <v/>
      </c>
      <c r="X173" s="104" t="s">
        <v>1237</v>
      </c>
      <c r="Y173" s="104" t="str">
        <f t="shared" si="60"/>
        <v>H26AF18</v>
      </c>
      <c r="Z173" s="104">
        <f>IF(A173&lt;&gt;"",1,Z172+1)</f>
        <v>3</v>
      </c>
      <c r="AA173" s="104" t="str">
        <f t="shared" si="59"/>
        <v>H26AF18 - 3</v>
      </c>
      <c r="AB173" s="150">
        <f t="shared" si="55"/>
        <v>5</v>
      </c>
      <c r="AC173" s="150">
        <f t="shared" si="54"/>
        <v>5</v>
      </c>
      <c r="AD173" s="150" t="str">
        <f>IF(A173&lt;&gt;"",MID(F173,1,FIND(" ",F173,1)-1),AD172)</f>
        <v>H26AF18.</v>
      </c>
      <c r="AE173" s="150" t="str">
        <f t="shared" si="56"/>
        <v>H26AF18</v>
      </c>
      <c r="AF173" s="60"/>
      <c r="AG173" s="61"/>
      <c r="AH173" s="14"/>
    </row>
    <row r="174" spans="1:34" s="15" customFormat="1" ht="350.1" customHeight="1" x14ac:dyDescent="0.2">
      <c r="A174" s="141" t="str">
        <f>IF(ISBLANK(D174),"",COUNTA($D$2:D174))</f>
        <v/>
      </c>
      <c r="B174" s="125">
        <f t="shared" si="48"/>
        <v>173</v>
      </c>
      <c r="C174" s="73">
        <v>50</v>
      </c>
      <c r="D174" s="73"/>
      <c r="E174" s="76">
        <v>1801001</v>
      </c>
      <c r="F174" s="82" t="s">
        <v>1634</v>
      </c>
      <c r="G174" s="82" t="s">
        <v>1259</v>
      </c>
      <c r="H174" s="85" t="s">
        <v>1481</v>
      </c>
      <c r="I174" s="80" t="s">
        <v>1484</v>
      </c>
      <c r="J174" s="74" t="s">
        <v>1262</v>
      </c>
      <c r="K174" s="74">
        <v>12</v>
      </c>
      <c r="L174" s="109">
        <f>M173</f>
        <v>43867</v>
      </c>
      <c r="M174" s="109">
        <v>44226</v>
      </c>
      <c r="N174" s="78">
        <f t="shared" si="58"/>
        <v>51.285714285714285</v>
      </c>
      <c r="O174" s="74" t="s">
        <v>2043</v>
      </c>
      <c r="P174" s="76">
        <v>12</v>
      </c>
      <c r="Q174" s="79">
        <f>IF(P174/K174&gt;1,100,+P174/K174*100)</f>
        <v>100</v>
      </c>
      <c r="R174" s="89">
        <f>+N174*Q174/100</f>
        <v>51.285714285714285</v>
      </c>
      <c r="S174" s="89">
        <f>IF(M174&lt;=$AG$1,R174,0)</f>
        <v>51.285714285714285</v>
      </c>
      <c r="T174" s="89">
        <f>IF($AG$1&gt;=M174,N174,0)</f>
        <v>51.285714285714285</v>
      </c>
      <c r="U174" s="73"/>
      <c r="V174" s="100" t="str">
        <f>IF(Q174=100,"CUMPLIDA",IF(M174-$AG$1&lt;0,"VENCIDA",IF(M174-$AG$1&lt;=30,"PRÓXIMA A VENCER",IF(Q174&gt;0,"CON AVANCE","EN TERMINO"))))</f>
        <v>CUMPLIDA</v>
      </c>
      <c r="W174" s="100" t="str">
        <f>IF(A174&lt;&gt;"",IF(AC174=1,"VENCIDO",IF(AC174=2,"PRÓXIMO A VENCER",IF(AC174=3,"EN TERMINO",IF(AC174=4,"CON AVANCE",IF(AC174=5,"CUMPLIDO",))))),"")</f>
        <v/>
      </c>
      <c r="X174" s="104" t="s">
        <v>1237</v>
      </c>
      <c r="Y174" s="104" t="str">
        <f t="shared" si="60"/>
        <v>H26AF18</v>
      </c>
      <c r="Z174" s="104">
        <f>IF(A174&lt;&gt;"",1,Z173+1)</f>
        <v>4</v>
      </c>
      <c r="AA174" s="104" t="str">
        <f t="shared" si="59"/>
        <v>H26AF18 - 4</v>
      </c>
      <c r="AB174" s="150">
        <f t="shared" si="55"/>
        <v>5</v>
      </c>
      <c r="AC174" s="150">
        <f t="shared" si="54"/>
        <v>5</v>
      </c>
      <c r="AD174" s="150" t="str">
        <f>IF(A174&lt;&gt;"",MID(F174,1,FIND(" ",F174,1)-1),AD173)</f>
        <v>H26AF18.</v>
      </c>
      <c r="AE174" s="150" t="str">
        <f t="shared" si="56"/>
        <v>H26AF18</v>
      </c>
      <c r="AF174" s="60"/>
      <c r="AG174" s="61"/>
      <c r="AH174" s="14"/>
    </row>
    <row r="175" spans="1:34" s="15" customFormat="1" ht="383.25" hidden="1" customHeight="1" x14ac:dyDescent="0.2">
      <c r="A175" s="141">
        <f>IF(ISBLANK(D175),"",COUNTA($D$2:D175))</f>
        <v>149</v>
      </c>
      <c r="B175" s="125">
        <f t="shared" si="48"/>
        <v>174</v>
      </c>
      <c r="C175" s="73"/>
      <c r="D175" s="73" t="s">
        <v>832</v>
      </c>
      <c r="E175" s="76" t="s">
        <v>1264</v>
      </c>
      <c r="F175" s="82" t="s">
        <v>1635</v>
      </c>
      <c r="G175" s="82" t="s">
        <v>1265</v>
      </c>
      <c r="H175" s="75" t="s">
        <v>1266</v>
      </c>
      <c r="I175" s="75" t="s">
        <v>1485</v>
      </c>
      <c r="J175" s="76" t="s">
        <v>1267</v>
      </c>
      <c r="K175" s="76">
        <v>29</v>
      </c>
      <c r="L175" s="77">
        <v>43690</v>
      </c>
      <c r="M175" s="77">
        <v>43861</v>
      </c>
      <c r="N175" s="78">
        <f t="shared" ref="N175:N218" si="61">(+M175-L175)/7</f>
        <v>24.428571428571427</v>
      </c>
      <c r="O175" s="76" t="s">
        <v>2051</v>
      </c>
      <c r="P175" s="74">
        <v>26</v>
      </c>
      <c r="Q175" s="79">
        <f>IF(P175/K175&gt;1,100,+P175/K175*100)</f>
        <v>89.65517241379311</v>
      </c>
      <c r="R175" s="89">
        <f>+N175*Q175/100</f>
        <v>21.901477832512313</v>
      </c>
      <c r="S175" s="89">
        <f>IF(M175&lt;=$AG$1,R175,0)</f>
        <v>21.901477832512313</v>
      </c>
      <c r="T175" s="89">
        <f>IF($AG$1&gt;=M175,N175,0)</f>
        <v>24.428571428571427</v>
      </c>
      <c r="U175" s="73"/>
      <c r="V175" s="100" t="str">
        <f>IF(Q175=100,"CUMPLIDA",IF(M175-$AG$1&lt;0,"VENCIDA",IF(M175-$AG$1&lt;=30,"PRÓXIMA A VENCER",IF(Q175&gt;0,"CON AVANCE","EN TERMINO"))))</f>
        <v>VENCIDA</v>
      </c>
      <c r="W175" s="100" t="str">
        <f>IF(A175&lt;&gt;"",IF(AC175=1,"VENCIDO",IF(AC175=2,"PRÓXIMO A VENCER",IF(AC175=3,"EN TERMINO",IF(AC175=4,"CON AVANCE",IF(AC175=5,"CUMPLIDO",))))),"")</f>
        <v>VENCIDO</v>
      </c>
      <c r="X175" s="104" t="s">
        <v>1237</v>
      </c>
      <c r="Y175" s="104" t="str">
        <f t="shared" si="60"/>
        <v>H30AF18</v>
      </c>
      <c r="Z175" s="104">
        <f>IF(A175&lt;&gt;"",1,#REF!+1)</f>
        <v>1</v>
      </c>
      <c r="AA175" s="104" t="str">
        <f t="shared" si="59"/>
        <v>H30AF18 - 1</v>
      </c>
      <c r="AB175" s="150">
        <f t="shared" si="55"/>
        <v>1</v>
      </c>
      <c r="AC175" s="150">
        <f t="shared" si="54"/>
        <v>1</v>
      </c>
      <c r="AD175" s="150" t="str">
        <f>IF(A175&lt;&gt;"",MID(F175,1,FIND(" ",F175,1)-1),AD174)</f>
        <v>H30AF18.</v>
      </c>
      <c r="AE175" s="150" t="str">
        <f t="shared" si="56"/>
        <v>H30AF18</v>
      </c>
      <c r="AF175" s="60"/>
      <c r="AG175" s="61"/>
      <c r="AH175" s="14"/>
    </row>
    <row r="176" spans="1:34" s="15" customFormat="1" ht="350.1" hidden="1" customHeight="1" x14ac:dyDescent="0.2">
      <c r="A176" s="141">
        <f>IF(ISBLANK(D176),"",COUNTA($D$2:D176))</f>
        <v>150</v>
      </c>
      <c r="B176" s="125">
        <f t="shared" si="48"/>
        <v>175</v>
      </c>
      <c r="C176" s="73"/>
      <c r="D176" s="73" t="s">
        <v>1612</v>
      </c>
      <c r="E176" s="76" t="s">
        <v>1268</v>
      </c>
      <c r="F176" s="75" t="s">
        <v>1973</v>
      </c>
      <c r="G176" s="75" t="s">
        <v>1269</v>
      </c>
      <c r="H176" s="75" t="s">
        <v>1972</v>
      </c>
      <c r="I176" s="75" t="s">
        <v>1972</v>
      </c>
      <c r="J176" s="76" t="s">
        <v>1915</v>
      </c>
      <c r="K176" s="76">
        <v>1</v>
      </c>
      <c r="L176" s="77">
        <v>44407</v>
      </c>
      <c r="M176" s="77">
        <v>44561</v>
      </c>
      <c r="N176" s="78">
        <f t="shared" si="61"/>
        <v>22</v>
      </c>
      <c r="O176" s="76" t="s">
        <v>2034</v>
      </c>
      <c r="P176" s="76">
        <v>0</v>
      </c>
      <c r="Q176" s="79">
        <f>IF(P176/K176&gt;1,100,+P176/K176*100)</f>
        <v>0</v>
      </c>
      <c r="R176" s="89">
        <f>+N176*Q176/100</f>
        <v>0</v>
      </c>
      <c r="S176" s="89">
        <f>IF(M176&lt;=$AG$1,R176,0)</f>
        <v>0</v>
      </c>
      <c r="T176" s="89">
        <f>IF($AG$1&gt;=M176,N176,0)</f>
        <v>22</v>
      </c>
      <c r="U176" s="73"/>
      <c r="V176" s="100" t="str">
        <f>IF(Q176=100,"CUMPLIDA",IF(M176-$AG$1&lt;0,"VENCIDA",IF(M176-$AG$1&lt;=30,"PRÓXIMA A VENCER",IF(Q176&gt;0,"CON AVANCE","EN TERMINO"))))</f>
        <v>VENCIDA</v>
      </c>
      <c r="W176" s="100" t="str">
        <f>IF(A176&lt;&gt;"",IF(AC176=1,"VENCIDO",IF(AC176=2,"PRÓXIMO A VENCER",IF(AC176=3,"EN TERMINO",IF(AC176=4,"CON AVANCE",IF(AC176=5,"CUMPLIDO",))))),"")</f>
        <v>VENCIDO</v>
      </c>
      <c r="X176" s="104" t="s">
        <v>1237</v>
      </c>
      <c r="Y176" s="104" t="str">
        <f t="shared" si="60"/>
        <v>H31AF18</v>
      </c>
      <c r="Z176" s="104">
        <f>IF(A176&lt;&gt;"",1,Z175+1)</f>
        <v>1</v>
      </c>
      <c r="AA176" s="104" t="str">
        <f t="shared" si="59"/>
        <v>H31AF18 - 1</v>
      </c>
      <c r="AB176" s="150">
        <f t="shared" si="55"/>
        <v>1</v>
      </c>
      <c r="AC176" s="150">
        <f t="shared" si="54"/>
        <v>1</v>
      </c>
      <c r="AD176" s="150" t="str">
        <f>IF(A176&lt;&gt;"",MID(F176,1,FIND(" ",F176,1)-1),AD175)</f>
        <v>H31AF18.</v>
      </c>
      <c r="AE176" s="150" t="str">
        <f t="shared" si="56"/>
        <v>H31AF18</v>
      </c>
      <c r="AF176" s="60"/>
      <c r="AG176" s="61"/>
      <c r="AH176" s="14"/>
    </row>
    <row r="177" spans="1:34" s="15" customFormat="1" ht="350.1" customHeight="1" x14ac:dyDescent="0.2">
      <c r="A177" s="141">
        <f>IF(ISBLANK(D177),"",COUNTA($D$2:D177))</f>
        <v>151</v>
      </c>
      <c r="B177" s="125">
        <f t="shared" si="48"/>
        <v>176</v>
      </c>
      <c r="C177" s="73"/>
      <c r="D177" s="73" t="s">
        <v>831</v>
      </c>
      <c r="E177" s="76" t="s">
        <v>1268</v>
      </c>
      <c r="F177" s="80" t="s">
        <v>2008</v>
      </c>
      <c r="G177" s="80" t="s">
        <v>1270</v>
      </c>
      <c r="H177" s="82" t="s">
        <v>1271</v>
      </c>
      <c r="I177" s="80" t="s">
        <v>1272</v>
      </c>
      <c r="J177" s="80" t="s">
        <v>1273</v>
      </c>
      <c r="K177" s="111">
        <v>1</v>
      </c>
      <c r="L177" s="109">
        <v>43690</v>
      </c>
      <c r="M177" s="109">
        <v>44055</v>
      </c>
      <c r="N177" s="78">
        <f t="shared" si="61"/>
        <v>52.142857142857146</v>
      </c>
      <c r="O177" s="76" t="s">
        <v>2034</v>
      </c>
      <c r="P177" s="76">
        <v>100</v>
      </c>
      <c r="Q177" s="79">
        <f>IF(P177/K177&gt;1,100,+P177/K177*100)</f>
        <v>100</v>
      </c>
      <c r="R177" s="89">
        <f>+N177*Q177/100</f>
        <v>52.142857142857146</v>
      </c>
      <c r="S177" s="89">
        <f>IF(M177&lt;=$AG$1,R177,0)</f>
        <v>52.142857142857146</v>
      </c>
      <c r="T177" s="89">
        <f>IF($AG$1&gt;=M177,N177,0)</f>
        <v>52.142857142857146</v>
      </c>
      <c r="U177" s="73"/>
      <c r="V177" s="100" t="str">
        <f>IF(Q177=100,"CUMPLIDA",IF(M177-$AG$1&lt;0,"VENCIDA",IF(M177-$AG$1&lt;=30,"PRÓXIMA A VENCER",IF(Q177&gt;0,"CON AVANCE","EN TERMINO"))))</f>
        <v>CUMPLIDA</v>
      </c>
      <c r="W177" s="100" t="str">
        <f>IF(A177&lt;&gt;"",IF(AC177=1,"VENCIDO",IF(AC177=2,"PRÓXIMO A VENCER",IF(AC177=3,"EN TERMINO",IF(AC177=4,"CON AVANCE",IF(AC177=5,"CUMPLIDO",))))),"")</f>
        <v>VENCIDO</v>
      </c>
      <c r="X177" s="104" t="s">
        <v>1237</v>
      </c>
      <c r="Y177" s="104" t="str">
        <f t="shared" si="60"/>
        <v>H32AF18</v>
      </c>
      <c r="Z177" s="104">
        <f>IF(A177&lt;&gt;"",1,#REF!+1)</f>
        <v>1</v>
      </c>
      <c r="AA177" s="104" t="str">
        <f t="shared" si="59"/>
        <v>H32AF18 - 1</v>
      </c>
      <c r="AB177" s="150">
        <f t="shared" si="55"/>
        <v>5</v>
      </c>
      <c r="AC177" s="150">
        <f t="shared" si="54"/>
        <v>1</v>
      </c>
      <c r="AD177" s="150" t="str">
        <f>IF(A177&lt;&gt;"",MID(F177,1,FIND(" ",F177,1)-1),AD176)</f>
        <v>H32AF18.</v>
      </c>
      <c r="AE177" s="150" t="str">
        <f t="shared" si="56"/>
        <v>H32AF18</v>
      </c>
      <c r="AF177" s="60"/>
      <c r="AG177" s="61"/>
      <c r="AH177" s="14"/>
    </row>
    <row r="178" spans="1:34" s="15" customFormat="1" ht="350.1" hidden="1" customHeight="1" x14ac:dyDescent="0.2">
      <c r="A178" s="141" t="str">
        <f>IF(ISBLANK(D178),"",COUNTA($D$2:D178))</f>
        <v/>
      </c>
      <c r="B178" s="125">
        <f t="shared" si="48"/>
        <v>177</v>
      </c>
      <c r="C178" s="73"/>
      <c r="D178" s="73"/>
      <c r="E178" s="76" t="s">
        <v>1268</v>
      </c>
      <c r="F178" s="80" t="s">
        <v>2009</v>
      </c>
      <c r="G178" s="80" t="s">
        <v>1270</v>
      </c>
      <c r="H178" s="179" t="s">
        <v>1274</v>
      </c>
      <c r="I178" s="179" t="s">
        <v>1486</v>
      </c>
      <c r="J178" s="81" t="s">
        <v>1275</v>
      </c>
      <c r="K178" s="81">
        <v>2</v>
      </c>
      <c r="L178" s="109">
        <v>43690</v>
      </c>
      <c r="M178" s="109">
        <v>44055</v>
      </c>
      <c r="N178" s="78">
        <f t="shared" si="61"/>
        <v>52.142857142857146</v>
      </c>
      <c r="O178" s="76" t="s">
        <v>2034</v>
      </c>
      <c r="P178" s="76">
        <v>0</v>
      </c>
      <c r="Q178" s="79">
        <f>IF(P178/K178&gt;1,100,+P178/K178*100)</f>
        <v>0</v>
      </c>
      <c r="R178" s="89">
        <f>+N178*Q178/100</f>
        <v>0</v>
      </c>
      <c r="S178" s="89">
        <f>IF(M178&lt;=$AG$1,R178,0)</f>
        <v>0</v>
      </c>
      <c r="T178" s="89">
        <f>IF($AG$1&gt;=M178,N178,0)</f>
        <v>52.142857142857146</v>
      </c>
      <c r="U178" s="73"/>
      <c r="V178" s="100" t="str">
        <f>IF(Q178=100,"CUMPLIDA",IF(M178-$AG$1&lt;0,"VENCIDA",IF(M178-$AG$1&lt;=30,"PRÓXIMA A VENCER",IF(Q178&gt;0,"CON AVANCE","EN TERMINO"))))</f>
        <v>VENCIDA</v>
      </c>
      <c r="W178" s="100" t="str">
        <f>IF(A178&lt;&gt;"",IF(AC178=1,"VENCIDO",IF(AC178=2,"PRÓXIMO A VENCER",IF(AC178=3,"EN TERMINO",IF(AC178=4,"CON AVANCE",IF(AC178=5,"CUMPLIDO",))))),"")</f>
        <v/>
      </c>
      <c r="X178" s="104" t="s">
        <v>1237</v>
      </c>
      <c r="Y178" s="104" t="str">
        <f t="shared" si="60"/>
        <v>H32AF18</v>
      </c>
      <c r="Z178" s="104">
        <f>IF(A178&lt;&gt;"",1,Z177+1)</f>
        <v>2</v>
      </c>
      <c r="AA178" s="104" t="str">
        <f t="shared" si="59"/>
        <v>H32AF18 - 2</v>
      </c>
      <c r="AB178" s="150">
        <f t="shared" si="55"/>
        <v>1</v>
      </c>
      <c r="AC178" s="150">
        <f t="shared" si="54"/>
        <v>1</v>
      </c>
      <c r="AD178" s="150" t="str">
        <f>IF(A178&lt;&gt;"",MID(F178,1,FIND(" ",F178,1)-1),AD177)</f>
        <v>H32AF18.</v>
      </c>
      <c r="AE178" s="150" t="str">
        <f t="shared" si="56"/>
        <v>H32AF18</v>
      </c>
      <c r="AF178" s="60"/>
      <c r="AG178" s="61"/>
      <c r="AH178" s="14"/>
    </row>
    <row r="179" spans="1:34" s="15" customFormat="1" ht="350.1" hidden="1" customHeight="1" x14ac:dyDescent="0.2">
      <c r="A179" s="141">
        <f>IF(ISBLANK(D179),"",COUNTA($D$2:D179))</f>
        <v>152</v>
      </c>
      <c r="B179" s="125">
        <f t="shared" si="48"/>
        <v>178</v>
      </c>
      <c r="C179" s="73"/>
      <c r="D179" s="73" t="s">
        <v>946</v>
      </c>
      <c r="E179" s="76" t="s">
        <v>1277</v>
      </c>
      <c r="F179" s="80" t="s">
        <v>1636</v>
      </c>
      <c r="G179" s="80" t="s">
        <v>1278</v>
      </c>
      <c r="H179" s="82" t="s">
        <v>1279</v>
      </c>
      <c r="I179" s="82" t="s">
        <v>1280</v>
      </c>
      <c r="J179" s="82" t="s">
        <v>1281</v>
      </c>
      <c r="K179" s="81">
        <v>1</v>
      </c>
      <c r="L179" s="109">
        <v>43690</v>
      </c>
      <c r="M179" s="109">
        <v>43768</v>
      </c>
      <c r="N179" s="78">
        <f t="shared" si="61"/>
        <v>11.142857142857142</v>
      </c>
      <c r="O179" s="74" t="s">
        <v>2036</v>
      </c>
      <c r="P179" s="76">
        <v>0</v>
      </c>
      <c r="Q179" s="79">
        <f>IF(P179/K179&gt;1,100,+P179/K179*100)</f>
        <v>0</v>
      </c>
      <c r="R179" s="89">
        <f>+N179*Q179/100</f>
        <v>0</v>
      </c>
      <c r="S179" s="89">
        <f>IF(M179&lt;=$AG$1,R179,0)</f>
        <v>0</v>
      </c>
      <c r="T179" s="89">
        <f>IF($AG$1&gt;=M179,N179,0)</f>
        <v>11.142857142857142</v>
      </c>
      <c r="U179" s="73"/>
      <c r="V179" s="100" t="str">
        <f>IF(Q179=100,"CUMPLIDA",IF(M179-$AG$1&lt;0,"VENCIDA",IF(M179-$AG$1&lt;=30,"PRÓXIMA A VENCER",IF(Q179&gt;0,"CON AVANCE","EN TERMINO"))))</f>
        <v>VENCIDA</v>
      </c>
      <c r="W179" s="100" t="str">
        <f>IF(A179&lt;&gt;"",IF(AC179=1,"VENCIDO",IF(AC179=2,"PRÓXIMO A VENCER",IF(AC179=3,"EN TERMINO",IF(AC179=4,"CON AVANCE",IF(AC179=5,"CUMPLIDO",))))),"")</f>
        <v>VENCIDO</v>
      </c>
      <c r="X179" s="104" t="s">
        <v>1237</v>
      </c>
      <c r="Y179" s="104" t="str">
        <f t="shared" si="60"/>
        <v>H33AF18</v>
      </c>
      <c r="Z179" s="104">
        <f>IF(A179&lt;&gt;"",1,Z178+1)</f>
        <v>1</v>
      </c>
      <c r="AA179" s="104" t="str">
        <f t="shared" si="59"/>
        <v>H33AF18 - 1</v>
      </c>
      <c r="AB179" s="150">
        <f t="shared" si="55"/>
        <v>1</v>
      </c>
      <c r="AC179" s="150">
        <f t="shared" si="54"/>
        <v>1</v>
      </c>
      <c r="AD179" s="150" t="str">
        <f>IF(A179&lt;&gt;"",MID(F179,1,FIND(" ",F179,1)-1),AD178)</f>
        <v>H33AF18.</v>
      </c>
      <c r="AE179" s="150" t="str">
        <f t="shared" si="56"/>
        <v>H33AF18</v>
      </c>
      <c r="AF179" s="60"/>
      <c r="AG179" s="61"/>
      <c r="AH179" s="14"/>
    </row>
    <row r="180" spans="1:34" s="15" customFormat="1" ht="350.1" customHeight="1" x14ac:dyDescent="0.2">
      <c r="A180" s="141">
        <f>IF(ISBLANK(D180),"",COUNTA($D$2:D180))</f>
        <v>153</v>
      </c>
      <c r="B180" s="125">
        <f t="shared" si="48"/>
        <v>179</v>
      </c>
      <c r="C180" s="73"/>
      <c r="D180" s="73" t="s">
        <v>832</v>
      </c>
      <c r="E180" s="76" t="s">
        <v>1277</v>
      </c>
      <c r="F180" s="80" t="s">
        <v>1637</v>
      </c>
      <c r="G180" s="80" t="s">
        <v>1282</v>
      </c>
      <c r="H180" s="82" t="s">
        <v>1283</v>
      </c>
      <c r="I180" s="82" t="s">
        <v>1284</v>
      </c>
      <c r="J180" s="81" t="s">
        <v>473</v>
      </c>
      <c r="K180" s="81">
        <v>1</v>
      </c>
      <c r="L180" s="109">
        <v>43690</v>
      </c>
      <c r="M180" s="109">
        <v>43723</v>
      </c>
      <c r="N180" s="78">
        <f t="shared" si="61"/>
        <v>4.7142857142857144</v>
      </c>
      <c r="O180" s="74" t="s">
        <v>2036</v>
      </c>
      <c r="P180" s="76">
        <v>1</v>
      </c>
      <c r="Q180" s="79">
        <f>IF(P180/K180&gt;1,100,+P180/K180*100)</f>
        <v>100</v>
      </c>
      <c r="R180" s="89">
        <f>+N180*Q180/100</f>
        <v>4.7142857142857144</v>
      </c>
      <c r="S180" s="89">
        <f>IF(M180&lt;=$AG$1,R180,0)</f>
        <v>4.7142857142857144</v>
      </c>
      <c r="T180" s="89">
        <f>IF($AG$1&gt;=M180,N180,0)</f>
        <v>4.7142857142857144</v>
      </c>
      <c r="U180" s="73"/>
      <c r="V180" s="100" t="str">
        <f>IF(Q180=100,"CUMPLIDA",IF(M180-$AG$1&lt;0,"VENCIDA",IF(M180-$AG$1&lt;=30,"PRÓXIMA A VENCER",IF(Q180&gt;0,"CON AVANCE","EN TERMINO"))))</f>
        <v>CUMPLIDA</v>
      </c>
      <c r="W180" s="100" t="str">
        <f>IF(A180&lt;&gt;"",IF(AC180=1,"VENCIDO",IF(AC180=2,"PRÓXIMO A VENCER",IF(AC180=3,"EN TERMINO",IF(AC180=4,"CON AVANCE",IF(AC180=5,"CUMPLIDO",))))),"")</f>
        <v>CUMPLIDO</v>
      </c>
      <c r="X180" s="104" t="s">
        <v>1237</v>
      </c>
      <c r="Y180" s="104" t="str">
        <f t="shared" si="60"/>
        <v>H34AF18</v>
      </c>
      <c r="Z180" s="104">
        <f>IF(A180&lt;&gt;"",1,Z179+1)</f>
        <v>1</v>
      </c>
      <c r="AA180" s="104" t="str">
        <f t="shared" si="59"/>
        <v>H34AF18 - 1</v>
      </c>
      <c r="AB180" s="150">
        <f t="shared" si="55"/>
        <v>5</v>
      </c>
      <c r="AC180" s="150">
        <f t="shared" si="54"/>
        <v>5</v>
      </c>
      <c r="AD180" s="150" t="str">
        <f>IF(A180&lt;&gt;"",MID(F180,1,FIND(" ",F180,1)-1),AD179)</f>
        <v>H34AF18.</v>
      </c>
      <c r="AE180" s="150" t="str">
        <f t="shared" si="56"/>
        <v>H34AF18</v>
      </c>
      <c r="AF180" s="60"/>
      <c r="AG180" s="61"/>
      <c r="AH180" s="14"/>
    </row>
    <row r="181" spans="1:34" s="15" customFormat="1" ht="350.1" hidden="1" customHeight="1" x14ac:dyDescent="0.2">
      <c r="A181" s="141">
        <f>IF(ISBLANK(D181),"",COUNTA($D$2:D181))</f>
        <v>154</v>
      </c>
      <c r="B181" s="125">
        <f t="shared" si="48"/>
        <v>180</v>
      </c>
      <c r="C181" s="73"/>
      <c r="D181" s="73" t="s">
        <v>832</v>
      </c>
      <c r="E181" s="76" t="s">
        <v>1277</v>
      </c>
      <c r="F181" s="80" t="s">
        <v>1638</v>
      </c>
      <c r="G181" s="80" t="s">
        <v>1285</v>
      </c>
      <c r="H181" s="110" t="s">
        <v>1286</v>
      </c>
      <c r="I181" s="112" t="s">
        <v>1852</v>
      </c>
      <c r="J181" s="128" t="s">
        <v>1851</v>
      </c>
      <c r="K181" s="115">
        <v>1</v>
      </c>
      <c r="L181" s="113">
        <v>43709</v>
      </c>
      <c r="M181" s="113">
        <v>43799</v>
      </c>
      <c r="N181" s="78">
        <f t="shared" si="61"/>
        <v>12.857142857142858</v>
      </c>
      <c r="O181" s="76" t="s">
        <v>2032</v>
      </c>
      <c r="P181" s="76">
        <v>0</v>
      </c>
      <c r="Q181" s="79">
        <f>IF(P181/K181&gt;1,100,+P181/K181*100)</f>
        <v>0</v>
      </c>
      <c r="R181" s="89">
        <f>+N181*Q181/100</f>
        <v>0</v>
      </c>
      <c r="S181" s="89">
        <f>IF(M181&lt;=$AG$1,R181,0)</f>
        <v>0</v>
      </c>
      <c r="T181" s="89">
        <f>IF($AG$1&gt;=M181,N181,0)</f>
        <v>12.857142857142858</v>
      </c>
      <c r="U181" s="73"/>
      <c r="V181" s="100" t="str">
        <f>IF(Q181=100,"CUMPLIDA",IF(M181-$AG$1&lt;0,"VENCIDA",IF(M181-$AG$1&lt;=30,"PRÓXIMA A VENCER",IF(Q181&gt;0,"CON AVANCE","EN TERMINO"))))</f>
        <v>VENCIDA</v>
      </c>
      <c r="W181" s="100" t="str">
        <f>IF(A181&lt;&gt;"",IF(AC181=1,"VENCIDO",IF(AC181=2,"PRÓXIMO A VENCER",IF(AC181=3,"EN TERMINO",IF(AC181=4,"CON AVANCE",IF(AC181=5,"CUMPLIDO",))))),"")</f>
        <v>VENCIDO</v>
      </c>
      <c r="X181" s="104" t="s">
        <v>1237</v>
      </c>
      <c r="Y181" s="104" t="str">
        <f t="shared" si="60"/>
        <v>H35AF18</v>
      </c>
      <c r="Z181" s="104">
        <f>IF(A181&lt;&gt;"",1,Z180+1)</f>
        <v>1</v>
      </c>
      <c r="AA181" s="104" t="str">
        <f t="shared" si="59"/>
        <v>H35AF18 - 1</v>
      </c>
      <c r="AB181" s="150">
        <f t="shared" si="55"/>
        <v>1</v>
      </c>
      <c r="AC181" s="150">
        <f t="shared" si="54"/>
        <v>1</v>
      </c>
      <c r="AD181" s="150" t="str">
        <f>IF(A181&lt;&gt;"",MID(F181,1,FIND(" ",F181,1)-1),AD180)</f>
        <v>H35AF18.</v>
      </c>
      <c r="AE181" s="150" t="str">
        <f t="shared" si="56"/>
        <v>H35AF18</v>
      </c>
      <c r="AF181" s="60"/>
      <c r="AG181" s="61"/>
      <c r="AH181" s="14"/>
    </row>
    <row r="182" spans="1:34" s="15" customFormat="1" ht="350.1" hidden="1" customHeight="1" x14ac:dyDescent="0.2">
      <c r="A182" s="141" t="str">
        <f>IF(ISBLANK(D182),"",COUNTA($D$2:D182))</f>
        <v/>
      </c>
      <c r="B182" s="125">
        <f t="shared" si="48"/>
        <v>181</v>
      </c>
      <c r="C182" s="73"/>
      <c r="D182" s="73"/>
      <c r="E182" s="76" t="s">
        <v>1277</v>
      </c>
      <c r="F182" s="80" t="s">
        <v>1639</v>
      </c>
      <c r="G182" s="80" t="s">
        <v>1285</v>
      </c>
      <c r="H182" s="110" t="s">
        <v>1287</v>
      </c>
      <c r="I182" s="114" t="s">
        <v>1288</v>
      </c>
      <c r="J182" s="114" t="s">
        <v>1853</v>
      </c>
      <c r="K182" s="115">
        <v>8</v>
      </c>
      <c r="L182" s="113">
        <v>43718</v>
      </c>
      <c r="M182" s="113">
        <v>44012</v>
      </c>
      <c r="N182" s="78">
        <f t="shared" si="61"/>
        <v>42</v>
      </c>
      <c r="O182" s="76" t="s">
        <v>2032</v>
      </c>
      <c r="P182" s="76">
        <v>0</v>
      </c>
      <c r="Q182" s="79">
        <f>IF(P182/K182&gt;1,100,+P182/K182*100)</f>
        <v>0</v>
      </c>
      <c r="R182" s="89">
        <f>+N182*Q182/100</f>
        <v>0</v>
      </c>
      <c r="S182" s="89">
        <f>IF(M182&lt;=$AG$1,R182,0)</f>
        <v>0</v>
      </c>
      <c r="T182" s="89">
        <f>IF($AG$1&gt;=M182,N182,0)</f>
        <v>42</v>
      </c>
      <c r="U182" s="73"/>
      <c r="V182" s="100" t="str">
        <f>IF(Q182=100,"CUMPLIDA",IF(M182-$AG$1&lt;0,"VENCIDA",IF(M182-$AG$1&lt;=30,"PRÓXIMA A VENCER",IF(Q182&gt;0,"CON AVANCE","EN TERMINO"))))</f>
        <v>VENCIDA</v>
      </c>
      <c r="W182" s="100" t="str">
        <f>IF(A182&lt;&gt;"",IF(AC182=1,"VENCIDO",IF(AC182=2,"PRÓXIMO A VENCER",IF(AC182=3,"EN TERMINO",IF(AC182=4,"CON AVANCE",IF(AC182=5,"CUMPLIDO",))))),"")</f>
        <v/>
      </c>
      <c r="X182" s="104" t="s">
        <v>1237</v>
      </c>
      <c r="Y182" s="104" t="str">
        <f t="shared" si="60"/>
        <v>H35AF18</v>
      </c>
      <c r="Z182" s="104">
        <f>IF(A182&lt;&gt;"",1,Z181+1)</f>
        <v>2</v>
      </c>
      <c r="AA182" s="104" t="str">
        <f t="shared" si="59"/>
        <v>H35AF18 - 2</v>
      </c>
      <c r="AB182" s="150">
        <f t="shared" si="55"/>
        <v>1</v>
      </c>
      <c r="AC182" s="150">
        <f t="shared" si="54"/>
        <v>1</v>
      </c>
      <c r="AD182" s="150" t="str">
        <f>IF(A182&lt;&gt;"",MID(F182,1,FIND(" ",F182,1)-1),AD181)</f>
        <v>H35AF18.</v>
      </c>
      <c r="AE182" s="150" t="str">
        <f t="shared" si="56"/>
        <v>H35AF18</v>
      </c>
      <c r="AF182" s="60"/>
      <c r="AG182" s="61"/>
      <c r="AH182" s="14"/>
    </row>
    <row r="183" spans="1:34" s="15" customFormat="1" ht="350.1" customHeight="1" x14ac:dyDescent="0.2">
      <c r="A183" s="141" t="str">
        <f>IF(ISBLANK(D183),"",COUNTA($D$2:D183))</f>
        <v/>
      </c>
      <c r="B183" s="125">
        <f t="shared" si="48"/>
        <v>182</v>
      </c>
      <c r="C183" s="73"/>
      <c r="D183" s="73"/>
      <c r="E183" s="76" t="s">
        <v>1277</v>
      </c>
      <c r="F183" s="80" t="s">
        <v>1640</v>
      </c>
      <c r="G183" s="80" t="s">
        <v>1285</v>
      </c>
      <c r="H183" s="110" t="s">
        <v>1289</v>
      </c>
      <c r="I183" s="112" t="s">
        <v>1290</v>
      </c>
      <c r="J183" s="112" t="s">
        <v>1487</v>
      </c>
      <c r="K183" s="115">
        <v>1</v>
      </c>
      <c r="L183" s="113">
        <v>43713</v>
      </c>
      <c r="M183" s="113">
        <v>43830</v>
      </c>
      <c r="N183" s="78">
        <f t="shared" si="61"/>
        <v>16.714285714285715</v>
      </c>
      <c r="O183" s="76" t="s">
        <v>2032</v>
      </c>
      <c r="P183" s="74">
        <v>1</v>
      </c>
      <c r="Q183" s="79">
        <f>IF(P183/K183&gt;1,100,+P183/K183*100)</f>
        <v>100</v>
      </c>
      <c r="R183" s="89">
        <f>+N183*Q183/100</f>
        <v>16.714285714285715</v>
      </c>
      <c r="S183" s="89">
        <f>IF(M183&lt;=$AG$1,R183,0)</f>
        <v>16.714285714285715</v>
      </c>
      <c r="T183" s="89">
        <f>IF($AG$1&gt;=M183,N183,0)</f>
        <v>16.714285714285715</v>
      </c>
      <c r="U183" s="73"/>
      <c r="V183" s="100" t="str">
        <f>IF(Q183=100,"CUMPLIDA",IF(M183-$AG$1&lt;0,"VENCIDA",IF(M183-$AG$1&lt;=30,"PRÓXIMA A VENCER",IF(Q183&gt;0,"CON AVANCE","EN TERMINO"))))</f>
        <v>CUMPLIDA</v>
      </c>
      <c r="W183" s="100" t="str">
        <f>IF(A183&lt;&gt;"",IF(AC183=1,"VENCIDO",IF(AC183=2,"PRÓXIMO A VENCER",IF(AC183=3,"EN TERMINO",IF(AC183=4,"CON AVANCE",IF(AC183=5,"CUMPLIDO",))))),"")</f>
        <v/>
      </c>
      <c r="X183" s="104" t="s">
        <v>1237</v>
      </c>
      <c r="Y183" s="104" t="str">
        <f t="shared" si="60"/>
        <v>H35AF18</v>
      </c>
      <c r="Z183" s="104">
        <f>IF(A183&lt;&gt;"",1,Z182+1)</f>
        <v>3</v>
      </c>
      <c r="AA183" s="104" t="str">
        <f t="shared" si="59"/>
        <v>H35AF18 - 3</v>
      </c>
      <c r="AB183" s="150">
        <f t="shared" si="55"/>
        <v>5</v>
      </c>
      <c r="AC183" s="150">
        <f t="shared" si="54"/>
        <v>5</v>
      </c>
      <c r="AD183" s="150" t="str">
        <f>IF(A183&lt;&gt;"",MID(F183,1,FIND(" ",F183,1)-1),AD182)</f>
        <v>H35AF18.</v>
      </c>
      <c r="AE183" s="150" t="str">
        <f t="shared" si="56"/>
        <v>H35AF18</v>
      </c>
      <c r="AF183" s="60"/>
      <c r="AG183" s="61"/>
      <c r="AH183" s="14"/>
    </row>
    <row r="184" spans="1:34" s="15" customFormat="1" ht="350.1" hidden="1" customHeight="1" x14ac:dyDescent="0.2">
      <c r="A184" s="141">
        <f>IF(ISBLANK(D184),"",COUNTA($D$2:D184))</f>
        <v>155</v>
      </c>
      <c r="B184" s="125">
        <f t="shared" si="48"/>
        <v>183</v>
      </c>
      <c r="C184" s="73"/>
      <c r="D184" s="73" t="s">
        <v>1613</v>
      </c>
      <c r="E184" s="76" t="s">
        <v>1277</v>
      </c>
      <c r="F184" s="80" t="s">
        <v>1641</v>
      </c>
      <c r="G184" s="80" t="s">
        <v>1291</v>
      </c>
      <c r="H184" s="82" t="s">
        <v>1279</v>
      </c>
      <c r="I184" s="82" t="s">
        <v>1280</v>
      </c>
      <c r="J184" s="82" t="s">
        <v>1281</v>
      </c>
      <c r="K184" s="81">
        <v>1</v>
      </c>
      <c r="L184" s="109">
        <v>43690</v>
      </c>
      <c r="M184" s="109">
        <v>43768</v>
      </c>
      <c r="N184" s="78">
        <f t="shared" si="61"/>
        <v>11.142857142857142</v>
      </c>
      <c r="O184" s="74" t="s">
        <v>2036</v>
      </c>
      <c r="P184" s="76">
        <v>0</v>
      </c>
      <c r="Q184" s="79">
        <f>IF(P184/K184&gt;1,100,+P184/K184*100)</f>
        <v>0</v>
      </c>
      <c r="R184" s="89">
        <f>+N184*Q184/100</f>
        <v>0</v>
      </c>
      <c r="S184" s="89">
        <f>IF(M184&lt;=$AG$1,R184,0)</f>
        <v>0</v>
      </c>
      <c r="T184" s="89">
        <f>IF($AG$1&gt;=M184,N184,0)</f>
        <v>11.142857142857142</v>
      </c>
      <c r="U184" s="73"/>
      <c r="V184" s="100" t="str">
        <f>IF(Q184=100,"CUMPLIDA",IF(M184-$AG$1&lt;0,"VENCIDA",IF(M184-$AG$1&lt;=30,"PRÓXIMA A VENCER",IF(Q184&gt;0,"CON AVANCE","EN TERMINO"))))</f>
        <v>VENCIDA</v>
      </c>
      <c r="W184" s="100" t="str">
        <f>IF(A184&lt;&gt;"",IF(AC184=1,"VENCIDO",IF(AC184=2,"PRÓXIMO A VENCER",IF(AC184=3,"EN TERMINO",IF(AC184=4,"CON AVANCE",IF(AC184=5,"CUMPLIDO",))))),"")</f>
        <v>VENCIDO</v>
      </c>
      <c r="X184" s="104" t="s">
        <v>1237</v>
      </c>
      <c r="Y184" s="104" t="str">
        <f t="shared" si="60"/>
        <v>H37AF18</v>
      </c>
      <c r="Z184" s="104">
        <f>IF(A184&lt;&gt;"",1,Z183+1)</f>
        <v>1</v>
      </c>
      <c r="AA184" s="104" t="str">
        <f t="shared" si="59"/>
        <v>H37AF18 - 1</v>
      </c>
      <c r="AB184" s="150">
        <f t="shared" si="55"/>
        <v>1</v>
      </c>
      <c r="AC184" s="150">
        <f t="shared" si="54"/>
        <v>1</v>
      </c>
      <c r="AD184" s="150" t="str">
        <f>IF(A184&lt;&gt;"",MID(F184,1,FIND(" ",F184,1)-1),AD183)</f>
        <v>H37AF18.</v>
      </c>
      <c r="AE184" s="150" t="str">
        <f t="shared" si="56"/>
        <v>H37AF18</v>
      </c>
      <c r="AF184" s="60"/>
      <c r="AG184" s="61"/>
      <c r="AH184" s="14"/>
    </row>
    <row r="185" spans="1:34" s="15" customFormat="1" ht="350.1" hidden="1" customHeight="1" x14ac:dyDescent="0.2">
      <c r="A185" s="141">
        <f>IF(ISBLANK(D185),"",COUNTA($D$2:D185))</f>
        <v>156</v>
      </c>
      <c r="B185" s="125">
        <f t="shared" si="48"/>
        <v>184</v>
      </c>
      <c r="C185" s="73"/>
      <c r="D185" s="73" t="s">
        <v>1614</v>
      </c>
      <c r="E185" s="76" t="s">
        <v>1277</v>
      </c>
      <c r="F185" s="80" t="s">
        <v>1642</v>
      </c>
      <c r="G185" s="80" t="s">
        <v>1292</v>
      </c>
      <c r="H185" s="82" t="s">
        <v>1279</v>
      </c>
      <c r="I185" s="82" t="s">
        <v>1280</v>
      </c>
      <c r="J185" s="82" t="s">
        <v>1281</v>
      </c>
      <c r="K185" s="81">
        <v>1</v>
      </c>
      <c r="L185" s="109">
        <v>43690</v>
      </c>
      <c r="M185" s="109">
        <v>43768</v>
      </c>
      <c r="N185" s="78">
        <f t="shared" si="61"/>
        <v>11.142857142857142</v>
      </c>
      <c r="O185" s="74" t="s">
        <v>2036</v>
      </c>
      <c r="P185" s="76">
        <v>0</v>
      </c>
      <c r="Q185" s="79">
        <f>IF(P185/K185&gt;1,100,+P185/K185*100)</f>
        <v>0</v>
      </c>
      <c r="R185" s="89">
        <f>+N185*Q185/100</f>
        <v>0</v>
      </c>
      <c r="S185" s="89">
        <f>IF(M185&lt;=$AG$1,R185,0)</f>
        <v>0</v>
      </c>
      <c r="T185" s="89">
        <f>IF($AG$1&gt;=M185,N185,0)</f>
        <v>11.142857142857142</v>
      </c>
      <c r="U185" s="73"/>
      <c r="V185" s="100" t="str">
        <f>IF(Q185=100,"CUMPLIDA",IF(M185-$AG$1&lt;0,"VENCIDA",IF(M185-$AG$1&lt;=30,"PRÓXIMA A VENCER",IF(Q185&gt;0,"CON AVANCE","EN TERMINO"))))</f>
        <v>VENCIDA</v>
      </c>
      <c r="W185" s="100" t="str">
        <f>IF(A185&lt;&gt;"",IF(AC185=1,"VENCIDO",IF(AC185=2,"PRÓXIMO A VENCER",IF(AC185=3,"EN TERMINO",IF(AC185=4,"CON AVANCE",IF(AC185=5,"CUMPLIDO",))))),"")</f>
        <v>VENCIDO</v>
      </c>
      <c r="X185" s="104" t="s">
        <v>1237</v>
      </c>
      <c r="Y185" s="104" t="str">
        <f t="shared" si="60"/>
        <v>H38AF18</v>
      </c>
      <c r="Z185" s="104">
        <f>IF(A185&lt;&gt;"",1,Z184+1)</f>
        <v>1</v>
      </c>
      <c r="AA185" s="104" t="str">
        <f t="shared" si="59"/>
        <v>H38AF18 - 1</v>
      </c>
      <c r="AB185" s="150">
        <f t="shared" si="55"/>
        <v>1</v>
      </c>
      <c r="AC185" s="150">
        <f t="shared" si="54"/>
        <v>1</v>
      </c>
      <c r="AD185" s="150" t="str">
        <f>IF(A185&lt;&gt;"",MID(F185,1,FIND(" ",F185,1)-1),AD184)</f>
        <v>H38AF18.</v>
      </c>
      <c r="AE185" s="150" t="str">
        <f t="shared" si="56"/>
        <v>H38AF18</v>
      </c>
      <c r="AF185" s="60"/>
      <c r="AG185" s="61"/>
      <c r="AH185" s="14"/>
    </row>
    <row r="186" spans="1:34" s="15" customFormat="1" ht="350.1" customHeight="1" x14ac:dyDescent="0.2">
      <c r="A186" s="141">
        <f>IF(ISBLANK(D186),"",COUNTA($D$2:D186))</f>
        <v>157</v>
      </c>
      <c r="B186" s="125">
        <f t="shared" si="48"/>
        <v>185</v>
      </c>
      <c r="C186" s="73"/>
      <c r="D186" s="73" t="s">
        <v>946</v>
      </c>
      <c r="E186" s="76" t="s">
        <v>1277</v>
      </c>
      <c r="F186" s="80" t="s">
        <v>1643</v>
      </c>
      <c r="G186" s="80" t="s">
        <v>1293</v>
      </c>
      <c r="H186" s="110" t="s">
        <v>1717</v>
      </c>
      <c r="I186" s="116" t="s">
        <v>1718</v>
      </c>
      <c r="J186" s="117" t="s">
        <v>1294</v>
      </c>
      <c r="K186" s="117">
        <v>1</v>
      </c>
      <c r="L186" s="113">
        <v>43690</v>
      </c>
      <c r="M186" s="113">
        <v>43830</v>
      </c>
      <c r="N186" s="78">
        <f t="shared" si="61"/>
        <v>20</v>
      </c>
      <c r="O186" s="74" t="s">
        <v>2042</v>
      </c>
      <c r="P186" s="76">
        <v>1</v>
      </c>
      <c r="Q186" s="79">
        <f>IF(P186/K186&gt;1,100,+P186/K186*100)</f>
        <v>100</v>
      </c>
      <c r="R186" s="89">
        <f>+N186*Q186/100</f>
        <v>20</v>
      </c>
      <c r="S186" s="89">
        <f>IF(M186&lt;=$AG$1,R186,0)</f>
        <v>20</v>
      </c>
      <c r="T186" s="89">
        <f>IF($AG$1&gt;=M186,N186,0)</f>
        <v>20</v>
      </c>
      <c r="U186" s="73"/>
      <c r="V186" s="100" t="str">
        <f>IF(Q186=100,"CUMPLIDA",IF(M186-$AG$1&lt;0,"VENCIDA",IF(M186-$AG$1&lt;=30,"PRÓXIMA A VENCER",IF(Q186&gt;0,"CON AVANCE","EN TERMINO"))))</f>
        <v>CUMPLIDA</v>
      </c>
      <c r="W186" s="100" t="str">
        <f>IF(A186&lt;&gt;"",IF(AC186=1,"VENCIDO",IF(AC186=2,"PRÓXIMO A VENCER",IF(AC186=3,"EN TERMINO",IF(AC186=4,"CON AVANCE",IF(AC186=5,"CUMPLIDO",))))),"")</f>
        <v>VENCIDO</v>
      </c>
      <c r="X186" s="104" t="s">
        <v>1237</v>
      </c>
      <c r="Y186" s="104" t="str">
        <f t="shared" si="60"/>
        <v>H39AF18</v>
      </c>
      <c r="Z186" s="104">
        <f>IF(A186&lt;&gt;"",1,Z185+1)</f>
        <v>1</v>
      </c>
      <c r="AA186" s="104" t="str">
        <f t="shared" si="59"/>
        <v>H39AF18 - 1</v>
      </c>
      <c r="AB186" s="150">
        <f t="shared" si="55"/>
        <v>5</v>
      </c>
      <c r="AC186" s="150">
        <f t="shared" si="54"/>
        <v>1</v>
      </c>
      <c r="AD186" s="150" t="str">
        <f>IF(A186&lt;&gt;"",MID(F186,1,FIND(" ",F186,1)-1),AD185)</f>
        <v>H39AF18.</v>
      </c>
      <c r="AE186" s="150" t="str">
        <f t="shared" si="56"/>
        <v>H39AF18</v>
      </c>
      <c r="AF186" s="60"/>
      <c r="AG186" s="61"/>
      <c r="AH186" s="14"/>
    </row>
    <row r="187" spans="1:34" s="15" customFormat="1" ht="350.1" hidden="1" customHeight="1" x14ac:dyDescent="0.2">
      <c r="A187" s="141" t="str">
        <f>IF(ISBLANK(D187),"",COUNTA($D$2:D187))</f>
        <v/>
      </c>
      <c r="B187" s="125">
        <f t="shared" si="48"/>
        <v>186</v>
      </c>
      <c r="C187" s="73"/>
      <c r="D187" s="73"/>
      <c r="E187" s="76" t="s">
        <v>1277</v>
      </c>
      <c r="F187" s="80" t="s">
        <v>1644</v>
      </c>
      <c r="G187" s="80" t="s">
        <v>1293</v>
      </c>
      <c r="H187" s="110" t="s">
        <v>1719</v>
      </c>
      <c r="I187" s="118" t="s">
        <v>1720</v>
      </c>
      <c r="J187" s="119" t="s">
        <v>1488</v>
      </c>
      <c r="K187" s="119">
        <v>1</v>
      </c>
      <c r="L187" s="113">
        <v>43690</v>
      </c>
      <c r="M187" s="113">
        <v>43830</v>
      </c>
      <c r="N187" s="78">
        <f t="shared" si="61"/>
        <v>20</v>
      </c>
      <c r="O187" s="76" t="s">
        <v>2032</v>
      </c>
      <c r="P187" s="76">
        <v>0.2</v>
      </c>
      <c r="Q187" s="79">
        <f>IF(P187/K187&gt;1,100,+P187/K187*100)</f>
        <v>20</v>
      </c>
      <c r="R187" s="89">
        <f>+N187*Q187/100</f>
        <v>4</v>
      </c>
      <c r="S187" s="89">
        <f>IF(M187&lt;=$AG$1,R187,0)</f>
        <v>4</v>
      </c>
      <c r="T187" s="89">
        <f>IF($AG$1&gt;=M187,N187,0)</f>
        <v>20</v>
      </c>
      <c r="U187" s="73"/>
      <c r="V187" s="100" t="str">
        <f>IF(Q187=100,"CUMPLIDA",IF(M187-$AG$1&lt;0,"VENCIDA",IF(M187-$AG$1&lt;=30,"PRÓXIMA A VENCER",IF(Q187&gt;0,"CON AVANCE","EN TERMINO"))))</f>
        <v>VENCIDA</v>
      </c>
      <c r="W187" s="100" t="str">
        <f>IF(A187&lt;&gt;"",IF(AC187=1,"VENCIDO",IF(AC187=2,"PRÓXIMO A VENCER",IF(AC187=3,"EN TERMINO",IF(AC187=4,"CON AVANCE",IF(AC187=5,"CUMPLIDO",))))),"")</f>
        <v/>
      </c>
      <c r="X187" s="104" t="s">
        <v>1237</v>
      </c>
      <c r="Y187" s="104" t="str">
        <f t="shared" si="60"/>
        <v>H39AF18</v>
      </c>
      <c r="Z187" s="104">
        <f>IF(A187&lt;&gt;"",1,Z186+1)</f>
        <v>2</v>
      </c>
      <c r="AA187" s="104" t="str">
        <f t="shared" si="59"/>
        <v>H39AF18 - 2</v>
      </c>
      <c r="AB187" s="150">
        <f t="shared" si="55"/>
        <v>1</v>
      </c>
      <c r="AC187" s="150">
        <f t="shared" si="54"/>
        <v>1</v>
      </c>
      <c r="AD187" s="150" t="str">
        <f>IF(A187&lt;&gt;"",MID(F187,1,FIND(" ",F187,1)-1),AD186)</f>
        <v>H39AF18.</v>
      </c>
      <c r="AE187" s="150" t="str">
        <f t="shared" si="56"/>
        <v>H39AF18</v>
      </c>
      <c r="AF187" s="60"/>
      <c r="AG187" s="61"/>
      <c r="AH187" s="14"/>
    </row>
    <row r="188" spans="1:34" s="15" customFormat="1" ht="350.1" customHeight="1" x14ac:dyDescent="0.2">
      <c r="A188" s="141">
        <f>IF(ISBLANK(D188),"",COUNTA($D$2:D188))</f>
        <v>158</v>
      </c>
      <c r="B188" s="125">
        <f t="shared" si="48"/>
        <v>187</v>
      </c>
      <c r="C188" s="73"/>
      <c r="D188" s="73" t="s">
        <v>1615</v>
      </c>
      <c r="E188" s="76" t="s">
        <v>1277</v>
      </c>
      <c r="F188" s="80" t="s">
        <v>1645</v>
      </c>
      <c r="G188" s="80" t="s">
        <v>1295</v>
      </c>
      <c r="H188" s="110" t="s">
        <v>1722</v>
      </c>
      <c r="I188" s="110" t="s">
        <v>1721</v>
      </c>
      <c r="J188" s="110" t="s">
        <v>1723</v>
      </c>
      <c r="K188" s="115">
        <v>1</v>
      </c>
      <c r="L188" s="113">
        <v>43709</v>
      </c>
      <c r="M188" s="113">
        <v>43830</v>
      </c>
      <c r="N188" s="78">
        <f t="shared" si="61"/>
        <v>17.285714285714285</v>
      </c>
      <c r="O188" s="76" t="s">
        <v>2032</v>
      </c>
      <c r="P188" s="76">
        <v>1</v>
      </c>
      <c r="Q188" s="79">
        <f>IF(P188/K188&gt;1,100,+P188/K188*100)</f>
        <v>100</v>
      </c>
      <c r="R188" s="89">
        <f>+N188*Q188/100</f>
        <v>17.285714285714285</v>
      </c>
      <c r="S188" s="89">
        <f>IF(M188&lt;=$AG$1,R188,0)</f>
        <v>17.285714285714285</v>
      </c>
      <c r="T188" s="89">
        <f>IF($AG$1&gt;=M188,N188,0)</f>
        <v>17.285714285714285</v>
      </c>
      <c r="U188" s="73"/>
      <c r="V188" s="100" t="str">
        <f>IF(Q188=100,"CUMPLIDA",IF(M188-$AG$1&lt;0,"VENCIDA",IF(M188-$AG$1&lt;=30,"PRÓXIMA A VENCER",IF(Q188&gt;0,"CON AVANCE","EN TERMINO"))))</f>
        <v>CUMPLIDA</v>
      </c>
      <c r="W188" s="100" t="str">
        <f>IF(A188&lt;&gt;"",IF(AC188=1,"VENCIDO",IF(AC188=2,"PRÓXIMO A VENCER",IF(AC188=3,"EN TERMINO",IF(AC188=4,"CON AVANCE",IF(AC188=5,"CUMPLIDO",))))),"")</f>
        <v>CUMPLIDO</v>
      </c>
      <c r="X188" s="104" t="s">
        <v>1237</v>
      </c>
      <c r="Y188" s="104" t="str">
        <f t="shared" si="60"/>
        <v>H40AF18</v>
      </c>
      <c r="Z188" s="104">
        <f>IF(A188&lt;&gt;"",1,Z187+1)</f>
        <v>1</v>
      </c>
      <c r="AA188" s="104" t="str">
        <f t="shared" si="59"/>
        <v>H40AF18 - 1</v>
      </c>
      <c r="AB188" s="150">
        <f t="shared" si="55"/>
        <v>5</v>
      </c>
      <c r="AC188" s="150">
        <f t="shared" si="54"/>
        <v>5</v>
      </c>
      <c r="AD188" s="150" t="str">
        <f>IF(A188&lt;&gt;"",MID(F188,1,FIND(" ",F188,1)-1),AD187)</f>
        <v>H40AF18.</v>
      </c>
      <c r="AE188" s="150" t="str">
        <f t="shared" si="56"/>
        <v>H40AF18</v>
      </c>
      <c r="AF188" s="60"/>
      <c r="AG188" s="61"/>
      <c r="AH188" s="14"/>
    </row>
    <row r="189" spans="1:34" s="15" customFormat="1" ht="350.1" customHeight="1" x14ac:dyDescent="0.2">
      <c r="A189" s="141">
        <f>IF(ISBLANK(D189),"",COUNTA($D$2:D189))</f>
        <v>159</v>
      </c>
      <c r="B189" s="125">
        <f t="shared" si="48"/>
        <v>188</v>
      </c>
      <c r="C189" s="73"/>
      <c r="D189" s="73" t="s">
        <v>832</v>
      </c>
      <c r="E189" s="76" t="s">
        <v>1277</v>
      </c>
      <c r="F189" s="80" t="s">
        <v>1646</v>
      </c>
      <c r="G189" s="80" t="s">
        <v>1296</v>
      </c>
      <c r="H189" s="82" t="s">
        <v>1297</v>
      </c>
      <c r="I189" s="82" t="s">
        <v>1298</v>
      </c>
      <c r="J189" s="82" t="s">
        <v>1854</v>
      </c>
      <c r="K189" s="81">
        <v>1</v>
      </c>
      <c r="L189" s="109">
        <v>43690</v>
      </c>
      <c r="M189" s="109">
        <v>43769</v>
      </c>
      <c r="N189" s="78">
        <f t="shared" si="61"/>
        <v>11.285714285714286</v>
      </c>
      <c r="O189" s="74" t="s">
        <v>2036</v>
      </c>
      <c r="P189" s="74">
        <v>1</v>
      </c>
      <c r="Q189" s="79">
        <f>IF(P189/K189&gt;1,100,+P189/K189*100)</f>
        <v>100</v>
      </c>
      <c r="R189" s="89">
        <f>+N189*Q189/100</f>
        <v>11.285714285714286</v>
      </c>
      <c r="S189" s="89">
        <f>IF(M189&lt;=$AG$1,R189,0)</f>
        <v>11.285714285714286</v>
      </c>
      <c r="T189" s="89">
        <f>IF($AG$1&gt;=M189,N189,0)</f>
        <v>11.285714285714286</v>
      </c>
      <c r="U189" s="73"/>
      <c r="V189" s="100" t="str">
        <f>IF(Q189=100,"CUMPLIDA",IF(M189-$AG$1&lt;0,"VENCIDA",IF(M189-$AG$1&lt;=30,"PRÓXIMA A VENCER",IF(Q189&gt;0,"CON AVANCE","EN TERMINO"))))</f>
        <v>CUMPLIDA</v>
      </c>
      <c r="W189" s="100" t="str">
        <f>IF(A189&lt;&gt;"",IF(AC189=1,"VENCIDO",IF(AC189=2,"PRÓXIMO A VENCER",IF(AC189=3,"EN TERMINO",IF(AC189=4,"CON AVANCE",IF(AC189=5,"CUMPLIDO",))))),"")</f>
        <v>CUMPLIDO</v>
      </c>
      <c r="X189" s="104" t="s">
        <v>1237</v>
      </c>
      <c r="Y189" s="104" t="str">
        <f t="shared" si="60"/>
        <v>H41AF18</v>
      </c>
      <c r="Z189" s="104">
        <f>IF(A189&lt;&gt;"",1,Z188+1)</f>
        <v>1</v>
      </c>
      <c r="AA189" s="104" t="str">
        <f t="shared" si="59"/>
        <v>H41AF18 - 1</v>
      </c>
      <c r="AB189" s="150">
        <f t="shared" si="55"/>
        <v>5</v>
      </c>
      <c r="AC189" s="150">
        <f t="shared" si="54"/>
        <v>5</v>
      </c>
      <c r="AD189" s="150" t="str">
        <f>IF(A189&lt;&gt;"",MID(F189,1,FIND(" ",F189,1)-1),AD188)</f>
        <v>H41AF18.</v>
      </c>
      <c r="AE189" s="150" t="str">
        <f t="shared" si="56"/>
        <v>H41AF18</v>
      </c>
      <c r="AF189" s="60"/>
      <c r="AG189" s="61"/>
      <c r="AH189" s="14"/>
    </row>
    <row r="190" spans="1:34" s="15" customFormat="1" ht="350.1" customHeight="1" x14ac:dyDescent="0.2">
      <c r="A190" s="141">
        <f>IF(ISBLANK(D190),"",COUNTA($D$2:D190))</f>
        <v>160</v>
      </c>
      <c r="B190" s="125">
        <f t="shared" si="48"/>
        <v>189</v>
      </c>
      <c r="C190" s="73"/>
      <c r="D190" s="73" t="s">
        <v>832</v>
      </c>
      <c r="E190" s="76" t="s">
        <v>1277</v>
      </c>
      <c r="F190" s="80" t="s">
        <v>1647</v>
      </c>
      <c r="G190" s="80" t="s">
        <v>1299</v>
      </c>
      <c r="H190" s="82" t="s">
        <v>1467</v>
      </c>
      <c r="I190" s="82" t="s">
        <v>1468</v>
      </c>
      <c r="J190" s="81" t="s">
        <v>913</v>
      </c>
      <c r="K190" s="81">
        <v>1</v>
      </c>
      <c r="L190" s="109">
        <v>43690</v>
      </c>
      <c r="M190" s="109">
        <v>43830</v>
      </c>
      <c r="N190" s="78">
        <f t="shared" si="61"/>
        <v>20</v>
      </c>
      <c r="O190" s="74" t="s">
        <v>2036</v>
      </c>
      <c r="P190" s="74">
        <v>1</v>
      </c>
      <c r="Q190" s="79">
        <f>IF(P190/K190&gt;1,100,+P190/K190*100)</f>
        <v>100</v>
      </c>
      <c r="R190" s="89">
        <f>+N190*Q190/100</f>
        <v>20</v>
      </c>
      <c r="S190" s="89">
        <f>IF(M190&lt;=$AG$1,R190,0)</f>
        <v>20</v>
      </c>
      <c r="T190" s="89">
        <f>IF($AG$1&gt;=M190,N190,0)</f>
        <v>20</v>
      </c>
      <c r="U190" s="73"/>
      <c r="V190" s="100" t="str">
        <f>IF(Q190=100,"CUMPLIDA",IF(M190-$AG$1&lt;0,"VENCIDA",IF(M190-$AG$1&lt;=30,"PRÓXIMA A VENCER",IF(Q190&gt;0,"CON AVANCE","EN TERMINO"))))</f>
        <v>CUMPLIDA</v>
      </c>
      <c r="W190" s="100" t="str">
        <f>IF(A190&lt;&gt;"",IF(AC190=1,"VENCIDO",IF(AC190=2,"PRÓXIMO A VENCER",IF(AC190=3,"EN TERMINO",IF(AC190=4,"CON AVANCE",IF(AC190=5,"CUMPLIDO",))))),"")</f>
        <v>CUMPLIDO</v>
      </c>
      <c r="X190" s="104" t="s">
        <v>1237</v>
      </c>
      <c r="Y190" s="104" t="str">
        <f t="shared" si="60"/>
        <v>H43AF18</v>
      </c>
      <c r="Z190" s="104">
        <f>IF(A190&lt;&gt;"",1,Z189+1)</f>
        <v>1</v>
      </c>
      <c r="AA190" s="104" t="str">
        <f t="shared" si="59"/>
        <v>H43AF18 - 1</v>
      </c>
      <c r="AB190" s="150">
        <f t="shared" si="55"/>
        <v>5</v>
      </c>
      <c r="AC190" s="150">
        <f t="shared" si="54"/>
        <v>5</v>
      </c>
      <c r="AD190" s="150" t="str">
        <f>IF(A190&lt;&gt;"",MID(F190,1,FIND(" ",F190,1)-1),AD189)</f>
        <v>H43AF18.</v>
      </c>
      <c r="AE190" s="150" t="str">
        <f t="shared" si="56"/>
        <v>H43AF18</v>
      </c>
      <c r="AF190" s="60"/>
      <c r="AG190" s="61"/>
      <c r="AH190" s="14"/>
    </row>
    <row r="191" spans="1:34" s="15" customFormat="1" ht="350.1" hidden="1" customHeight="1" x14ac:dyDescent="0.2">
      <c r="A191" s="141">
        <f>IF(ISBLANK(D191),"",COUNTA($D$2:D191))</f>
        <v>161</v>
      </c>
      <c r="B191" s="125">
        <f t="shared" si="48"/>
        <v>190</v>
      </c>
      <c r="C191" s="73"/>
      <c r="D191" s="73" t="s">
        <v>832</v>
      </c>
      <c r="E191" s="76" t="s">
        <v>1277</v>
      </c>
      <c r="F191" s="80" t="s">
        <v>1648</v>
      </c>
      <c r="G191" s="80" t="s">
        <v>1300</v>
      </c>
      <c r="H191" s="110" t="s">
        <v>1491</v>
      </c>
      <c r="I191" s="112" t="s">
        <v>1489</v>
      </c>
      <c r="J191" s="128" t="s">
        <v>1490</v>
      </c>
      <c r="K191" s="117">
        <v>1</v>
      </c>
      <c r="L191" s="113">
        <v>43718</v>
      </c>
      <c r="M191" s="113">
        <v>44012</v>
      </c>
      <c r="N191" s="78">
        <f t="shared" si="61"/>
        <v>42</v>
      </c>
      <c r="O191" s="76" t="s">
        <v>2032</v>
      </c>
      <c r="P191" s="76">
        <v>0</v>
      </c>
      <c r="Q191" s="79">
        <f>IF(P191/K191&gt;1,100,+P191/K191*100)</f>
        <v>0</v>
      </c>
      <c r="R191" s="89">
        <f>+N191*Q191/100</f>
        <v>0</v>
      </c>
      <c r="S191" s="89">
        <f>IF(M191&lt;=$AG$1,R191,0)</f>
        <v>0</v>
      </c>
      <c r="T191" s="89">
        <f>IF($AG$1&gt;=M191,N191,0)</f>
        <v>42</v>
      </c>
      <c r="U191" s="73"/>
      <c r="V191" s="100" t="str">
        <f>IF(Q191=100,"CUMPLIDA",IF(M191-$AG$1&lt;0,"VENCIDA",IF(M191-$AG$1&lt;=30,"PRÓXIMA A VENCER",IF(Q191&gt;0,"CON AVANCE","EN TERMINO"))))</f>
        <v>VENCIDA</v>
      </c>
      <c r="W191" s="100" t="str">
        <f>IF(A191&lt;&gt;"",IF(AC191=1,"VENCIDO",IF(AC191=2,"PRÓXIMO A VENCER",IF(AC191=3,"EN TERMINO",IF(AC191=4,"CON AVANCE",IF(AC191=5,"CUMPLIDO",))))),"")</f>
        <v>VENCIDO</v>
      </c>
      <c r="X191" s="104" t="s">
        <v>1237</v>
      </c>
      <c r="Y191" s="104" t="str">
        <f t="shared" si="60"/>
        <v>H45AF18</v>
      </c>
      <c r="Z191" s="104">
        <f>IF(A191&lt;&gt;"",1,Z190+1)</f>
        <v>1</v>
      </c>
      <c r="AA191" s="104" t="str">
        <f t="shared" si="59"/>
        <v>H45AF18 - 1</v>
      </c>
      <c r="AB191" s="150">
        <f t="shared" si="55"/>
        <v>1</v>
      </c>
      <c r="AC191" s="150">
        <f t="shared" si="54"/>
        <v>1</v>
      </c>
      <c r="AD191" s="150" t="str">
        <f>IF(A191&lt;&gt;"",MID(F191,1,FIND(" ",F191,1)-1),AD190)</f>
        <v>H45AF18.</v>
      </c>
      <c r="AE191" s="150" t="str">
        <f t="shared" si="56"/>
        <v>H45AF18</v>
      </c>
      <c r="AF191" s="60"/>
      <c r="AG191" s="61"/>
      <c r="AH191" s="14"/>
    </row>
    <row r="192" spans="1:34" s="15" customFormat="1" ht="350.1" hidden="1" customHeight="1" x14ac:dyDescent="0.2">
      <c r="A192" s="141" t="str">
        <f>IF(ISBLANK(D192),"",COUNTA($D$2:D192))</f>
        <v/>
      </c>
      <c r="B192" s="125">
        <f t="shared" si="48"/>
        <v>191</v>
      </c>
      <c r="C192" s="73"/>
      <c r="D192" s="73"/>
      <c r="E192" s="76" t="s">
        <v>1277</v>
      </c>
      <c r="F192" s="80" t="s">
        <v>1649</v>
      </c>
      <c r="G192" s="80" t="s">
        <v>1300</v>
      </c>
      <c r="H192" s="110" t="s">
        <v>1337</v>
      </c>
      <c r="I192" s="112" t="s">
        <v>1492</v>
      </c>
      <c r="J192" s="112" t="s">
        <v>1493</v>
      </c>
      <c r="K192" s="117">
        <v>1</v>
      </c>
      <c r="L192" s="113">
        <v>43690</v>
      </c>
      <c r="M192" s="113">
        <v>43830</v>
      </c>
      <c r="N192" s="78">
        <f t="shared" si="61"/>
        <v>20</v>
      </c>
      <c r="O192" s="76" t="s">
        <v>2032</v>
      </c>
      <c r="P192" s="76">
        <v>0</v>
      </c>
      <c r="Q192" s="79">
        <f>IF(P192/K192&gt;1,100,+P192/K192*100)</f>
        <v>0</v>
      </c>
      <c r="R192" s="89">
        <f>+N192*Q192/100</f>
        <v>0</v>
      </c>
      <c r="S192" s="89">
        <f>IF(M192&lt;=$AG$1,R192,0)</f>
        <v>0</v>
      </c>
      <c r="T192" s="89">
        <f>IF($AG$1&gt;=M192,N192,0)</f>
        <v>20</v>
      </c>
      <c r="U192" s="73"/>
      <c r="V192" s="100" t="str">
        <f>IF(Q192=100,"CUMPLIDA",IF(M192-$AG$1&lt;0,"VENCIDA",IF(M192-$AG$1&lt;=30,"PRÓXIMA A VENCER",IF(Q192&gt;0,"CON AVANCE","EN TERMINO"))))</f>
        <v>VENCIDA</v>
      </c>
      <c r="W192" s="100" t="str">
        <f>IF(A192&lt;&gt;"",IF(AC192=1,"VENCIDO",IF(AC192=2,"PRÓXIMO A VENCER",IF(AC192=3,"EN TERMINO",IF(AC192=4,"CON AVANCE",IF(AC192=5,"CUMPLIDO",))))),"")</f>
        <v/>
      </c>
      <c r="X192" s="104" t="s">
        <v>1237</v>
      </c>
      <c r="Y192" s="104" t="str">
        <f t="shared" si="60"/>
        <v>H45AF18</v>
      </c>
      <c r="Z192" s="104">
        <f>IF(A192&lt;&gt;"",1,Z191+1)</f>
        <v>2</v>
      </c>
      <c r="AA192" s="104" t="str">
        <f t="shared" ref="AA192:AA250" si="62">CONCATENATE(Y192," - ",Z192)</f>
        <v>H45AF18 - 2</v>
      </c>
      <c r="AB192" s="150">
        <f t="shared" si="55"/>
        <v>1</v>
      </c>
      <c r="AC192" s="150">
        <f t="shared" si="54"/>
        <v>1</v>
      </c>
      <c r="AD192" s="150" t="str">
        <f>IF(A192&lt;&gt;"",MID(F192,1,FIND(" ",F192,1)-1),AD191)</f>
        <v>H45AF18.</v>
      </c>
      <c r="AE192" s="150" t="str">
        <f t="shared" si="56"/>
        <v>H45AF18</v>
      </c>
      <c r="AF192" s="60"/>
      <c r="AG192" s="61"/>
      <c r="AH192" s="14"/>
    </row>
    <row r="193" spans="1:34" s="15" customFormat="1" ht="350.1" hidden="1" customHeight="1" x14ac:dyDescent="0.2">
      <c r="A193" s="141" t="str">
        <f>IF(ISBLANK(D193),"",COUNTA($D$2:D193))</f>
        <v/>
      </c>
      <c r="B193" s="125">
        <f t="shared" si="48"/>
        <v>192</v>
      </c>
      <c r="C193" s="73"/>
      <c r="D193" s="73"/>
      <c r="E193" s="76" t="s">
        <v>1277</v>
      </c>
      <c r="F193" s="80" t="s">
        <v>1650</v>
      </c>
      <c r="G193" s="80" t="s">
        <v>1300</v>
      </c>
      <c r="H193" s="110" t="s">
        <v>1494</v>
      </c>
      <c r="I193" s="110" t="s">
        <v>1495</v>
      </c>
      <c r="J193" s="117" t="s">
        <v>1301</v>
      </c>
      <c r="K193" s="120" t="s">
        <v>1302</v>
      </c>
      <c r="L193" s="113">
        <v>43690</v>
      </c>
      <c r="M193" s="113">
        <v>43830</v>
      </c>
      <c r="N193" s="78">
        <f t="shared" si="61"/>
        <v>20</v>
      </c>
      <c r="O193" s="76" t="s">
        <v>2032</v>
      </c>
      <c r="P193" s="76">
        <v>0</v>
      </c>
      <c r="Q193" s="79">
        <f>IF(P193/K193&gt;1,100,+P193/K193*100)</f>
        <v>0</v>
      </c>
      <c r="R193" s="89">
        <f>+N193*Q193/100</f>
        <v>0</v>
      </c>
      <c r="S193" s="89">
        <f>IF(M193&lt;=$AG$1,R193,0)</f>
        <v>0</v>
      </c>
      <c r="T193" s="89">
        <f>IF($AG$1&gt;=M193,N193,0)</f>
        <v>20</v>
      </c>
      <c r="U193" s="73"/>
      <c r="V193" s="100" t="str">
        <f>IF(Q193=100,"CUMPLIDA",IF(M193-$AG$1&lt;0,"VENCIDA",IF(M193-$AG$1&lt;=30,"PRÓXIMA A VENCER",IF(Q193&gt;0,"CON AVANCE","EN TERMINO"))))</f>
        <v>VENCIDA</v>
      </c>
      <c r="W193" s="100" t="str">
        <f>IF(A193&lt;&gt;"",IF(AC193=1,"VENCIDO",IF(AC193=2,"PRÓXIMO A VENCER",IF(AC193=3,"EN TERMINO",IF(AC193=4,"CON AVANCE",IF(AC193=5,"CUMPLIDO",))))),"")</f>
        <v/>
      </c>
      <c r="X193" s="104" t="s">
        <v>1237</v>
      </c>
      <c r="Y193" s="104" t="str">
        <f t="shared" ref="Y193:Y250" si="63">AE193</f>
        <v>H45AF18</v>
      </c>
      <c r="Z193" s="104">
        <f>IF(A193&lt;&gt;"",1,Z192+1)</f>
        <v>3</v>
      </c>
      <c r="AA193" s="104" t="str">
        <f t="shared" si="62"/>
        <v>H45AF18 - 3</v>
      </c>
      <c r="AB193" s="150">
        <f t="shared" si="55"/>
        <v>1</v>
      </c>
      <c r="AC193" s="150">
        <f t="shared" si="54"/>
        <v>1</v>
      </c>
      <c r="AD193" s="150" t="str">
        <f>IF(A193&lt;&gt;"",MID(F193,1,FIND(" ",F193,1)-1),AD192)</f>
        <v>H45AF18.</v>
      </c>
      <c r="AE193" s="150" t="str">
        <f t="shared" si="56"/>
        <v>H45AF18</v>
      </c>
      <c r="AF193" s="60"/>
      <c r="AG193" s="61"/>
      <c r="AH193" s="14"/>
    </row>
    <row r="194" spans="1:34" s="15" customFormat="1" ht="350.1" hidden="1" customHeight="1" x14ac:dyDescent="0.2">
      <c r="A194" s="141">
        <f>IF(ISBLANK(D194),"",COUNTA($D$2:D194))</f>
        <v>162</v>
      </c>
      <c r="B194" s="125">
        <f t="shared" ref="B194:B257" si="64">ROW()-1</f>
        <v>193</v>
      </c>
      <c r="C194" s="73"/>
      <c r="D194" s="73" t="s">
        <v>832</v>
      </c>
      <c r="E194" s="76" t="s">
        <v>1277</v>
      </c>
      <c r="F194" s="80" t="s">
        <v>1651</v>
      </c>
      <c r="G194" s="80" t="s">
        <v>1676</v>
      </c>
      <c r="H194" s="110" t="s">
        <v>1679</v>
      </c>
      <c r="I194" s="114" t="s">
        <v>1677</v>
      </c>
      <c r="J194" s="114" t="s">
        <v>1678</v>
      </c>
      <c r="K194" s="115">
        <v>8</v>
      </c>
      <c r="L194" s="113">
        <v>43718</v>
      </c>
      <c r="M194" s="113">
        <v>44012</v>
      </c>
      <c r="N194" s="78">
        <f t="shared" si="61"/>
        <v>42</v>
      </c>
      <c r="O194" s="76" t="s">
        <v>2032</v>
      </c>
      <c r="P194" s="76">
        <v>0</v>
      </c>
      <c r="Q194" s="79">
        <f>IF(P194/K194&gt;1,100,+P194/K194*100)</f>
        <v>0</v>
      </c>
      <c r="R194" s="89">
        <f>+N194*Q194/100</f>
        <v>0</v>
      </c>
      <c r="S194" s="89">
        <f>IF(M194&lt;=$AG$1,R194,0)</f>
        <v>0</v>
      </c>
      <c r="T194" s="89">
        <f>IF($AG$1&gt;=M194,N194,0)</f>
        <v>42</v>
      </c>
      <c r="U194" s="73"/>
      <c r="V194" s="100" t="str">
        <f>IF(Q194=100,"CUMPLIDA",IF(M194-$AG$1&lt;0,"VENCIDA",IF(M194-$AG$1&lt;=30,"PRÓXIMA A VENCER",IF(Q194&gt;0,"CON AVANCE","EN TERMINO"))))</f>
        <v>VENCIDA</v>
      </c>
      <c r="W194" s="100" t="str">
        <f>IF(A194&lt;&gt;"",IF(AC194=1,"VENCIDO",IF(AC194=2,"PRÓXIMO A VENCER",IF(AC194=3,"EN TERMINO",IF(AC194=4,"CON AVANCE",IF(AC194=5,"CUMPLIDO",))))),"")</f>
        <v>VENCIDO</v>
      </c>
      <c r="X194" s="104" t="s">
        <v>1237</v>
      </c>
      <c r="Y194" s="104" t="str">
        <f t="shared" si="63"/>
        <v>H46AF18</v>
      </c>
      <c r="Z194" s="104">
        <f>IF(A194&lt;&gt;"",1,Z193+1)</f>
        <v>1</v>
      </c>
      <c r="AA194" s="104" t="str">
        <f t="shared" si="62"/>
        <v>H46AF18 - 1</v>
      </c>
      <c r="AB194" s="150">
        <f t="shared" si="55"/>
        <v>1</v>
      </c>
      <c r="AC194" s="150">
        <f t="shared" si="54"/>
        <v>1</v>
      </c>
      <c r="AD194" s="150" t="str">
        <f>IF(A194&lt;&gt;"",MID(F194,1,FIND(" ",F194,1)-1),AD193)</f>
        <v>H46AF18.</v>
      </c>
      <c r="AE194" s="150" t="str">
        <f t="shared" si="56"/>
        <v>H46AF18</v>
      </c>
      <c r="AF194" s="60"/>
      <c r="AG194" s="61"/>
      <c r="AH194" s="14"/>
    </row>
    <row r="195" spans="1:34" s="15" customFormat="1" ht="350.1" customHeight="1" x14ac:dyDescent="0.2">
      <c r="A195" s="141">
        <f>IF(ISBLANK(D195),"",COUNTA($D$2:D195))</f>
        <v>163</v>
      </c>
      <c r="B195" s="125">
        <f t="shared" si="64"/>
        <v>194</v>
      </c>
      <c r="C195" s="73"/>
      <c r="D195" s="73" t="s">
        <v>832</v>
      </c>
      <c r="E195" s="76" t="s">
        <v>1277</v>
      </c>
      <c r="F195" s="80" t="s">
        <v>1652</v>
      </c>
      <c r="G195" s="80" t="s">
        <v>1303</v>
      </c>
      <c r="H195" s="82" t="s">
        <v>1304</v>
      </c>
      <c r="I195" s="82" t="s">
        <v>1305</v>
      </c>
      <c r="J195" s="81" t="s">
        <v>10</v>
      </c>
      <c r="K195" s="81">
        <v>1</v>
      </c>
      <c r="L195" s="109">
        <v>43690</v>
      </c>
      <c r="M195" s="109">
        <v>43830</v>
      </c>
      <c r="N195" s="78">
        <f t="shared" si="61"/>
        <v>20</v>
      </c>
      <c r="O195" s="74" t="s">
        <v>2036</v>
      </c>
      <c r="P195" s="76">
        <v>1</v>
      </c>
      <c r="Q195" s="79">
        <f>IF(P195/K195&gt;1,100,+P195/K195*100)</f>
        <v>100</v>
      </c>
      <c r="R195" s="89">
        <f>+N195*Q195/100</f>
        <v>20</v>
      </c>
      <c r="S195" s="89">
        <f>IF(M195&lt;=$AG$1,R195,0)</f>
        <v>20</v>
      </c>
      <c r="T195" s="89">
        <f>IF($AG$1&gt;=M195,N195,0)</f>
        <v>20</v>
      </c>
      <c r="U195" s="73"/>
      <c r="V195" s="100" t="str">
        <f>IF(Q195=100,"CUMPLIDA",IF(M195-$AG$1&lt;0,"VENCIDA",IF(M195-$AG$1&lt;=30,"PRÓXIMA A VENCER",IF(Q195&gt;0,"CON AVANCE","EN TERMINO"))))</f>
        <v>CUMPLIDA</v>
      </c>
      <c r="W195" s="100" t="str">
        <f>IF(A195&lt;&gt;"",IF(AC195=1,"VENCIDO",IF(AC195=2,"PRÓXIMO A VENCER",IF(AC195=3,"EN TERMINO",IF(AC195=4,"CON AVANCE",IF(AC195=5,"CUMPLIDO",))))),"")</f>
        <v>CUMPLIDO</v>
      </c>
      <c r="X195" s="104" t="s">
        <v>1237</v>
      </c>
      <c r="Y195" s="104" t="str">
        <f t="shared" si="63"/>
        <v>H47AF18</v>
      </c>
      <c r="Z195" s="104">
        <f>IF(A195&lt;&gt;"",1,Z194+1)</f>
        <v>1</v>
      </c>
      <c r="AA195" s="104" t="str">
        <f t="shared" si="62"/>
        <v>H47AF18 - 1</v>
      </c>
      <c r="AB195" s="150">
        <f t="shared" si="55"/>
        <v>5</v>
      </c>
      <c r="AC195" s="150">
        <f t="shared" si="54"/>
        <v>5</v>
      </c>
      <c r="AD195" s="150" t="str">
        <f>IF(A195&lt;&gt;"",MID(F195,1,FIND(" ",F195,1)-1),AD194)</f>
        <v>H47AF18.</v>
      </c>
      <c r="AE195" s="150" t="str">
        <f t="shared" si="56"/>
        <v>H47AF18</v>
      </c>
      <c r="AF195" s="60"/>
      <c r="AG195" s="61"/>
      <c r="AH195" s="14"/>
    </row>
    <row r="196" spans="1:34" s="15" customFormat="1" ht="350.1" hidden="1" customHeight="1" x14ac:dyDescent="0.2">
      <c r="A196" s="141">
        <f>IF(ISBLANK(D196),"",COUNTA($D$2:D196))</f>
        <v>164</v>
      </c>
      <c r="B196" s="125">
        <f t="shared" si="64"/>
        <v>195</v>
      </c>
      <c r="C196" s="73"/>
      <c r="D196" s="73" t="s">
        <v>831</v>
      </c>
      <c r="E196" s="76" t="s">
        <v>1277</v>
      </c>
      <c r="F196" s="80" t="s">
        <v>1653</v>
      </c>
      <c r="G196" s="80" t="s">
        <v>1306</v>
      </c>
      <c r="H196" s="110" t="s">
        <v>1497</v>
      </c>
      <c r="I196" s="110" t="s">
        <v>1855</v>
      </c>
      <c r="J196" s="117" t="s">
        <v>1496</v>
      </c>
      <c r="K196" s="120" t="s">
        <v>1302</v>
      </c>
      <c r="L196" s="113">
        <v>43690</v>
      </c>
      <c r="M196" s="113">
        <v>43830</v>
      </c>
      <c r="N196" s="78">
        <f t="shared" si="61"/>
        <v>20</v>
      </c>
      <c r="O196" s="76" t="s">
        <v>2032</v>
      </c>
      <c r="P196" s="76">
        <v>0</v>
      </c>
      <c r="Q196" s="79">
        <f>IF(P196/K196&gt;1,100,+P196/K196*100)</f>
        <v>0</v>
      </c>
      <c r="R196" s="89">
        <f>+N196*Q196/100</f>
        <v>0</v>
      </c>
      <c r="S196" s="89">
        <f>IF(M196&lt;=$AG$1,R196,0)</f>
        <v>0</v>
      </c>
      <c r="T196" s="89">
        <f>IF($AG$1&gt;=M196,N196,0)</f>
        <v>20</v>
      </c>
      <c r="U196" s="73"/>
      <c r="V196" s="100" t="str">
        <f>IF(Q196=100,"CUMPLIDA",IF(M196-$AG$1&lt;0,"VENCIDA",IF(M196-$AG$1&lt;=30,"PRÓXIMA A VENCER",IF(Q196&gt;0,"CON AVANCE","EN TERMINO"))))</f>
        <v>VENCIDA</v>
      </c>
      <c r="W196" s="100" t="str">
        <f>IF(A196&lt;&gt;"",IF(AC196=1,"VENCIDO",IF(AC196=2,"PRÓXIMO A VENCER",IF(AC196=3,"EN TERMINO",IF(AC196=4,"CON AVANCE",IF(AC196=5,"CUMPLIDO",))))),"")</f>
        <v>VENCIDO</v>
      </c>
      <c r="X196" s="104" t="s">
        <v>1237</v>
      </c>
      <c r="Y196" s="104" t="str">
        <f t="shared" si="63"/>
        <v>H48AF18</v>
      </c>
      <c r="Z196" s="104">
        <f>IF(A196&lt;&gt;"",1,Z195+1)</f>
        <v>1</v>
      </c>
      <c r="AA196" s="104" t="str">
        <f t="shared" si="62"/>
        <v>H48AF18 - 1</v>
      </c>
      <c r="AB196" s="150">
        <f t="shared" si="55"/>
        <v>1</v>
      </c>
      <c r="AC196" s="150">
        <f t="shared" si="54"/>
        <v>1</v>
      </c>
      <c r="AD196" s="150" t="str">
        <f>IF(A196&lt;&gt;"",MID(F196,1,FIND(" ",F196,1)-1),AD195)</f>
        <v>H48AF18.</v>
      </c>
      <c r="AE196" s="150" t="str">
        <f t="shared" si="56"/>
        <v>H48AF18</v>
      </c>
      <c r="AF196" s="60"/>
      <c r="AG196" s="61"/>
      <c r="AH196" s="14"/>
    </row>
    <row r="197" spans="1:34" s="15" customFormat="1" ht="350.1" hidden="1" customHeight="1" x14ac:dyDescent="0.2">
      <c r="A197" s="141" t="str">
        <f>IF(ISBLANK(D197),"",COUNTA($D$2:D197))</f>
        <v/>
      </c>
      <c r="B197" s="125">
        <f t="shared" si="64"/>
        <v>196</v>
      </c>
      <c r="C197" s="73"/>
      <c r="D197" s="73"/>
      <c r="E197" s="76" t="s">
        <v>1277</v>
      </c>
      <c r="F197" s="80" t="s">
        <v>1654</v>
      </c>
      <c r="G197" s="80" t="s">
        <v>1306</v>
      </c>
      <c r="H197" s="110" t="s">
        <v>1307</v>
      </c>
      <c r="I197" s="110" t="s">
        <v>1308</v>
      </c>
      <c r="J197" s="117" t="s">
        <v>10</v>
      </c>
      <c r="K197" s="120" t="s">
        <v>1302</v>
      </c>
      <c r="L197" s="113">
        <v>43690</v>
      </c>
      <c r="M197" s="113">
        <v>43830</v>
      </c>
      <c r="N197" s="78">
        <f t="shared" si="61"/>
        <v>20</v>
      </c>
      <c r="O197" s="76" t="s">
        <v>2032</v>
      </c>
      <c r="P197" s="76">
        <v>0</v>
      </c>
      <c r="Q197" s="79">
        <f>IF(P197/K197&gt;1,100,+P197/K197*100)</f>
        <v>0</v>
      </c>
      <c r="R197" s="89">
        <f>+N197*Q197/100</f>
        <v>0</v>
      </c>
      <c r="S197" s="89">
        <f>IF(M197&lt;=$AG$1,R197,0)</f>
        <v>0</v>
      </c>
      <c r="T197" s="89">
        <f>IF($AG$1&gt;=M197,N197,0)</f>
        <v>20</v>
      </c>
      <c r="U197" s="73"/>
      <c r="V197" s="100" t="str">
        <f>IF(Q197=100,"CUMPLIDA",IF(M197-$AG$1&lt;0,"VENCIDA",IF(M197-$AG$1&lt;=30,"PRÓXIMA A VENCER",IF(Q197&gt;0,"CON AVANCE","EN TERMINO"))))</f>
        <v>VENCIDA</v>
      </c>
      <c r="W197" s="100" t="str">
        <f>IF(A197&lt;&gt;"",IF(AC197=1,"VENCIDO",IF(AC197=2,"PRÓXIMO A VENCER",IF(AC197=3,"EN TERMINO",IF(AC197=4,"CON AVANCE",IF(AC197=5,"CUMPLIDO",))))),"")</f>
        <v/>
      </c>
      <c r="X197" s="104" t="s">
        <v>1237</v>
      </c>
      <c r="Y197" s="104" t="str">
        <f t="shared" si="63"/>
        <v>H48AF18</v>
      </c>
      <c r="Z197" s="104">
        <f>IF(A197&lt;&gt;"",1,Z196+1)</f>
        <v>2</v>
      </c>
      <c r="AA197" s="104" t="str">
        <f t="shared" si="62"/>
        <v>H48AF18 - 2</v>
      </c>
      <c r="AB197" s="150">
        <f t="shared" si="55"/>
        <v>1</v>
      </c>
      <c r="AC197" s="150">
        <f t="shared" si="54"/>
        <v>1</v>
      </c>
      <c r="AD197" s="150" t="str">
        <f>IF(A197&lt;&gt;"",MID(F197,1,FIND(" ",F197,1)-1),AD196)</f>
        <v>H48AF18.</v>
      </c>
      <c r="AE197" s="150" t="str">
        <f t="shared" si="56"/>
        <v>H48AF18</v>
      </c>
      <c r="AF197" s="60"/>
      <c r="AG197" s="61"/>
      <c r="AH197" s="14"/>
    </row>
    <row r="198" spans="1:34" s="15" customFormat="1" ht="350.1" customHeight="1" x14ac:dyDescent="0.2">
      <c r="A198" s="141">
        <f>IF(ISBLANK(D198),"",COUNTA($D$2:D198))</f>
        <v>165</v>
      </c>
      <c r="B198" s="125">
        <f t="shared" si="64"/>
        <v>197</v>
      </c>
      <c r="C198" s="73"/>
      <c r="D198" s="73" t="s">
        <v>831</v>
      </c>
      <c r="E198" s="76" t="s">
        <v>1277</v>
      </c>
      <c r="F198" s="80" t="s">
        <v>1655</v>
      </c>
      <c r="G198" s="80" t="s">
        <v>1309</v>
      </c>
      <c r="H198" s="80" t="s">
        <v>1310</v>
      </c>
      <c r="I198" s="80" t="s">
        <v>1498</v>
      </c>
      <c r="J198" s="74" t="s">
        <v>9</v>
      </c>
      <c r="K198" s="74">
        <v>1</v>
      </c>
      <c r="L198" s="84">
        <v>43690</v>
      </c>
      <c r="M198" s="84">
        <v>43708</v>
      </c>
      <c r="N198" s="78">
        <f t="shared" si="61"/>
        <v>2.5714285714285716</v>
      </c>
      <c r="O198" s="74" t="s">
        <v>2070</v>
      </c>
      <c r="P198" s="74">
        <v>1</v>
      </c>
      <c r="Q198" s="79">
        <f>IF(P198/K198&gt;1,100,+P198/K198*100)</f>
        <v>100</v>
      </c>
      <c r="R198" s="89">
        <f>+N198*Q198/100</f>
        <v>2.5714285714285716</v>
      </c>
      <c r="S198" s="89">
        <f>IF(M198&lt;=$AG$1,R198,0)</f>
        <v>2.5714285714285716</v>
      </c>
      <c r="T198" s="89">
        <f>IF($AG$1&gt;=M198,N198,0)</f>
        <v>2.5714285714285716</v>
      </c>
      <c r="U198" s="73"/>
      <c r="V198" s="100" t="str">
        <f>IF(Q198=100,"CUMPLIDA",IF(M198-$AG$1&lt;0,"VENCIDA",IF(M198-$AG$1&lt;=30,"PRÓXIMA A VENCER",IF(Q198&gt;0,"CON AVANCE","EN TERMINO"))))</f>
        <v>CUMPLIDA</v>
      </c>
      <c r="W198" s="100" t="str">
        <f>IF(A198&lt;&gt;"",IF(AC198=1,"VENCIDO",IF(AC198=2,"PRÓXIMO A VENCER",IF(AC198=3,"EN TERMINO",IF(AC198=4,"CON AVANCE",IF(AC198=5,"CUMPLIDO",))))),"")</f>
        <v>CUMPLIDO</v>
      </c>
      <c r="X198" s="104" t="s">
        <v>1237</v>
      </c>
      <c r="Y198" s="104" t="str">
        <f t="shared" si="63"/>
        <v>H49AF18</v>
      </c>
      <c r="Z198" s="104">
        <f>IF(A198&lt;&gt;"",1,Z197+1)</f>
        <v>1</v>
      </c>
      <c r="AA198" s="104" t="str">
        <f t="shared" si="62"/>
        <v>H49AF18 - 1</v>
      </c>
      <c r="AB198" s="150">
        <f t="shared" si="55"/>
        <v>5</v>
      </c>
      <c r="AC198" s="150">
        <f t="shared" si="54"/>
        <v>5</v>
      </c>
      <c r="AD198" s="150" t="str">
        <f>IF(A198&lt;&gt;"",MID(F198,1,FIND(" ",F198,1)-1),AD197)</f>
        <v>H49AF18.</v>
      </c>
      <c r="AE198" s="150" t="str">
        <f t="shared" si="56"/>
        <v>H49AF18</v>
      </c>
      <c r="AF198" s="60"/>
      <c r="AG198" s="61"/>
      <c r="AH198" s="14"/>
    </row>
    <row r="199" spans="1:34" s="15" customFormat="1" ht="350.1" hidden="1" customHeight="1" x14ac:dyDescent="0.2">
      <c r="A199" s="141">
        <f>IF(ISBLANK(D199),"",COUNTA($D$2:D199))</f>
        <v>166</v>
      </c>
      <c r="B199" s="125">
        <f t="shared" si="64"/>
        <v>198</v>
      </c>
      <c r="C199" s="73"/>
      <c r="D199" s="73" t="s">
        <v>945</v>
      </c>
      <c r="E199" s="76" t="s">
        <v>1277</v>
      </c>
      <c r="F199" s="80" t="s">
        <v>1656</v>
      </c>
      <c r="G199" s="80" t="s">
        <v>1311</v>
      </c>
      <c r="H199" s="80" t="s">
        <v>1500</v>
      </c>
      <c r="I199" s="80" t="s">
        <v>1312</v>
      </c>
      <c r="J199" s="80" t="s">
        <v>1499</v>
      </c>
      <c r="K199" s="74">
        <v>2</v>
      </c>
      <c r="L199" s="84">
        <v>43690</v>
      </c>
      <c r="M199" s="84">
        <v>44055</v>
      </c>
      <c r="N199" s="78">
        <f t="shared" si="61"/>
        <v>52.142857142857146</v>
      </c>
      <c r="O199" s="74" t="s">
        <v>2070</v>
      </c>
      <c r="P199" s="76">
        <v>0</v>
      </c>
      <c r="Q199" s="79">
        <f>IF(P199/K199&gt;1,100,+P199/K199*100)</f>
        <v>0</v>
      </c>
      <c r="R199" s="89">
        <f>+N199*Q199/100</f>
        <v>0</v>
      </c>
      <c r="S199" s="89">
        <f>IF(M199&lt;=$AG$1,R199,0)</f>
        <v>0</v>
      </c>
      <c r="T199" s="89">
        <f>IF($AG$1&gt;=M199,N199,0)</f>
        <v>52.142857142857146</v>
      </c>
      <c r="U199" s="73"/>
      <c r="V199" s="100" t="str">
        <f>IF(Q199=100,"CUMPLIDA",IF(M199-$AG$1&lt;0,"VENCIDA",IF(M199-$AG$1&lt;=30,"PRÓXIMA A VENCER",IF(Q199&gt;0,"CON AVANCE","EN TERMINO"))))</f>
        <v>VENCIDA</v>
      </c>
      <c r="W199" s="100" t="str">
        <f>IF(A199&lt;&gt;"",IF(AC199=1,"VENCIDO",IF(AC199=2,"PRÓXIMO A VENCER",IF(AC199=3,"EN TERMINO",IF(AC199=4,"CON AVANCE",IF(AC199=5,"CUMPLIDO",))))),"")</f>
        <v>VENCIDO</v>
      </c>
      <c r="X199" s="104" t="s">
        <v>1237</v>
      </c>
      <c r="Y199" s="104" t="str">
        <f t="shared" si="63"/>
        <v>H50AF18</v>
      </c>
      <c r="Z199" s="104">
        <f>IF(A199&lt;&gt;"",1,Z198+1)</f>
        <v>1</v>
      </c>
      <c r="AA199" s="104" t="str">
        <f t="shared" si="62"/>
        <v>H50AF18 - 1</v>
      </c>
      <c r="AB199" s="150">
        <f t="shared" si="55"/>
        <v>1</v>
      </c>
      <c r="AC199" s="150">
        <f t="shared" si="54"/>
        <v>1</v>
      </c>
      <c r="AD199" s="150" t="str">
        <f>IF(A199&lt;&gt;"",MID(F199,1,FIND(" ",F199,1)-1),AD198)</f>
        <v>H50AF18.</v>
      </c>
      <c r="AE199" s="150" t="str">
        <f t="shared" si="56"/>
        <v>H50AF18</v>
      </c>
      <c r="AF199" s="60"/>
      <c r="AG199" s="61"/>
      <c r="AH199" s="14"/>
    </row>
    <row r="200" spans="1:34" s="15" customFormat="1" ht="350.1" customHeight="1" x14ac:dyDescent="0.2">
      <c r="A200" s="141" t="str">
        <f>IF(ISBLANK(D200),"",COUNTA($D$2:D200))</f>
        <v/>
      </c>
      <c r="B200" s="125">
        <f t="shared" si="64"/>
        <v>199</v>
      </c>
      <c r="C200" s="73"/>
      <c r="D200" s="73"/>
      <c r="E200" s="76" t="s">
        <v>1277</v>
      </c>
      <c r="F200" s="80" t="s">
        <v>1657</v>
      </c>
      <c r="G200" s="80" t="s">
        <v>1311</v>
      </c>
      <c r="H200" s="80" t="s">
        <v>1313</v>
      </c>
      <c r="I200" s="80" t="s">
        <v>1314</v>
      </c>
      <c r="J200" s="74" t="s">
        <v>1315</v>
      </c>
      <c r="K200" s="74">
        <v>40</v>
      </c>
      <c r="L200" s="84">
        <v>43690</v>
      </c>
      <c r="M200" s="84">
        <v>44012</v>
      </c>
      <c r="N200" s="78">
        <f t="shared" si="61"/>
        <v>46</v>
      </c>
      <c r="O200" s="74" t="s">
        <v>2070</v>
      </c>
      <c r="P200" s="74">
        <v>40</v>
      </c>
      <c r="Q200" s="101">
        <f>IF(P200/K200&gt;1,100,+P200/K200*100)</f>
        <v>100</v>
      </c>
      <c r="R200" s="89">
        <f>+N200*Q200/100</f>
        <v>46</v>
      </c>
      <c r="S200" s="89">
        <f>IF(M200&lt;=$AG$1,R200,0)</f>
        <v>46</v>
      </c>
      <c r="T200" s="89">
        <f>IF($AG$1&gt;=M200,N200,0)</f>
        <v>46</v>
      </c>
      <c r="U200" s="73"/>
      <c r="V200" s="100" t="str">
        <f>IF(Q200=100,"CUMPLIDA",IF(M200-$AG$1&lt;0,"VENCIDA",IF(M200-$AG$1&lt;=30,"PRÓXIMA A VENCER",IF(Q200&gt;0,"CON AVANCE","EN TERMINO"))))</f>
        <v>CUMPLIDA</v>
      </c>
      <c r="W200" s="100" t="str">
        <f>IF(A200&lt;&gt;"",IF(AC200=1,"VENCIDO",IF(AC200=2,"PRÓXIMO A VENCER",IF(AC200=3,"EN TERMINO",IF(AC200=4,"CON AVANCE",IF(AC200=5,"CUMPLIDO",))))),"")</f>
        <v/>
      </c>
      <c r="X200" s="104" t="s">
        <v>1237</v>
      </c>
      <c r="Y200" s="104" t="str">
        <f t="shared" si="63"/>
        <v>H50AF18</v>
      </c>
      <c r="Z200" s="104">
        <f>IF(A200&lt;&gt;"",1,Z199+1)</f>
        <v>2</v>
      </c>
      <c r="AA200" s="104" t="str">
        <f t="shared" si="62"/>
        <v>H50AF18 - 2</v>
      </c>
      <c r="AB200" s="150">
        <f t="shared" si="55"/>
        <v>5</v>
      </c>
      <c r="AC200" s="150">
        <f t="shared" si="54"/>
        <v>5</v>
      </c>
      <c r="AD200" s="150" t="str">
        <f>IF(A200&lt;&gt;"",MID(F200,1,FIND(" ",F200,1)-1),AD199)</f>
        <v>H50AF18.</v>
      </c>
      <c r="AE200" s="150" t="str">
        <f t="shared" si="56"/>
        <v>H50AF18</v>
      </c>
      <c r="AF200" s="60"/>
      <c r="AG200" s="61"/>
      <c r="AH200" s="14"/>
    </row>
    <row r="201" spans="1:34" s="15" customFormat="1" ht="350.1" hidden="1" customHeight="1" x14ac:dyDescent="0.2">
      <c r="A201" s="141">
        <f>IF(ISBLANK(D201),"",COUNTA($D$2:D201))</f>
        <v>167</v>
      </c>
      <c r="B201" s="125">
        <f t="shared" si="64"/>
        <v>200</v>
      </c>
      <c r="C201" s="73"/>
      <c r="D201" s="73" t="s">
        <v>1263</v>
      </c>
      <c r="E201" s="76" t="s">
        <v>1277</v>
      </c>
      <c r="F201" s="80" t="s">
        <v>1658</v>
      </c>
      <c r="G201" s="80" t="s">
        <v>1316</v>
      </c>
      <c r="H201" s="80" t="s">
        <v>1500</v>
      </c>
      <c r="I201" s="80" t="s">
        <v>1312</v>
      </c>
      <c r="J201" s="80" t="s">
        <v>1499</v>
      </c>
      <c r="K201" s="74">
        <v>2</v>
      </c>
      <c r="L201" s="84">
        <v>43690</v>
      </c>
      <c r="M201" s="84">
        <v>44055</v>
      </c>
      <c r="N201" s="78">
        <f t="shared" si="61"/>
        <v>52.142857142857146</v>
      </c>
      <c r="O201" s="74" t="s">
        <v>2070</v>
      </c>
      <c r="P201" s="76">
        <v>0</v>
      </c>
      <c r="Q201" s="79">
        <f>IF(P201/K201&gt;1,100,+P201/K201*100)</f>
        <v>0</v>
      </c>
      <c r="R201" s="89">
        <f>+N201*Q201/100</f>
        <v>0</v>
      </c>
      <c r="S201" s="89">
        <f>IF(M201&lt;=$AG$1,R201,0)</f>
        <v>0</v>
      </c>
      <c r="T201" s="89">
        <f>IF($AG$1&gt;=M201,N201,0)</f>
        <v>52.142857142857146</v>
      </c>
      <c r="U201" s="73"/>
      <c r="V201" s="100" t="str">
        <f>IF(Q201=100,"CUMPLIDA",IF(M201-$AG$1&lt;0,"VENCIDA",IF(M201-$AG$1&lt;=30,"PRÓXIMA A VENCER",IF(Q201&gt;0,"CON AVANCE","EN TERMINO"))))</f>
        <v>VENCIDA</v>
      </c>
      <c r="W201" s="100" t="str">
        <f>IF(A201&lt;&gt;"",IF(AC201=1,"VENCIDO",IF(AC201=2,"PRÓXIMO A VENCER",IF(AC201=3,"EN TERMINO",IF(AC201=4,"CON AVANCE",IF(AC201=5,"CUMPLIDO",))))),"")</f>
        <v>VENCIDO</v>
      </c>
      <c r="X201" s="104" t="s">
        <v>1237</v>
      </c>
      <c r="Y201" s="104" t="str">
        <f t="shared" si="63"/>
        <v>H51AF18</v>
      </c>
      <c r="Z201" s="104">
        <f>IF(A201&lt;&gt;"",1,Z200+1)</f>
        <v>1</v>
      </c>
      <c r="AA201" s="104" t="str">
        <f t="shared" si="62"/>
        <v>H51AF18 - 1</v>
      </c>
      <c r="AB201" s="150">
        <f t="shared" si="55"/>
        <v>1</v>
      </c>
      <c r="AC201" s="150">
        <f t="shared" si="54"/>
        <v>1</v>
      </c>
      <c r="AD201" s="150" t="str">
        <f>IF(A201&lt;&gt;"",MID(F201,1,FIND(" ",F201,1)-1),AD200)</f>
        <v>H51AF18.</v>
      </c>
      <c r="AE201" s="150" t="str">
        <f t="shared" si="56"/>
        <v>H51AF18</v>
      </c>
      <c r="AF201" s="60"/>
      <c r="AG201" s="61"/>
      <c r="AH201" s="14"/>
    </row>
    <row r="202" spans="1:34" s="15" customFormat="1" ht="350.1" hidden="1" customHeight="1" x14ac:dyDescent="0.2">
      <c r="A202" s="141">
        <f>IF(ISBLANK(D202),"",COUNTA($D$2:D202))</f>
        <v>168</v>
      </c>
      <c r="B202" s="125">
        <f t="shared" si="64"/>
        <v>201</v>
      </c>
      <c r="C202" s="73"/>
      <c r="D202" s="73" t="s">
        <v>832</v>
      </c>
      <c r="E202" s="76" t="s">
        <v>1277</v>
      </c>
      <c r="F202" s="80" t="s">
        <v>1659</v>
      </c>
      <c r="G202" s="80" t="s">
        <v>1317</v>
      </c>
      <c r="H202" s="82" t="s">
        <v>1318</v>
      </c>
      <c r="I202" s="82" t="s">
        <v>1319</v>
      </c>
      <c r="J202" s="82" t="s">
        <v>1320</v>
      </c>
      <c r="K202" s="81">
        <v>1</v>
      </c>
      <c r="L202" s="109">
        <v>43690</v>
      </c>
      <c r="M202" s="109">
        <v>44012</v>
      </c>
      <c r="N202" s="78">
        <f t="shared" si="61"/>
        <v>46</v>
      </c>
      <c r="O202" s="74" t="s">
        <v>2070</v>
      </c>
      <c r="P202" s="76">
        <v>0</v>
      </c>
      <c r="Q202" s="79">
        <f>IF(P202/K202&gt;1,100,+P202/K202*100)</f>
        <v>0</v>
      </c>
      <c r="R202" s="89">
        <f>+N202*Q202/100</f>
        <v>0</v>
      </c>
      <c r="S202" s="89">
        <f>IF(M202&lt;=$AG$1,R202,0)</f>
        <v>0</v>
      </c>
      <c r="T202" s="89">
        <f>IF($AG$1&gt;=M202,N202,0)</f>
        <v>46</v>
      </c>
      <c r="U202" s="73"/>
      <c r="V202" s="100" t="str">
        <f>IF(Q202=100,"CUMPLIDA",IF(M202-$AG$1&lt;0,"VENCIDA",IF(M202-$AG$1&lt;=30,"PRÓXIMA A VENCER",IF(Q202&gt;0,"CON AVANCE","EN TERMINO"))))</f>
        <v>VENCIDA</v>
      </c>
      <c r="W202" s="100" t="str">
        <f>IF(A202&lt;&gt;"",IF(AC202=1,"VENCIDO",IF(AC202=2,"PRÓXIMO A VENCER",IF(AC202=3,"EN TERMINO",IF(AC202=4,"CON AVANCE",IF(AC202=5,"CUMPLIDO",))))),"")</f>
        <v>VENCIDO</v>
      </c>
      <c r="X202" s="104" t="s">
        <v>1237</v>
      </c>
      <c r="Y202" s="104" t="str">
        <f t="shared" si="63"/>
        <v>H52AF18</v>
      </c>
      <c r="Z202" s="104">
        <f>IF(A202&lt;&gt;"",1,#REF!+1)</f>
        <v>1</v>
      </c>
      <c r="AA202" s="104" t="str">
        <f t="shared" si="62"/>
        <v>H52AF18 - 1</v>
      </c>
      <c r="AB202" s="150">
        <f t="shared" si="55"/>
        <v>1</v>
      </c>
      <c r="AC202" s="150">
        <f t="shared" si="54"/>
        <v>1</v>
      </c>
      <c r="AD202" s="150" t="str">
        <f>IF(A202&lt;&gt;"",MID(F202,1,FIND(" ",F202,1)-1),AD201)</f>
        <v>H52AF18.</v>
      </c>
      <c r="AE202" s="150" t="str">
        <f t="shared" si="56"/>
        <v>H52AF18</v>
      </c>
      <c r="AF202" s="60"/>
      <c r="AG202" s="61"/>
      <c r="AH202" s="14"/>
    </row>
    <row r="203" spans="1:34" s="15" customFormat="1" ht="350.1" hidden="1" customHeight="1" x14ac:dyDescent="0.2">
      <c r="A203" s="141">
        <f>IF(ISBLANK(D203),"",COUNTA($D$2:D203))</f>
        <v>169</v>
      </c>
      <c r="B203" s="125">
        <f t="shared" si="64"/>
        <v>202</v>
      </c>
      <c r="C203" s="73"/>
      <c r="D203" s="73" t="s">
        <v>831</v>
      </c>
      <c r="E203" s="76" t="s">
        <v>1277</v>
      </c>
      <c r="F203" s="75" t="s">
        <v>1660</v>
      </c>
      <c r="G203" s="75" t="s">
        <v>1321</v>
      </c>
      <c r="H203" s="180" t="s">
        <v>1322</v>
      </c>
      <c r="I203" s="75" t="s">
        <v>1856</v>
      </c>
      <c r="J203" s="75" t="s">
        <v>1857</v>
      </c>
      <c r="K203" s="76">
        <v>1</v>
      </c>
      <c r="L203" s="77">
        <v>43690</v>
      </c>
      <c r="M203" s="77">
        <v>43830</v>
      </c>
      <c r="N203" s="78">
        <f t="shared" si="61"/>
        <v>20</v>
      </c>
      <c r="O203" s="76" t="s">
        <v>2037</v>
      </c>
      <c r="P203" s="76">
        <v>0</v>
      </c>
      <c r="Q203" s="79">
        <f>IF(P203/K203&gt;1,100,+P203/K203*100)</f>
        <v>0</v>
      </c>
      <c r="R203" s="89">
        <f>+N203*Q203/100</f>
        <v>0</v>
      </c>
      <c r="S203" s="89">
        <f>IF(M203&lt;=$AG$1,R203,0)</f>
        <v>0</v>
      </c>
      <c r="T203" s="89">
        <f>IF($AG$1&gt;=M203,N203,0)</f>
        <v>20</v>
      </c>
      <c r="U203" s="73"/>
      <c r="V203" s="100" t="str">
        <f>IF(Q203=100,"CUMPLIDA",IF(M203-$AG$1&lt;0,"VENCIDA",IF(M203-$AG$1&lt;=30,"PRÓXIMA A VENCER",IF(Q203&gt;0,"CON AVANCE","EN TERMINO"))))</f>
        <v>VENCIDA</v>
      </c>
      <c r="W203" s="100" t="str">
        <f>IF(A203&lt;&gt;"",IF(AC203=1,"VENCIDO",IF(AC203=2,"PRÓXIMO A VENCER",IF(AC203=3,"EN TERMINO",IF(AC203=4,"CON AVANCE",IF(AC203=5,"CUMPLIDO",))))),"")</f>
        <v>VENCIDO</v>
      </c>
      <c r="X203" s="104" t="s">
        <v>1237</v>
      </c>
      <c r="Y203" s="104" t="str">
        <f t="shared" si="63"/>
        <v>H53AF18</v>
      </c>
      <c r="Z203" s="104">
        <f>IF(A203&lt;&gt;"",1,Z202+1)</f>
        <v>1</v>
      </c>
      <c r="AA203" s="104" t="str">
        <f t="shared" si="62"/>
        <v>H53AF18 - 1</v>
      </c>
      <c r="AB203" s="150">
        <f t="shared" si="55"/>
        <v>1</v>
      </c>
      <c r="AC203" s="150">
        <f t="shared" si="54"/>
        <v>1</v>
      </c>
      <c r="AD203" s="150" t="str">
        <f>IF(A203&lt;&gt;"",MID(F203,1,FIND(" ",F203,1)-1),AD202)</f>
        <v>H53AF18.</v>
      </c>
      <c r="AE203" s="150" t="str">
        <f t="shared" si="56"/>
        <v>H53AF18</v>
      </c>
      <c r="AF203" s="60"/>
      <c r="AG203" s="61"/>
      <c r="AH203" s="14"/>
    </row>
    <row r="204" spans="1:34" s="15" customFormat="1" ht="350.1" hidden="1" customHeight="1" x14ac:dyDescent="0.2">
      <c r="A204" s="141">
        <f>IF(ISBLANK(D204),"",COUNTA($D$2:D204))</f>
        <v>170</v>
      </c>
      <c r="B204" s="125">
        <f t="shared" si="64"/>
        <v>203</v>
      </c>
      <c r="C204" s="73"/>
      <c r="D204" s="73" t="s">
        <v>831</v>
      </c>
      <c r="E204" s="76" t="s">
        <v>1277</v>
      </c>
      <c r="F204" s="75" t="s">
        <v>1661</v>
      </c>
      <c r="G204" s="75" t="s">
        <v>1323</v>
      </c>
      <c r="H204" s="114" t="s">
        <v>2328</v>
      </c>
      <c r="I204" s="114" t="s">
        <v>1858</v>
      </c>
      <c r="J204" s="114" t="s">
        <v>1859</v>
      </c>
      <c r="K204" s="121">
        <v>1</v>
      </c>
      <c r="L204" s="122">
        <v>43690</v>
      </c>
      <c r="M204" s="122">
        <v>43830</v>
      </c>
      <c r="N204" s="78">
        <f t="shared" si="61"/>
        <v>20</v>
      </c>
      <c r="O204" s="76" t="s">
        <v>2032</v>
      </c>
      <c r="P204" s="74">
        <v>0.7</v>
      </c>
      <c r="Q204" s="79">
        <f>IF(P204/K204&gt;1,100,+P204/K204*100)</f>
        <v>70</v>
      </c>
      <c r="R204" s="89">
        <f>+N204*Q204/100</f>
        <v>14</v>
      </c>
      <c r="S204" s="89">
        <f>IF(M204&lt;=$AG$1,R204,0)</f>
        <v>14</v>
      </c>
      <c r="T204" s="89">
        <f>IF($AG$1&gt;=M204,N204,0)</f>
        <v>20</v>
      </c>
      <c r="U204" s="73" t="s">
        <v>1845</v>
      </c>
      <c r="V204" s="100" t="str">
        <f>IF(Q204=100,"CUMPLIDA",IF(M204-$AG$1&lt;0,"VENCIDA",IF(M204-$AG$1&lt;=30,"PRÓXIMA A VENCER",IF(Q204&gt;0,"CON AVANCE","EN TERMINO"))))</f>
        <v>VENCIDA</v>
      </c>
      <c r="W204" s="100" t="str">
        <f>IF(A204&lt;&gt;"",IF(AC204=1,"VENCIDO",IF(AC204=2,"PRÓXIMO A VENCER",IF(AC204=3,"EN TERMINO",IF(AC204=4,"CON AVANCE",IF(AC204=5,"CUMPLIDO",))))),"")</f>
        <v>VENCIDO</v>
      </c>
      <c r="X204" s="104" t="s">
        <v>1237</v>
      </c>
      <c r="Y204" s="104" t="str">
        <f t="shared" si="63"/>
        <v xml:space="preserve">
H54AF18</v>
      </c>
      <c r="Z204" s="104">
        <f>IF(A204&lt;&gt;"",1,Z203+1)</f>
        <v>1</v>
      </c>
      <c r="AA204" s="104" t="str">
        <f t="shared" si="62"/>
        <v xml:space="preserve">
H54AF18 - 1</v>
      </c>
      <c r="AB204" s="150">
        <f t="shared" si="55"/>
        <v>1</v>
      </c>
      <c r="AC204" s="150">
        <f t="shared" si="54"/>
        <v>1</v>
      </c>
      <c r="AD204" s="150" t="str">
        <f>IF(A204&lt;&gt;"",MID(F204,1,FIND(" ",F204,1)-1),AD203)</f>
        <v xml:space="preserve">
H54AF18.</v>
      </c>
      <c r="AE204" s="150" t="str">
        <f t="shared" si="56"/>
        <v xml:space="preserve">
H54AF18</v>
      </c>
      <c r="AF204" s="60"/>
      <c r="AG204" s="61"/>
      <c r="AH204" s="14"/>
    </row>
    <row r="205" spans="1:34" s="15" customFormat="1" ht="350.1" hidden="1" customHeight="1" x14ac:dyDescent="0.2">
      <c r="A205" s="141">
        <f>IF(ISBLANK(D205),"",COUNTA($D$2:D205))</f>
        <v>171</v>
      </c>
      <c r="B205" s="125">
        <f t="shared" si="64"/>
        <v>204</v>
      </c>
      <c r="C205" s="73"/>
      <c r="D205" s="73" t="s">
        <v>1616</v>
      </c>
      <c r="E205" s="76" t="s">
        <v>1277</v>
      </c>
      <c r="F205" s="75" t="s">
        <v>1662</v>
      </c>
      <c r="G205" s="75" t="s">
        <v>1324</v>
      </c>
      <c r="H205" s="114" t="s">
        <v>2327</v>
      </c>
      <c r="I205" s="114" t="s">
        <v>1338</v>
      </c>
      <c r="J205" s="114" t="s">
        <v>1860</v>
      </c>
      <c r="K205" s="123">
        <v>1</v>
      </c>
      <c r="L205" s="122">
        <v>43690</v>
      </c>
      <c r="M205" s="122">
        <v>43830</v>
      </c>
      <c r="N205" s="78">
        <f t="shared" si="61"/>
        <v>20</v>
      </c>
      <c r="O205" s="76" t="s">
        <v>2032</v>
      </c>
      <c r="P205" s="76">
        <v>0.3</v>
      </c>
      <c r="Q205" s="79">
        <f>IF(P205/K205&gt;1,100,+P205/K205*100)</f>
        <v>30</v>
      </c>
      <c r="R205" s="89">
        <f>+N205*Q205/100</f>
        <v>6</v>
      </c>
      <c r="S205" s="89">
        <f>IF(M205&lt;=$AG$1,R205,0)</f>
        <v>6</v>
      </c>
      <c r="T205" s="89">
        <f>IF($AG$1&gt;=M205,N205,0)</f>
        <v>20</v>
      </c>
      <c r="U205" s="73" t="s">
        <v>1845</v>
      </c>
      <c r="V205" s="100" t="str">
        <f>IF(Q205=100,"CUMPLIDA",IF(M205-$AG$1&lt;0,"VENCIDA",IF(M205-$AG$1&lt;=30,"PRÓXIMA A VENCER",IF(Q205&gt;0,"CON AVANCE","EN TERMINO"))))</f>
        <v>VENCIDA</v>
      </c>
      <c r="W205" s="100" t="str">
        <f>IF(A205&lt;&gt;"",IF(AC205=1,"VENCIDO",IF(AC205=2,"PRÓXIMO A VENCER",IF(AC205=3,"EN TERMINO",IF(AC205=4,"CON AVANCE",IF(AC205=5,"CUMPLIDO",))))),"")</f>
        <v>VENCIDO</v>
      </c>
      <c r="X205" s="104" t="s">
        <v>1237</v>
      </c>
      <c r="Y205" s="104" t="str">
        <f t="shared" si="63"/>
        <v>H55AF18</v>
      </c>
      <c r="Z205" s="104">
        <f>IF(A205&lt;&gt;"",1,Z204+1)</f>
        <v>1</v>
      </c>
      <c r="AA205" s="104" t="str">
        <f t="shared" si="62"/>
        <v>H55AF18 - 1</v>
      </c>
      <c r="AB205" s="150">
        <f t="shared" si="55"/>
        <v>1</v>
      </c>
      <c r="AC205" s="150">
        <f t="shared" si="54"/>
        <v>1</v>
      </c>
      <c r="AD205" s="150" t="str">
        <f>IF(A205&lt;&gt;"",MID(F205,1,FIND(" ",F205,1)-1),AD204)</f>
        <v>H55AF18.</v>
      </c>
      <c r="AE205" s="150" t="str">
        <f t="shared" si="56"/>
        <v>H55AF18</v>
      </c>
      <c r="AF205" s="60"/>
      <c r="AG205" s="61"/>
      <c r="AH205" s="14"/>
    </row>
    <row r="206" spans="1:34" s="15" customFormat="1" ht="350.1" customHeight="1" x14ac:dyDescent="0.2">
      <c r="A206" s="141">
        <f>IF(ISBLANK(D206),"",COUNTA($D$2:D206))</f>
        <v>172</v>
      </c>
      <c r="B206" s="125">
        <f t="shared" si="64"/>
        <v>205</v>
      </c>
      <c r="C206" s="73"/>
      <c r="D206" s="73" t="s">
        <v>1617</v>
      </c>
      <c r="E206" s="76" t="s">
        <v>1277</v>
      </c>
      <c r="F206" s="80" t="s">
        <v>1663</v>
      </c>
      <c r="G206" s="80" t="s">
        <v>1325</v>
      </c>
      <c r="H206" s="82" t="s">
        <v>1326</v>
      </c>
      <c r="I206" s="82" t="s">
        <v>1327</v>
      </c>
      <c r="J206" s="81" t="s">
        <v>560</v>
      </c>
      <c r="K206" s="81">
        <v>4</v>
      </c>
      <c r="L206" s="109">
        <v>43690</v>
      </c>
      <c r="M206" s="109">
        <v>44055</v>
      </c>
      <c r="N206" s="78">
        <f t="shared" si="61"/>
        <v>52.142857142857146</v>
      </c>
      <c r="O206" s="74" t="s">
        <v>2036</v>
      </c>
      <c r="P206" s="76">
        <v>4</v>
      </c>
      <c r="Q206" s="79">
        <f>IF(P206/K206&gt;1,100,+P206/K206*100)</f>
        <v>100</v>
      </c>
      <c r="R206" s="89">
        <f>+N206*Q206/100</f>
        <v>52.142857142857146</v>
      </c>
      <c r="S206" s="89">
        <f>IF(M206&lt;=$AG$1,R206,0)</f>
        <v>52.142857142857146</v>
      </c>
      <c r="T206" s="89">
        <f>IF($AG$1&gt;=M206,N206,0)</f>
        <v>52.142857142857146</v>
      </c>
      <c r="U206" s="73"/>
      <c r="V206" s="100" t="str">
        <f>IF(Q206=100,"CUMPLIDA",IF(M206-$AG$1&lt;0,"VENCIDA",IF(M206-$AG$1&lt;=30,"PRÓXIMA A VENCER",IF(Q206&gt;0,"CON AVANCE","EN TERMINO"))))</f>
        <v>CUMPLIDA</v>
      </c>
      <c r="W206" s="100" t="str">
        <f>IF(A206&lt;&gt;"",IF(AC206=1,"VENCIDO",IF(AC206=2,"PRÓXIMO A VENCER",IF(AC206=3,"EN TERMINO",IF(AC206=4,"CON AVANCE",IF(AC206=5,"CUMPLIDO",))))),"")</f>
        <v>CUMPLIDO</v>
      </c>
      <c r="X206" s="104" t="s">
        <v>1237</v>
      </c>
      <c r="Y206" s="104" t="str">
        <f t="shared" si="63"/>
        <v>H56AF18</v>
      </c>
      <c r="Z206" s="104">
        <f>IF(A206&lt;&gt;"",1,Z205+1)</f>
        <v>1</v>
      </c>
      <c r="AA206" s="104" t="str">
        <f t="shared" si="62"/>
        <v>H56AF18 - 1</v>
      </c>
      <c r="AB206" s="150">
        <f t="shared" si="55"/>
        <v>5</v>
      </c>
      <c r="AC206" s="150">
        <f t="shared" si="54"/>
        <v>5</v>
      </c>
      <c r="AD206" s="150" t="str">
        <f>IF(A206&lt;&gt;"",MID(F206,1,FIND(" ",F206,1)-1),AD205)</f>
        <v>H56AF18.</v>
      </c>
      <c r="AE206" s="150" t="str">
        <f t="shared" si="56"/>
        <v>H56AF18</v>
      </c>
      <c r="AF206" s="60"/>
      <c r="AG206" s="61"/>
      <c r="AH206" s="14"/>
    </row>
    <row r="207" spans="1:34" s="15" customFormat="1" ht="350.1" hidden="1" customHeight="1" x14ac:dyDescent="0.2">
      <c r="A207" s="141">
        <f>IF(ISBLANK(D207),"",COUNTA($D$2:D207))</f>
        <v>173</v>
      </c>
      <c r="B207" s="125">
        <f t="shared" si="64"/>
        <v>206</v>
      </c>
      <c r="C207" s="73"/>
      <c r="D207" s="73" t="s">
        <v>832</v>
      </c>
      <c r="E207" s="76" t="s">
        <v>1277</v>
      </c>
      <c r="F207" s="80" t="s">
        <v>1664</v>
      </c>
      <c r="G207" s="80" t="s">
        <v>1328</v>
      </c>
      <c r="H207" s="82" t="s">
        <v>1329</v>
      </c>
      <c r="I207" s="82" t="s">
        <v>1330</v>
      </c>
      <c r="J207" s="82" t="s">
        <v>1331</v>
      </c>
      <c r="K207" s="81">
        <v>1</v>
      </c>
      <c r="L207" s="109">
        <v>43690</v>
      </c>
      <c r="M207" s="109">
        <v>43753</v>
      </c>
      <c r="N207" s="78">
        <f t="shared" si="61"/>
        <v>9</v>
      </c>
      <c r="O207" s="74" t="s">
        <v>522</v>
      </c>
      <c r="P207" s="74">
        <v>0.5</v>
      </c>
      <c r="Q207" s="79">
        <f>IF(P207/K207&gt;1,100,+P207/K207*100)</f>
        <v>50</v>
      </c>
      <c r="R207" s="89">
        <f>+N207*Q207/100</f>
        <v>4.5</v>
      </c>
      <c r="S207" s="89">
        <f>IF(M207&lt;=$AG$1,R207,0)</f>
        <v>4.5</v>
      </c>
      <c r="T207" s="89">
        <f>IF($AG$1&gt;=M207,N207,0)</f>
        <v>9</v>
      </c>
      <c r="U207" s="73"/>
      <c r="V207" s="100" t="str">
        <f>IF(Q207=100,"CUMPLIDA",IF(M207-$AG$1&lt;0,"VENCIDA",IF(M207-$AG$1&lt;=30,"PRÓXIMA A VENCER",IF(Q207&gt;0,"CON AVANCE","EN TERMINO"))))</f>
        <v>VENCIDA</v>
      </c>
      <c r="W207" s="100" t="str">
        <f>IF(A207&lt;&gt;"",IF(AC207=1,"VENCIDO",IF(AC207=2,"PRÓXIMO A VENCER",IF(AC207=3,"EN TERMINO",IF(AC207=4,"CON AVANCE",IF(AC207=5,"CUMPLIDO",))))),"")</f>
        <v>VENCIDO</v>
      </c>
      <c r="X207" s="104" t="s">
        <v>1237</v>
      </c>
      <c r="Y207" s="104" t="str">
        <f t="shared" si="63"/>
        <v>H57AF18</v>
      </c>
      <c r="Z207" s="104">
        <f>IF(A207&lt;&gt;"",1,Z206+1)</f>
        <v>1</v>
      </c>
      <c r="AA207" s="104" t="str">
        <f t="shared" si="62"/>
        <v>H57AF18 - 1</v>
      </c>
      <c r="AB207" s="150">
        <f t="shared" si="55"/>
        <v>1</v>
      </c>
      <c r="AC207" s="150">
        <f t="shared" si="54"/>
        <v>1</v>
      </c>
      <c r="AD207" s="150" t="str">
        <f>IF(A207&lt;&gt;"",MID(F207,1,FIND(" ",F207,1)-1),AD206)</f>
        <v>H57AF18.</v>
      </c>
      <c r="AE207" s="150" t="str">
        <f t="shared" si="56"/>
        <v>H57AF18</v>
      </c>
      <c r="AF207" s="60"/>
      <c r="AG207" s="61"/>
      <c r="AH207" s="14"/>
    </row>
    <row r="208" spans="1:34" s="15" customFormat="1" ht="350.1" customHeight="1" x14ac:dyDescent="0.2">
      <c r="A208" s="141">
        <f>IF(ISBLANK(D208),"",COUNTA($D$2:D208))</f>
        <v>174</v>
      </c>
      <c r="B208" s="125">
        <f t="shared" si="64"/>
        <v>207</v>
      </c>
      <c r="C208" s="73">
        <v>61</v>
      </c>
      <c r="D208" s="73" t="s">
        <v>1618</v>
      </c>
      <c r="E208" s="76" t="s">
        <v>1277</v>
      </c>
      <c r="F208" s="75" t="s">
        <v>1665</v>
      </c>
      <c r="G208" s="75" t="s">
        <v>1332</v>
      </c>
      <c r="H208" s="75" t="s">
        <v>1333</v>
      </c>
      <c r="I208" s="75" t="s">
        <v>1339</v>
      </c>
      <c r="J208" s="75" t="s">
        <v>1334</v>
      </c>
      <c r="K208" s="76">
        <v>1</v>
      </c>
      <c r="L208" s="77">
        <v>43679</v>
      </c>
      <c r="M208" s="77">
        <v>43799</v>
      </c>
      <c r="N208" s="78">
        <f t="shared" si="61"/>
        <v>17.142857142857142</v>
      </c>
      <c r="O208" s="76" t="s">
        <v>2060</v>
      </c>
      <c r="P208" s="74">
        <v>1</v>
      </c>
      <c r="Q208" s="79">
        <f>IF(P208/K208&gt;1,100,+P208/K208*100)</f>
        <v>100</v>
      </c>
      <c r="R208" s="89">
        <f>+N208*Q208/100</f>
        <v>17.142857142857142</v>
      </c>
      <c r="S208" s="89">
        <f>IF(M208&lt;=$AG$1,R208,0)</f>
        <v>17.142857142857142</v>
      </c>
      <c r="T208" s="89">
        <f>IF($AG$1&gt;=M208,N208,0)</f>
        <v>17.142857142857142</v>
      </c>
      <c r="U208" s="73"/>
      <c r="V208" s="100" t="str">
        <f>IF(Q208=100,"CUMPLIDA",IF(M208-$AG$1&lt;0,"VENCIDA",IF(M208-$AG$1&lt;=30,"PRÓXIMA A VENCER",IF(Q208&gt;0,"CON AVANCE","EN TERMINO"))))</f>
        <v>CUMPLIDA</v>
      </c>
      <c r="W208" s="100" t="str">
        <f>IF(A208&lt;&gt;"",IF(AC208=1,"VENCIDO",IF(AC208=2,"PRÓXIMO A VENCER",IF(AC208=3,"EN TERMINO",IF(AC208=4,"CON AVANCE",IF(AC208=5,"CUMPLIDO",))))),"")</f>
        <v>CUMPLIDO</v>
      </c>
      <c r="X208" s="104" t="s">
        <v>1237</v>
      </c>
      <c r="Y208" s="104" t="str">
        <f t="shared" si="63"/>
        <v>H58AF18</v>
      </c>
      <c r="Z208" s="104">
        <f>IF(A208&lt;&gt;"",1,Z207+1)</f>
        <v>1</v>
      </c>
      <c r="AA208" s="104" t="str">
        <f t="shared" si="62"/>
        <v>H58AF18 - 1</v>
      </c>
      <c r="AB208" s="150">
        <f t="shared" si="55"/>
        <v>5</v>
      </c>
      <c r="AC208" s="150">
        <f t="shared" si="54"/>
        <v>5</v>
      </c>
      <c r="AD208" s="150" t="str">
        <f>IF(A208&lt;&gt;"",MID(F208,1,FIND(" ",F208,1)-1),AD207)</f>
        <v>H58AF18.</v>
      </c>
      <c r="AE208" s="150" t="str">
        <f t="shared" si="56"/>
        <v>H58AF18</v>
      </c>
      <c r="AF208" s="60"/>
      <c r="AG208" s="61"/>
      <c r="AH208" s="14"/>
    </row>
    <row r="209" spans="1:34" s="15" customFormat="1" ht="350.1" customHeight="1" x14ac:dyDescent="0.2">
      <c r="A209" s="141" t="str">
        <f>IF(ISBLANK(D209),"",COUNTA($D$2:D209))</f>
        <v/>
      </c>
      <c r="B209" s="125">
        <f t="shared" si="64"/>
        <v>208</v>
      </c>
      <c r="C209" s="73">
        <v>62</v>
      </c>
      <c r="D209" s="73"/>
      <c r="E209" s="76" t="s">
        <v>1277</v>
      </c>
      <c r="F209" s="75" t="s">
        <v>1666</v>
      </c>
      <c r="G209" s="75" t="s">
        <v>1332</v>
      </c>
      <c r="H209" s="75" t="s">
        <v>1333</v>
      </c>
      <c r="I209" s="75" t="s">
        <v>1335</v>
      </c>
      <c r="J209" s="75" t="s">
        <v>1336</v>
      </c>
      <c r="K209" s="76">
        <v>2</v>
      </c>
      <c r="L209" s="77">
        <v>43800</v>
      </c>
      <c r="M209" s="77">
        <v>43830</v>
      </c>
      <c r="N209" s="78">
        <f t="shared" si="61"/>
        <v>4.2857142857142856</v>
      </c>
      <c r="O209" s="76" t="s">
        <v>2060</v>
      </c>
      <c r="P209" s="76">
        <v>2</v>
      </c>
      <c r="Q209" s="79">
        <f>IF(P209/K209&gt;1,100,+P209/K209*100)</f>
        <v>100</v>
      </c>
      <c r="R209" s="89">
        <f>+N209*Q209/100</f>
        <v>4.2857142857142856</v>
      </c>
      <c r="S209" s="89">
        <f>IF(M209&lt;=$AG$1,R209,0)</f>
        <v>4.2857142857142856</v>
      </c>
      <c r="T209" s="89">
        <f>IF($AG$1&gt;=M209,N209,0)</f>
        <v>4.2857142857142856</v>
      </c>
      <c r="U209" s="73"/>
      <c r="V209" s="100" t="str">
        <f>IF(Q209=100,"CUMPLIDA",IF(M209-$AG$1&lt;0,"VENCIDA",IF(M209-$AG$1&lt;=30,"PRÓXIMA A VENCER",IF(Q209&gt;0,"CON AVANCE","EN TERMINO"))))</f>
        <v>CUMPLIDA</v>
      </c>
      <c r="W209" s="100" t="str">
        <f>IF(A209&lt;&gt;"",IF(AC209=1,"VENCIDO",IF(AC209=2,"PRÓXIMO A VENCER",IF(AC209=3,"EN TERMINO",IF(AC209=4,"CON AVANCE",IF(AC209=5,"CUMPLIDO",))))),"")</f>
        <v/>
      </c>
      <c r="X209" s="104" t="s">
        <v>1237</v>
      </c>
      <c r="Y209" s="104" t="str">
        <f t="shared" si="63"/>
        <v>H58AF18</v>
      </c>
      <c r="Z209" s="104">
        <f>IF(A209&lt;&gt;"",1,Z208+1)</f>
        <v>2</v>
      </c>
      <c r="AA209" s="104" t="str">
        <f t="shared" si="62"/>
        <v>H58AF18 - 2</v>
      </c>
      <c r="AB209" s="150">
        <f t="shared" si="55"/>
        <v>5</v>
      </c>
      <c r="AC209" s="150">
        <f t="shared" si="54"/>
        <v>5</v>
      </c>
      <c r="AD209" s="150" t="str">
        <f>IF(A209&lt;&gt;"",MID(F209,1,FIND(" ",F209,1)-1),AD208)</f>
        <v>H58AF18.</v>
      </c>
      <c r="AE209" s="150" t="str">
        <f t="shared" si="56"/>
        <v>H58AF18</v>
      </c>
      <c r="AF209" s="60"/>
      <c r="AG209" s="61"/>
      <c r="AH209" s="14"/>
    </row>
    <row r="210" spans="1:34" s="15" customFormat="1" ht="350.1" hidden="1" customHeight="1" x14ac:dyDescent="0.2">
      <c r="A210" s="141">
        <f>IF(ISBLANK(D210),"",COUNTA($D$2:D210))</f>
        <v>175</v>
      </c>
      <c r="B210" s="125">
        <f t="shared" si="64"/>
        <v>209</v>
      </c>
      <c r="C210" s="73"/>
      <c r="D210" s="73" t="s">
        <v>1189</v>
      </c>
      <c r="E210" s="73" t="s">
        <v>1130</v>
      </c>
      <c r="F210" s="82" t="s">
        <v>1214</v>
      </c>
      <c r="G210" s="82" t="s">
        <v>1192</v>
      </c>
      <c r="H210" s="75" t="s">
        <v>1193</v>
      </c>
      <c r="I210" s="75" t="s">
        <v>1194</v>
      </c>
      <c r="J210" s="76" t="s">
        <v>1085</v>
      </c>
      <c r="K210" s="76">
        <v>1</v>
      </c>
      <c r="L210" s="77">
        <v>43480</v>
      </c>
      <c r="M210" s="77">
        <v>43524</v>
      </c>
      <c r="N210" s="78">
        <f t="shared" si="61"/>
        <v>6.2857142857142856</v>
      </c>
      <c r="O210" s="76" t="s">
        <v>522</v>
      </c>
      <c r="P210" s="76">
        <v>0.4</v>
      </c>
      <c r="Q210" s="79">
        <f>IF(P210/K210&gt;1,100,+P210/K210*100)</f>
        <v>40</v>
      </c>
      <c r="R210" s="89">
        <f>+N210*Q210/100</f>
        <v>2.5142857142857142</v>
      </c>
      <c r="S210" s="89">
        <f>IF(M210&lt;=$AG$1,R210,0)</f>
        <v>2.5142857142857142</v>
      </c>
      <c r="T210" s="89">
        <f>IF($AG$1&gt;=M210,N210,0)</f>
        <v>6.2857142857142856</v>
      </c>
      <c r="U210" s="73"/>
      <c r="V210" s="100" t="str">
        <f>IF(Q210=100,"CUMPLIDA",IF(M210-$AG$1&lt;0,"VENCIDA",IF(M210-$AG$1&lt;=30,"PRÓXIMA A VENCER",IF(Q210&gt;0,"CON AVANCE","EN TERMINO"))))</f>
        <v>VENCIDA</v>
      </c>
      <c r="W210" s="100" t="str">
        <f>IF(A210&lt;&gt;"",IF(AC210=1,"VENCIDO",IF(AC210=2,"PRÓXIMO A VENCER",IF(AC210=3,"EN TERMINO",IF(AC210=4,"CON AVANCE",IF(AC210=5,"CUMPLIDO",))))),"")</f>
        <v>VENCIDO</v>
      </c>
      <c r="X210" s="104" t="s">
        <v>1213</v>
      </c>
      <c r="Y210" s="104" t="str">
        <f t="shared" si="63"/>
        <v>H1APCSMF18</v>
      </c>
      <c r="Z210" s="104">
        <f>IF(A210&lt;&gt;"",1,Z209+1)</f>
        <v>1</v>
      </c>
      <c r="AA210" s="104" t="str">
        <f t="shared" si="62"/>
        <v>H1APCSMF18 - 1</v>
      </c>
      <c r="AB210" s="150">
        <f t="shared" si="55"/>
        <v>1</v>
      </c>
      <c r="AC210" s="150">
        <f t="shared" ref="AC210:AC273" si="65">IF(Z211=Z210+1,MIN(AB210,AC211),AB210)</f>
        <v>1</v>
      </c>
      <c r="AD210" s="150" t="str">
        <f>IF(A210&lt;&gt;"",MID(F210,1,FIND(" ",F210,1)-1),AD209)</f>
        <v>H1APCSMF18.</v>
      </c>
      <c r="AE210" s="150" t="str">
        <f t="shared" si="56"/>
        <v>H1APCSMF18</v>
      </c>
      <c r="AF210" s="60"/>
      <c r="AG210" s="61"/>
      <c r="AH210" s="14"/>
    </row>
    <row r="211" spans="1:34" s="15" customFormat="1" ht="350.1" hidden="1" customHeight="1" x14ac:dyDescent="0.2">
      <c r="A211" s="141">
        <f>IF(ISBLANK(D211),"",COUNTA($D$2:D211))</f>
        <v>176</v>
      </c>
      <c r="B211" s="125">
        <f t="shared" si="64"/>
        <v>210</v>
      </c>
      <c r="C211" s="73"/>
      <c r="D211" s="73" t="s">
        <v>1190</v>
      </c>
      <c r="E211" s="73" t="s">
        <v>1130</v>
      </c>
      <c r="F211" s="82" t="s">
        <v>1215</v>
      </c>
      <c r="G211" s="82" t="s">
        <v>1195</v>
      </c>
      <c r="H211" s="85" t="s">
        <v>1196</v>
      </c>
      <c r="I211" s="85" t="s">
        <v>1080</v>
      </c>
      <c r="J211" s="76" t="s">
        <v>1085</v>
      </c>
      <c r="K211" s="76">
        <v>1</v>
      </c>
      <c r="L211" s="77">
        <v>43480</v>
      </c>
      <c r="M211" s="77">
        <v>43524</v>
      </c>
      <c r="N211" s="78">
        <f t="shared" si="61"/>
        <v>6.2857142857142856</v>
      </c>
      <c r="O211" s="76" t="s">
        <v>522</v>
      </c>
      <c r="P211" s="76">
        <v>0.4</v>
      </c>
      <c r="Q211" s="79">
        <f>IF(P211/K211&gt;1,100,+P211/K211*100)</f>
        <v>40</v>
      </c>
      <c r="R211" s="89">
        <f>+N211*Q211/100</f>
        <v>2.5142857142857142</v>
      </c>
      <c r="S211" s="89">
        <f>IF(M211&lt;=$AG$1,R211,0)</f>
        <v>2.5142857142857142</v>
      </c>
      <c r="T211" s="89">
        <f>IF($AG$1&gt;=M211,N211,0)</f>
        <v>6.2857142857142856</v>
      </c>
      <c r="U211" s="73"/>
      <c r="V211" s="100" t="str">
        <f>IF(Q211=100,"CUMPLIDA",IF(M211-$AG$1&lt;0,"VENCIDA",IF(M211-$AG$1&lt;=30,"PRÓXIMA A VENCER",IF(Q211&gt;0,"CON AVANCE","EN TERMINO"))))</f>
        <v>VENCIDA</v>
      </c>
      <c r="W211" s="100" t="str">
        <f>IF(A211&lt;&gt;"",IF(AC211=1,"VENCIDO",IF(AC211=2,"PRÓXIMO A VENCER",IF(AC211=3,"EN TERMINO",IF(AC211=4,"CON AVANCE",IF(AC211=5,"CUMPLIDO",))))),"")</f>
        <v>VENCIDO</v>
      </c>
      <c r="X211" s="104" t="s">
        <v>1213</v>
      </c>
      <c r="Y211" s="104" t="str">
        <f t="shared" si="63"/>
        <v>H2APCSMF18</v>
      </c>
      <c r="Z211" s="104">
        <f>IF(A211&lt;&gt;"",1,Z210+1)</f>
        <v>1</v>
      </c>
      <c r="AA211" s="104" t="str">
        <f t="shared" si="62"/>
        <v>H2APCSMF18 - 1</v>
      </c>
      <c r="AB211" s="150">
        <f t="shared" ref="AB211:AB274" si="66">IF(V211="VENCIDA",1,IF(V211="PRÓXIMA A VENCER",2,IF(V211="EN TERMINO",3,IF(V211="CON AVANCE",4,IF(V211="CUMPLIDA",5,)))))</f>
        <v>1</v>
      </c>
      <c r="AC211" s="150">
        <f t="shared" si="65"/>
        <v>1</v>
      </c>
      <c r="AD211" s="150" t="str">
        <f>IF(A211&lt;&gt;"",MID(F211,1,FIND(" ",F211,1)-1),AD210)</f>
        <v>H2APCSMF18.</v>
      </c>
      <c r="AE211" s="150" t="str">
        <f t="shared" ref="AE211:AE274" si="67">IFERROR(MID(AD211,1,FIND(".",AD211,1)-1),AD211)</f>
        <v>H2APCSMF18</v>
      </c>
      <c r="AF211" s="60"/>
      <c r="AG211" s="61"/>
      <c r="AH211" s="14"/>
    </row>
    <row r="212" spans="1:34" s="15" customFormat="1" ht="350.1" customHeight="1" x14ac:dyDescent="0.2">
      <c r="A212" s="141">
        <f>IF(ISBLANK(D212),"",COUNTA($D$2:D212))</f>
        <v>177</v>
      </c>
      <c r="B212" s="125">
        <f t="shared" si="64"/>
        <v>211</v>
      </c>
      <c r="C212" s="73"/>
      <c r="D212" s="73" t="s">
        <v>1191</v>
      </c>
      <c r="E212" s="73" t="s">
        <v>1209</v>
      </c>
      <c r="F212" s="80" t="s">
        <v>1216</v>
      </c>
      <c r="G212" s="80" t="s">
        <v>1197</v>
      </c>
      <c r="H212" s="75" t="s">
        <v>1198</v>
      </c>
      <c r="I212" s="75" t="s">
        <v>1199</v>
      </c>
      <c r="J212" s="76" t="s">
        <v>1200</v>
      </c>
      <c r="K212" s="76">
        <v>1</v>
      </c>
      <c r="L212" s="77">
        <v>43480</v>
      </c>
      <c r="M212" s="77">
        <v>43646</v>
      </c>
      <c r="N212" s="78">
        <f t="shared" si="61"/>
        <v>23.714285714285715</v>
      </c>
      <c r="O212" s="76" t="s">
        <v>1201</v>
      </c>
      <c r="P212" s="76">
        <v>1</v>
      </c>
      <c r="Q212" s="79">
        <f>IF(P212/K212&gt;1,100,+P212/K212*100)</f>
        <v>100</v>
      </c>
      <c r="R212" s="89">
        <f>+N212*Q212/100</f>
        <v>23.714285714285715</v>
      </c>
      <c r="S212" s="89">
        <f>IF(M212&lt;=$AG$1,R212,0)</f>
        <v>23.714285714285715</v>
      </c>
      <c r="T212" s="89">
        <f>IF($AG$1&gt;=M212,N212,0)</f>
        <v>23.714285714285715</v>
      </c>
      <c r="U212" s="73"/>
      <c r="V212" s="100" t="str">
        <f>IF(Q212=100,"CUMPLIDA",IF(M212-$AG$1&lt;0,"VENCIDA",IF(M212-$AG$1&lt;=30,"PRÓXIMA A VENCER",IF(Q212&gt;0,"CON AVANCE","EN TERMINO"))))</f>
        <v>CUMPLIDA</v>
      </c>
      <c r="W212" s="100" t="str">
        <f>IF(A212&lt;&gt;"",IF(AC212=1,"VENCIDO",IF(AC212=2,"PRÓXIMO A VENCER",IF(AC212=3,"EN TERMINO",IF(AC212=4,"CON AVANCE",IF(AC212=5,"CUMPLIDO",))))),"")</f>
        <v>CUMPLIDO</v>
      </c>
      <c r="X212" s="104" t="s">
        <v>1213</v>
      </c>
      <c r="Y212" s="104" t="str">
        <f t="shared" si="63"/>
        <v>H4APCSMF18</v>
      </c>
      <c r="Z212" s="104">
        <f>IF(A212&lt;&gt;"",1,Z211+1)</f>
        <v>1</v>
      </c>
      <c r="AA212" s="104" t="str">
        <f t="shared" si="62"/>
        <v>H4APCSMF18 - 1</v>
      </c>
      <c r="AB212" s="150">
        <f t="shared" si="66"/>
        <v>5</v>
      </c>
      <c r="AC212" s="150">
        <f t="shared" si="65"/>
        <v>5</v>
      </c>
      <c r="AD212" s="150" t="str">
        <f>IF(A212&lt;&gt;"",MID(F212,1,FIND(" ",F212,1)-1),AD211)</f>
        <v>H4APCSMF18.</v>
      </c>
      <c r="AE212" s="150" t="str">
        <f t="shared" si="67"/>
        <v>H4APCSMF18</v>
      </c>
      <c r="AF212" s="60"/>
      <c r="AG212" s="61"/>
      <c r="AH212" s="14"/>
    </row>
    <row r="213" spans="1:34" s="15" customFormat="1" ht="350.1" hidden="1" customHeight="1" x14ac:dyDescent="0.2">
      <c r="A213" s="141">
        <f>IF(ISBLANK(D213),"",COUNTA($D$2:D213))</f>
        <v>178</v>
      </c>
      <c r="B213" s="125">
        <f t="shared" si="64"/>
        <v>212</v>
      </c>
      <c r="C213" s="73"/>
      <c r="D213" s="73" t="s">
        <v>832</v>
      </c>
      <c r="E213" s="73" t="s">
        <v>1210</v>
      </c>
      <c r="F213" s="80" t="s">
        <v>1217</v>
      </c>
      <c r="G213" s="80" t="s">
        <v>1202</v>
      </c>
      <c r="H213" s="75" t="s">
        <v>1203</v>
      </c>
      <c r="I213" s="75" t="s">
        <v>1204</v>
      </c>
      <c r="J213" s="76" t="s">
        <v>1205</v>
      </c>
      <c r="K213" s="76">
        <v>1</v>
      </c>
      <c r="L213" s="77">
        <v>43480</v>
      </c>
      <c r="M213" s="77">
        <v>43524</v>
      </c>
      <c r="N213" s="78">
        <f t="shared" si="61"/>
        <v>6.2857142857142856</v>
      </c>
      <c r="O213" s="76" t="s">
        <v>522</v>
      </c>
      <c r="P213" s="76">
        <v>0.9</v>
      </c>
      <c r="Q213" s="79">
        <f>IF(P213/K213&gt;1,100,+P213/K213*100)</f>
        <v>90</v>
      </c>
      <c r="R213" s="89">
        <f>+N213*Q213/100</f>
        <v>5.6571428571428566</v>
      </c>
      <c r="S213" s="89">
        <f>IF(M213&lt;=$AG$1,R213,0)</f>
        <v>5.6571428571428566</v>
      </c>
      <c r="T213" s="89">
        <f>IF($AG$1&gt;=M213,N213,0)</f>
        <v>6.2857142857142856</v>
      </c>
      <c r="U213" s="73"/>
      <c r="V213" s="100" t="str">
        <f>IF(Q213=100,"CUMPLIDA",IF(M213-$AG$1&lt;0,"VENCIDA",IF(M213-$AG$1&lt;=30,"PRÓXIMA A VENCER",IF(Q213&gt;0,"CON AVANCE","EN TERMINO"))))</f>
        <v>VENCIDA</v>
      </c>
      <c r="W213" s="100" t="str">
        <f>IF(A213&lt;&gt;"",IF(AC213=1,"VENCIDO",IF(AC213=2,"PRÓXIMO A VENCER",IF(AC213=3,"EN TERMINO",IF(AC213=4,"CON AVANCE",IF(AC213=5,"CUMPLIDO",))))),"")</f>
        <v>VENCIDO</v>
      </c>
      <c r="X213" s="104" t="s">
        <v>1213</v>
      </c>
      <c r="Y213" s="104" t="str">
        <f t="shared" si="63"/>
        <v>H5APCSMF18</v>
      </c>
      <c r="Z213" s="104">
        <f>IF(A213&lt;&gt;"",1,Z212+1)</f>
        <v>1</v>
      </c>
      <c r="AA213" s="104" t="str">
        <f t="shared" si="62"/>
        <v>H5APCSMF18 - 1</v>
      </c>
      <c r="AB213" s="150">
        <f t="shared" si="66"/>
        <v>1</v>
      </c>
      <c r="AC213" s="150">
        <f t="shared" si="65"/>
        <v>1</v>
      </c>
      <c r="AD213" s="150" t="str">
        <f>IF(A213&lt;&gt;"",MID(F213,1,FIND(" ",F213,1)-1),AD212)</f>
        <v>H5APCSMF18.</v>
      </c>
      <c r="AE213" s="150" t="str">
        <f t="shared" si="67"/>
        <v>H5APCSMF18</v>
      </c>
      <c r="AF213" s="60"/>
      <c r="AG213" s="61"/>
      <c r="AH213" s="14"/>
    </row>
    <row r="214" spans="1:34" s="15" customFormat="1" ht="350.1" hidden="1" customHeight="1" x14ac:dyDescent="0.2">
      <c r="A214" s="141">
        <f>IF(ISBLANK(D214),"",COUNTA($D$2:D214))</f>
        <v>179</v>
      </c>
      <c r="B214" s="125">
        <f t="shared" si="64"/>
        <v>213</v>
      </c>
      <c r="C214" s="73"/>
      <c r="D214" s="73" t="s">
        <v>1189</v>
      </c>
      <c r="E214" s="73" t="s">
        <v>1130</v>
      </c>
      <c r="F214" s="80" t="s">
        <v>1218</v>
      </c>
      <c r="G214" s="80" t="s">
        <v>1206</v>
      </c>
      <c r="H214" s="75" t="s">
        <v>1207</v>
      </c>
      <c r="I214" s="75" t="s">
        <v>1208</v>
      </c>
      <c r="J214" s="76" t="s">
        <v>1085</v>
      </c>
      <c r="K214" s="76">
        <v>1</v>
      </c>
      <c r="L214" s="77">
        <v>43480</v>
      </c>
      <c r="M214" s="77">
        <v>43524</v>
      </c>
      <c r="N214" s="78">
        <f t="shared" si="61"/>
        <v>6.2857142857142856</v>
      </c>
      <c r="O214" s="76" t="s">
        <v>522</v>
      </c>
      <c r="P214" s="76">
        <v>0.4</v>
      </c>
      <c r="Q214" s="79">
        <f>IF(P214/K214&gt;1,100,+P214/K214*100)</f>
        <v>40</v>
      </c>
      <c r="R214" s="89">
        <f>+N214*Q214/100</f>
        <v>2.5142857142857142</v>
      </c>
      <c r="S214" s="89">
        <f>IF(M214&lt;=$AG$1,R214,0)</f>
        <v>2.5142857142857142</v>
      </c>
      <c r="T214" s="89">
        <f>IF($AG$1&gt;=M214,N214,0)</f>
        <v>6.2857142857142856</v>
      </c>
      <c r="U214" s="73"/>
      <c r="V214" s="100" t="str">
        <f>IF(Q214=100,"CUMPLIDA",IF(M214-$AG$1&lt;0,"VENCIDA",IF(M214-$AG$1&lt;=30,"PRÓXIMA A VENCER",IF(Q214&gt;0,"CON AVANCE","EN TERMINO"))))</f>
        <v>VENCIDA</v>
      </c>
      <c r="W214" s="100" t="str">
        <f>IF(A214&lt;&gt;"",IF(AC214=1,"VENCIDO",IF(AC214=2,"PRÓXIMO A VENCER",IF(AC214=3,"EN TERMINO",IF(AC214=4,"CON AVANCE",IF(AC214=5,"CUMPLIDO",))))),"")</f>
        <v>VENCIDO</v>
      </c>
      <c r="X214" s="104" t="s">
        <v>1213</v>
      </c>
      <c r="Y214" s="104" t="str">
        <f t="shared" si="63"/>
        <v>H6APCSMF18</v>
      </c>
      <c r="Z214" s="104">
        <f>IF(A214&lt;&gt;"",1,Z213+1)</f>
        <v>1</v>
      </c>
      <c r="AA214" s="104" t="str">
        <f t="shared" si="62"/>
        <v>H6APCSMF18 - 1</v>
      </c>
      <c r="AB214" s="150">
        <f t="shared" si="66"/>
        <v>1</v>
      </c>
      <c r="AC214" s="150">
        <f t="shared" si="65"/>
        <v>1</v>
      </c>
      <c r="AD214" s="150" t="str">
        <f>IF(A214&lt;&gt;"",MID(F214,1,FIND(" ",F214,1)-1),AD213)</f>
        <v>H6APCSMF18.</v>
      </c>
      <c r="AE214" s="150" t="str">
        <f t="shared" si="67"/>
        <v>H6APCSMF18</v>
      </c>
      <c r="AF214" s="60"/>
      <c r="AG214" s="61"/>
      <c r="AH214" s="14"/>
    </row>
    <row r="215" spans="1:34" s="15" customFormat="1" ht="350.1" hidden="1" customHeight="1" x14ac:dyDescent="0.2">
      <c r="A215" s="141">
        <f>IF(ISBLANK(D215),"",COUNTA($D$2:D215))</f>
        <v>180</v>
      </c>
      <c r="B215" s="125">
        <f t="shared" si="64"/>
        <v>214</v>
      </c>
      <c r="C215" s="73"/>
      <c r="D215" s="73" t="s">
        <v>946</v>
      </c>
      <c r="E215" s="76" t="s">
        <v>1127</v>
      </c>
      <c r="F215" s="82" t="s">
        <v>1029</v>
      </c>
      <c r="G215" s="82" t="s">
        <v>1030</v>
      </c>
      <c r="H215" s="85" t="s">
        <v>1091</v>
      </c>
      <c r="I215" s="75" t="s">
        <v>1079</v>
      </c>
      <c r="J215" s="76" t="s">
        <v>1092</v>
      </c>
      <c r="K215" s="76">
        <v>1</v>
      </c>
      <c r="L215" s="77">
        <v>43467</v>
      </c>
      <c r="M215" s="77">
        <v>43524</v>
      </c>
      <c r="N215" s="78">
        <f t="shared" si="61"/>
        <v>8.1428571428571423</v>
      </c>
      <c r="O215" s="76" t="s">
        <v>2038</v>
      </c>
      <c r="P215" s="76">
        <v>0</v>
      </c>
      <c r="Q215" s="79">
        <f>IF(P215/K215&gt;1,100,+P215/K215*100)</f>
        <v>0</v>
      </c>
      <c r="R215" s="89">
        <f>+N215*Q215/100</f>
        <v>0</v>
      </c>
      <c r="S215" s="89">
        <f>IF(M215&lt;=$AG$1,R215,0)</f>
        <v>0</v>
      </c>
      <c r="T215" s="89">
        <f>IF($AG$1&gt;=M215,N215,0)</f>
        <v>8.1428571428571423</v>
      </c>
      <c r="U215" s="73"/>
      <c r="V215" s="100" t="str">
        <f>IF(Q215=100,"CUMPLIDA",IF(M215-$AG$1&lt;0,"VENCIDA",IF(M215-$AG$1&lt;=30,"PRÓXIMA A VENCER",IF(Q215&gt;0,"CON AVANCE","EN TERMINO"))))</f>
        <v>VENCIDA</v>
      </c>
      <c r="W215" s="100" t="str">
        <f>IF(A215&lt;&gt;"",IF(AC215=1,"VENCIDO",IF(AC215=2,"PRÓXIMO A VENCER",IF(AC215=3,"EN TERMINO",IF(AC215=4,"CON AVANCE",IF(AC215=5,"CUMPLIDO",))))),"")</f>
        <v>VENCIDO</v>
      </c>
      <c r="X215" s="96" t="s">
        <v>1090</v>
      </c>
      <c r="Y215" s="104" t="str">
        <f t="shared" si="63"/>
        <v>H1ACSRT17</v>
      </c>
      <c r="Z215" s="104">
        <f>IF(A215&lt;&gt;"",1,Z214+1)</f>
        <v>1</v>
      </c>
      <c r="AA215" s="104" t="str">
        <f t="shared" si="62"/>
        <v>H1ACSRT17 - 1</v>
      </c>
      <c r="AB215" s="150">
        <f t="shared" si="66"/>
        <v>1</v>
      </c>
      <c r="AC215" s="150">
        <f t="shared" si="65"/>
        <v>1</v>
      </c>
      <c r="AD215" s="150" t="str">
        <f>IF(A215&lt;&gt;"",MID(F215,1,FIND(" ",F215,1)-1),AD214)</f>
        <v>H1ACSRT17.</v>
      </c>
      <c r="AE215" s="150" t="str">
        <f t="shared" si="67"/>
        <v>H1ACSRT17</v>
      </c>
      <c r="AF215" s="60"/>
      <c r="AG215" s="61"/>
      <c r="AH215" s="14"/>
    </row>
    <row r="216" spans="1:34" s="15" customFormat="1" ht="350.1" hidden="1" customHeight="1" x14ac:dyDescent="0.2">
      <c r="A216" s="141">
        <f>IF(ISBLANK(D216),"",COUNTA($D$2:D216))</f>
        <v>181</v>
      </c>
      <c r="B216" s="125">
        <f t="shared" si="64"/>
        <v>215</v>
      </c>
      <c r="C216" s="73"/>
      <c r="D216" s="73" t="s">
        <v>831</v>
      </c>
      <c r="E216" s="76" t="s">
        <v>1129</v>
      </c>
      <c r="F216" s="82" t="s">
        <v>1185</v>
      </c>
      <c r="G216" s="82" t="s">
        <v>1128</v>
      </c>
      <c r="H216" s="75" t="s">
        <v>1093</v>
      </c>
      <c r="I216" s="75" t="s">
        <v>1094</v>
      </c>
      <c r="J216" s="76" t="s">
        <v>1095</v>
      </c>
      <c r="K216" s="76">
        <v>1</v>
      </c>
      <c r="L216" s="77">
        <v>43467</v>
      </c>
      <c r="M216" s="77">
        <v>43524</v>
      </c>
      <c r="N216" s="78">
        <f t="shared" si="61"/>
        <v>8.1428571428571423</v>
      </c>
      <c r="O216" s="76" t="s">
        <v>2038</v>
      </c>
      <c r="P216" s="76">
        <v>0</v>
      </c>
      <c r="Q216" s="79">
        <f>IF(P216/K216&gt;1,100,+P216/K216*100)</f>
        <v>0</v>
      </c>
      <c r="R216" s="89">
        <f>+N216*Q216/100</f>
        <v>0</v>
      </c>
      <c r="S216" s="89">
        <f>IF(M216&lt;=$AG$1,R216,0)</f>
        <v>0</v>
      </c>
      <c r="T216" s="89">
        <f>IF($AG$1&gt;=M216,N216,0)</f>
        <v>8.1428571428571423</v>
      </c>
      <c r="U216" s="73"/>
      <c r="V216" s="100" t="str">
        <f>IF(Q216=100,"CUMPLIDA",IF(M216-$AG$1&lt;0,"VENCIDA",IF(M216-$AG$1&lt;=30,"PRÓXIMA A VENCER",IF(Q216&gt;0,"CON AVANCE","EN TERMINO"))))</f>
        <v>VENCIDA</v>
      </c>
      <c r="W216" s="100" t="str">
        <f>IF(A216&lt;&gt;"",IF(AC216=1,"VENCIDO",IF(AC216=2,"PRÓXIMO A VENCER",IF(AC216=3,"EN TERMINO",IF(AC216=4,"CON AVANCE",IF(AC216=5,"CUMPLIDO",))))),"")</f>
        <v>VENCIDO</v>
      </c>
      <c r="X216" s="96" t="s">
        <v>1090</v>
      </c>
      <c r="Y216" s="104" t="str">
        <f t="shared" si="63"/>
        <v>H2ACSRT17</v>
      </c>
      <c r="Z216" s="104">
        <f>IF(A216&lt;&gt;"",1,Z215+1)</f>
        <v>1</v>
      </c>
      <c r="AA216" s="104" t="str">
        <f t="shared" si="62"/>
        <v>H2ACSRT17 - 1</v>
      </c>
      <c r="AB216" s="150">
        <f t="shared" si="66"/>
        <v>1</v>
      </c>
      <c r="AC216" s="150">
        <f t="shared" si="65"/>
        <v>1</v>
      </c>
      <c r="AD216" s="150" t="str">
        <f>IF(A216&lt;&gt;"",MID(F216,1,FIND(" ",F216,1)-1),AD215)</f>
        <v>H2ACSRT17.</v>
      </c>
      <c r="AE216" s="150" t="str">
        <f t="shared" si="67"/>
        <v>H2ACSRT17</v>
      </c>
      <c r="AF216" s="60"/>
      <c r="AG216" s="61"/>
      <c r="AH216" s="14"/>
    </row>
    <row r="217" spans="1:34" s="15" customFormat="1" ht="350.1" hidden="1" customHeight="1" x14ac:dyDescent="0.2">
      <c r="A217" s="141">
        <f>IF(ISBLANK(D217),"",COUNTA($D$2:D217))</f>
        <v>182</v>
      </c>
      <c r="B217" s="125">
        <f t="shared" si="64"/>
        <v>216</v>
      </c>
      <c r="C217" s="73"/>
      <c r="D217" s="73" t="s">
        <v>831</v>
      </c>
      <c r="E217" s="76" t="s">
        <v>1130</v>
      </c>
      <c r="F217" s="82" t="s">
        <v>1031</v>
      </c>
      <c r="G217" s="82" t="s">
        <v>1032</v>
      </c>
      <c r="H217" s="75" t="s">
        <v>1093</v>
      </c>
      <c r="I217" s="75" t="s">
        <v>1096</v>
      </c>
      <c r="J217" s="76" t="s">
        <v>1095</v>
      </c>
      <c r="K217" s="76">
        <v>1</v>
      </c>
      <c r="L217" s="77">
        <v>43467</v>
      </c>
      <c r="M217" s="77">
        <v>43524</v>
      </c>
      <c r="N217" s="78">
        <f t="shared" si="61"/>
        <v>8.1428571428571423</v>
      </c>
      <c r="O217" s="76" t="s">
        <v>2038</v>
      </c>
      <c r="P217" s="76">
        <v>0</v>
      </c>
      <c r="Q217" s="79">
        <f>IF(P217/K217&gt;1,100,+P217/K217*100)</f>
        <v>0</v>
      </c>
      <c r="R217" s="89">
        <f>+N217*Q217/100</f>
        <v>0</v>
      </c>
      <c r="S217" s="89">
        <f>IF(M217&lt;=$AG$1,R217,0)</f>
        <v>0</v>
      </c>
      <c r="T217" s="89">
        <f>IF($AG$1&gt;=M217,N217,0)</f>
        <v>8.1428571428571423</v>
      </c>
      <c r="U217" s="73"/>
      <c r="V217" s="100" t="str">
        <f>IF(Q217=100,"CUMPLIDA",IF(M217-$AG$1&lt;0,"VENCIDA",IF(M217-$AG$1&lt;=30,"PRÓXIMA A VENCER",IF(Q217&gt;0,"CON AVANCE","EN TERMINO"))))</f>
        <v>VENCIDA</v>
      </c>
      <c r="W217" s="100" t="str">
        <f>IF(A217&lt;&gt;"",IF(AC217=1,"VENCIDO",IF(AC217=2,"PRÓXIMO A VENCER",IF(AC217=3,"EN TERMINO",IF(AC217=4,"CON AVANCE",IF(AC217=5,"CUMPLIDO",))))),"")</f>
        <v>VENCIDO</v>
      </c>
      <c r="X217" s="96" t="s">
        <v>1090</v>
      </c>
      <c r="Y217" s="104" t="str">
        <f t="shared" si="63"/>
        <v>H3ACSRT17</v>
      </c>
      <c r="Z217" s="104">
        <f>IF(A217&lt;&gt;"",1,Z216+1)</f>
        <v>1</v>
      </c>
      <c r="AA217" s="104" t="str">
        <f t="shared" si="62"/>
        <v>H3ACSRT17 - 1</v>
      </c>
      <c r="AB217" s="150">
        <f t="shared" si="66"/>
        <v>1</v>
      </c>
      <c r="AC217" s="150">
        <f t="shared" si="65"/>
        <v>1</v>
      </c>
      <c r="AD217" s="150" t="str">
        <f>IF(A217&lt;&gt;"",MID(F217,1,FIND(" ",F217,1)-1),AD216)</f>
        <v>H3ACSRT17.</v>
      </c>
      <c r="AE217" s="150" t="str">
        <f t="shared" si="67"/>
        <v>H3ACSRT17</v>
      </c>
      <c r="AF217" s="60"/>
      <c r="AG217" s="61"/>
      <c r="AH217" s="14"/>
    </row>
    <row r="218" spans="1:34" s="15" customFormat="1" ht="350.1" hidden="1" customHeight="1" x14ac:dyDescent="0.2">
      <c r="A218" s="141">
        <f>IF(ISBLANK(D218),"",COUNTA($D$2:D218))</f>
        <v>183</v>
      </c>
      <c r="B218" s="125">
        <f t="shared" si="64"/>
        <v>217</v>
      </c>
      <c r="C218" s="73"/>
      <c r="D218" s="73" t="s">
        <v>831</v>
      </c>
      <c r="E218" s="76" t="s">
        <v>1131</v>
      </c>
      <c r="F218" s="82" t="s">
        <v>1033</v>
      </c>
      <c r="G218" s="82" t="s">
        <v>1110</v>
      </c>
      <c r="H218" s="75" t="s">
        <v>1097</v>
      </c>
      <c r="I218" s="75" t="s">
        <v>1098</v>
      </c>
      <c r="J218" s="76" t="s">
        <v>1092</v>
      </c>
      <c r="K218" s="76">
        <v>1</v>
      </c>
      <c r="L218" s="77">
        <v>43467</v>
      </c>
      <c r="M218" s="77">
        <v>43524</v>
      </c>
      <c r="N218" s="78">
        <f t="shared" si="61"/>
        <v>8.1428571428571423</v>
      </c>
      <c r="O218" s="76" t="s">
        <v>2038</v>
      </c>
      <c r="P218" s="76">
        <v>0</v>
      </c>
      <c r="Q218" s="79">
        <f>IF(P218/K218&gt;1,100,+P218/K218*100)</f>
        <v>0</v>
      </c>
      <c r="R218" s="89">
        <f>+N218*Q218/100</f>
        <v>0</v>
      </c>
      <c r="S218" s="89">
        <f>IF(M218&lt;=$AG$1,R218,0)</f>
        <v>0</v>
      </c>
      <c r="T218" s="89">
        <f>IF($AG$1&gt;=M218,N218,0)</f>
        <v>8.1428571428571423</v>
      </c>
      <c r="U218" s="73"/>
      <c r="V218" s="100" t="str">
        <f>IF(Q218=100,"CUMPLIDA",IF(M218-$AG$1&lt;0,"VENCIDA",IF(M218-$AG$1&lt;=30,"PRÓXIMA A VENCER",IF(Q218&gt;0,"CON AVANCE","EN TERMINO"))))</f>
        <v>VENCIDA</v>
      </c>
      <c r="W218" s="100" t="str">
        <f>IF(A218&lt;&gt;"",IF(AC218=1,"VENCIDO",IF(AC218=2,"PRÓXIMO A VENCER",IF(AC218=3,"EN TERMINO",IF(AC218=4,"CON AVANCE",IF(AC218=5,"CUMPLIDO",))))),"")</f>
        <v>VENCIDO</v>
      </c>
      <c r="X218" s="96" t="s">
        <v>1090</v>
      </c>
      <c r="Y218" s="104" t="str">
        <f t="shared" si="63"/>
        <v>H4ACSRT17</v>
      </c>
      <c r="Z218" s="104">
        <f>IF(A218&lt;&gt;"",1,Z217+1)</f>
        <v>1</v>
      </c>
      <c r="AA218" s="104" t="str">
        <f t="shared" si="62"/>
        <v>H4ACSRT17 - 1</v>
      </c>
      <c r="AB218" s="150">
        <f t="shared" si="66"/>
        <v>1</v>
      </c>
      <c r="AC218" s="150">
        <f t="shared" si="65"/>
        <v>1</v>
      </c>
      <c r="AD218" s="150" t="str">
        <f>IF(A218&lt;&gt;"",MID(F218,1,FIND(" ",F218,1)-1),AD217)</f>
        <v>H4ACSRT17.</v>
      </c>
      <c r="AE218" s="150" t="str">
        <f t="shared" si="67"/>
        <v>H4ACSRT17</v>
      </c>
      <c r="AF218" s="60"/>
      <c r="AG218" s="61"/>
      <c r="AH218" s="14"/>
    </row>
    <row r="219" spans="1:34" s="15" customFormat="1" ht="350.1" hidden="1" customHeight="1" x14ac:dyDescent="0.2">
      <c r="A219" s="141">
        <f>IF(ISBLANK(D219),"",COUNTA($D$2:D219))</f>
        <v>184</v>
      </c>
      <c r="B219" s="125">
        <f t="shared" si="64"/>
        <v>218</v>
      </c>
      <c r="C219" s="73"/>
      <c r="D219" s="73" t="s">
        <v>832</v>
      </c>
      <c r="E219" s="76" t="s">
        <v>1133</v>
      </c>
      <c r="F219" s="82" t="s">
        <v>1132</v>
      </c>
      <c r="G219" s="82" t="s">
        <v>1034</v>
      </c>
      <c r="H219" s="85" t="s">
        <v>1114</v>
      </c>
      <c r="I219" s="85" t="s">
        <v>1120</v>
      </c>
      <c r="J219" s="76" t="s">
        <v>1121</v>
      </c>
      <c r="K219" s="76">
        <v>1</v>
      </c>
      <c r="L219" s="77">
        <v>43467</v>
      </c>
      <c r="M219" s="77">
        <v>43524</v>
      </c>
      <c r="N219" s="78">
        <f t="shared" ref="N219:N242" si="68">(+M219-L219)/7</f>
        <v>8.1428571428571423</v>
      </c>
      <c r="O219" s="76" t="s">
        <v>2038</v>
      </c>
      <c r="P219" s="76">
        <v>0</v>
      </c>
      <c r="Q219" s="79">
        <f>IF(P219/K219&gt;1,100,+P219/K219*100)</f>
        <v>0</v>
      </c>
      <c r="R219" s="89">
        <f>+N219*Q219/100</f>
        <v>0</v>
      </c>
      <c r="S219" s="89">
        <f>IF(M219&lt;=$AG$1,R219,0)</f>
        <v>0</v>
      </c>
      <c r="T219" s="89">
        <f>IF($AG$1&gt;=M219,N219,0)</f>
        <v>8.1428571428571423</v>
      </c>
      <c r="U219" s="73"/>
      <c r="V219" s="100" t="str">
        <f>IF(Q219=100,"CUMPLIDA",IF(M219-$AG$1&lt;0,"VENCIDA",IF(M219-$AG$1&lt;=30,"PRÓXIMA A VENCER",IF(Q219&gt;0,"CON AVANCE","EN TERMINO"))))</f>
        <v>VENCIDA</v>
      </c>
      <c r="W219" s="100" t="str">
        <f>IF(A219&lt;&gt;"",IF(AC219=1,"VENCIDO",IF(AC219=2,"PRÓXIMO A VENCER",IF(AC219=3,"EN TERMINO",IF(AC219=4,"CON AVANCE",IF(AC219=5,"CUMPLIDO",))))),"")</f>
        <v>VENCIDO</v>
      </c>
      <c r="X219" s="96" t="s">
        <v>1090</v>
      </c>
      <c r="Y219" s="104" t="str">
        <f t="shared" si="63"/>
        <v>H5ACSRT17</v>
      </c>
      <c r="Z219" s="104">
        <f>IF(A219&lt;&gt;"",1,Z218+1)</f>
        <v>1</v>
      </c>
      <c r="AA219" s="104" t="str">
        <f t="shared" si="62"/>
        <v>H5ACSRT17 - 1</v>
      </c>
      <c r="AB219" s="150">
        <f t="shared" si="66"/>
        <v>1</v>
      </c>
      <c r="AC219" s="150">
        <f t="shared" si="65"/>
        <v>1</v>
      </c>
      <c r="AD219" s="150" t="str">
        <f>IF(A219&lt;&gt;"",MID(F219,1,FIND(" ",F219,1)-1),AD218)</f>
        <v>H5ACSRT17.</v>
      </c>
      <c r="AE219" s="150" t="str">
        <f t="shared" si="67"/>
        <v>H5ACSRT17</v>
      </c>
      <c r="AF219" s="60"/>
      <c r="AG219" s="61"/>
      <c r="AH219" s="14"/>
    </row>
    <row r="220" spans="1:34" s="15" customFormat="1" ht="350.1" hidden="1" customHeight="1" x14ac:dyDescent="0.2">
      <c r="A220" s="141">
        <f>IF(ISBLANK(D220),"",COUNTA($D$2:D220))</f>
        <v>185</v>
      </c>
      <c r="B220" s="125">
        <f t="shared" si="64"/>
        <v>219</v>
      </c>
      <c r="C220" s="73"/>
      <c r="D220" s="73" t="s">
        <v>831</v>
      </c>
      <c r="E220" s="76" t="s">
        <v>1135</v>
      </c>
      <c r="F220" s="82" t="s">
        <v>1134</v>
      </c>
      <c r="G220" s="82" t="s">
        <v>1035</v>
      </c>
      <c r="H220" s="85" t="s">
        <v>1091</v>
      </c>
      <c r="I220" s="85" t="s">
        <v>1099</v>
      </c>
      <c r="J220" s="76" t="s">
        <v>1092</v>
      </c>
      <c r="K220" s="76">
        <v>1</v>
      </c>
      <c r="L220" s="77">
        <v>43467</v>
      </c>
      <c r="M220" s="77">
        <v>43524</v>
      </c>
      <c r="N220" s="78">
        <f t="shared" si="68"/>
        <v>8.1428571428571423</v>
      </c>
      <c r="O220" s="76" t="s">
        <v>2038</v>
      </c>
      <c r="P220" s="76">
        <v>0</v>
      </c>
      <c r="Q220" s="79">
        <f>IF(P220/K220&gt;1,100,+P220/K220*100)</f>
        <v>0</v>
      </c>
      <c r="R220" s="89">
        <f>+N220*Q220/100</f>
        <v>0</v>
      </c>
      <c r="S220" s="89">
        <f>IF(M220&lt;=$AG$1,R220,0)</f>
        <v>0</v>
      </c>
      <c r="T220" s="89">
        <f>IF($AG$1&gt;=M220,N220,0)</f>
        <v>8.1428571428571423</v>
      </c>
      <c r="U220" s="73"/>
      <c r="V220" s="100" t="str">
        <f>IF(Q220=100,"CUMPLIDA",IF(M220-$AG$1&lt;0,"VENCIDA",IF(M220-$AG$1&lt;=30,"PRÓXIMA A VENCER",IF(Q220&gt;0,"CON AVANCE","EN TERMINO"))))</f>
        <v>VENCIDA</v>
      </c>
      <c r="W220" s="100" t="str">
        <f>IF(A220&lt;&gt;"",IF(AC220=1,"VENCIDO",IF(AC220=2,"PRÓXIMO A VENCER",IF(AC220=3,"EN TERMINO",IF(AC220=4,"CON AVANCE",IF(AC220=5,"CUMPLIDO",))))),"")</f>
        <v>VENCIDO</v>
      </c>
      <c r="X220" s="96" t="s">
        <v>1090</v>
      </c>
      <c r="Y220" s="104" t="str">
        <f t="shared" si="63"/>
        <v>H6ACSRT17</v>
      </c>
      <c r="Z220" s="104">
        <f>IF(A220&lt;&gt;"",1,Z219+1)</f>
        <v>1</v>
      </c>
      <c r="AA220" s="104" t="str">
        <f t="shared" si="62"/>
        <v>H6ACSRT17 - 1</v>
      </c>
      <c r="AB220" s="150">
        <f t="shared" si="66"/>
        <v>1</v>
      </c>
      <c r="AC220" s="150">
        <f t="shared" si="65"/>
        <v>1</v>
      </c>
      <c r="AD220" s="150" t="str">
        <f>IF(A220&lt;&gt;"",MID(F220,1,FIND(" ",F220,1)-1),AD219)</f>
        <v>H6ACSRT17.</v>
      </c>
      <c r="AE220" s="150" t="str">
        <f t="shared" si="67"/>
        <v>H6ACSRT17</v>
      </c>
      <c r="AF220" s="60"/>
      <c r="AG220" s="61"/>
      <c r="AH220" s="14"/>
    </row>
    <row r="221" spans="1:34" s="15" customFormat="1" ht="350.1" hidden="1" customHeight="1" x14ac:dyDescent="0.2">
      <c r="A221" s="141">
        <f>IF(ISBLANK(D221),"",COUNTA($D$2:D221))</f>
        <v>186</v>
      </c>
      <c r="B221" s="125">
        <f t="shared" si="64"/>
        <v>220</v>
      </c>
      <c r="C221" s="73"/>
      <c r="D221" s="73" t="s">
        <v>831</v>
      </c>
      <c r="E221" s="76" t="s">
        <v>1138</v>
      </c>
      <c r="F221" s="82" t="s">
        <v>1137</v>
      </c>
      <c r="G221" s="82" t="s">
        <v>1036</v>
      </c>
      <c r="H221" s="75" t="s">
        <v>1093</v>
      </c>
      <c r="I221" s="75" t="s">
        <v>1096</v>
      </c>
      <c r="J221" s="76" t="s">
        <v>1095</v>
      </c>
      <c r="K221" s="76">
        <v>1</v>
      </c>
      <c r="L221" s="77">
        <v>43467</v>
      </c>
      <c r="M221" s="77">
        <v>43524</v>
      </c>
      <c r="N221" s="78">
        <f t="shared" si="68"/>
        <v>8.1428571428571423</v>
      </c>
      <c r="O221" s="76" t="s">
        <v>2038</v>
      </c>
      <c r="P221" s="76">
        <v>0</v>
      </c>
      <c r="Q221" s="79">
        <f>IF(P221/K221&gt;1,100,+P221/K221*100)</f>
        <v>0</v>
      </c>
      <c r="R221" s="89">
        <f>+N221*Q221/100</f>
        <v>0</v>
      </c>
      <c r="S221" s="89">
        <f>IF(M221&lt;=$AG$1,R221,0)</f>
        <v>0</v>
      </c>
      <c r="T221" s="89">
        <f>IF($AG$1&gt;=M221,N221,0)</f>
        <v>8.1428571428571423</v>
      </c>
      <c r="U221" s="73"/>
      <c r="V221" s="100" t="str">
        <f>IF(Q221=100,"CUMPLIDA",IF(M221-$AG$1&lt;0,"VENCIDA",IF(M221-$AG$1&lt;=30,"PRÓXIMA A VENCER",IF(Q221&gt;0,"CON AVANCE","EN TERMINO"))))</f>
        <v>VENCIDA</v>
      </c>
      <c r="W221" s="100" t="str">
        <f>IF(A221&lt;&gt;"",IF(AC221=1,"VENCIDO",IF(AC221=2,"PRÓXIMO A VENCER",IF(AC221=3,"EN TERMINO",IF(AC221=4,"CON AVANCE",IF(AC221=5,"CUMPLIDO",))))),"")</f>
        <v>VENCIDO</v>
      </c>
      <c r="X221" s="96" t="s">
        <v>1090</v>
      </c>
      <c r="Y221" s="104" t="str">
        <f t="shared" si="63"/>
        <v>H8ACSRT17</v>
      </c>
      <c r="Z221" s="104">
        <f>IF(A221&lt;&gt;"",1,#REF!+1)</f>
        <v>1</v>
      </c>
      <c r="AA221" s="104" t="str">
        <f t="shared" si="62"/>
        <v>H8ACSRT17 - 1</v>
      </c>
      <c r="AB221" s="150">
        <f t="shared" si="66"/>
        <v>1</v>
      </c>
      <c r="AC221" s="150">
        <f t="shared" si="65"/>
        <v>1</v>
      </c>
      <c r="AD221" s="150" t="str">
        <f>IF(A221&lt;&gt;"",MID(F221,1,FIND(" ",F221,1)-1),AD220)</f>
        <v>H8ACSRT17.</v>
      </c>
      <c r="AE221" s="150" t="str">
        <f t="shared" si="67"/>
        <v>H8ACSRT17</v>
      </c>
      <c r="AF221" s="60"/>
      <c r="AG221" s="61"/>
      <c r="AH221" s="14"/>
    </row>
    <row r="222" spans="1:34" s="15" customFormat="1" ht="350.1" hidden="1" customHeight="1" x14ac:dyDescent="0.2">
      <c r="A222" s="141">
        <f>IF(ISBLANK(D222),"",COUNTA($D$2:D222))</f>
        <v>187</v>
      </c>
      <c r="B222" s="125">
        <f t="shared" si="64"/>
        <v>221</v>
      </c>
      <c r="C222" s="73"/>
      <c r="D222" s="73" t="s">
        <v>831</v>
      </c>
      <c r="E222" s="76" t="s">
        <v>1139</v>
      </c>
      <c r="F222" s="80" t="s">
        <v>1136</v>
      </c>
      <c r="G222" s="80" t="s">
        <v>1037</v>
      </c>
      <c r="H222" s="75" t="s">
        <v>1076</v>
      </c>
      <c r="I222" s="75" t="s">
        <v>1080</v>
      </c>
      <c r="J222" s="76" t="s">
        <v>1092</v>
      </c>
      <c r="K222" s="76">
        <v>1</v>
      </c>
      <c r="L222" s="77">
        <v>43467</v>
      </c>
      <c r="M222" s="77">
        <v>43524</v>
      </c>
      <c r="N222" s="78">
        <f t="shared" si="68"/>
        <v>8.1428571428571423</v>
      </c>
      <c r="O222" s="76" t="s">
        <v>2038</v>
      </c>
      <c r="P222" s="76">
        <v>0</v>
      </c>
      <c r="Q222" s="79">
        <f>IF(P222/K222&gt;1,100,+P222/K222*100)</f>
        <v>0</v>
      </c>
      <c r="R222" s="89">
        <f>+N222*Q222/100</f>
        <v>0</v>
      </c>
      <c r="S222" s="89">
        <f>IF(M222&lt;=$AG$1,R222,0)</f>
        <v>0</v>
      </c>
      <c r="T222" s="89">
        <f>IF($AG$1&gt;=M222,N222,0)</f>
        <v>8.1428571428571423</v>
      </c>
      <c r="U222" s="73"/>
      <c r="V222" s="100" t="str">
        <f>IF(Q222=100,"CUMPLIDA",IF(M222-$AG$1&lt;0,"VENCIDA",IF(M222-$AG$1&lt;=30,"PRÓXIMA A VENCER",IF(Q222&gt;0,"CON AVANCE","EN TERMINO"))))</f>
        <v>VENCIDA</v>
      </c>
      <c r="W222" s="100" t="str">
        <f>IF(A222&lt;&gt;"",IF(AC222=1,"VENCIDO",IF(AC222=2,"PRÓXIMO A VENCER",IF(AC222=3,"EN TERMINO",IF(AC222=4,"CON AVANCE",IF(AC222=5,"CUMPLIDO",))))),"")</f>
        <v>VENCIDO</v>
      </c>
      <c r="X222" s="96" t="s">
        <v>1090</v>
      </c>
      <c r="Y222" s="104" t="str">
        <f t="shared" si="63"/>
        <v>H9ACSRT17</v>
      </c>
      <c r="Z222" s="104">
        <f>IF(A222&lt;&gt;"",1,Z221+1)</f>
        <v>1</v>
      </c>
      <c r="AA222" s="104" t="str">
        <f t="shared" si="62"/>
        <v>H9ACSRT17 - 1</v>
      </c>
      <c r="AB222" s="150">
        <f t="shared" si="66"/>
        <v>1</v>
      </c>
      <c r="AC222" s="150">
        <f t="shared" si="65"/>
        <v>1</v>
      </c>
      <c r="AD222" s="150" t="str">
        <f>IF(A222&lt;&gt;"",MID(F222,1,FIND(" ",F222,1)-1),AD221)</f>
        <v>H9ACSRT17.</v>
      </c>
      <c r="AE222" s="150" t="str">
        <f t="shared" si="67"/>
        <v>H9ACSRT17</v>
      </c>
      <c r="AF222" s="60"/>
      <c r="AG222" s="61"/>
      <c r="AH222" s="14"/>
    </row>
    <row r="223" spans="1:34" s="15" customFormat="1" ht="350.1" hidden="1" customHeight="1" x14ac:dyDescent="0.2">
      <c r="A223" s="141">
        <f>IF(ISBLANK(D223),"",COUNTA($D$2:D223))</f>
        <v>188</v>
      </c>
      <c r="B223" s="125">
        <f t="shared" si="64"/>
        <v>222</v>
      </c>
      <c r="C223" s="73"/>
      <c r="D223" s="73" t="s">
        <v>831</v>
      </c>
      <c r="E223" s="76" t="s">
        <v>1130</v>
      </c>
      <c r="F223" s="80" t="s">
        <v>1038</v>
      </c>
      <c r="G223" s="80" t="s">
        <v>1039</v>
      </c>
      <c r="H223" s="75" t="s">
        <v>1100</v>
      </c>
      <c r="I223" s="75" t="s">
        <v>1081</v>
      </c>
      <c r="J223" s="76" t="s">
        <v>1101</v>
      </c>
      <c r="K223" s="76">
        <v>1</v>
      </c>
      <c r="L223" s="77">
        <v>43467</v>
      </c>
      <c r="M223" s="77">
        <v>43524</v>
      </c>
      <c r="N223" s="78">
        <f t="shared" si="68"/>
        <v>8.1428571428571423</v>
      </c>
      <c r="O223" s="76" t="s">
        <v>2038</v>
      </c>
      <c r="P223" s="76">
        <v>0</v>
      </c>
      <c r="Q223" s="79">
        <f>IF(P223/K223&gt;1,100,+P223/K223*100)</f>
        <v>0</v>
      </c>
      <c r="R223" s="89">
        <f>+N223*Q223/100</f>
        <v>0</v>
      </c>
      <c r="S223" s="89">
        <f>IF(M223&lt;=$AG$1,R223,0)</f>
        <v>0</v>
      </c>
      <c r="T223" s="89">
        <f>IF($AG$1&gt;=M223,N223,0)</f>
        <v>8.1428571428571423</v>
      </c>
      <c r="U223" s="73"/>
      <c r="V223" s="100" t="str">
        <f>IF(Q223=100,"CUMPLIDA",IF(M223-$AG$1&lt;0,"VENCIDA",IF(M223-$AG$1&lt;=30,"PRÓXIMA A VENCER",IF(Q223&gt;0,"CON AVANCE","EN TERMINO"))))</f>
        <v>VENCIDA</v>
      </c>
      <c r="W223" s="100" t="str">
        <f>IF(A223&lt;&gt;"",IF(AC223=1,"VENCIDO",IF(AC223=2,"PRÓXIMO A VENCER",IF(AC223=3,"EN TERMINO",IF(AC223=4,"CON AVANCE",IF(AC223=5,"CUMPLIDO",))))),"")</f>
        <v>VENCIDO</v>
      </c>
      <c r="X223" s="96" t="s">
        <v>1090</v>
      </c>
      <c r="Y223" s="104" t="str">
        <f t="shared" si="63"/>
        <v>H10ACSRT17</v>
      </c>
      <c r="Z223" s="104">
        <f>IF(A223&lt;&gt;"",1,Z222+1)</f>
        <v>1</v>
      </c>
      <c r="AA223" s="104" t="str">
        <f t="shared" si="62"/>
        <v>H10ACSRT17 - 1</v>
      </c>
      <c r="AB223" s="150">
        <f t="shared" si="66"/>
        <v>1</v>
      </c>
      <c r="AC223" s="150">
        <f t="shared" si="65"/>
        <v>1</v>
      </c>
      <c r="AD223" s="150" t="str">
        <f>IF(A223&lt;&gt;"",MID(F223,1,FIND(" ",F223,1)-1),AD222)</f>
        <v>H10ACSRT17.</v>
      </c>
      <c r="AE223" s="150" t="str">
        <f t="shared" si="67"/>
        <v>H10ACSRT17</v>
      </c>
      <c r="AF223" s="60"/>
      <c r="AG223" s="61"/>
      <c r="AH223" s="14"/>
    </row>
    <row r="224" spans="1:34" s="15" customFormat="1" ht="350.1" hidden="1" customHeight="1" x14ac:dyDescent="0.2">
      <c r="A224" s="141">
        <f>IF(ISBLANK(D224),"",COUNTA($D$2:D224))</f>
        <v>189</v>
      </c>
      <c r="B224" s="125">
        <f t="shared" si="64"/>
        <v>223</v>
      </c>
      <c r="C224" s="73"/>
      <c r="D224" s="73" t="s">
        <v>832</v>
      </c>
      <c r="E224" s="76" t="s">
        <v>1140</v>
      </c>
      <c r="F224" s="80" t="s">
        <v>1040</v>
      </c>
      <c r="G224" s="80" t="s">
        <v>1041</v>
      </c>
      <c r="H224" s="75" t="s">
        <v>1115</v>
      </c>
      <c r="I224" s="75" t="s">
        <v>1122</v>
      </c>
      <c r="J224" s="76" t="s">
        <v>1085</v>
      </c>
      <c r="K224" s="76">
        <v>2</v>
      </c>
      <c r="L224" s="77">
        <v>43467</v>
      </c>
      <c r="M224" s="77">
        <v>43524</v>
      </c>
      <c r="N224" s="78">
        <f t="shared" si="68"/>
        <v>8.1428571428571423</v>
      </c>
      <c r="O224" s="76" t="s">
        <v>2038</v>
      </c>
      <c r="P224" s="76">
        <v>0</v>
      </c>
      <c r="Q224" s="79">
        <f>IF(P224/K224&gt;1,100,+P224/K224*100)</f>
        <v>0</v>
      </c>
      <c r="R224" s="89">
        <f>+N224*Q224/100</f>
        <v>0</v>
      </c>
      <c r="S224" s="89">
        <f>IF(M224&lt;=$AG$1,R224,0)</f>
        <v>0</v>
      </c>
      <c r="T224" s="89">
        <f>IF($AG$1&gt;=M224,N224,0)</f>
        <v>8.1428571428571423</v>
      </c>
      <c r="U224" s="73"/>
      <c r="V224" s="100" t="str">
        <f>IF(Q224=100,"CUMPLIDA",IF(M224-$AG$1&lt;0,"VENCIDA",IF(M224-$AG$1&lt;=30,"PRÓXIMA A VENCER",IF(Q224&gt;0,"CON AVANCE","EN TERMINO"))))</f>
        <v>VENCIDA</v>
      </c>
      <c r="W224" s="100" t="str">
        <f>IF(A224&lt;&gt;"",IF(AC224=1,"VENCIDO",IF(AC224=2,"PRÓXIMO A VENCER",IF(AC224=3,"EN TERMINO",IF(AC224=4,"CON AVANCE",IF(AC224=5,"CUMPLIDO",))))),"")</f>
        <v>VENCIDO</v>
      </c>
      <c r="X224" s="96" t="s">
        <v>1090</v>
      </c>
      <c r="Y224" s="104" t="str">
        <f t="shared" si="63"/>
        <v>H11ACSRT17</v>
      </c>
      <c r="Z224" s="104">
        <f>IF(A224&lt;&gt;"",1,Z223+1)</f>
        <v>1</v>
      </c>
      <c r="AA224" s="104" t="str">
        <f t="shared" si="62"/>
        <v>H11ACSRT17 - 1</v>
      </c>
      <c r="AB224" s="150">
        <f t="shared" si="66"/>
        <v>1</v>
      </c>
      <c r="AC224" s="150">
        <f t="shared" si="65"/>
        <v>1</v>
      </c>
      <c r="AD224" s="150" t="str">
        <f>IF(A224&lt;&gt;"",MID(F224,1,FIND(" ",F224,1)-1),AD223)</f>
        <v>H11ACSRT17.</v>
      </c>
      <c r="AE224" s="150" t="str">
        <f t="shared" si="67"/>
        <v>H11ACSRT17</v>
      </c>
      <c r="AF224" s="60"/>
      <c r="AG224" s="61"/>
      <c r="AH224" s="14"/>
    </row>
    <row r="225" spans="1:34" s="15" customFormat="1" ht="350.1" hidden="1" customHeight="1" x14ac:dyDescent="0.2">
      <c r="A225" s="141">
        <f>IF(ISBLANK(D225),"",COUNTA($D$2:D225))</f>
        <v>190</v>
      </c>
      <c r="B225" s="125">
        <f t="shared" si="64"/>
        <v>224</v>
      </c>
      <c r="C225" s="73"/>
      <c r="D225" s="73" t="s">
        <v>831</v>
      </c>
      <c r="E225" s="76" t="s">
        <v>1141</v>
      </c>
      <c r="F225" s="80" t="s">
        <v>1042</v>
      </c>
      <c r="G225" s="80" t="s">
        <v>1043</v>
      </c>
      <c r="H225" s="75" t="s">
        <v>1116</v>
      </c>
      <c r="I225" s="75" t="s">
        <v>1122</v>
      </c>
      <c r="J225" s="76" t="s">
        <v>1085</v>
      </c>
      <c r="K225" s="76">
        <v>2</v>
      </c>
      <c r="L225" s="77">
        <v>43467</v>
      </c>
      <c r="M225" s="77">
        <v>43524</v>
      </c>
      <c r="N225" s="78">
        <f t="shared" si="68"/>
        <v>8.1428571428571423</v>
      </c>
      <c r="O225" s="76" t="s">
        <v>2038</v>
      </c>
      <c r="P225" s="76">
        <v>0</v>
      </c>
      <c r="Q225" s="79">
        <f>IF(P225/K225&gt;1,100,+P225/K225*100)</f>
        <v>0</v>
      </c>
      <c r="R225" s="89">
        <f>+N225*Q225/100</f>
        <v>0</v>
      </c>
      <c r="S225" s="89">
        <f>IF(M225&lt;=$AG$1,R225,0)</f>
        <v>0</v>
      </c>
      <c r="T225" s="89">
        <f>IF($AG$1&gt;=M225,N225,0)</f>
        <v>8.1428571428571423</v>
      </c>
      <c r="U225" s="73"/>
      <c r="V225" s="100" t="str">
        <f>IF(Q225=100,"CUMPLIDA",IF(M225-$AG$1&lt;0,"VENCIDA",IF(M225-$AG$1&lt;=30,"PRÓXIMA A VENCER",IF(Q225&gt;0,"CON AVANCE","EN TERMINO"))))</f>
        <v>VENCIDA</v>
      </c>
      <c r="W225" s="100" t="str">
        <f>IF(A225&lt;&gt;"",IF(AC225=1,"VENCIDO",IF(AC225=2,"PRÓXIMO A VENCER",IF(AC225=3,"EN TERMINO",IF(AC225=4,"CON AVANCE",IF(AC225=5,"CUMPLIDO",))))),"")</f>
        <v>VENCIDO</v>
      </c>
      <c r="X225" s="96" t="s">
        <v>1090</v>
      </c>
      <c r="Y225" s="104" t="str">
        <f t="shared" si="63"/>
        <v>H12ACSRT17</v>
      </c>
      <c r="Z225" s="104">
        <f>IF(A225&lt;&gt;"",1,Z224+1)</f>
        <v>1</v>
      </c>
      <c r="AA225" s="104" t="str">
        <f t="shared" si="62"/>
        <v>H12ACSRT17 - 1</v>
      </c>
      <c r="AB225" s="150">
        <f t="shared" si="66"/>
        <v>1</v>
      </c>
      <c r="AC225" s="150">
        <f t="shared" si="65"/>
        <v>1</v>
      </c>
      <c r="AD225" s="150" t="str">
        <f>IF(A225&lt;&gt;"",MID(F225,1,FIND(" ",F225,1)-1),AD224)</f>
        <v>H12ACSRT17.</v>
      </c>
      <c r="AE225" s="150" t="str">
        <f t="shared" si="67"/>
        <v>H12ACSRT17</v>
      </c>
      <c r="AF225" s="60"/>
      <c r="AG225" s="61"/>
      <c r="AH225" s="14"/>
    </row>
    <row r="226" spans="1:34" s="15" customFormat="1" ht="350.1" hidden="1" customHeight="1" x14ac:dyDescent="0.2">
      <c r="A226" s="141">
        <f>IF(ISBLANK(D226),"",COUNTA($D$2:D226))</f>
        <v>191</v>
      </c>
      <c r="B226" s="125">
        <f t="shared" si="64"/>
        <v>225</v>
      </c>
      <c r="C226" s="73"/>
      <c r="D226" s="73" t="s">
        <v>832</v>
      </c>
      <c r="E226" s="76" t="s">
        <v>1141</v>
      </c>
      <c r="F226" s="80" t="s">
        <v>1044</v>
      </c>
      <c r="G226" s="80" t="s">
        <v>1045</v>
      </c>
      <c r="H226" s="75" t="s">
        <v>1102</v>
      </c>
      <c r="I226" s="75" t="s">
        <v>1082</v>
      </c>
      <c r="J226" s="76" t="s">
        <v>1085</v>
      </c>
      <c r="K226" s="76">
        <v>1</v>
      </c>
      <c r="L226" s="77">
        <v>43467</v>
      </c>
      <c r="M226" s="77">
        <v>43524</v>
      </c>
      <c r="N226" s="78">
        <f t="shared" si="68"/>
        <v>8.1428571428571423</v>
      </c>
      <c r="O226" s="76" t="s">
        <v>2038</v>
      </c>
      <c r="P226" s="76">
        <v>0</v>
      </c>
      <c r="Q226" s="79">
        <f>IF(P226/K226&gt;1,100,+P226/K226*100)</f>
        <v>0</v>
      </c>
      <c r="R226" s="89">
        <f>+N226*Q226/100</f>
        <v>0</v>
      </c>
      <c r="S226" s="89">
        <f>IF(M226&lt;=$AG$1,R226,0)</f>
        <v>0</v>
      </c>
      <c r="T226" s="89">
        <f>IF($AG$1&gt;=M226,N226,0)</f>
        <v>8.1428571428571423</v>
      </c>
      <c r="U226" s="73"/>
      <c r="V226" s="100" t="str">
        <f>IF(Q226=100,"CUMPLIDA",IF(M226-$AG$1&lt;0,"VENCIDA",IF(M226-$AG$1&lt;=30,"PRÓXIMA A VENCER",IF(Q226&gt;0,"CON AVANCE","EN TERMINO"))))</f>
        <v>VENCIDA</v>
      </c>
      <c r="W226" s="100" t="str">
        <f>IF(A226&lt;&gt;"",IF(AC226=1,"VENCIDO",IF(AC226=2,"PRÓXIMO A VENCER",IF(AC226=3,"EN TERMINO",IF(AC226=4,"CON AVANCE",IF(AC226=5,"CUMPLIDO",))))),"")</f>
        <v>VENCIDO</v>
      </c>
      <c r="X226" s="96" t="s">
        <v>1090</v>
      </c>
      <c r="Y226" s="104" t="str">
        <f t="shared" si="63"/>
        <v>H13ACSRT17</v>
      </c>
      <c r="Z226" s="104">
        <f>IF(A226&lt;&gt;"",1,Z225+1)</f>
        <v>1</v>
      </c>
      <c r="AA226" s="104" t="str">
        <f t="shared" si="62"/>
        <v>H13ACSRT17 - 1</v>
      </c>
      <c r="AB226" s="150">
        <f t="shared" si="66"/>
        <v>1</v>
      </c>
      <c r="AC226" s="150">
        <f t="shared" si="65"/>
        <v>1</v>
      </c>
      <c r="AD226" s="150" t="str">
        <f>IF(A226&lt;&gt;"",MID(F226,1,FIND(" ",F226,1)-1),AD225)</f>
        <v>H13ACSRT17.</v>
      </c>
      <c r="AE226" s="150" t="str">
        <f t="shared" si="67"/>
        <v>H13ACSRT17</v>
      </c>
      <c r="AF226" s="60"/>
      <c r="AG226" s="61"/>
      <c r="AH226" s="14"/>
    </row>
    <row r="227" spans="1:34" s="15" customFormat="1" ht="350.1" hidden="1" customHeight="1" x14ac:dyDescent="0.2">
      <c r="A227" s="141">
        <f>IF(ISBLANK(D227),"",COUNTA($D$2:D227))</f>
        <v>192</v>
      </c>
      <c r="B227" s="125">
        <f t="shared" si="64"/>
        <v>226</v>
      </c>
      <c r="C227" s="73"/>
      <c r="D227" s="73" t="s">
        <v>831</v>
      </c>
      <c r="E227" s="76" t="s">
        <v>1142</v>
      </c>
      <c r="F227" s="82" t="s">
        <v>1046</v>
      </c>
      <c r="G227" s="82" t="s">
        <v>1152</v>
      </c>
      <c r="H227" s="85" t="s">
        <v>1103</v>
      </c>
      <c r="I227" s="85" t="s">
        <v>1094</v>
      </c>
      <c r="J227" s="76" t="s">
        <v>1095</v>
      </c>
      <c r="K227" s="76">
        <v>1</v>
      </c>
      <c r="L227" s="77">
        <v>43467</v>
      </c>
      <c r="M227" s="77">
        <v>43524</v>
      </c>
      <c r="N227" s="78">
        <f t="shared" si="68"/>
        <v>8.1428571428571423</v>
      </c>
      <c r="O227" s="76" t="s">
        <v>2038</v>
      </c>
      <c r="P227" s="76">
        <v>0</v>
      </c>
      <c r="Q227" s="79">
        <f>IF(P227/K227&gt;1,100,+P227/K227*100)</f>
        <v>0</v>
      </c>
      <c r="R227" s="89">
        <f>+N227*Q227/100</f>
        <v>0</v>
      </c>
      <c r="S227" s="89">
        <f>IF(M227&lt;=$AG$1,R227,0)</f>
        <v>0</v>
      </c>
      <c r="T227" s="89">
        <f>IF($AG$1&gt;=M227,N227,0)</f>
        <v>8.1428571428571423</v>
      </c>
      <c r="U227" s="73"/>
      <c r="V227" s="100" t="str">
        <f>IF(Q227=100,"CUMPLIDA",IF(M227-$AG$1&lt;0,"VENCIDA",IF(M227-$AG$1&lt;=30,"PRÓXIMA A VENCER",IF(Q227&gt;0,"CON AVANCE","EN TERMINO"))))</f>
        <v>VENCIDA</v>
      </c>
      <c r="W227" s="100" t="str">
        <f>IF(A227&lt;&gt;"",IF(AC227=1,"VENCIDO",IF(AC227=2,"PRÓXIMO A VENCER",IF(AC227=3,"EN TERMINO",IF(AC227=4,"CON AVANCE",IF(AC227=5,"CUMPLIDO",))))),"")</f>
        <v>VENCIDO</v>
      </c>
      <c r="X227" s="96" t="s">
        <v>1090</v>
      </c>
      <c r="Y227" s="104" t="str">
        <f t="shared" si="63"/>
        <v>H14ACSRT17</v>
      </c>
      <c r="Z227" s="104">
        <f>IF(A227&lt;&gt;"",1,Z226+1)</f>
        <v>1</v>
      </c>
      <c r="AA227" s="104" t="str">
        <f t="shared" si="62"/>
        <v>H14ACSRT17 - 1</v>
      </c>
      <c r="AB227" s="150">
        <f t="shared" si="66"/>
        <v>1</v>
      </c>
      <c r="AC227" s="150">
        <f t="shared" si="65"/>
        <v>1</v>
      </c>
      <c r="AD227" s="150" t="str">
        <f>IF(A227&lt;&gt;"",MID(F227,1,FIND(" ",F227,1)-1),AD226)</f>
        <v>H14ACSRT17.</v>
      </c>
      <c r="AE227" s="150" t="str">
        <f t="shared" si="67"/>
        <v>H14ACSRT17</v>
      </c>
      <c r="AF227" s="60"/>
      <c r="AG227" s="61"/>
      <c r="AH227" s="14"/>
    </row>
    <row r="228" spans="1:34" s="15" customFormat="1" ht="350.1" hidden="1" customHeight="1" x14ac:dyDescent="0.2">
      <c r="A228" s="141">
        <f>IF(ISBLANK(D228),"",COUNTA($D$2:D228))</f>
        <v>193</v>
      </c>
      <c r="B228" s="125">
        <f t="shared" si="64"/>
        <v>227</v>
      </c>
      <c r="C228" s="73"/>
      <c r="D228" s="73" t="s">
        <v>832</v>
      </c>
      <c r="E228" s="76" t="s">
        <v>1130</v>
      </c>
      <c r="F228" s="82" t="s">
        <v>1047</v>
      </c>
      <c r="G228" s="80" t="s">
        <v>1048</v>
      </c>
      <c r="H228" s="75" t="s">
        <v>1103</v>
      </c>
      <c r="I228" s="75" t="s">
        <v>1094</v>
      </c>
      <c r="J228" s="76" t="s">
        <v>1095</v>
      </c>
      <c r="K228" s="76">
        <v>1</v>
      </c>
      <c r="L228" s="77">
        <v>43467</v>
      </c>
      <c r="M228" s="77">
        <v>43524</v>
      </c>
      <c r="N228" s="78">
        <f t="shared" si="68"/>
        <v>8.1428571428571423</v>
      </c>
      <c r="O228" s="76" t="s">
        <v>2038</v>
      </c>
      <c r="P228" s="76">
        <v>0</v>
      </c>
      <c r="Q228" s="79">
        <f>IF(P228/K228&gt;1,100,+P228/K228*100)</f>
        <v>0</v>
      </c>
      <c r="R228" s="89">
        <f>+N228*Q228/100</f>
        <v>0</v>
      </c>
      <c r="S228" s="89">
        <f>IF(M228&lt;=$AG$1,R228,0)</f>
        <v>0</v>
      </c>
      <c r="T228" s="89">
        <f>IF($AG$1&gt;=M228,N228,0)</f>
        <v>8.1428571428571423</v>
      </c>
      <c r="U228" s="73"/>
      <c r="V228" s="100" t="str">
        <f>IF(Q228=100,"CUMPLIDA",IF(M228-$AG$1&lt;0,"VENCIDA",IF(M228-$AG$1&lt;=30,"PRÓXIMA A VENCER",IF(Q228&gt;0,"CON AVANCE","EN TERMINO"))))</f>
        <v>VENCIDA</v>
      </c>
      <c r="W228" s="100" t="str">
        <f>IF(A228&lt;&gt;"",IF(AC228=1,"VENCIDO",IF(AC228=2,"PRÓXIMO A VENCER",IF(AC228=3,"EN TERMINO",IF(AC228=4,"CON AVANCE",IF(AC228=5,"CUMPLIDO",))))),"")</f>
        <v>VENCIDO</v>
      </c>
      <c r="X228" s="96" t="s">
        <v>1090</v>
      </c>
      <c r="Y228" s="104" t="str">
        <f t="shared" si="63"/>
        <v>H15ACSRT17</v>
      </c>
      <c r="Z228" s="104">
        <f>IF(A228&lt;&gt;"",1,Z227+1)</f>
        <v>1</v>
      </c>
      <c r="AA228" s="104" t="str">
        <f t="shared" si="62"/>
        <v>H15ACSRT17 - 1</v>
      </c>
      <c r="AB228" s="150">
        <f t="shared" si="66"/>
        <v>1</v>
      </c>
      <c r="AC228" s="150">
        <f t="shared" si="65"/>
        <v>1</v>
      </c>
      <c r="AD228" s="150" t="str">
        <f>IF(A228&lt;&gt;"",MID(F228,1,FIND(" ",F228,1)-1),AD227)</f>
        <v>H15ACSRT17.</v>
      </c>
      <c r="AE228" s="150" t="str">
        <f t="shared" si="67"/>
        <v>H15ACSRT17</v>
      </c>
      <c r="AF228" s="60"/>
      <c r="AG228" s="61"/>
      <c r="AH228" s="14"/>
    </row>
    <row r="229" spans="1:34" s="15" customFormat="1" ht="350.1" hidden="1" customHeight="1" x14ac:dyDescent="0.2">
      <c r="A229" s="141">
        <f>IF(ISBLANK(D229),"",COUNTA($D$2:D229))</f>
        <v>194</v>
      </c>
      <c r="B229" s="125">
        <f t="shared" si="64"/>
        <v>228</v>
      </c>
      <c r="C229" s="73"/>
      <c r="D229" s="73" t="s">
        <v>832</v>
      </c>
      <c r="E229" s="76" t="s">
        <v>1143</v>
      </c>
      <c r="F229" s="85" t="s">
        <v>1049</v>
      </c>
      <c r="G229" s="85" t="s">
        <v>1050</v>
      </c>
      <c r="H229" s="85" t="s">
        <v>1104</v>
      </c>
      <c r="I229" s="85" t="s">
        <v>1105</v>
      </c>
      <c r="J229" s="76" t="s">
        <v>1095</v>
      </c>
      <c r="K229" s="76">
        <v>1</v>
      </c>
      <c r="L229" s="77">
        <v>43467</v>
      </c>
      <c r="M229" s="77">
        <v>43524</v>
      </c>
      <c r="N229" s="78">
        <f t="shared" si="68"/>
        <v>8.1428571428571423</v>
      </c>
      <c r="O229" s="76" t="s">
        <v>2038</v>
      </c>
      <c r="P229" s="76">
        <v>0</v>
      </c>
      <c r="Q229" s="79">
        <f>IF(P229/K229&gt;1,100,+P229/K229*100)</f>
        <v>0</v>
      </c>
      <c r="R229" s="89">
        <f>+N229*Q229/100</f>
        <v>0</v>
      </c>
      <c r="S229" s="89">
        <f>IF(M229&lt;=$AG$1,R229,0)</f>
        <v>0</v>
      </c>
      <c r="T229" s="89">
        <f>IF($AG$1&gt;=M229,N229,0)</f>
        <v>8.1428571428571423</v>
      </c>
      <c r="U229" s="73" t="s">
        <v>1845</v>
      </c>
      <c r="V229" s="100" t="str">
        <f>IF(Q229=100,"CUMPLIDA",IF(M229-$AG$1&lt;0,"VENCIDA",IF(M229-$AG$1&lt;=30,"PRÓXIMA A VENCER",IF(Q229&gt;0,"CON AVANCE","EN TERMINO"))))</f>
        <v>VENCIDA</v>
      </c>
      <c r="W229" s="100" t="str">
        <f>IF(A229&lt;&gt;"",IF(AC229=1,"VENCIDO",IF(AC229=2,"PRÓXIMO A VENCER",IF(AC229=3,"EN TERMINO",IF(AC229=4,"CON AVANCE",IF(AC229=5,"CUMPLIDO",))))),"")</f>
        <v>VENCIDO</v>
      </c>
      <c r="X229" s="96" t="s">
        <v>1090</v>
      </c>
      <c r="Y229" s="104" t="str">
        <f t="shared" si="63"/>
        <v>H17ACSRT17</v>
      </c>
      <c r="Z229" s="104">
        <f>IF(A229&lt;&gt;"",1,#REF!+1)</f>
        <v>1</v>
      </c>
      <c r="AA229" s="104" t="str">
        <f t="shared" si="62"/>
        <v>H17ACSRT17 - 1</v>
      </c>
      <c r="AB229" s="150">
        <f t="shared" si="66"/>
        <v>1</v>
      </c>
      <c r="AC229" s="150">
        <f t="shared" si="65"/>
        <v>1</v>
      </c>
      <c r="AD229" s="150" t="str">
        <f>IF(A229&lt;&gt;"",MID(F229,1,FIND(" ",F229,1)-1),AD228)</f>
        <v>H17ACSRT17.</v>
      </c>
      <c r="AE229" s="150" t="str">
        <f t="shared" si="67"/>
        <v>H17ACSRT17</v>
      </c>
      <c r="AF229" s="60"/>
      <c r="AG229" s="61"/>
      <c r="AH229" s="14"/>
    </row>
    <row r="230" spans="1:34" s="15" customFormat="1" ht="350.1" hidden="1" customHeight="1" x14ac:dyDescent="0.2">
      <c r="A230" s="141">
        <f>IF(ISBLANK(D230),"",COUNTA($D$2:D230))</f>
        <v>195</v>
      </c>
      <c r="B230" s="125">
        <f t="shared" si="64"/>
        <v>229</v>
      </c>
      <c r="C230" s="73"/>
      <c r="D230" s="73" t="s">
        <v>831</v>
      </c>
      <c r="E230" s="76" t="s">
        <v>1144</v>
      </c>
      <c r="F230" s="82" t="s">
        <v>1051</v>
      </c>
      <c r="G230" s="82" t="s">
        <v>1052</v>
      </c>
      <c r="H230" s="85" t="s">
        <v>1091</v>
      </c>
      <c r="I230" s="85" t="s">
        <v>1106</v>
      </c>
      <c r="J230" s="76" t="s">
        <v>1095</v>
      </c>
      <c r="K230" s="76">
        <v>1</v>
      </c>
      <c r="L230" s="77">
        <v>43467</v>
      </c>
      <c r="M230" s="77">
        <v>43524</v>
      </c>
      <c r="N230" s="78">
        <f t="shared" si="68"/>
        <v>8.1428571428571423</v>
      </c>
      <c r="O230" s="76" t="s">
        <v>2038</v>
      </c>
      <c r="P230" s="76">
        <v>0</v>
      </c>
      <c r="Q230" s="79">
        <f>IF(P230/K230&gt;1,100,+P230/K230*100)</f>
        <v>0</v>
      </c>
      <c r="R230" s="89">
        <f>+N230*Q230/100</f>
        <v>0</v>
      </c>
      <c r="S230" s="89">
        <f>IF(M230&lt;=$AG$1,R230,0)</f>
        <v>0</v>
      </c>
      <c r="T230" s="89">
        <f>IF($AG$1&gt;=M230,N230,0)</f>
        <v>8.1428571428571423</v>
      </c>
      <c r="U230" s="73"/>
      <c r="V230" s="100" t="str">
        <f>IF(Q230=100,"CUMPLIDA",IF(M230-$AG$1&lt;0,"VENCIDA",IF(M230-$AG$1&lt;=30,"PRÓXIMA A VENCER",IF(Q230&gt;0,"CON AVANCE","EN TERMINO"))))</f>
        <v>VENCIDA</v>
      </c>
      <c r="W230" s="100" t="str">
        <f>IF(A230&lt;&gt;"",IF(AC230=1,"VENCIDO",IF(AC230=2,"PRÓXIMO A VENCER",IF(AC230=3,"EN TERMINO",IF(AC230=4,"CON AVANCE",IF(AC230=5,"CUMPLIDO",))))),"")</f>
        <v>VENCIDO</v>
      </c>
      <c r="X230" s="96" t="s">
        <v>1090</v>
      </c>
      <c r="Y230" s="104" t="str">
        <f t="shared" si="63"/>
        <v>H19ACSRT17</v>
      </c>
      <c r="Z230" s="104">
        <f>IF(A230&lt;&gt;"",1,#REF!+1)</f>
        <v>1</v>
      </c>
      <c r="AA230" s="104" t="str">
        <f t="shared" si="62"/>
        <v>H19ACSRT17 - 1</v>
      </c>
      <c r="AB230" s="150">
        <f t="shared" si="66"/>
        <v>1</v>
      </c>
      <c r="AC230" s="150">
        <f t="shared" si="65"/>
        <v>1</v>
      </c>
      <c r="AD230" s="150" t="str">
        <f>IF(A230&lt;&gt;"",MID(F230,1,FIND(" ",F230,1)-1),AD229)</f>
        <v>H19ACSRT17.</v>
      </c>
      <c r="AE230" s="150" t="str">
        <f t="shared" si="67"/>
        <v>H19ACSRT17</v>
      </c>
      <c r="AF230" s="60"/>
      <c r="AG230" s="61"/>
      <c r="AH230" s="14"/>
    </row>
    <row r="231" spans="1:34" s="15" customFormat="1" ht="350.1" hidden="1" customHeight="1" x14ac:dyDescent="0.2">
      <c r="A231" s="141">
        <f>IF(ISBLANK(D231),"",COUNTA($D$2:D231))</f>
        <v>196</v>
      </c>
      <c r="B231" s="125">
        <f t="shared" si="64"/>
        <v>230</v>
      </c>
      <c r="C231" s="73"/>
      <c r="D231" s="73" t="s">
        <v>831</v>
      </c>
      <c r="E231" s="76" t="s">
        <v>1142</v>
      </c>
      <c r="F231" s="82" t="s">
        <v>1053</v>
      </c>
      <c r="G231" s="82" t="s">
        <v>1054</v>
      </c>
      <c r="H231" s="85" t="s">
        <v>1116</v>
      </c>
      <c r="I231" s="75" t="s">
        <v>1122</v>
      </c>
      <c r="J231" s="76" t="s">
        <v>1085</v>
      </c>
      <c r="K231" s="76">
        <v>2</v>
      </c>
      <c r="L231" s="77">
        <v>43467</v>
      </c>
      <c r="M231" s="77">
        <v>43524</v>
      </c>
      <c r="N231" s="78">
        <f t="shared" si="68"/>
        <v>8.1428571428571423</v>
      </c>
      <c r="O231" s="76" t="s">
        <v>2038</v>
      </c>
      <c r="P231" s="76">
        <v>0</v>
      </c>
      <c r="Q231" s="79">
        <f>IF(P231/K231&gt;1,100,+P231/K231*100)</f>
        <v>0</v>
      </c>
      <c r="R231" s="89">
        <f>+N231*Q231/100</f>
        <v>0</v>
      </c>
      <c r="S231" s="89">
        <f>IF(M231&lt;=$AG$1,R231,0)</f>
        <v>0</v>
      </c>
      <c r="T231" s="89">
        <f>IF($AG$1&gt;=M231,N231,0)</f>
        <v>8.1428571428571423</v>
      </c>
      <c r="U231" s="73" t="s">
        <v>1845</v>
      </c>
      <c r="V231" s="100" t="str">
        <f>IF(Q231=100,"CUMPLIDA",IF(M231-$AG$1&lt;0,"VENCIDA",IF(M231-$AG$1&lt;=30,"PRÓXIMA A VENCER",IF(Q231&gt;0,"CON AVANCE","EN TERMINO"))))</f>
        <v>VENCIDA</v>
      </c>
      <c r="W231" s="100" t="str">
        <f>IF(A231&lt;&gt;"",IF(AC231=1,"VENCIDO",IF(AC231=2,"PRÓXIMO A VENCER",IF(AC231=3,"EN TERMINO",IF(AC231=4,"CON AVANCE",IF(AC231=5,"CUMPLIDO",))))),"")</f>
        <v>VENCIDO</v>
      </c>
      <c r="X231" s="96" t="s">
        <v>1090</v>
      </c>
      <c r="Y231" s="104" t="str">
        <f t="shared" si="63"/>
        <v>H20ACSRT17</v>
      </c>
      <c r="Z231" s="104">
        <f>IF(A231&lt;&gt;"",1,Z230+1)</f>
        <v>1</v>
      </c>
      <c r="AA231" s="104" t="str">
        <f t="shared" si="62"/>
        <v>H20ACSRT17 - 1</v>
      </c>
      <c r="AB231" s="150">
        <f t="shared" si="66"/>
        <v>1</v>
      </c>
      <c r="AC231" s="150">
        <f t="shared" si="65"/>
        <v>1</v>
      </c>
      <c r="AD231" s="150" t="str">
        <f>IF(A231&lt;&gt;"",MID(F231,1,FIND(" ",F231,1)-1),AD230)</f>
        <v>H20ACSRT17.</v>
      </c>
      <c r="AE231" s="150" t="str">
        <f t="shared" si="67"/>
        <v>H20ACSRT17</v>
      </c>
      <c r="AF231" s="60"/>
      <c r="AG231" s="61"/>
      <c r="AH231" s="14"/>
    </row>
    <row r="232" spans="1:34" s="15" customFormat="1" ht="350.1" hidden="1" customHeight="1" x14ac:dyDescent="0.2">
      <c r="A232" s="141">
        <f>IF(ISBLANK(D232),"",COUNTA($D$2:D232))</f>
        <v>197</v>
      </c>
      <c r="B232" s="125">
        <f t="shared" si="64"/>
        <v>231</v>
      </c>
      <c r="C232" s="73"/>
      <c r="D232" s="73" t="s">
        <v>831</v>
      </c>
      <c r="E232" s="76" t="s">
        <v>1145</v>
      </c>
      <c r="F232" s="82" t="s">
        <v>1055</v>
      </c>
      <c r="G232" s="82" t="s">
        <v>1056</v>
      </c>
      <c r="H232" s="85" t="s">
        <v>1107</v>
      </c>
      <c r="I232" s="85" t="s">
        <v>1108</v>
      </c>
      <c r="J232" s="73" t="s">
        <v>1086</v>
      </c>
      <c r="K232" s="73">
        <v>12</v>
      </c>
      <c r="L232" s="77">
        <v>43467</v>
      </c>
      <c r="M232" s="77">
        <v>43827</v>
      </c>
      <c r="N232" s="78">
        <f t="shared" si="68"/>
        <v>51.428571428571431</v>
      </c>
      <c r="O232" s="76" t="s">
        <v>2038</v>
      </c>
      <c r="P232" s="76">
        <v>0</v>
      </c>
      <c r="Q232" s="79">
        <f>IF(P232/K232&gt;1,100,+P232/K232*100)</f>
        <v>0</v>
      </c>
      <c r="R232" s="89">
        <f>+N232*Q232/100</f>
        <v>0</v>
      </c>
      <c r="S232" s="89">
        <f>IF(M232&lt;=$AG$1,R232,0)</f>
        <v>0</v>
      </c>
      <c r="T232" s="89">
        <f>IF($AG$1&gt;=M232,N232,0)</f>
        <v>51.428571428571431</v>
      </c>
      <c r="U232" s="73"/>
      <c r="V232" s="100" t="str">
        <f>IF(Q232=100,"CUMPLIDA",IF(M232-$AG$1&lt;0,"VENCIDA",IF(M232-$AG$1&lt;=30,"PRÓXIMA A VENCER",IF(Q232&gt;0,"CON AVANCE","EN TERMINO"))))</f>
        <v>VENCIDA</v>
      </c>
      <c r="W232" s="100" t="str">
        <f>IF(A232&lt;&gt;"",IF(AC232=1,"VENCIDO",IF(AC232=2,"PRÓXIMO A VENCER",IF(AC232=3,"EN TERMINO",IF(AC232=4,"CON AVANCE",IF(AC232=5,"CUMPLIDO",))))),"")</f>
        <v>VENCIDO</v>
      </c>
      <c r="X232" s="96" t="s">
        <v>1090</v>
      </c>
      <c r="Y232" s="104" t="str">
        <f t="shared" si="63"/>
        <v>H21ACSRT17</v>
      </c>
      <c r="Z232" s="104">
        <f>IF(A232&lt;&gt;"",1,Z231+1)</f>
        <v>1</v>
      </c>
      <c r="AA232" s="104" t="str">
        <f t="shared" si="62"/>
        <v>H21ACSRT17 - 1</v>
      </c>
      <c r="AB232" s="150">
        <f t="shared" si="66"/>
        <v>1</v>
      </c>
      <c r="AC232" s="150">
        <f t="shared" si="65"/>
        <v>1</v>
      </c>
      <c r="AD232" s="150" t="str">
        <f>IF(A232&lt;&gt;"",MID(F232,1,FIND(" ",F232,1)-1),AD231)</f>
        <v>H21ACSRT17.</v>
      </c>
      <c r="AE232" s="150" t="str">
        <f t="shared" si="67"/>
        <v>H21ACSRT17</v>
      </c>
      <c r="AF232" s="60"/>
      <c r="AG232" s="61"/>
      <c r="AH232" s="14"/>
    </row>
    <row r="233" spans="1:34" s="15" customFormat="1" ht="350.1" customHeight="1" x14ac:dyDescent="0.2">
      <c r="A233" s="141">
        <f>IF(ISBLANK(D233),"",COUNTA($D$2:D233))</f>
        <v>198</v>
      </c>
      <c r="B233" s="125">
        <f t="shared" si="64"/>
        <v>232</v>
      </c>
      <c r="C233" s="73"/>
      <c r="D233" s="73" t="s">
        <v>831</v>
      </c>
      <c r="E233" s="76" t="s">
        <v>1146</v>
      </c>
      <c r="F233" s="82" t="s">
        <v>1057</v>
      </c>
      <c r="G233" s="82" t="s">
        <v>1058</v>
      </c>
      <c r="H233" s="75" t="s">
        <v>1078</v>
      </c>
      <c r="I233" s="75" t="s">
        <v>1111</v>
      </c>
      <c r="J233" s="73" t="s">
        <v>1086</v>
      </c>
      <c r="K233" s="73">
        <v>12</v>
      </c>
      <c r="L233" s="77">
        <v>43467</v>
      </c>
      <c r="M233" s="77">
        <v>43827</v>
      </c>
      <c r="N233" s="78">
        <f t="shared" si="68"/>
        <v>51.428571428571431</v>
      </c>
      <c r="O233" s="76" t="s">
        <v>2034</v>
      </c>
      <c r="P233" s="76">
        <v>12</v>
      </c>
      <c r="Q233" s="101">
        <f>IF(P233/K233&gt;1,100,+P233/K233*100)</f>
        <v>100</v>
      </c>
      <c r="R233" s="89">
        <f>+N233*Q233/100</f>
        <v>51.428571428571431</v>
      </c>
      <c r="S233" s="89">
        <f>IF(M233&lt;=$AG$1,R233,0)</f>
        <v>51.428571428571431</v>
      </c>
      <c r="T233" s="89">
        <f>IF($AG$1&gt;=M233,N233,0)</f>
        <v>51.428571428571431</v>
      </c>
      <c r="U233" s="73"/>
      <c r="V233" s="100" t="str">
        <f>IF(Q233=100,"CUMPLIDA",IF(M233-$AG$1&lt;0,"VENCIDA",IF(M233-$AG$1&lt;=30,"PRÓXIMA A VENCER",IF(Q233&gt;0,"CON AVANCE","EN TERMINO"))))</f>
        <v>CUMPLIDA</v>
      </c>
      <c r="W233" s="100" t="str">
        <f>IF(A233&lt;&gt;"",IF(AC233=1,"VENCIDO",IF(AC233=2,"PRÓXIMO A VENCER",IF(AC233=3,"EN TERMINO",IF(AC233=4,"CON AVANCE",IF(AC233=5,"CUMPLIDO",))))),"")</f>
        <v>CUMPLIDO</v>
      </c>
      <c r="X233" s="96" t="s">
        <v>1090</v>
      </c>
      <c r="Y233" s="104" t="str">
        <f t="shared" si="63"/>
        <v>H22ACSRT17</v>
      </c>
      <c r="Z233" s="104">
        <f>IF(A233&lt;&gt;"",1,Z232+1)</f>
        <v>1</v>
      </c>
      <c r="AA233" s="104" t="str">
        <f t="shared" si="62"/>
        <v>H22ACSRT17 - 1</v>
      </c>
      <c r="AB233" s="150">
        <f t="shared" si="66"/>
        <v>5</v>
      </c>
      <c r="AC233" s="150">
        <f t="shared" si="65"/>
        <v>5</v>
      </c>
      <c r="AD233" s="150" t="str">
        <f>IF(A233&lt;&gt;"",MID(F233,1,FIND(" ",F233,1)-1),AD232)</f>
        <v>H22ACSRT17.</v>
      </c>
      <c r="AE233" s="150" t="str">
        <f t="shared" si="67"/>
        <v>H22ACSRT17</v>
      </c>
      <c r="AF233" s="60"/>
      <c r="AG233" s="61"/>
      <c r="AH233" s="14"/>
    </row>
    <row r="234" spans="1:34" s="15" customFormat="1" ht="350.1" hidden="1" customHeight="1" x14ac:dyDescent="0.2">
      <c r="A234" s="141">
        <f>IF(ISBLANK(D234),"",COUNTA($D$2:D234))</f>
        <v>199</v>
      </c>
      <c r="B234" s="125">
        <f t="shared" si="64"/>
        <v>233</v>
      </c>
      <c r="C234" s="73"/>
      <c r="D234" s="73" t="s">
        <v>832</v>
      </c>
      <c r="E234" s="76" t="s">
        <v>1147</v>
      </c>
      <c r="F234" s="82" t="s">
        <v>1059</v>
      </c>
      <c r="G234" s="82" t="s">
        <v>1060</v>
      </c>
      <c r="H234" s="75" t="s">
        <v>1112</v>
      </c>
      <c r="I234" s="75" t="s">
        <v>1123</v>
      </c>
      <c r="J234" s="76" t="s">
        <v>1087</v>
      </c>
      <c r="K234" s="83">
        <v>1</v>
      </c>
      <c r="L234" s="77">
        <v>43527</v>
      </c>
      <c r="M234" s="77">
        <v>43830</v>
      </c>
      <c r="N234" s="78">
        <f t="shared" si="68"/>
        <v>43.285714285714285</v>
      </c>
      <c r="O234" s="76" t="s">
        <v>2038</v>
      </c>
      <c r="P234" s="76">
        <v>0</v>
      </c>
      <c r="Q234" s="79">
        <f>IF(P234/K234&gt;1,100,+P234/K234*100)</f>
        <v>0</v>
      </c>
      <c r="R234" s="89">
        <f>+N234*Q234/100</f>
        <v>0</v>
      </c>
      <c r="S234" s="89">
        <f>IF(M234&lt;=$AG$1,R234,0)</f>
        <v>0</v>
      </c>
      <c r="T234" s="89">
        <f>IF($AG$1&gt;=M234,N234,0)</f>
        <v>43.285714285714285</v>
      </c>
      <c r="U234" s="73"/>
      <c r="V234" s="100" t="str">
        <f>IF(Q234=100,"CUMPLIDA",IF(M234-$AG$1&lt;0,"VENCIDA",IF(M234-$AG$1&lt;=30,"PRÓXIMA A VENCER",IF(Q234&gt;0,"CON AVANCE","EN TERMINO"))))</f>
        <v>VENCIDA</v>
      </c>
      <c r="W234" s="100" t="str">
        <f>IF(A234&lt;&gt;"",IF(AC234=1,"VENCIDO",IF(AC234=2,"PRÓXIMO A VENCER",IF(AC234=3,"EN TERMINO",IF(AC234=4,"CON AVANCE",IF(AC234=5,"CUMPLIDO",))))),"")</f>
        <v>VENCIDO</v>
      </c>
      <c r="X234" s="96" t="s">
        <v>1090</v>
      </c>
      <c r="Y234" s="104" t="str">
        <f t="shared" si="63"/>
        <v>H23ACSRT17</v>
      </c>
      <c r="Z234" s="104">
        <f>IF(A234&lt;&gt;"",1,Z233+1)</f>
        <v>1</v>
      </c>
      <c r="AA234" s="104" t="str">
        <f t="shared" si="62"/>
        <v>H23ACSRT17 - 1</v>
      </c>
      <c r="AB234" s="150">
        <f t="shared" si="66"/>
        <v>1</v>
      </c>
      <c r="AC234" s="150">
        <f t="shared" si="65"/>
        <v>1</v>
      </c>
      <c r="AD234" s="150" t="str">
        <f>IF(A234&lt;&gt;"",MID(F234,1,FIND(" ",F234,1)-1),AD233)</f>
        <v>H23ACSRT17.</v>
      </c>
      <c r="AE234" s="150" t="str">
        <f t="shared" si="67"/>
        <v>H23ACSRT17</v>
      </c>
      <c r="AF234" s="60"/>
      <c r="AG234" s="61"/>
      <c r="AH234" s="14"/>
    </row>
    <row r="235" spans="1:34" s="15" customFormat="1" ht="350.1" hidden="1" customHeight="1" x14ac:dyDescent="0.2">
      <c r="A235" s="141">
        <f>IF(ISBLANK(D235),"",COUNTA($D$2:D235))</f>
        <v>200</v>
      </c>
      <c r="B235" s="125">
        <f t="shared" si="64"/>
        <v>234</v>
      </c>
      <c r="C235" s="73"/>
      <c r="D235" s="73" t="s">
        <v>831</v>
      </c>
      <c r="E235" s="76" t="s">
        <v>1148</v>
      </c>
      <c r="F235" s="82" t="s">
        <v>1061</v>
      </c>
      <c r="G235" s="82" t="s">
        <v>1062</v>
      </c>
      <c r="H235" s="85" t="s">
        <v>1113</v>
      </c>
      <c r="I235" s="85" t="s">
        <v>1124</v>
      </c>
      <c r="J235" s="73" t="s">
        <v>1088</v>
      </c>
      <c r="K235" s="76">
        <v>1</v>
      </c>
      <c r="L235" s="77">
        <v>43467</v>
      </c>
      <c r="M235" s="77">
        <v>43524</v>
      </c>
      <c r="N235" s="78">
        <f t="shared" si="68"/>
        <v>8.1428571428571423</v>
      </c>
      <c r="O235" s="76" t="s">
        <v>2038</v>
      </c>
      <c r="P235" s="76">
        <v>0</v>
      </c>
      <c r="Q235" s="79">
        <f>IF(P235/K235&gt;1,100,+P235/K235*100)</f>
        <v>0</v>
      </c>
      <c r="R235" s="89">
        <f>+N235*Q235/100</f>
        <v>0</v>
      </c>
      <c r="S235" s="89">
        <f>IF(M235&lt;=$AG$1,R235,0)</f>
        <v>0</v>
      </c>
      <c r="T235" s="89">
        <f>IF($AG$1&gt;=M235,N235,0)</f>
        <v>8.1428571428571423</v>
      </c>
      <c r="U235" s="73"/>
      <c r="V235" s="100" t="str">
        <f>IF(Q235=100,"CUMPLIDA",IF(M235-$AG$1&lt;0,"VENCIDA",IF(M235-$AG$1&lt;=30,"PRÓXIMA A VENCER",IF(Q235&gt;0,"CON AVANCE","EN TERMINO"))))</f>
        <v>VENCIDA</v>
      </c>
      <c r="W235" s="100" t="str">
        <f>IF(A235&lt;&gt;"",IF(AC235=1,"VENCIDO",IF(AC235=2,"PRÓXIMO A VENCER",IF(AC235=3,"EN TERMINO",IF(AC235=4,"CON AVANCE",IF(AC235=5,"CUMPLIDO",))))),"")</f>
        <v>VENCIDO</v>
      </c>
      <c r="X235" s="96" t="s">
        <v>1090</v>
      </c>
      <c r="Y235" s="104" t="str">
        <f t="shared" si="63"/>
        <v>H24ACSRT17</v>
      </c>
      <c r="Z235" s="104">
        <f>IF(A235&lt;&gt;"",1,Z234+1)</f>
        <v>1</v>
      </c>
      <c r="AA235" s="104" t="str">
        <f t="shared" si="62"/>
        <v>H24ACSRT17 - 1</v>
      </c>
      <c r="AB235" s="150">
        <f t="shared" si="66"/>
        <v>1</v>
      </c>
      <c r="AC235" s="150">
        <f t="shared" si="65"/>
        <v>1</v>
      </c>
      <c r="AD235" s="150" t="str">
        <f>IF(A235&lt;&gt;"",MID(F235,1,FIND(" ",F235,1)-1),AD234)</f>
        <v>H24ACSRT17.</v>
      </c>
      <c r="AE235" s="150" t="str">
        <f t="shared" si="67"/>
        <v>H24ACSRT17</v>
      </c>
      <c r="AF235" s="60"/>
      <c r="AG235" s="61"/>
      <c r="AH235" s="14"/>
    </row>
    <row r="236" spans="1:34" s="15" customFormat="1" ht="350.1" hidden="1" customHeight="1" x14ac:dyDescent="0.2">
      <c r="A236" s="141">
        <f>IF(ISBLANK(D236),"",COUNTA($D$2:D236))</f>
        <v>201</v>
      </c>
      <c r="B236" s="125">
        <f t="shared" si="64"/>
        <v>235</v>
      </c>
      <c r="C236" s="73"/>
      <c r="D236" s="73" t="s">
        <v>831</v>
      </c>
      <c r="E236" s="76" t="s">
        <v>1149</v>
      </c>
      <c r="F236" s="82" t="s">
        <v>1063</v>
      </c>
      <c r="G236" s="82" t="s">
        <v>1064</v>
      </c>
      <c r="H236" s="75" t="s">
        <v>1883</v>
      </c>
      <c r="I236" s="75" t="s">
        <v>1125</v>
      </c>
      <c r="J236" s="76" t="s">
        <v>1089</v>
      </c>
      <c r="K236" s="76">
        <v>1</v>
      </c>
      <c r="L236" s="77">
        <v>43467</v>
      </c>
      <c r="M236" s="77">
        <v>43830</v>
      </c>
      <c r="N236" s="78">
        <f t="shared" si="68"/>
        <v>51.857142857142854</v>
      </c>
      <c r="O236" s="76" t="s">
        <v>2038</v>
      </c>
      <c r="P236" s="76">
        <v>0</v>
      </c>
      <c r="Q236" s="79">
        <f>IF(P236/K236&gt;1,100,+P236/K236*100)</f>
        <v>0</v>
      </c>
      <c r="R236" s="89">
        <f>+N236*Q236/100</f>
        <v>0</v>
      </c>
      <c r="S236" s="89">
        <f>IF(M236&lt;=$AG$1,R236,0)</f>
        <v>0</v>
      </c>
      <c r="T236" s="89">
        <f>IF($AG$1&gt;=M236,N236,0)</f>
        <v>51.857142857142854</v>
      </c>
      <c r="U236" s="73" t="s">
        <v>1845</v>
      </c>
      <c r="V236" s="100" t="str">
        <f>IF(Q236=100,"CUMPLIDA",IF(M236-$AG$1&lt;0,"VENCIDA",IF(M236-$AG$1&lt;=30,"PRÓXIMA A VENCER",IF(Q236&gt;0,"CON AVANCE","EN TERMINO"))))</f>
        <v>VENCIDA</v>
      </c>
      <c r="W236" s="100" t="str">
        <f>IF(A236&lt;&gt;"",IF(AC236=1,"VENCIDO",IF(AC236=2,"PRÓXIMO A VENCER",IF(AC236=3,"EN TERMINO",IF(AC236=4,"CON AVANCE",IF(AC236=5,"CUMPLIDO",))))),"")</f>
        <v>VENCIDO</v>
      </c>
      <c r="X236" s="96" t="s">
        <v>1090</v>
      </c>
      <c r="Y236" s="104" t="str">
        <f t="shared" si="63"/>
        <v>H25ACSRT17</v>
      </c>
      <c r="Z236" s="104">
        <f>IF(A236&lt;&gt;"",1,Z235+1)</f>
        <v>1</v>
      </c>
      <c r="AA236" s="104" t="str">
        <f t="shared" si="62"/>
        <v>H25ACSRT17 - 1</v>
      </c>
      <c r="AB236" s="150">
        <f t="shared" si="66"/>
        <v>1</v>
      </c>
      <c r="AC236" s="150">
        <f t="shared" si="65"/>
        <v>1</v>
      </c>
      <c r="AD236" s="150" t="str">
        <f>IF(A236&lt;&gt;"",MID(F236,1,FIND(" ",F236,1)-1),AD235)</f>
        <v>H25ACSRT17.</v>
      </c>
      <c r="AE236" s="150" t="str">
        <f t="shared" si="67"/>
        <v>H25ACSRT17</v>
      </c>
      <c r="AF236" s="60"/>
      <c r="AG236" s="61"/>
      <c r="AH236" s="14"/>
    </row>
    <row r="237" spans="1:34" s="15" customFormat="1" ht="350.1" hidden="1" customHeight="1" x14ac:dyDescent="0.2">
      <c r="A237" s="141">
        <f>IF(ISBLANK(D237),"",COUNTA($D$2:D237))</f>
        <v>202</v>
      </c>
      <c r="B237" s="125">
        <f t="shared" si="64"/>
        <v>236</v>
      </c>
      <c r="C237" s="73"/>
      <c r="D237" s="73" t="s">
        <v>832</v>
      </c>
      <c r="E237" s="76" t="s">
        <v>1150</v>
      </c>
      <c r="F237" s="80" t="s">
        <v>1065</v>
      </c>
      <c r="G237" s="80" t="s">
        <v>1066</v>
      </c>
      <c r="H237" s="75" t="s">
        <v>1117</v>
      </c>
      <c r="I237" s="75" t="s">
        <v>1083</v>
      </c>
      <c r="J237" s="76" t="s">
        <v>1085</v>
      </c>
      <c r="K237" s="76">
        <v>2</v>
      </c>
      <c r="L237" s="77">
        <v>43467</v>
      </c>
      <c r="M237" s="77">
        <v>43524</v>
      </c>
      <c r="N237" s="78">
        <f t="shared" si="68"/>
        <v>8.1428571428571423</v>
      </c>
      <c r="O237" s="76" t="s">
        <v>2038</v>
      </c>
      <c r="P237" s="76">
        <v>0</v>
      </c>
      <c r="Q237" s="79">
        <f>IF(P237/K237&gt;1,100,+P237/K237*100)</f>
        <v>0</v>
      </c>
      <c r="R237" s="89">
        <f>+N237*Q237/100</f>
        <v>0</v>
      </c>
      <c r="S237" s="89">
        <f>IF(M237&lt;=$AG$1,R237,0)</f>
        <v>0</v>
      </c>
      <c r="T237" s="89">
        <f>IF($AG$1&gt;=M237,N237,0)</f>
        <v>8.1428571428571423</v>
      </c>
      <c r="U237" s="73"/>
      <c r="V237" s="100" t="str">
        <f>IF(Q237=100,"CUMPLIDA",IF(M237-$AG$1&lt;0,"VENCIDA",IF(M237-$AG$1&lt;=30,"PRÓXIMA A VENCER",IF(Q237&gt;0,"CON AVANCE","EN TERMINO"))))</f>
        <v>VENCIDA</v>
      </c>
      <c r="W237" s="100" t="str">
        <f>IF(A237&lt;&gt;"",IF(AC237=1,"VENCIDO",IF(AC237=2,"PRÓXIMO A VENCER",IF(AC237=3,"EN TERMINO",IF(AC237=4,"CON AVANCE",IF(AC237=5,"CUMPLIDO",))))),"")</f>
        <v>VENCIDO</v>
      </c>
      <c r="X237" s="96" t="s">
        <v>1090</v>
      </c>
      <c r="Y237" s="104" t="str">
        <f t="shared" si="63"/>
        <v>H26ACSRT17</v>
      </c>
      <c r="Z237" s="104">
        <f>IF(A237&lt;&gt;"",1,Z236+1)</f>
        <v>1</v>
      </c>
      <c r="AA237" s="104" t="str">
        <f t="shared" si="62"/>
        <v>H26ACSRT17 - 1</v>
      </c>
      <c r="AB237" s="150">
        <f t="shared" si="66"/>
        <v>1</v>
      </c>
      <c r="AC237" s="150">
        <f t="shared" si="65"/>
        <v>1</v>
      </c>
      <c r="AD237" s="150" t="str">
        <f>IF(A237&lt;&gt;"",MID(F237,1,FIND(" ",F237,1)-1),AD236)</f>
        <v>H26ACSRT17.</v>
      </c>
      <c r="AE237" s="150" t="str">
        <f t="shared" si="67"/>
        <v>H26ACSRT17</v>
      </c>
      <c r="AF237" s="60"/>
      <c r="AG237" s="61"/>
      <c r="AH237" s="14"/>
    </row>
    <row r="238" spans="1:34" s="15" customFormat="1" ht="350.1" hidden="1" customHeight="1" x14ac:dyDescent="0.2">
      <c r="A238" s="141">
        <f>IF(ISBLANK(D238),"",COUNTA($D$2:D238))</f>
        <v>203</v>
      </c>
      <c r="B238" s="125">
        <f t="shared" si="64"/>
        <v>237</v>
      </c>
      <c r="C238" s="73"/>
      <c r="D238" s="73" t="s">
        <v>832</v>
      </c>
      <c r="E238" s="76" t="s">
        <v>1147</v>
      </c>
      <c r="F238" s="80" t="s">
        <v>1067</v>
      </c>
      <c r="G238" s="80" t="s">
        <v>1068</v>
      </c>
      <c r="H238" s="85" t="s">
        <v>1118</v>
      </c>
      <c r="I238" s="75" t="s">
        <v>1126</v>
      </c>
      <c r="J238" s="76" t="s">
        <v>1085</v>
      </c>
      <c r="K238" s="76">
        <v>2</v>
      </c>
      <c r="L238" s="77">
        <v>43467</v>
      </c>
      <c r="M238" s="77">
        <v>43524</v>
      </c>
      <c r="N238" s="78">
        <f t="shared" si="68"/>
        <v>8.1428571428571423</v>
      </c>
      <c r="O238" s="76" t="s">
        <v>2038</v>
      </c>
      <c r="P238" s="76">
        <v>0</v>
      </c>
      <c r="Q238" s="79">
        <f>IF(P238/K238&gt;1,100,+P238/K238*100)</f>
        <v>0</v>
      </c>
      <c r="R238" s="89">
        <f>+N238*Q238/100</f>
        <v>0</v>
      </c>
      <c r="S238" s="89">
        <f>IF(M238&lt;=$AG$1,R238,0)</f>
        <v>0</v>
      </c>
      <c r="T238" s="89">
        <f>IF($AG$1&gt;=M238,N238,0)</f>
        <v>8.1428571428571423</v>
      </c>
      <c r="U238" s="73"/>
      <c r="V238" s="100" t="str">
        <f>IF(Q238=100,"CUMPLIDA",IF(M238-$AG$1&lt;0,"VENCIDA",IF(M238-$AG$1&lt;=30,"PRÓXIMA A VENCER",IF(Q238&gt;0,"CON AVANCE","EN TERMINO"))))</f>
        <v>VENCIDA</v>
      </c>
      <c r="W238" s="100" t="str">
        <f>IF(A238&lt;&gt;"",IF(AC238=1,"VENCIDO",IF(AC238=2,"PRÓXIMO A VENCER",IF(AC238=3,"EN TERMINO",IF(AC238=4,"CON AVANCE",IF(AC238=5,"CUMPLIDO",))))),"")</f>
        <v>VENCIDO</v>
      </c>
      <c r="X238" s="96" t="s">
        <v>1090</v>
      </c>
      <c r="Y238" s="104" t="str">
        <f t="shared" si="63"/>
        <v>H27ACSRT17</v>
      </c>
      <c r="Z238" s="104">
        <f>IF(A238&lt;&gt;"",1,Z237+1)</f>
        <v>1</v>
      </c>
      <c r="AA238" s="104" t="str">
        <f t="shared" si="62"/>
        <v>H27ACSRT17 - 1</v>
      </c>
      <c r="AB238" s="150">
        <f t="shared" si="66"/>
        <v>1</v>
      </c>
      <c r="AC238" s="150">
        <f t="shared" si="65"/>
        <v>1</v>
      </c>
      <c r="AD238" s="150" t="str">
        <f>IF(A238&lt;&gt;"",MID(F238,1,FIND(" ",F238,1)-1),AD237)</f>
        <v>H27ACSRT17.</v>
      </c>
      <c r="AE238" s="150" t="str">
        <f t="shared" si="67"/>
        <v>H27ACSRT17</v>
      </c>
      <c r="AF238" s="60"/>
      <c r="AG238" s="61"/>
      <c r="AH238" s="14"/>
    </row>
    <row r="239" spans="1:34" s="15" customFormat="1" ht="350.1" customHeight="1" x14ac:dyDescent="0.2">
      <c r="A239" s="141">
        <f>IF(ISBLANK(D239),"",COUNTA($D$2:D239))</f>
        <v>204</v>
      </c>
      <c r="B239" s="125">
        <f t="shared" si="64"/>
        <v>238</v>
      </c>
      <c r="C239" s="73"/>
      <c r="D239" s="73" t="s">
        <v>831</v>
      </c>
      <c r="E239" s="76" t="s">
        <v>1151</v>
      </c>
      <c r="F239" s="80" t="s">
        <v>1069</v>
      </c>
      <c r="G239" s="80" t="s">
        <v>1119</v>
      </c>
      <c r="H239" s="75" t="s">
        <v>1078</v>
      </c>
      <c r="I239" s="75" t="s">
        <v>1111</v>
      </c>
      <c r="J239" s="73" t="s">
        <v>1086</v>
      </c>
      <c r="K239" s="73">
        <v>12</v>
      </c>
      <c r="L239" s="77">
        <v>43467</v>
      </c>
      <c r="M239" s="77">
        <v>43827</v>
      </c>
      <c r="N239" s="78">
        <f t="shared" si="68"/>
        <v>51.428571428571431</v>
      </c>
      <c r="O239" s="76" t="s">
        <v>2034</v>
      </c>
      <c r="P239" s="76">
        <v>12</v>
      </c>
      <c r="Q239" s="79">
        <f>IF(P239/K239&gt;1,100,+P239/K239*100)</f>
        <v>100</v>
      </c>
      <c r="R239" s="89">
        <f>+N239*Q239/100</f>
        <v>51.428571428571431</v>
      </c>
      <c r="S239" s="89">
        <f>IF(M239&lt;=$AG$1,R239,0)</f>
        <v>51.428571428571431</v>
      </c>
      <c r="T239" s="89">
        <f>IF($AG$1&gt;=M239,N239,0)</f>
        <v>51.428571428571431</v>
      </c>
      <c r="U239" s="73"/>
      <c r="V239" s="100" t="str">
        <f>IF(Q239=100,"CUMPLIDA",IF(M239-$AG$1&lt;0,"VENCIDA",IF(M239-$AG$1&lt;=30,"PRÓXIMA A VENCER",IF(Q239&gt;0,"CON AVANCE","EN TERMINO"))))</f>
        <v>CUMPLIDA</v>
      </c>
      <c r="W239" s="100" t="str">
        <f>IF(A239&lt;&gt;"",IF(AC239=1,"VENCIDO",IF(AC239=2,"PRÓXIMO A VENCER",IF(AC239=3,"EN TERMINO",IF(AC239=4,"CON AVANCE",IF(AC239=5,"CUMPLIDO",))))),"")</f>
        <v>CUMPLIDO</v>
      </c>
      <c r="X239" s="96" t="s">
        <v>1090</v>
      </c>
      <c r="Y239" s="104" t="str">
        <f t="shared" si="63"/>
        <v>H28ACSRT17</v>
      </c>
      <c r="Z239" s="104">
        <f>IF(A239&lt;&gt;"",1,Z238+1)</f>
        <v>1</v>
      </c>
      <c r="AA239" s="104" t="str">
        <f t="shared" si="62"/>
        <v>H28ACSRT17 - 1</v>
      </c>
      <c r="AB239" s="150">
        <f t="shared" si="66"/>
        <v>5</v>
      </c>
      <c r="AC239" s="150">
        <f t="shared" si="65"/>
        <v>5</v>
      </c>
      <c r="AD239" s="150" t="str">
        <f>IF(A239&lt;&gt;"",MID(F239,1,FIND(" ",F239,1)-1),AD238)</f>
        <v>H28ACSRT17.</v>
      </c>
      <c r="AE239" s="150" t="str">
        <f t="shared" si="67"/>
        <v>H28ACSRT17</v>
      </c>
      <c r="AF239" s="60"/>
      <c r="AG239" s="61"/>
      <c r="AH239" s="14"/>
    </row>
    <row r="240" spans="1:34" s="15" customFormat="1" ht="350.1" hidden="1" customHeight="1" x14ac:dyDescent="0.2">
      <c r="A240" s="141">
        <f>IF(ISBLANK(D240),"",COUNTA($D$2:D240))</f>
        <v>205</v>
      </c>
      <c r="B240" s="125">
        <f t="shared" si="64"/>
        <v>239</v>
      </c>
      <c r="C240" s="73"/>
      <c r="D240" s="73" t="s">
        <v>831</v>
      </c>
      <c r="E240" s="76" t="s">
        <v>1130</v>
      </c>
      <c r="F240" s="80" t="s">
        <v>1070</v>
      </c>
      <c r="G240" s="80" t="s">
        <v>1071</v>
      </c>
      <c r="H240" s="75" t="s">
        <v>1077</v>
      </c>
      <c r="I240" s="75" t="s">
        <v>1084</v>
      </c>
      <c r="J240" s="76" t="s">
        <v>1095</v>
      </c>
      <c r="K240" s="76">
        <v>1</v>
      </c>
      <c r="L240" s="77">
        <v>43467</v>
      </c>
      <c r="M240" s="77">
        <v>43524</v>
      </c>
      <c r="N240" s="78">
        <f t="shared" si="68"/>
        <v>8.1428571428571423</v>
      </c>
      <c r="O240" s="76" t="s">
        <v>2038</v>
      </c>
      <c r="P240" s="76">
        <v>0</v>
      </c>
      <c r="Q240" s="79">
        <f>IF(P240/K240&gt;1,100,+P240/K240*100)</f>
        <v>0</v>
      </c>
      <c r="R240" s="89">
        <f>+N240*Q240/100</f>
        <v>0</v>
      </c>
      <c r="S240" s="89">
        <f>IF(M240&lt;=$AG$1,R240,0)</f>
        <v>0</v>
      </c>
      <c r="T240" s="89">
        <f>IF($AG$1&gt;=M240,N240,0)</f>
        <v>8.1428571428571423</v>
      </c>
      <c r="U240" s="73"/>
      <c r="V240" s="100" t="str">
        <f>IF(Q240=100,"CUMPLIDA",IF(M240-$AG$1&lt;0,"VENCIDA",IF(M240-$AG$1&lt;=30,"PRÓXIMA A VENCER",IF(Q240&gt;0,"CON AVANCE","EN TERMINO"))))</f>
        <v>VENCIDA</v>
      </c>
      <c r="W240" s="100" t="str">
        <f>IF(A240&lt;&gt;"",IF(AC240=1,"VENCIDO",IF(AC240=2,"PRÓXIMO A VENCER",IF(AC240=3,"EN TERMINO",IF(AC240=4,"CON AVANCE",IF(AC240=5,"CUMPLIDO",))))),"")</f>
        <v>VENCIDO</v>
      </c>
      <c r="X240" s="96" t="s">
        <v>1090</v>
      </c>
      <c r="Y240" s="104" t="str">
        <f t="shared" si="63"/>
        <v>H29ACSRT17</v>
      </c>
      <c r="Z240" s="104">
        <f>IF(A240&lt;&gt;"",1,Z239+1)</f>
        <v>1</v>
      </c>
      <c r="AA240" s="104" t="str">
        <f t="shared" si="62"/>
        <v>H29ACSRT17 - 1</v>
      </c>
      <c r="AB240" s="150">
        <f t="shared" si="66"/>
        <v>1</v>
      </c>
      <c r="AC240" s="150">
        <f t="shared" si="65"/>
        <v>1</v>
      </c>
      <c r="AD240" s="150" t="str">
        <f>IF(A240&lt;&gt;"",MID(F240,1,FIND(" ",F240,1)-1),AD239)</f>
        <v>H29ACSRT17.</v>
      </c>
      <c r="AE240" s="150" t="str">
        <f t="shared" si="67"/>
        <v>H29ACSRT17</v>
      </c>
      <c r="AF240" s="60"/>
      <c r="AG240" s="61"/>
      <c r="AH240" s="14"/>
    </row>
    <row r="241" spans="1:34" s="15" customFormat="1" ht="350.1" customHeight="1" x14ac:dyDescent="0.2">
      <c r="A241" s="141">
        <f>IF(ISBLANK(D241),"",COUNTA($D$2:D241))</f>
        <v>206</v>
      </c>
      <c r="B241" s="125">
        <f t="shared" si="64"/>
        <v>240</v>
      </c>
      <c r="C241" s="73"/>
      <c r="D241" s="73" t="s">
        <v>832</v>
      </c>
      <c r="E241" s="76" t="s">
        <v>1143</v>
      </c>
      <c r="F241" s="80" t="s">
        <v>1072</v>
      </c>
      <c r="G241" s="80" t="s">
        <v>1073</v>
      </c>
      <c r="H241" s="75" t="s">
        <v>1078</v>
      </c>
      <c r="I241" s="75" t="s">
        <v>1111</v>
      </c>
      <c r="J241" s="73" t="s">
        <v>1086</v>
      </c>
      <c r="K241" s="73">
        <v>12</v>
      </c>
      <c r="L241" s="77">
        <v>43467</v>
      </c>
      <c r="M241" s="77">
        <v>43827</v>
      </c>
      <c r="N241" s="78">
        <f t="shared" si="68"/>
        <v>51.428571428571431</v>
      </c>
      <c r="O241" s="76" t="s">
        <v>2034</v>
      </c>
      <c r="P241" s="76">
        <v>12</v>
      </c>
      <c r="Q241" s="79">
        <f>IF(P241/K241&gt;1,100,+P241/K241*100)</f>
        <v>100</v>
      </c>
      <c r="R241" s="89">
        <f>+N241*Q241/100</f>
        <v>51.428571428571431</v>
      </c>
      <c r="S241" s="89">
        <f>IF(M241&lt;=$AG$1,R241,0)</f>
        <v>51.428571428571431</v>
      </c>
      <c r="T241" s="89">
        <f>IF($AG$1&gt;=M241,N241,0)</f>
        <v>51.428571428571431</v>
      </c>
      <c r="U241" s="73"/>
      <c r="V241" s="100" t="str">
        <f>IF(Q241=100,"CUMPLIDA",IF(M241-$AG$1&lt;0,"VENCIDA",IF(M241-$AG$1&lt;=30,"PRÓXIMA A VENCER",IF(Q241&gt;0,"CON AVANCE","EN TERMINO"))))</f>
        <v>CUMPLIDA</v>
      </c>
      <c r="W241" s="100" t="str">
        <f>IF(A241&lt;&gt;"",IF(AC241=1,"VENCIDO",IF(AC241=2,"PRÓXIMO A VENCER",IF(AC241=3,"EN TERMINO",IF(AC241=4,"CON AVANCE",IF(AC241=5,"CUMPLIDO",))))),"")</f>
        <v>CUMPLIDO</v>
      </c>
      <c r="X241" s="96" t="s">
        <v>1090</v>
      </c>
      <c r="Y241" s="104" t="str">
        <f t="shared" si="63"/>
        <v>H30ACSRT17</v>
      </c>
      <c r="Z241" s="104">
        <f>IF(A241&lt;&gt;"",1,Z240+1)</f>
        <v>1</v>
      </c>
      <c r="AA241" s="104" t="str">
        <f t="shared" si="62"/>
        <v>H30ACSRT17 - 1</v>
      </c>
      <c r="AB241" s="150">
        <f t="shared" si="66"/>
        <v>5</v>
      </c>
      <c r="AC241" s="150">
        <f t="shared" si="65"/>
        <v>5</v>
      </c>
      <c r="AD241" s="150" t="str">
        <f>IF(A241&lt;&gt;"",MID(F241,1,FIND(" ",F241,1)-1),AD240)</f>
        <v>H30ACSRT17.</v>
      </c>
      <c r="AE241" s="150" t="str">
        <f t="shared" si="67"/>
        <v>H30ACSRT17</v>
      </c>
      <c r="AF241" s="60"/>
      <c r="AG241" s="61"/>
      <c r="AH241" s="14"/>
    </row>
    <row r="242" spans="1:34" s="15" customFormat="1" ht="350.1" hidden="1" customHeight="1" x14ac:dyDescent="0.2">
      <c r="A242" s="141">
        <f>IF(ISBLANK(D242),"",COUNTA($D$2:D242))</f>
        <v>207</v>
      </c>
      <c r="B242" s="125">
        <f t="shared" si="64"/>
        <v>241</v>
      </c>
      <c r="C242" s="73"/>
      <c r="D242" s="73" t="s">
        <v>832</v>
      </c>
      <c r="E242" s="76" t="s">
        <v>1142</v>
      </c>
      <c r="F242" s="80" t="s">
        <v>1074</v>
      </c>
      <c r="G242" s="80" t="s">
        <v>1075</v>
      </c>
      <c r="H242" s="75" t="s">
        <v>1103</v>
      </c>
      <c r="I242" s="75" t="s">
        <v>1109</v>
      </c>
      <c r="J242" s="76" t="s">
        <v>1095</v>
      </c>
      <c r="K242" s="76">
        <v>1</v>
      </c>
      <c r="L242" s="77">
        <v>43467</v>
      </c>
      <c r="M242" s="77">
        <v>43524</v>
      </c>
      <c r="N242" s="78">
        <f t="shared" si="68"/>
        <v>8.1428571428571423</v>
      </c>
      <c r="O242" s="76" t="s">
        <v>2038</v>
      </c>
      <c r="P242" s="76">
        <v>0</v>
      </c>
      <c r="Q242" s="79">
        <f>IF(P242/K242&gt;1,100,+P242/K242*100)</f>
        <v>0</v>
      </c>
      <c r="R242" s="89">
        <f>+N242*Q242/100</f>
        <v>0</v>
      </c>
      <c r="S242" s="89">
        <f>IF(M242&lt;=$AG$1,R242,0)</f>
        <v>0</v>
      </c>
      <c r="T242" s="89">
        <f>IF($AG$1&gt;=M242,N242,0)</f>
        <v>8.1428571428571423</v>
      </c>
      <c r="U242" s="73"/>
      <c r="V242" s="100" t="str">
        <f>IF(Q242=100,"CUMPLIDA",IF(M242-$AG$1&lt;0,"VENCIDA",IF(M242-$AG$1&lt;=30,"PRÓXIMA A VENCER",IF(Q242&gt;0,"CON AVANCE","EN TERMINO"))))</f>
        <v>VENCIDA</v>
      </c>
      <c r="W242" s="100" t="str">
        <f>IF(A242&lt;&gt;"",IF(AC242=1,"VENCIDO",IF(AC242=2,"PRÓXIMO A VENCER",IF(AC242=3,"EN TERMINO",IF(AC242=4,"CON AVANCE",IF(AC242=5,"CUMPLIDO",))))),"")</f>
        <v>VENCIDO</v>
      </c>
      <c r="X242" s="96" t="s">
        <v>1090</v>
      </c>
      <c r="Y242" s="104" t="str">
        <f t="shared" si="63"/>
        <v>H31ACSRT17</v>
      </c>
      <c r="Z242" s="104">
        <f>IF(A242&lt;&gt;"",1,Z241+1)</f>
        <v>1</v>
      </c>
      <c r="AA242" s="104" t="str">
        <f t="shared" si="62"/>
        <v>H31ACSRT17 - 1</v>
      </c>
      <c r="AB242" s="150">
        <f t="shared" si="66"/>
        <v>1</v>
      </c>
      <c r="AC242" s="150">
        <f t="shared" si="65"/>
        <v>1</v>
      </c>
      <c r="AD242" s="150" t="str">
        <f>IF(A242&lt;&gt;"",MID(F242,1,FIND(" ",F242,1)-1),AD241)</f>
        <v>H31ACSRT17.</v>
      </c>
      <c r="AE242" s="150" t="str">
        <f t="shared" si="67"/>
        <v>H31ACSRT17</v>
      </c>
      <c r="AF242" s="60"/>
      <c r="AG242" s="61"/>
      <c r="AH242" s="14"/>
    </row>
    <row r="243" spans="1:34" s="15" customFormat="1" ht="350.1" customHeight="1" x14ac:dyDescent="0.2">
      <c r="A243" s="141">
        <f>IF(ISBLANK(D243),"",COUNTA($D$2:D243))</f>
        <v>208</v>
      </c>
      <c r="B243" s="125">
        <f t="shared" si="64"/>
        <v>242</v>
      </c>
      <c r="C243" s="73"/>
      <c r="D243" s="73" t="s">
        <v>945</v>
      </c>
      <c r="E243" s="76" t="s">
        <v>18</v>
      </c>
      <c r="F243" s="80" t="s">
        <v>1229</v>
      </c>
      <c r="G243" s="80" t="s">
        <v>1008</v>
      </c>
      <c r="H243" s="80" t="s">
        <v>1016</v>
      </c>
      <c r="I243" s="80" t="s">
        <v>1017</v>
      </c>
      <c r="J243" s="74" t="s">
        <v>1014</v>
      </c>
      <c r="K243" s="74">
        <v>4</v>
      </c>
      <c r="L243" s="84">
        <v>43361</v>
      </c>
      <c r="M243" s="84">
        <v>43434</v>
      </c>
      <c r="N243" s="78">
        <f t="shared" ref="N243:N250" si="69">(+M243-L243)/7</f>
        <v>10.428571428571429</v>
      </c>
      <c r="O243" s="76" t="s">
        <v>2031</v>
      </c>
      <c r="P243" s="74">
        <v>4</v>
      </c>
      <c r="Q243" s="79">
        <f>IF(P243/K243&gt;1,100,+P243/K243*100)</f>
        <v>100</v>
      </c>
      <c r="R243" s="89">
        <f>+N243*Q243/100</f>
        <v>10.428571428571429</v>
      </c>
      <c r="S243" s="89">
        <f>IF(M243&lt;=$AG$1,R243,0)</f>
        <v>10.428571428571429</v>
      </c>
      <c r="T243" s="89">
        <f>IF($AG$1&gt;=M243,N243,0)</f>
        <v>10.428571428571429</v>
      </c>
      <c r="U243" s="73"/>
      <c r="V243" s="100" t="str">
        <f>IF(Q243=100,"CUMPLIDA",IF(M243-$AG$1&lt;0,"VENCIDA",IF(M243-$AG$1&lt;=30,"PRÓXIMA A VENCER",IF(Q243&gt;0,"CON AVANCE","EN TERMINO"))))</f>
        <v>CUMPLIDA</v>
      </c>
      <c r="W243" s="100" t="str">
        <f>IF(A243&lt;&gt;"",IF(AC243=1,"VENCIDO",IF(AC243=2,"PRÓXIMO A VENCER",IF(AC243=3,"EN TERMINO",IF(AC243=4,"CON AVANCE",IF(AC243=5,"CUMPLIDO",))))),"")</f>
        <v>CUMPLIDO</v>
      </c>
      <c r="X243" s="96" t="s">
        <v>1012</v>
      </c>
      <c r="Y243" s="104" t="str">
        <f t="shared" si="63"/>
        <v>H1DP17</v>
      </c>
      <c r="Z243" s="104">
        <f>IF(A243&lt;&gt;"",1,Z242+1)</f>
        <v>1</v>
      </c>
      <c r="AA243" s="104" t="str">
        <f t="shared" si="62"/>
        <v>H1DP17 - 1</v>
      </c>
      <c r="AB243" s="150">
        <f t="shared" si="66"/>
        <v>5</v>
      </c>
      <c r="AC243" s="150">
        <f t="shared" si="65"/>
        <v>5</v>
      </c>
      <c r="AD243" s="150" t="str">
        <f>IF(A243&lt;&gt;"",MID(F243,1,FIND(" ",F243,1)-1),AD242)</f>
        <v>H1DP17.</v>
      </c>
      <c r="AE243" s="150" t="str">
        <f t="shared" si="67"/>
        <v>H1DP17</v>
      </c>
      <c r="AF243" s="60"/>
      <c r="AG243" s="61"/>
      <c r="AH243" s="14"/>
    </row>
    <row r="244" spans="1:34" s="15" customFormat="1" ht="350.1" hidden="1" customHeight="1" x14ac:dyDescent="0.2">
      <c r="A244" s="141">
        <f>IF(ISBLANK(D244),"",COUNTA($D$2:D244))</f>
        <v>209</v>
      </c>
      <c r="B244" s="125">
        <f t="shared" si="64"/>
        <v>243</v>
      </c>
      <c r="C244" s="73"/>
      <c r="D244" s="73" t="s">
        <v>945</v>
      </c>
      <c r="E244" s="76" t="s">
        <v>18</v>
      </c>
      <c r="F244" s="80" t="s">
        <v>1230</v>
      </c>
      <c r="G244" s="80" t="s">
        <v>1008</v>
      </c>
      <c r="H244" s="80" t="s">
        <v>1401</v>
      </c>
      <c r="I244" s="80" t="s">
        <v>1400</v>
      </c>
      <c r="J244" s="74" t="s">
        <v>1453</v>
      </c>
      <c r="K244" s="74">
        <v>1</v>
      </c>
      <c r="L244" s="84">
        <v>43858</v>
      </c>
      <c r="M244" s="84">
        <v>44165</v>
      </c>
      <c r="N244" s="78">
        <f t="shared" si="69"/>
        <v>43.857142857142854</v>
      </c>
      <c r="O244" s="76" t="s">
        <v>2031</v>
      </c>
      <c r="P244" s="76">
        <v>0</v>
      </c>
      <c r="Q244" s="79">
        <f>IF(P244/K244&gt;1,100,+P244/K244*100)</f>
        <v>0</v>
      </c>
      <c r="R244" s="89">
        <f>+N244*Q244/100</f>
        <v>0</v>
      </c>
      <c r="S244" s="89">
        <f>IF(M244&lt;=$AG$1,R244,0)</f>
        <v>0</v>
      </c>
      <c r="T244" s="89">
        <f>IF($AG$1&gt;=M244,N244,0)</f>
        <v>43.857142857142854</v>
      </c>
      <c r="U244" s="73"/>
      <c r="V244" s="100" t="str">
        <f>IF(Q244=100,"CUMPLIDA",IF(M244-$AG$1&lt;0,"VENCIDA",IF(M244-$AG$1&lt;=30,"PRÓXIMA A VENCER",IF(Q244&gt;0,"CON AVANCE","EN TERMINO"))))</f>
        <v>VENCIDA</v>
      </c>
      <c r="W244" s="100" t="str">
        <f>IF(A244&lt;&gt;"",IF(AC244=1,"VENCIDO",IF(AC244=2,"PRÓXIMO A VENCER",IF(AC244=3,"EN TERMINO",IF(AC244=4,"CON AVANCE",IF(AC244=5,"CUMPLIDO",))))),"")</f>
        <v>VENCIDO</v>
      </c>
      <c r="X244" s="96" t="s">
        <v>1012</v>
      </c>
      <c r="Y244" s="104" t="str">
        <f t="shared" si="63"/>
        <v>H2DP17</v>
      </c>
      <c r="Z244" s="104">
        <f>IF(A244&lt;&gt;"",1,Z243+1)</f>
        <v>1</v>
      </c>
      <c r="AA244" s="104" t="str">
        <f t="shared" si="62"/>
        <v>H2DP17 - 1</v>
      </c>
      <c r="AB244" s="150">
        <f t="shared" si="66"/>
        <v>1</v>
      </c>
      <c r="AC244" s="150">
        <f t="shared" si="65"/>
        <v>1</v>
      </c>
      <c r="AD244" s="150" t="str">
        <f>IF(A244&lt;&gt;"",MID(F244,1,FIND(" ",F244,1)-1),AD243)</f>
        <v>H2DP17.</v>
      </c>
      <c r="AE244" s="150" t="str">
        <f t="shared" si="67"/>
        <v>H2DP17</v>
      </c>
      <c r="AF244" s="60"/>
      <c r="AG244" s="61"/>
      <c r="AH244" s="14"/>
    </row>
    <row r="245" spans="1:34" s="15" customFormat="1" ht="350.1" customHeight="1" x14ac:dyDescent="0.2">
      <c r="A245" s="141">
        <f>IF(ISBLANK(D245),"",COUNTA($D$2:D245))</f>
        <v>210</v>
      </c>
      <c r="B245" s="125">
        <f t="shared" si="64"/>
        <v>244</v>
      </c>
      <c r="C245" s="73"/>
      <c r="D245" s="73" t="s">
        <v>945</v>
      </c>
      <c r="E245" s="76" t="s">
        <v>18</v>
      </c>
      <c r="F245" s="80" t="s">
        <v>1232</v>
      </c>
      <c r="G245" s="80" t="s">
        <v>1008</v>
      </c>
      <c r="H245" s="80" t="s">
        <v>1016</v>
      </c>
      <c r="I245" s="80" t="s">
        <v>1017</v>
      </c>
      <c r="J245" s="74" t="s">
        <v>1014</v>
      </c>
      <c r="K245" s="74">
        <v>4</v>
      </c>
      <c r="L245" s="84">
        <v>43361</v>
      </c>
      <c r="M245" s="84">
        <v>43434</v>
      </c>
      <c r="N245" s="78">
        <f t="shared" si="69"/>
        <v>10.428571428571429</v>
      </c>
      <c r="O245" s="76" t="s">
        <v>2031</v>
      </c>
      <c r="P245" s="74">
        <v>4</v>
      </c>
      <c r="Q245" s="79">
        <f>IF(P245/K245&gt;1,100,+P245/K245*100)</f>
        <v>100</v>
      </c>
      <c r="R245" s="89">
        <f>+N245*Q245/100</f>
        <v>10.428571428571429</v>
      </c>
      <c r="S245" s="89">
        <f>IF(M245&lt;=$AG$1,R245,0)</f>
        <v>10.428571428571429</v>
      </c>
      <c r="T245" s="89">
        <f>IF($AG$1&gt;=M245,N245,0)</f>
        <v>10.428571428571429</v>
      </c>
      <c r="U245" s="73"/>
      <c r="V245" s="100" t="str">
        <f>IF(Q245=100,"CUMPLIDA",IF(M245-$AG$1&lt;0,"VENCIDA",IF(M245-$AG$1&lt;=30,"PRÓXIMA A VENCER",IF(Q245&gt;0,"CON AVANCE","EN TERMINO"))))</f>
        <v>CUMPLIDA</v>
      </c>
      <c r="W245" s="100" t="str">
        <f>IF(A245&lt;&gt;"",IF(AC245=1,"VENCIDO",IF(AC245=2,"PRÓXIMO A VENCER",IF(AC245=3,"EN TERMINO",IF(AC245=4,"CON AVANCE",IF(AC245=5,"CUMPLIDO",))))),"")</f>
        <v>VENCIDO</v>
      </c>
      <c r="X245" s="96" t="s">
        <v>1012</v>
      </c>
      <c r="Y245" s="104" t="str">
        <f t="shared" si="63"/>
        <v>H3DP17</v>
      </c>
      <c r="Z245" s="104">
        <f>IF(A245&lt;&gt;"",1,Z244+1)</f>
        <v>1</v>
      </c>
      <c r="AA245" s="104" t="str">
        <f t="shared" si="62"/>
        <v>H3DP17 - 1</v>
      </c>
      <c r="AB245" s="150">
        <f t="shared" si="66"/>
        <v>5</v>
      </c>
      <c r="AC245" s="150">
        <f t="shared" si="65"/>
        <v>1</v>
      </c>
      <c r="AD245" s="150" t="str">
        <f>IF(A245&lt;&gt;"",MID(F245,1,FIND(" ",F245,1)-1),AD244)</f>
        <v>H3DP17.</v>
      </c>
      <c r="AE245" s="150" t="str">
        <f t="shared" si="67"/>
        <v>H3DP17</v>
      </c>
      <c r="AF245" s="60"/>
      <c r="AG245" s="61"/>
      <c r="AH245" s="14"/>
    </row>
    <row r="246" spans="1:34" s="15" customFormat="1" ht="350.1" hidden="1" customHeight="1" x14ac:dyDescent="0.2">
      <c r="A246" s="141" t="str">
        <f>IF(ISBLANK(D246),"",COUNTA($D$2:D246))</f>
        <v/>
      </c>
      <c r="B246" s="125">
        <f t="shared" si="64"/>
        <v>245</v>
      </c>
      <c r="C246" s="73"/>
      <c r="D246" s="73"/>
      <c r="E246" s="76" t="s">
        <v>18</v>
      </c>
      <c r="F246" s="80" t="s">
        <v>1231</v>
      </c>
      <c r="G246" s="80" t="s">
        <v>1008</v>
      </c>
      <c r="H246" s="80" t="s">
        <v>1020</v>
      </c>
      <c r="I246" s="80" t="s">
        <v>1018</v>
      </c>
      <c r="J246" s="74" t="s">
        <v>1019</v>
      </c>
      <c r="K246" s="74">
        <v>2</v>
      </c>
      <c r="L246" s="84">
        <v>43361</v>
      </c>
      <c r="M246" s="84">
        <v>43434</v>
      </c>
      <c r="N246" s="78">
        <f t="shared" si="69"/>
        <v>10.428571428571429</v>
      </c>
      <c r="O246" s="76" t="s">
        <v>2031</v>
      </c>
      <c r="P246" s="76">
        <v>0</v>
      </c>
      <c r="Q246" s="79">
        <f>IF(P246/K246&gt;1,100,+P246/K246*100)</f>
        <v>0</v>
      </c>
      <c r="R246" s="89">
        <f>+N246*Q246/100</f>
        <v>0</v>
      </c>
      <c r="S246" s="89">
        <f>IF(M246&lt;=$AG$1,R246,0)</f>
        <v>0</v>
      </c>
      <c r="T246" s="89">
        <f>IF($AG$1&gt;=M246,N246,0)</f>
        <v>10.428571428571429</v>
      </c>
      <c r="U246" s="73"/>
      <c r="V246" s="100" t="str">
        <f>IF(Q246=100,"CUMPLIDA",IF(M246-$AG$1&lt;0,"VENCIDA",IF(M246-$AG$1&lt;=30,"PRÓXIMA A VENCER",IF(Q246&gt;0,"CON AVANCE","EN TERMINO"))))</f>
        <v>VENCIDA</v>
      </c>
      <c r="W246" s="100" t="str">
        <f>IF(A246&lt;&gt;"",IF(AC246=1,"VENCIDO",IF(AC246=2,"PRÓXIMO A VENCER",IF(AC246=3,"EN TERMINO",IF(AC246=4,"CON AVANCE",IF(AC246=5,"CUMPLIDO",))))),"")</f>
        <v/>
      </c>
      <c r="X246" s="96" t="s">
        <v>1012</v>
      </c>
      <c r="Y246" s="104" t="str">
        <f t="shared" si="63"/>
        <v>H3DP17</v>
      </c>
      <c r="Z246" s="104">
        <f>IF(A246&lt;&gt;"",1,Z245+1)</f>
        <v>2</v>
      </c>
      <c r="AA246" s="104" t="str">
        <f t="shared" si="62"/>
        <v>H3DP17 - 2</v>
      </c>
      <c r="AB246" s="150">
        <f t="shared" si="66"/>
        <v>1</v>
      </c>
      <c r="AC246" s="150">
        <f t="shared" si="65"/>
        <v>1</v>
      </c>
      <c r="AD246" s="150" t="str">
        <f>IF(A246&lt;&gt;"",MID(F246,1,FIND(" ",F246,1)-1),AD245)</f>
        <v>H3DP17.</v>
      </c>
      <c r="AE246" s="150" t="str">
        <f t="shared" si="67"/>
        <v>H3DP17</v>
      </c>
      <c r="AF246" s="60"/>
      <c r="AG246" s="61"/>
      <c r="AH246" s="14"/>
    </row>
    <row r="247" spans="1:34" s="15" customFormat="1" ht="350.1" hidden="1" customHeight="1" x14ac:dyDescent="0.2">
      <c r="A247" s="141">
        <f>IF(ISBLANK(D247),"",COUNTA($D$2:D247))</f>
        <v>211</v>
      </c>
      <c r="B247" s="125">
        <f t="shared" si="64"/>
        <v>246</v>
      </c>
      <c r="C247" s="73"/>
      <c r="D247" s="73" t="s">
        <v>945</v>
      </c>
      <c r="E247" s="76" t="s">
        <v>18</v>
      </c>
      <c r="F247" s="80" t="s">
        <v>1233</v>
      </c>
      <c r="G247" s="80" t="s">
        <v>1008</v>
      </c>
      <c r="H247" s="80" t="s">
        <v>1401</v>
      </c>
      <c r="I247" s="80" t="s">
        <v>1400</v>
      </c>
      <c r="J247" s="74" t="s">
        <v>1453</v>
      </c>
      <c r="K247" s="74">
        <v>1</v>
      </c>
      <c r="L247" s="84">
        <v>43858</v>
      </c>
      <c r="M247" s="84">
        <v>44165</v>
      </c>
      <c r="N247" s="78">
        <f t="shared" si="69"/>
        <v>43.857142857142854</v>
      </c>
      <c r="O247" s="76" t="s">
        <v>2031</v>
      </c>
      <c r="P247" s="76">
        <v>0</v>
      </c>
      <c r="Q247" s="79">
        <f>IF(P247/K247&gt;1,100,+P247/K247*100)</f>
        <v>0</v>
      </c>
      <c r="R247" s="89">
        <f>+N247*Q247/100</f>
        <v>0</v>
      </c>
      <c r="S247" s="89">
        <f>IF(M247&lt;=$AG$1,R247,0)</f>
        <v>0</v>
      </c>
      <c r="T247" s="89">
        <f>IF($AG$1&gt;=M247,N247,0)</f>
        <v>43.857142857142854</v>
      </c>
      <c r="U247" s="73"/>
      <c r="V247" s="100" t="str">
        <f>IF(Q247=100,"CUMPLIDA",IF(M247-$AG$1&lt;0,"VENCIDA",IF(M247-$AG$1&lt;=30,"PRÓXIMA A VENCER",IF(Q247&gt;0,"CON AVANCE","EN TERMINO"))))</f>
        <v>VENCIDA</v>
      </c>
      <c r="W247" s="100" t="str">
        <f>IF(A247&lt;&gt;"",IF(AC247=1,"VENCIDO",IF(AC247=2,"PRÓXIMO A VENCER",IF(AC247=3,"EN TERMINO",IF(AC247=4,"CON AVANCE",IF(AC247=5,"CUMPLIDO",))))),"")</f>
        <v>VENCIDO</v>
      </c>
      <c r="X247" s="96" t="s">
        <v>1012</v>
      </c>
      <c r="Y247" s="104" t="str">
        <f t="shared" si="63"/>
        <v>H4DP17</v>
      </c>
      <c r="Z247" s="104">
        <f>IF(A247&lt;&gt;"",1,Z246+1)</f>
        <v>1</v>
      </c>
      <c r="AA247" s="104" t="str">
        <f t="shared" si="62"/>
        <v>H4DP17 - 1</v>
      </c>
      <c r="AB247" s="150">
        <f t="shared" si="66"/>
        <v>1</v>
      </c>
      <c r="AC247" s="150">
        <f t="shared" si="65"/>
        <v>1</v>
      </c>
      <c r="AD247" s="150" t="str">
        <f>IF(A247&lt;&gt;"",MID(F247,1,FIND(" ",F247,1)-1),AD246)</f>
        <v>H4DP17.</v>
      </c>
      <c r="AE247" s="150" t="str">
        <f t="shared" si="67"/>
        <v>H4DP17</v>
      </c>
      <c r="AF247" s="60"/>
      <c r="AG247" s="61"/>
      <c r="AH247" s="14"/>
    </row>
    <row r="248" spans="1:34" s="15" customFormat="1" ht="350.1" customHeight="1" x14ac:dyDescent="0.2">
      <c r="A248" s="141">
        <f>IF(ISBLANK(D248),"",COUNTA($D$2:D248))</f>
        <v>212</v>
      </c>
      <c r="B248" s="125">
        <f t="shared" si="64"/>
        <v>247</v>
      </c>
      <c r="C248" s="73"/>
      <c r="D248" s="73" t="s">
        <v>945</v>
      </c>
      <c r="E248" s="76" t="s">
        <v>18</v>
      </c>
      <c r="F248" s="80" t="s">
        <v>1009</v>
      </c>
      <c r="G248" s="80" t="s">
        <v>1010</v>
      </c>
      <c r="H248" s="80" t="s">
        <v>1015</v>
      </c>
      <c r="I248" s="80" t="s">
        <v>1013</v>
      </c>
      <c r="J248" s="74" t="s">
        <v>9</v>
      </c>
      <c r="K248" s="74">
        <v>1</v>
      </c>
      <c r="L248" s="84">
        <v>43361</v>
      </c>
      <c r="M248" s="84">
        <v>43434</v>
      </c>
      <c r="N248" s="78">
        <f t="shared" si="69"/>
        <v>10.428571428571429</v>
      </c>
      <c r="O248" s="76" t="s">
        <v>2032</v>
      </c>
      <c r="P248" s="76">
        <v>1</v>
      </c>
      <c r="Q248" s="79">
        <f>IF(P248/K248&gt;1,100,+P248/K248*100)</f>
        <v>100</v>
      </c>
      <c r="R248" s="89">
        <f>+N248*Q248/100</f>
        <v>10.428571428571429</v>
      </c>
      <c r="S248" s="89">
        <f>IF(M248&lt;=$AG$1,R248,0)</f>
        <v>10.428571428571429</v>
      </c>
      <c r="T248" s="89">
        <f>IF($AG$1&gt;=M248,N248,0)</f>
        <v>10.428571428571429</v>
      </c>
      <c r="U248" s="73"/>
      <c r="V248" s="100" t="str">
        <f>IF(Q248=100,"CUMPLIDA",IF(M248-$AG$1&lt;0,"VENCIDA",IF(M248-$AG$1&lt;=30,"PRÓXIMA A VENCER",IF(Q248&gt;0,"CON AVANCE","EN TERMINO"))))</f>
        <v>CUMPLIDA</v>
      </c>
      <c r="W248" s="100" t="str">
        <f>IF(A248&lt;&gt;"",IF(AC248=1,"VENCIDO",IF(AC248=2,"PRÓXIMO A VENCER",IF(AC248=3,"EN TERMINO",IF(AC248=4,"CON AVANCE",IF(AC248=5,"CUMPLIDO",))))),"")</f>
        <v>CUMPLIDO</v>
      </c>
      <c r="X248" s="96" t="s">
        <v>1012</v>
      </c>
      <c r="Y248" s="104" t="str">
        <f t="shared" si="63"/>
        <v>H5DP17</v>
      </c>
      <c r="Z248" s="104">
        <f>IF(A248&lt;&gt;"",1,Z247+1)</f>
        <v>1</v>
      </c>
      <c r="AA248" s="104" t="str">
        <f t="shared" si="62"/>
        <v>H5DP17 - 1</v>
      </c>
      <c r="AB248" s="150">
        <f t="shared" si="66"/>
        <v>5</v>
      </c>
      <c r="AC248" s="150">
        <f t="shared" si="65"/>
        <v>5</v>
      </c>
      <c r="AD248" s="150" t="str">
        <f>IF(A248&lt;&gt;"",MID(F248,1,FIND(" ",F248,1)-1),AD247)</f>
        <v>H5DP17.</v>
      </c>
      <c r="AE248" s="150" t="str">
        <f t="shared" si="67"/>
        <v>H5DP17</v>
      </c>
      <c r="AF248" s="60"/>
      <c r="AG248" s="61"/>
      <c r="AH248" s="14"/>
    </row>
    <row r="249" spans="1:34" s="15" customFormat="1" ht="350.1" hidden="1" customHeight="1" x14ac:dyDescent="0.2">
      <c r="A249" s="141">
        <f>IF(ISBLANK(D249),"",COUNTA($D$2:D249))</f>
        <v>213</v>
      </c>
      <c r="B249" s="125">
        <f t="shared" si="64"/>
        <v>248</v>
      </c>
      <c r="C249" s="73"/>
      <c r="D249" s="73" t="s">
        <v>945</v>
      </c>
      <c r="E249" s="76" t="s">
        <v>18</v>
      </c>
      <c r="F249" s="80" t="s">
        <v>1234</v>
      </c>
      <c r="G249" s="80" t="s">
        <v>1011</v>
      </c>
      <c r="H249" s="80" t="s">
        <v>1402</v>
      </c>
      <c r="I249" s="80" t="s">
        <v>1400</v>
      </c>
      <c r="J249" s="74" t="s">
        <v>1453</v>
      </c>
      <c r="K249" s="74">
        <v>1</v>
      </c>
      <c r="L249" s="84">
        <v>43858</v>
      </c>
      <c r="M249" s="84">
        <v>44165</v>
      </c>
      <c r="N249" s="78">
        <f t="shared" si="69"/>
        <v>43.857142857142854</v>
      </c>
      <c r="O249" s="76" t="s">
        <v>2031</v>
      </c>
      <c r="P249" s="76">
        <v>0</v>
      </c>
      <c r="Q249" s="79">
        <f>IF(P249/K249&gt;1,100,+P249/K249*100)</f>
        <v>0</v>
      </c>
      <c r="R249" s="89">
        <f>+N249*Q249/100</f>
        <v>0</v>
      </c>
      <c r="S249" s="89">
        <f>IF(M249&lt;=$AG$1,R249,0)</f>
        <v>0</v>
      </c>
      <c r="T249" s="89">
        <f>IF($AG$1&gt;=M249,N249,0)</f>
        <v>43.857142857142854</v>
      </c>
      <c r="U249" s="73"/>
      <c r="V249" s="100" t="str">
        <f>IF(Q249=100,"CUMPLIDA",IF(M249-$AG$1&lt;0,"VENCIDA",IF(M249-$AG$1&lt;=30,"PRÓXIMA A VENCER",IF(Q249&gt;0,"CON AVANCE","EN TERMINO"))))</f>
        <v>VENCIDA</v>
      </c>
      <c r="W249" s="100" t="str">
        <f>IF(A249&lt;&gt;"",IF(AC249=1,"VENCIDO",IF(AC249=2,"PRÓXIMO A VENCER",IF(AC249=3,"EN TERMINO",IF(AC249=4,"CON AVANCE",IF(AC249=5,"CUMPLIDO",))))),"")</f>
        <v>VENCIDO</v>
      </c>
      <c r="X249" s="96" t="s">
        <v>1012</v>
      </c>
      <c r="Y249" s="104" t="str">
        <f t="shared" si="63"/>
        <v>H6DP17</v>
      </c>
      <c r="Z249" s="104">
        <f>IF(A249&lt;&gt;"",1,Z248+1)</f>
        <v>1</v>
      </c>
      <c r="AA249" s="104" t="str">
        <f t="shared" si="62"/>
        <v>H6DP17 - 1</v>
      </c>
      <c r="AB249" s="150">
        <f t="shared" si="66"/>
        <v>1</v>
      </c>
      <c r="AC249" s="150">
        <f t="shared" si="65"/>
        <v>1</v>
      </c>
      <c r="AD249" s="150" t="str">
        <f>IF(A249&lt;&gt;"",MID(F249,1,FIND(" ",F249,1)-1),AD248)</f>
        <v>H6DP17.</v>
      </c>
      <c r="AE249" s="150" t="str">
        <f t="shared" si="67"/>
        <v>H6DP17</v>
      </c>
      <c r="AF249" s="60"/>
      <c r="AG249" s="61"/>
      <c r="AH249" s="14"/>
    </row>
    <row r="250" spans="1:34" s="15" customFormat="1" ht="350.1" hidden="1" customHeight="1" x14ac:dyDescent="0.2">
      <c r="A250" s="141">
        <f>IF(ISBLANK(D250),"",COUNTA($D$2:D250))</f>
        <v>214</v>
      </c>
      <c r="B250" s="125">
        <f t="shared" si="64"/>
        <v>249</v>
      </c>
      <c r="C250" s="73"/>
      <c r="D250" s="73" t="s">
        <v>945</v>
      </c>
      <c r="E250" s="76" t="s">
        <v>18</v>
      </c>
      <c r="F250" s="80" t="s">
        <v>1235</v>
      </c>
      <c r="G250" s="80" t="s">
        <v>1008</v>
      </c>
      <c r="H250" s="80" t="s">
        <v>1402</v>
      </c>
      <c r="I250" s="80" t="s">
        <v>1400</v>
      </c>
      <c r="J250" s="74" t="s">
        <v>1453</v>
      </c>
      <c r="K250" s="74">
        <v>1</v>
      </c>
      <c r="L250" s="84">
        <v>43858</v>
      </c>
      <c r="M250" s="84">
        <v>44165</v>
      </c>
      <c r="N250" s="78">
        <f t="shared" si="69"/>
        <v>43.857142857142854</v>
      </c>
      <c r="O250" s="76" t="s">
        <v>2031</v>
      </c>
      <c r="P250" s="76">
        <v>0</v>
      </c>
      <c r="Q250" s="79">
        <f>IF(P250/K250&gt;1,100,+P250/K250*100)</f>
        <v>0</v>
      </c>
      <c r="R250" s="89">
        <f>+N250*Q250/100</f>
        <v>0</v>
      </c>
      <c r="S250" s="89">
        <f>IF(M250&lt;=$AG$1,R250,0)</f>
        <v>0</v>
      </c>
      <c r="T250" s="89">
        <f>IF($AG$1&gt;=M250,N250,0)</f>
        <v>43.857142857142854</v>
      </c>
      <c r="U250" s="73"/>
      <c r="V250" s="100" t="str">
        <f>IF(Q250=100,"CUMPLIDA",IF(M250-$AG$1&lt;0,"VENCIDA",IF(M250-$AG$1&lt;=30,"PRÓXIMA A VENCER",IF(Q250&gt;0,"CON AVANCE","EN TERMINO"))))</f>
        <v>VENCIDA</v>
      </c>
      <c r="W250" s="100" t="str">
        <f>IF(A250&lt;&gt;"",IF(AC250=1,"VENCIDO",IF(AC250=2,"PRÓXIMO A VENCER",IF(AC250=3,"EN TERMINO",IF(AC250=4,"CON AVANCE",IF(AC250=5,"CUMPLIDO",))))),"")</f>
        <v>VENCIDO</v>
      </c>
      <c r="X250" s="96" t="s">
        <v>1012</v>
      </c>
      <c r="Y250" s="104" t="str">
        <f t="shared" si="63"/>
        <v>H7DP17</v>
      </c>
      <c r="Z250" s="104">
        <f>IF(A250&lt;&gt;"",1,Z249+1)</f>
        <v>1</v>
      </c>
      <c r="AA250" s="104" t="str">
        <f t="shared" si="62"/>
        <v>H7DP17 - 1</v>
      </c>
      <c r="AB250" s="150">
        <f t="shared" si="66"/>
        <v>1</v>
      </c>
      <c r="AC250" s="150">
        <f t="shared" si="65"/>
        <v>1</v>
      </c>
      <c r="AD250" s="150" t="str">
        <f>IF(A250&lt;&gt;"",MID(F250,1,FIND(" ",F250,1)-1),AD249)</f>
        <v>H7DP17.</v>
      </c>
      <c r="AE250" s="150" t="str">
        <f t="shared" si="67"/>
        <v>H7DP17</v>
      </c>
      <c r="AF250" s="60"/>
      <c r="AG250" s="61"/>
      <c r="AH250" s="14"/>
    </row>
    <row r="251" spans="1:34" s="15" customFormat="1" ht="350.1" customHeight="1" x14ac:dyDescent="0.2">
      <c r="A251" s="141">
        <f>IF(ISBLANK(D251),"",COUNTA($D$2:D251))</f>
        <v>215</v>
      </c>
      <c r="B251" s="125">
        <f t="shared" si="64"/>
        <v>250</v>
      </c>
      <c r="C251" s="73"/>
      <c r="D251" s="73" t="s">
        <v>832</v>
      </c>
      <c r="E251" s="76" t="s">
        <v>91</v>
      </c>
      <c r="F251" s="75" t="s">
        <v>889</v>
      </c>
      <c r="G251" s="75" t="s">
        <v>890</v>
      </c>
      <c r="H251" s="75" t="s">
        <v>1395</v>
      </c>
      <c r="I251" s="75" t="s">
        <v>1382</v>
      </c>
      <c r="J251" s="76" t="s">
        <v>1383</v>
      </c>
      <c r="K251" s="76">
        <v>4</v>
      </c>
      <c r="L251" s="77">
        <v>43859</v>
      </c>
      <c r="M251" s="77">
        <v>44224</v>
      </c>
      <c r="N251" s="78">
        <f t="shared" ref="N251:N294" si="70">(+M251-L251)/7</f>
        <v>52.142857142857146</v>
      </c>
      <c r="O251" s="76" t="s">
        <v>359</v>
      </c>
      <c r="P251" s="76">
        <v>4</v>
      </c>
      <c r="Q251" s="79">
        <f>IF(P251/K251&gt;1,100,+P251/K251*100)</f>
        <v>100</v>
      </c>
      <c r="R251" s="89">
        <f>+N251*Q251/100</f>
        <v>52.142857142857146</v>
      </c>
      <c r="S251" s="89">
        <f>IF(M251&lt;=$AG$1,R251,0)</f>
        <v>52.142857142857146</v>
      </c>
      <c r="T251" s="89">
        <f>IF($AG$1&gt;=M251,N251,0)</f>
        <v>52.142857142857146</v>
      </c>
      <c r="U251" s="73" t="s">
        <v>1845</v>
      </c>
      <c r="V251" s="100" t="str">
        <f>IF(Q251=100,"CUMPLIDA",IF(M251-$AG$1&lt;0,"VENCIDA",IF(M251-$AG$1&lt;=30,"PRÓXIMA A VENCER",IF(Q251&gt;0,"CON AVANCE","EN TERMINO"))))</f>
        <v>CUMPLIDA</v>
      </c>
      <c r="W251" s="100" t="str">
        <f>IF(A251&lt;&gt;"",IF(AC251=1,"VENCIDO",IF(AC251=2,"PRÓXIMO A VENCER",IF(AC251=3,"EN TERMINO",IF(AC251=4,"CON AVANCE",IF(AC251=5,"CUMPLIDO",))))),"")</f>
        <v>CUMPLIDO</v>
      </c>
      <c r="X251" s="96" t="s">
        <v>949</v>
      </c>
      <c r="Y251" s="104" t="str">
        <f t="shared" ref="Y251:Y296" si="71">AE251</f>
        <v>H2AF17</v>
      </c>
      <c r="Z251" s="104">
        <f>IF(A251&lt;&gt;"",1,#REF!+1)</f>
        <v>1</v>
      </c>
      <c r="AA251" s="104" t="str">
        <f t="shared" ref="AA251:AA298" si="72">CONCATENATE(Y251," - ",Z251)</f>
        <v>H2AF17 - 1</v>
      </c>
      <c r="AB251" s="150">
        <f t="shared" si="66"/>
        <v>5</v>
      </c>
      <c r="AC251" s="150">
        <f t="shared" si="65"/>
        <v>5</v>
      </c>
      <c r="AD251" s="150" t="str">
        <f>IF(A251&lt;&gt;"",MID(F251,1,FIND(" ",F251,1)-1),AD250)</f>
        <v>H2AF17.</v>
      </c>
      <c r="AE251" s="150" t="str">
        <f t="shared" si="67"/>
        <v>H2AF17</v>
      </c>
      <c r="AF251" s="60"/>
      <c r="AG251" s="61"/>
      <c r="AH251" s="14"/>
    </row>
    <row r="252" spans="1:34" s="15" customFormat="1" ht="350.1" hidden="1" customHeight="1" x14ac:dyDescent="0.2">
      <c r="A252" s="141">
        <f>IF(ISBLANK(D252),"",COUNTA($D$2:D252))</f>
        <v>216</v>
      </c>
      <c r="B252" s="125">
        <f t="shared" si="64"/>
        <v>251</v>
      </c>
      <c r="C252" s="73"/>
      <c r="D252" s="73" t="s">
        <v>947</v>
      </c>
      <c r="E252" s="76" t="s">
        <v>91</v>
      </c>
      <c r="F252" s="75" t="s">
        <v>1384</v>
      </c>
      <c r="G252" s="75" t="s">
        <v>891</v>
      </c>
      <c r="H252" s="75" t="s">
        <v>1396</v>
      </c>
      <c r="I252" s="75" t="s">
        <v>1385</v>
      </c>
      <c r="J252" s="76" t="s">
        <v>1386</v>
      </c>
      <c r="K252" s="76">
        <v>4</v>
      </c>
      <c r="L252" s="77">
        <v>43859</v>
      </c>
      <c r="M252" s="77">
        <v>44224</v>
      </c>
      <c r="N252" s="78">
        <f t="shared" si="70"/>
        <v>52.142857142857146</v>
      </c>
      <c r="O252" s="76" t="s">
        <v>359</v>
      </c>
      <c r="P252" s="76">
        <v>0</v>
      </c>
      <c r="Q252" s="79">
        <f>IF(P252/K252&gt;1,100,+P252/K252*100)</f>
        <v>0</v>
      </c>
      <c r="R252" s="89">
        <f>+N252*Q252/100</f>
        <v>0</v>
      </c>
      <c r="S252" s="89">
        <f>IF(M252&lt;=$AG$1,R252,0)</f>
        <v>0</v>
      </c>
      <c r="T252" s="89">
        <f>IF($AG$1&gt;=M252,N252,0)</f>
        <v>52.142857142857146</v>
      </c>
      <c r="U252" s="73" t="s">
        <v>1845</v>
      </c>
      <c r="V252" s="100" t="str">
        <f>IF(Q252=100,"CUMPLIDA",IF(M252-$AG$1&lt;0,"VENCIDA",IF(M252-$AG$1&lt;=30,"PRÓXIMA A VENCER",IF(Q252&gt;0,"CON AVANCE","EN TERMINO"))))</f>
        <v>VENCIDA</v>
      </c>
      <c r="W252" s="100" t="str">
        <f>IF(A252&lt;&gt;"",IF(AC252=1,"VENCIDO",IF(AC252=2,"PRÓXIMO A VENCER",IF(AC252=3,"EN TERMINO",IF(AC252=4,"CON AVANCE",IF(AC252=5,"CUMPLIDO",))))),"")</f>
        <v>VENCIDO</v>
      </c>
      <c r="X252" s="96" t="s">
        <v>949</v>
      </c>
      <c r="Y252" s="104" t="str">
        <f t="shared" si="71"/>
        <v>H3AF17</v>
      </c>
      <c r="Z252" s="104">
        <f>IF(A252&lt;&gt;"",1,Z251+1)</f>
        <v>1</v>
      </c>
      <c r="AA252" s="104" t="str">
        <f t="shared" si="72"/>
        <v>H3AF17 - 1</v>
      </c>
      <c r="AB252" s="150">
        <f t="shared" si="66"/>
        <v>1</v>
      </c>
      <c r="AC252" s="150">
        <f t="shared" si="65"/>
        <v>1</v>
      </c>
      <c r="AD252" s="150" t="str">
        <f>IF(A252&lt;&gt;"",MID(F252,1,FIND(" ",F252,1)-1),AD251)</f>
        <v>H3AF17.</v>
      </c>
      <c r="AE252" s="150" t="str">
        <f t="shared" si="67"/>
        <v>H3AF17</v>
      </c>
      <c r="AF252" s="60"/>
      <c r="AG252" s="61"/>
      <c r="AH252" s="14"/>
    </row>
    <row r="253" spans="1:34" s="15" customFormat="1" ht="350.1" customHeight="1" x14ac:dyDescent="0.2">
      <c r="A253" s="141">
        <f>IF(ISBLANK(D253),"",COUNTA($D$2:D253))</f>
        <v>217</v>
      </c>
      <c r="B253" s="125">
        <f t="shared" si="64"/>
        <v>252</v>
      </c>
      <c r="C253" s="73"/>
      <c r="D253" s="73" t="s">
        <v>947</v>
      </c>
      <c r="E253" s="76" t="s">
        <v>91</v>
      </c>
      <c r="F253" s="75" t="s">
        <v>892</v>
      </c>
      <c r="G253" s="75" t="s">
        <v>893</v>
      </c>
      <c r="H253" s="75" t="s">
        <v>894</v>
      </c>
      <c r="I253" s="75" t="s">
        <v>1153</v>
      </c>
      <c r="J253" s="76" t="s">
        <v>895</v>
      </c>
      <c r="K253" s="76">
        <v>3</v>
      </c>
      <c r="L253" s="77">
        <v>43313</v>
      </c>
      <c r="M253" s="77">
        <v>43497</v>
      </c>
      <c r="N253" s="78">
        <f t="shared" si="70"/>
        <v>26.285714285714285</v>
      </c>
      <c r="O253" s="76" t="s">
        <v>2064</v>
      </c>
      <c r="P253" s="76">
        <v>3</v>
      </c>
      <c r="Q253" s="79">
        <f>IF(P253/K253&gt;1,100,+P253/K253*100)</f>
        <v>100</v>
      </c>
      <c r="R253" s="89">
        <f>+N253*Q253/100</f>
        <v>26.285714285714285</v>
      </c>
      <c r="S253" s="89">
        <f>IF(M253&lt;=$AG$1,R253,0)</f>
        <v>26.285714285714285</v>
      </c>
      <c r="T253" s="89">
        <f>IF($AG$1&gt;=M253,N253,0)</f>
        <v>26.285714285714285</v>
      </c>
      <c r="U253" s="73" t="s">
        <v>1845</v>
      </c>
      <c r="V253" s="100" t="str">
        <f>IF(Q253=100,"CUMPLIDA",IF(M253-$AG$1&lt;0,"VENCIDA",IF(M253-$AG$1&lt;=30,"PRÓXIMA A VENCER",IF(Q253&gt;0,"CON AVANCE","EN TERMINO"))))</f>
        <v>CUMPLIDA</v>
      </c>
      <c r="W253" s="100" t="str">
        <f>IF(A253&lt;&gt;"",IF(AC253=1,"VENCIDO",IF(AC253=2,"PRÓXIMO A VENCER",IF(AC253=3,"EN TERMINO",IF(AC253=4,"CON AVANCE",IF(AC253=5,"CUMPLIDO",))))),"")</f>
        <v>CUMPLIDO</v>
      </c>
      <c r="X253" s="96" t="s">
        <v>949</v>
      </c>
      <c r="Y253" s="104" t="str">
        <f t="shared" si="71"/>
        <v>H7AF17</v>
      </c>
      <c r="Z253" s="104">
        <f>IF(A253&lt;&gt;"",1,#REF!+1)</f>
        <v>1</v>
      </c>
      <c r="AA253" s="104" t="str">
        <f t="shared" si="72"/>
        <v>H7AF17 - 1</v>
      </c>
      <c r="AB253" s="150">
        <f t="shared" si="66"/>
        <v>5</v>
      </c>
      <c r="AC253" s="150">
        <f t="shared" si="65"/>
        <v>5</v>
      </c>
      <c r="AD253" s="150" t="str">
        <f>IF(A253&lt;&gt;"",MID(F253,1,FIND(" ",F253,1)-1),AD252)</f>
        <v>H7AF17.</v>
      </c>
      <c r="AE253" s="150" t="str">
        <f t="shared" si="67"/>
        <v>H7AF17</v>
      </c>
      <c r="AF253" s="60"/>
      <c r="AG253" s="61"/>
      <c r="AH253" s="14"/>
    </row>
    <row r="254" spans="1:34" s="15" customFormat="1" ht="350.1" customHeight="1" x14ac:dyDescent="0.2">
      <c r="A254" s="141">
        <f>IF(ISBLANK(D254),"",COUNTA($D$2:D254))</f>
        <v>218</v>
      </c>
      <c r="B254" s="125">
        <f t="shared" si="64"/>
        <v>253</v>
      </c>
      <c r="C254" s="73"/>
      <c r="D254" s="73" t="s">
        <v>832</v>
      </c>
      <c r="E254" s="76" t="s">
        <v>104</v>
      </c>
      <c r="F254" s="75" t="s">
        <v>896</v>
      </c>
      <c r="G254" s="75" t="s">
        <v>897</v>
      </c>
      <c r="H254" s="75" t="s">
        <v>898</v>
      </c>
      <c r="I254" s="75" t="s">
        <v>1154</v>
      </c>
      <c r="J254" s="76" t="s">
        <v>899</v>
      </c>
      <c r="K254" s="76">
        <v>1</v>
      </c>
      <c r="L254" s="77">
        <v>43405</v>
      </c>
      <c r="M254" s="77">
        <v>43554</v>
      </c>
      <c r="N254" s="78">
        <f t="shared" si="70"/>
        <v>21.285714285714285</v>
      </c>
      <c r="O254" s="76" t="s">
        <v>381</v>
      </c>
      <c r="P254" s="76">
        <v>1</v>
      </c>
      <c r="Q254" s="79">
        <f>IF(P254/K254&gt;1,100,+P254/K254*100)</f>
        <v>100</v>
      </c>
      <c r="R254" s="89">
        <f>+N254*Q254/100</f>
        <v>21.285714285714285</v>
      </c>
      <c r="S254" s="89">
        <f>IF(M254&lt;=$AG$1,R254,0)</f>
        <v>21.285714285714285</v>
      </c>
      <c r="T254" s="89">
        <f>IF($AG$1&gt;=M254,N254,0)</f>
        <v>21.285714285714285</v>
      </c>
      <c r="U254" s="73" t="s">
        <v>1845</v>
      </c>
      <c r="V254" s="100" t="str">
        <f>IF(Q254=100,"CUMPLIDA",IF(M254-$AG$1&lt;0,"VENCIDA",IF(M254-$AG$1&lt;=30,"PRÓXIMA A VENCER",IF(Q254&gt;0,"CON AVANCE","EN TERMINO"))))</f>
        <v>CUMPLIDA</v>
      </c>
      <c r="W254" s="100" t="str">
        <f>IF(A254&lt;&gt;"",IF(AC254=1,"VENCIDO",IF(AC254=2,"PRÓXIMO A VENCER",IF(AC254=3,"EN TERMINO",IF(AC254=4,"CON AVANCE",IF(AC254=5,"CUMPLIDO",))))),"")</f>
        <v>CUMPLIDO</v>
      </c>
      <c r="X254" s="96" t="s">
        <v>949</v>
      </c>
      <c r="Y254" s="104" t="str">
        <f t="shared" si="71"/>
        <v>H18AF17</v>
      </c>
      <c r="Z254" s="104">
        <f>IF(A254&lt;&gt;"",1,#REF!+1)</f>
        <v>1</v>
      </c>
      <c r="AA254" s="104" t="str">
        <f t="shared" si="72"/>
        <v>H18AF17 - 1</v>
      </c>
      <c r="AB254" s="150">
        <f t="shared" si="66"/>
        <v>5</v>
      </c>
      <c r="AC254" s="150">
        <f t="shared" si="65"/>
        <v>5</v>
      </c>
      <c r="AD254" s="150" t="str">
        <f>IF(A254&lt;&gt;"",MID(F254,1,FIND(" ",F254,1)-1),AD253)</f>
        <v>H18AF17.</v>
      </c>
      <c r="AE254" s="150" t="str">
        <f t="shared" si="67"/>
        <v>H18AF17</v>
      </c>
      <c r="AF254" s="60"/>
      <c r="AG254" s="61"/>
      <c r="AH254" s="14"/>
    </row>
    <row r="255" spans="1:34" s="15" customFormat="1" ht="350.1" customHeight="1" x14ac:dyDescent="0.2">
      <c r="A255" s="141">
        <f>IF(ISBLANK(D255),"",COUNTA($D$2:D255))</f>
        <v>219</v>
      </c>
      <c r="B255" s="125">
        <f t="shared" si="64"/>
        <v>254</v>
      </c>
      <c r="C255" s="73"/>
      <c r="D255" s="73" t="s">
        <v>947</v>
      </c>
      <c r="E255" s="102" t="s">
        <v>35</v>
      </c>
      <c r="F255" s="85" t="s">
        <v>1426</v>
      </c>
      <c r="G255" s="86" t="s">
        <v>900</v>
      </c>
      <c r="H255" s="86" t="s">
        <v>1406</v>
      </c>
      <c r="I255" s="86" t="s">
        <v>1407</v>
      </c>
      <c r="J255" s="88" t="s">
        <v>1428</v>
      </c>
      <c r="K255" s="73">
        <v>8</v>
      </c>
      <c r="L255" s="77">
        <v>43831</v>
      </c>
      <c r="M255" s="77">
        <v>43921</v>
      </c>
      <c r="N255" s="78">
        <f t="shared" si="70"/>
        <v>12.857142857142858</v>
      </c>
      <c r="O255" s="76" t="s">
        <v>2042</v>
      </c>
      <c r="P255" s="76">
        <v>8</v>
      </c>
      <c r="Q255" s="79">
        <f>IF(P255/K255&gt;1,100,+P255/K255*100)</f>
        <v>100</v>
      </c>
      <c r="R255" s="89">
        <f>+N255*Q255/100</f>
        <v>12.857142857142858</v>
      </c>
      <c r="S255" s="89">
        <f>IF(M255&lt;=$AG$1,R255,0)</f>
        <v>12.857142857142858</v>
      </c>
      <c r="T255" s="89">
        <f>IF($AG$1&gt;=M255,N255,0)</f>
        <v>12.857142857142858</v>
      </c>
      <c r="U255" s="73" t="s">
        <v>1845</v>
      </c>
      <c r="V255" s="100" t="str">
        <f>IF(Q255=100,"CUMPLIDA",IF(M255-$AG$1&lt;0,"VENCIDA",IF(M255-$AG$1&lt;=30,"PRÓXIMA A VENCER",IF(Q255&gt;0,"CON AVANCE","EN TERMINO"))))</f>
        <v>CUMPLIDA</v>
      </c>
      <c r="W255" s="100" t="str">
        <f>IF(A255&lt;&gt;"",IF(AC255=1,"VENCIDO",IF(AC255=2,"PRÓXIMO A VENCER",IF(AC255=3,"EN TERMINO",IF(AC255=4,"CON AVANCE",IF(AC255=5,"CUMPLIDO",))))),"")</f>
        <v>CUMPLIDO</v>
      </c>
      <c r="X255" s="96" t="s">
        <v>949</v>
      </c>
      <c r="Y255" s="104" t="str">
        <f t="shared" si="71"/>
        <v>H24AF17</v>
      </c>
      <c r="Z255" s="104">
        <f>IF(A255&lt;&gt;"",1,#REF!+1)</f>
        <v>1</v>
      </c>
      <c r="AA255" s="104" t="str">
        <f t="shared" si="72"/>
        <v>H24AF17 - 1</v>
      </c>
      <c r="AB255" s="150">
        <f t="shared" si="66"/>
        <v>5</v>
      </c>
      <c r="AC255" s="150">
        <f t="shared" si="65"/>
        <v>5</v>
      </c>
      <c r="AD255" s="150" t="str">
        <f>IF(A255&lt;&gt;"",MID(F255,1,FIND(" ",F255,1)-1),AD254)</f>
        <v>H24AF17.</v>
      </c>
      <c r="AE255" s="150" t="str">
        <f t="shared" si="67"/>
        <v>H24AF17</v>
      </c>
      <c r="AF255" s="60"/>
      <c r="AG255" s="61"/>
      <c r="AH255" s="14"/>
    </row>
    <row r="256" spans="1:34" s="15" customFormat="1" ht="350.1" customHeight="1" x14ac:dyDescent="0.2">
      <c r="A256" s="141" t="str">
        <f>IF(ISBLANK(D256),"",COUNTA($D$2:D256))</f>
        <v/>
      </c>
      <c r="B256" s="125">
        <f t="shared" si="64"/>
        <v>255</v>
      </c>
      <c r="C256" s="73"/>
      <c r="D256" s="73"/>
      <c r="E256" s="102" t="s">
        <v>35</v>
      </c>
      <c r="F256" s="85" t="s">
        <v>1427</v>
      </c>
      <c r="G256" s="86" t="s">
        <v>900</v>
      </c>
      <c r="H256" s="86" t="s">
        <v>1406</v>
      </c>
      <c r="I256" s="86" t="s">
        <v>1410</v>
      </c>
      <c r="J256" s="88" t="s">
        <v>1429</v>
      </c>
      <c r="K256" s="73">
        <v>4</v>
      </c>
      <c r="L256" s="77">
        <v>43831</v>
      </c>
      <c r="M256" s="77">
        <v>44196</v>
      </c>
      <c r="N256" s="78">
        <f t="shared" ref="N256" si="73">(+M256-L256)/7</f>
        <v>52.142857142857146</v>
      </c>
      <c r="O256" s="76" t="s">
        <v>2042</v>
      </c>
      <c r="P256" s="76">
        <v>4</v>
      </c>
      <c r="Q256" s="79">
        <f>IF(P256/K256&gt;1,100,+P256/K256*100)</f>
        <v>100</v>
      </c>
      <c r="R256" s="89">
        <f>+N256*Q256/100</f>
        <v>52.142857142857146</v>
      </c>
      <c r="S256" s="89">
        <f>IF(M256&lt;=$AG$1,R256,0)</f>
        <v>52.142857142857146</v>
      </c>
      <c r="T256" s="89">
        <f>IF($AG$1&gt;=M256,N256,0)</f>
        <v>52.142857142857146</v>
      </c>
      <c r="U256" s="73" t="s">
        <v>1845</v>
      </c>
      <c r="V256" s="100" t="str">
        <f>IF(Q256=100,"CUMPLIDA",IF(M256-$AG$1&lt;0,"VENCIDA",IF(M256-$AG$1&lt;=30,"PRÓXIMA A VENCER",IF(Q256&gt;0,"CON AVANCE","EN TERMINO"))))</f>
        <v>CUMPLIDA</v>
      </c>
      <c r="W256" s="100" t="str">
        <f>IF(A256&lt;&gt;"",IF(AC256=1,"VENCIDO",IF(AC256=2,"PRÓXIMO A VENCER",IF(AC256=3,"EN TERMINO",IF(AC256=4,"CON AVANCE",IF(AC256=5,"CUMPLIDO",))))),"")</f>
        <v/>
      </c>
      <c r="X256" s="96" t="s">
        <v>949</v>
      </c>
      <c r="Y256" s="104" t="str">
        <f t="shared" si="71"/>
        <v>H24AF17</v>
      </c>
      <c r="Z256" s="104">
        <f>IF(A256&lt;&gt;"",1,Z255+1)</f>
        <v>2</v>
      </c>
      <c r="AA256" s="104" t="str">
        <f t="shared" si="72"/>
        <v>H24AF17 - 2</v>
      </c>
      <c r="AB256" s="150">
        <f t="shared" si="66"/>
        <v>5</v>
      </c>
      <c r="AC256" s="150">
        <f t="shared" si="65"/>
        <v>5</v>
      </c>
      <c r="AD256" s="150" t="str">
        <f>IF(A256&lt;&gt;"",MID(F256,1,FIND(" ",F256,1)-1),AD255)</f>
        <v>H24AF17.</v>
      </c>
      <c r="AE256" s="150" t="str">
        <f t="shared" si="67"/>
        <v>H24AF17</v>
      </c>
      <c r="AF256" s="60"/>
      <c r="AG256" s="61"/>
      <c r="AH256" s="14"/>
    </row>
    <row r="257" spans="1:34" s="15" customFormat="1" ht="350.1" customHeight="1" x14ac:dyDescent="0.2">
      <c r="A257" s="141">
        <f>IF(ISBLANK(D257),"",COUNTA($D$2:D257))</f>
        <v>220</v>
      </c>
      <c r="B257" s="125">
        <f t="shared" si="64"/>
        <v>256</v>
      </c>
      <c r="C257" s="73"/>
      <c r="D257" s="73" t="s">
        <v>947</v>
      </c>
      <c r="E257" s="102" t="s">
        <v>35</v>
      </c>
      <c r="F257" s="85" t="s">
        <v>901</v>
      </c>
      <c r="G257" s="86" t="s">
        <v>900</v>
      </c>
      <c r="H257" s="86" t="s">
        <v>1406</v>
      </c>
      <c r="I257" s="86" t="s">
        <v>1407</v>
      </c>
      <c r="J257" s="88" t="s">
        <v>1428</v>
      </c>
      <c r="K257" s="73">
        <v>8</v>
      </c>
      <c r="L257" s="77">
        <v>43831</v>
      </c>
      <c r="M257" s="77">
        <v>43921</v>
      </c>
      <c r="N257" s="78">
        <f t="shared" si="70"/>
        <v>12.857142857142858</v>
      </c>
      <c r="O257" s="76" t="s">
        <v>2042</v>
      </c>
      <c r="P257" s="76">
        <v>8</v>
      </c>
      <c r="Q257" s="79">
        <f>IF(P257/K257&gt;1,100,+P257/K257*100)</f>
        <v>100</v>
      </c>
      <c r="R257" s="89">
        <f>+N257*Q257/100</f>
        <v>12.857142857142858</v>
      </c>
      <c r="S257" s="89">
        <f>IF(M257&lt;=$AG$1,R257,0)</f>
        <v>12.857142857142858</v>
      </c>
      <c r="T257" s="89">
        <f>IF($AG$1&gt;=M257,N257,0)</f>
        <v>12.857142857142858</v>
      </c>
      <c r="U257" s="73" t="s">
        <v>1845</v>
      </c>
      <c r="V257" s="100" t="str">
        <f>IF(Q257=100,"CUMPLIDA",IF(M257-$AG$1&lt;0,"VENCIDA",IF(M257-$AG$1&lt;=30,"PRÓXIMA A VENCER",IF(Q257&gt;0,"CON AVANCE","EN TERMINO"))))</f>
        <v>CUMPLIDA</v>
      </c>
      <c r="W257" s="100" t="str">
        <f>IF(A257&lt;&gt;"",IF(AC257=1,"VENCIDO",IF(AC257=2,"PRÓXIMO A VENCER",IF(AC257=3,"EN TERMINO",IF(AC257=4,"CON AVANCE",IF(AC257=5,"CUMPLIDO",))))),"")</f>
        <v>CUMPLIDO</v>
      </c>
      <c r="X257" s="96" t="s">
        <v>949</v>
      </c>
      <c r="Y257" s="104" t="str">
        <f t="shared" si="71"/>
        <v>H25AF17</v>
      </c>
      <c r="Z257" s="104">
        <f>IF(A257&lt;&gt;"",1,Z256+1)</f>
        <v>1</v>
      </c>
      <c r="AA257" s="104" t="str">
        <f t="shared" si="72"/>
        <v>H25AF17 - 1</v>
      </c>
      <c r="AB257" s="150">
        <f t="shared" si="66"/>
        <v>5</v>
      </c>
      <c r="AC257" s="150">
        <f t="shared" si="65"/>
        <v>5</v>
      </c>
      <c r="AD257" s="150" t="str">
        <f>IF(A257&lt;&gt;"",MID(F257,1,FIND(" ",F257,1)-1),AD256)</f>
        <v>H25AF17.</v>
      </c>
      <c r="AE257" s="150" t="str">
        <f t="shared" si="67"/>
        <v>H25AF17</v>
      </c>
      <c r="AF257" s="60"/>
      <c r="AG257" s="61"/>
      <c r="AH257" s="14"/>
    </row>
    <row r="258" spans="1:34" s="15" customFormat="1" ht="350.1" customHeight="1" x14ac:dyDescent="0.2">
      <c r="A258" s="141" t="str">
        <f>IF(ISBLANK(D258),"",COUNTA($D$2:D258))</f>
        <v/>
      </c>
      <c r="B258" s="125">
        <f t="shared" ref="B258:B321" si="74">ROW()-1</f>
        <v>257</v>
      </c>
      <c r="C258" s="73"/>
      <c r="D258" s="73"/>
      <c r="E258" s="102" t="s">
        <v>35</v>
      </c>
      <c r="F258" s="85" t="s">
        <v>902</v>
      </c>
      <c r="G258" s="86" t="s">
        <v>900</v>
      </c>
      <c r="H258" s="86" t="s">
        <v>1406</v>
      </c>
      <c r="I258" s="86" t="s">
        <v>1410</v>
      </c>
      <c r="J258" s="88" t="s">
        <v>1429</v>
      </c>
      <c r="K258" s="73">
        <v>4</v>
      </c>
      <c r="L258" s="77">
        <v>43831</v>
      </c>
      <c r="M258" s="77">
        <v>44196</v>
      </c>
      <c r="N258" s="78">
        <f t="shared" si="70"/>
        <v>52.142857142857146</v>
      </c>
      <c r="O258" s="76" t="s">
        <v>2042</v>
      </c>
      <c r="P258" s="76">
        <v>4</v>
      </c>
      <c r="Q258" s="79">
        <f>IF(P258/K258&gt;1,100,+P258/K258*100)</f>
        <v>100</v>
      </c>
      <c r="R258" s="89">
        <f>+N258*Q258/100</f>
        <v>52.142857142857146</v>
      </c>
      <c r="S258" s="89">
        <f>IF(M258&lt;=$AG$1,R258,0)</f>
        <v>52.142857142857146</v>
      </c>
      <c r="T258" s="89">
        <f>IF($AG$1&gt;=M258,N258,0)</f>
        <v>52.142857142857146</v>
      </c>
      <c r="U258" s="73" t="s">
        <v>1845</v>
      </c>
      <c r="V258" s="100" t="str">
        <f>IF(Q258=100,"CUMPLIDA",IF(M258-$AG$1&lt;0,"VENCIDA",IF(M258-$AG$1&lt;=30,"PRÓXIMA A VENCER",IF(Q258&gt;0,"CON AVANCE","EN TERMINO"))))</f>
        <v>CUMPLIDA</v>
      </c>
      <c r="W258" s="100" t="str">
        <f>IF(A258&lt;&gt;"",IF(AC258=1,"VENCIDO",IF(AC258=2,"PRÓXIMO A VENCER",IF(AC258=3,"EN TERMINO",IF(AC258=4,"CON AVANCE",IF(AC258=5,"CUMPLIDO",))))),"")</f>
        <v/>
      </c>
      <c r="X258" s="96" t="s">
        <v>949</v>
      </c>
      <c r="Y258" s="104" t="str">
        <f t="shared" si="71"/>
        <v>H25AF17</v>
      </c>
      <c r="Z258" s="104">
        <f>IF(A258&lt;&gt;"",1,Z257+1)</f>
        <v>2</v>
      </c>
      <c r="AA258" s="104" t="str">
        <f t="shared" si="72"/>
        <v>H25AF17 - 2</v>
      </c>
      <c r="AB258" s="150">
        <f t="shared" si="66"/>
        <v>5</v>
      </c>
      <c r="AC258" s="150">
        <f t="shared" si="65"/>
        <v>5</v>
      </c>
      <c r="AD258" s="150" t="str">
        <f>IF(A258&lt;&gt;"",MID(F258,1,FIND(" ",F258,1)-1),AD257)</f>
        <v>H25AF17.</v>
      </c>
      <c r="AE258" s="150" t="str">
        <f t="shared" si="67"/>
        <v>H25AF17</v>
      </c>
      <c r="AF258" s="60"/>
      <c r="AG258" s="61"/>
      <c r="AH258" s="14"/>
    </row>
    <row r="259" spans="1:34" s="15" customFormat="1" ht="350.1" customHeight="1" x14ac:dyDescent="0.2">
      <c r="A259" s="141">
        <f>IF(ISBLANK(D259),"",COUNTA($D$2:D259))</f>
        <v>221</v>
      </c>
      <c r="B259" s="125">
        <f t="shared" si="74"/>
        <v>258</v>
      </c>
      <c r="C259" s="73"/>
      <c r="D259" s="73" t="s">
        <v>947</v>
      </c>
      <c r="E259" s="102" t="s">
        <v>35</v>
      </c>
      <c r="F259" s="85" t="s">
        <v>1430</v>
      </c>
      <c r="G259" s="86" t="s">
        <v>900</v>
      </c>
      <c r="H259" s="86" t="s">
        <v>1406</v>
      </c>
      <c r="I259" s="86" t="s">
        <v>1407</v>
      </c>
      <c r="J259" s="88" t="s">
        <v>1428</v>
      </c>
      <c r="K259" s="73">
        <v>8</v>
      </c>
      <c r="L259" s="77">
        <v>43831</v>
      </c>
      <c r="M259" s="77">
        <v>43921</v>
      </c>
      <c r="N259" s="78">
        <f t="shared" si="70"/>
        <v>12.857142857142858</v>
      </c>
      <c r="O259" s="76" t="s">
        <v>2042</v>
      </c>
      <c r="P259" s="76">
        <v>8</v>
      </c>
      <c r="Q259" s="79">
        <f>IF(P259/K259&gt;1,100,+P259/K259*100)</f>
        <v>100</v>
      </c>
      <c r="R259" s="89">
        <f>+N259*Q259/100</f>
        <v>12.857142857142858</v>
      </c>
      <c r="S259" s="89">
        <f>IF(M259&lt;=$AG$1,R259,0)</f>
        <v>12.857142857142858</v>
      </c>
      <c r="T259" s="89">
        <f>IF($AG$1&gt;=M259,N259,0)</f>
        <v>12.857142857142858</v>
      </c>
      <c r="U259" s="73" t="s">
        <v>1845</v>
      </c>
      <c r="V259" s="100" t="str">
        <f>IF(Q259=100,"CUMPLIDA",IF(M259-$AG$1&lt;0,"VENCIDA",IF(M259-$AG$1&lt;=30,"PRÓXIMA A VENCER",IF(Q259&gt;0,"CON AVANCE","EN TERMINO"))))</f>
        <v>CUMPLIDA</v>
      </c>
      <c r="W259" s="100" t="str">
        <f>IF(A259&lt;&gt;"",IF(AC259=1,"VENCIDO",IF(AC259=2,"PRÓXIMO A VENCER",IF(AC259=3,"EN TERMINO",IF(AC259=4,"CON AVANCE",IF(AC259=5,"CUMPLIDO",))))),"")</f>
        <v>CUMPLIDO</v>
      </c>
      <c r="X259" s="96" t="s">
        <v>949</v>
      </c>
      <c r="Y259" s="104" t="str">
        <f t="shared" si="71"/>
        <v>H26AF17</v>
      </c>
      <c r="Z259" s="104">
        <f>IF(A259&lt;&gt;"",1,Z258+1)</f>
        <v>1</v>
      </c>
      <c r="AA259" s="104" t="str">
        <f t="shared" si="72"/>
        <v>H26AF17 - 1</v>
      </c>
      <c r="AB259" s="150">
        <f t="shared" si="66"/>
        <v>5</v>
      </c>
      <c r="AC259" s="150">
        <f t="shared" si="65"/>
        <v>5</v>
      </c>
      <c r="AD259" s="150" t="str">
        <f>IF(A259&lt;&gt;"",MID(F259,1,FIND(" ",F259,1)-1),AD258)</f>
        <v>H26AF17.</v>
      </c>
      <c r="AE259" s="150" t="str">
        <f t="shared" si="67"/>
        <v>H26AF17</v>
      </c>
      <c r="AF259" s="60"/>
      <c r="AG259" s="61"/>
      <c r="AH259" s="14"/>
    </row>
    <row r="260" spans="1:34" s="15" customFormat="1" ht="350.1" customHeight="1" x14ac:dyDescent="0.2">
      <c r="A260" s="141" t="str">
        <f>IF(ISBLANK(D260),"",COUNTA($D$2:D260))</f>
        <v/>
      </c>
      <c r="B260" s="125">
        <f t="shared" si="74"/>
        <v>259</v>
      </c>
      <c r="C260" s="73"/>
      <c r="D260" s="73"/>
      <c r="E260" s="102" t="s">
        <v>35</v>
      </c>
      <c r="F260" s="85" t="s">
        <v>1431</v>
      </c>
      <c r="G260" s="86" t="s">
        <v>900</v>
      </c>
      <c r="H260" s="86" t="s">
        <v>1406</v>
      </c>
      <c r="I260" s="86" t="s">
        <v>1410</v>
      </c>
      <c r="J260" s="88" t="s">
        <v>1429</v>
      </c>
      <c r="K260" s="73">
        <v>4</v>
      </c>
      <c r="L260" s="77">
        <v>43831</v>
      </c>
      <c r="M260" s="77">
        <v>44196</v>
      </c>
      <c r="N260" s="78">
        <f t="shared" ref="N260" si="75">(+M260-L260)/7</f>
        <v>52.142857142857146</v>
      </c>
      <c r="O260" s="76" t="s">
        <v>2042</v>
      </c>
      <c r="P260" s="76">
        <v>4</v>
      </c>
      <c r="Q260" s="79">
        <f>IF(P260/K260&gt;1,100,+P260/K260*100)</f>
        <v>100</v>
      </c>
      <c r="R260" s="89">
        <f>+N260*Q260/100</f>
        <v>52.142857142857146</v>
      </c>
      <c r="S260" s="89">
        <f>IF(M260&lt;=$AG$1,R260,0)</f>
        <v>52.142857142857146</v>
      </c>
      <c r="T260" s="89">
        <f>IF($AG$1&gt;=M260,N260,0)</f>
        <v>52.142857142857146</v>
      </c>
      <c r="U260" s="73" t="s">
        <v>1845</v>
      </c>
      <c r="V260" s="100" t="str">
        <f>IF(Q260=100,"CUMPLIDA",IF(M260-$AG$1&lt;0,"VENCIDA",IF(M260-$AG$1&lt;=30,"PRÓXIMA A VENCER",IF(Q260&gt;0,"CON AVANCE","EN TERMINO"))))</f>
        <v>CUMPLIDA</v>
      </c>
      <c r="W260" s="100" t="str">
        <f>IF(A260&lt;&gt;"",IF(AC260=1,"VENCIDO",IF(AC260=2,"PRÓXIMO A VENCER",IF(AC260=3,"EN TERMINO",IF(AC260=4,"CON AVANCE",IF(AC260=5,"CUMPLIDO",))))),"")</f>
        <v/>
      </c>
      <c r="X260" s="96" t="s">
        <v>949</v>
      </c>
      <c r="Y260" s="104" t="str">
        <f t="shared" si="71"/>
        <v>H26AF17</v>
      </c>
      <c r="Z260" s="104">
        <f>IF(A260&lt;&gt;"",1,Z259+1)</f>
        <v>2</v>
      </c>
      <c r="AA260" s="104" t="str">
        <f t="shared" si="72"/>
        <v>H26AF17 - 2</v>
      </c>
      <c r="AB260" s="150">
        <f t="shared" si="66"/>
        <v>5</v>
      </c>
      <c r="AC260" s="150">
        <f t="shared" si="65"/>
        <v>5</v>
      </c>
      <c r="AD260" s="150" t="str">
        <f>IF(A260&lt;&gt;"",MID(F260,1,FIND(" ",F260,1)-1),AD259)</f>
        <v>H26AF17.</v>
      </c>
      <c r="AE260" s="150" t="str">
        <f t="shared" si="67"/>
        <v>H26AF17</v>
      </c>
      <c r="AF260" s="60"/>
      <c r="AG260" s="61"/>
      <c r="AH260" s="14"/>
    </row>
    <row r="261" spans="1:34" s="15" customFormat="1" ht="350.1" customHeight="1" x14ac:dyDescent="0.2">
      <c r="A261" s="141">
        <f>IF(ISBLANK(D261),"",COUNTA($D$2:D261))</f>
        <v>222</v>
      </c>
      <c r="B261" s="125">
        <f t="shared" si="74"/>
        <v>260</v>
      </c>
      <c r="C261" s="73"/>
      <c r="D261" s="73" t="s">
        <v>947</v>
      </c>
      <c r="E261" s="102" t="s">
        <v>35</v>
      </c>
      <c r="F261" s="85" t="s">
        <v>903</v>
      </c>
      <c r="G261" s="86" t="s">
        <v>900</v>
      </c>
      <c r="H261" s="86" t="s">
        <v>1406</v>
      </c>
      <c r="I261" s="86" t="s">
        <v>1407</v>
      </c>
      <c r="J261" s="88" t="s">
        <v>1428</v>
      </c>
      <c r="K261" s="73">
        <v>8</v>
      </c>
      <c r="L261" s="77">
        <v>43831</v>
      </c>
      <c r="M261" s="77">
        <v>43921</v>
      </c>
      <c r="N261" s="78">
        <f t="shared" si="70"/>
        <v>12.857142857142858</v>
      </c>
      <c r="O261" s="76" t="s">
        <v>2042</v>
      </c>
      <c r="P261" s="76">
        <v>8</v>
      </c>
      <c r="Q261" s="79">
        <f>IF(P261/K261&gt;1,100,+P261/K261*100)</f>
        <v>100</v>
      </c>
      <c r="R261" s="89">
        <f>+N261*Q261/100</f>
        <v>12.857142857142858</v>
      </c>
      <c r="S261" s="89">
        <f>IF(M261&lt;=$AG$1,R261,0)</f>
        <v>12.857142857142858</v>
      </c>
      <c r="T261" s="89">
        <f>IF($AG$1&gt;=M261,N261,0)</f>
        <v>12.857142857142858</v>
      </c>
      <c r="U261" s="73" t="s">
        <v>1845</v>
      </c>
      <c r="V261" s="100" t="str">
        <f>IF(Q261=100,"CUMPLIDA",IF(M261-$AG$1&lt;0,"VENCIDA",IF(M261-$AG$1&lt;=30,"PRÓXIMA A VENCER",IF(Q261&gt;0,"CON AVANCE","EN TERMINO"))))</f>
        <v>CUMPLIDA</v>
      </c>
      <c r="W261" s="100" t="str">
        <f>IF(A261&lt;&gt;"",IF(AC261=1,"VENCIDO",IF(AC261=2,"PRÓXIMO A VENCER",IF(AC261=3,"EN TERMINO",IF(AC261=4,"CON AVANCE",IF(AC261=5,"CUMPLIDO",))))),"")</f>
        <v>CUMPLIDO</v>
      </c>
      <c r="X261" s="96" t="s">
        <v>949</v>
      </c>
      <c r="Y261" s="104" t="str">
        <f t="shared" si="71"/>
        <v>H27AF17</v>
      </c>
      <c r="Z261" s="104">
        <f>IF(A261&lt;&gt;"",1,Z260+1)</f>
        <v>1</v>
      </c>
      <c r="AA261" s="104" t="str">
        <f t="shared" si="72"/>
        <v>H27AF17 - 1</v>
      </c>
      <c r="AB261" s="150">
        <f t="shared" si="66"/>
        <v>5</v>
      </c>
      <c r="AC261" s="150">
        <f t="shared" si="65"/>
        <v>5</v>
      </c>
      <c r="AD261" s="150" t="str">
        <f>IF(A261&lt;&gt;"",MID(F261,1,FIND(" ",F261,1)-1),AD260)</f>
        <v>H27AF17.</v>
      </c>
      <c r="AE261" s="150" t="str">
        <f t="shared" si="67"/>
        <v>H27AF17</v>
      </c>
      <c r="AF261" s="60"/>
      <c r="AG261" s="61"/>
      <c r="AH261" s="14"/>
    </row>
    <row r="262" spans="1:34" s="15" customFormat="1" ht="350.1" customHeight="1" x14ac:dyDescent="0.2">
      <c r="A262" s="141" t="str">
        <f>IF(ISBLANK(D262),"",COUNTA($D$2:D262))</f>
        <v/>
      </c>
      <c r="B262" s="125">
        <f t="shared" si="74"/>
        <v>261</v>
      </c>
      <c r="C262" s="73"/>
      <c r="D262" s="73"/>
      <c r="E262" s="102" t="s">
        <v>35</v>
      </c>
      <c r="F262" s="85" t="s">
        <v>904</v>
      </c>
      <c r="G262" s="86" t="s">
        <v>900</v>
      </c>
      <c r="H262" s="86" t="s">
        <v>1406</v>
      </c>
      <c r="I262" s="86" t="s">
        <v>1410</v>
      </c>
      <c r="J262" s="88" t="s">
        <v>1429</v>
      </c>
      <c r="K262" s="73">
        <v>4</v>
      </c>
      <c r="L262" s="77">
        <v>43831</v>
      </c>
      <c r="M262" s="77">
        <v>44196</v>
      </c>
      <c r="N262" s="78">
        <f t="shared" si="70"/>
        <v>52.142857142857146</v>
      </c>
      <c r="O262" s="76" t="s">
        <v>2042</v>
      </c>
      <c r="P262" s="76">
        <v>4</v>
      </c>
      <c r="Q262" s="79">
        <f>IF(P262/K262&gt;1,100,+P262/K262*100)</f>
        <v>100</v>
      </c>
      <c r="R262" s="89">
        <f>+N262*Q262/100</f>
        <v>52.142857142857146</v>
      </c>
      <c r="S262" s="89">
        <f>IF(M262&lt;=$AG$1,R262,0)</f>
        <v>52.142857142857146</v>
      </c>
      <c r="T262" s="89">
        <f>IF($AG$1&gt;=M262,N262,0)</f>
        <v>52.142857142857146</v>
      </c>
      <c r="U262" s="73" t="s">
        <v>1845</v>
      </c>
      <c r="V262" s="100" t="str">
        <f>IF(Q262=100,"CUMPLIDA",IF(M262-$AG$1&lt;0,"VENCIDA",IF(M262-$AG$1&lt;=30,"PRÓXIMA A VENCER",IF(Q262&gt;0,"CON AVANCE","EN TERMINO"))))</f>
        <v>CUMPLIDA</v>
      </c>
      <c r="W262" s="100" t="str">
        <f>IF(A262&lt;&gt;"",IF(AC262=1,"VENCIDO",IF(AC262=2,"PRÓXIMO A VENCER",IF(AC262=3,"EN TERMINO",IF(AC262=4,"CON AVANCE",IF(AC262=5,"CUMPLIDO",))))),"")</f>
        <v/>
      </c>
      <c r="X262" s="96" t="s">
        <v>949</v>
      </c>
      <c r="Y262" s="104" t="str">
        <f t="shared" si="71"/>
        <v>H27AF17</v>
      </c>
      <c r="Z262" s="104">
        <f>IF(A262&lt;&gt;"",1,Z261+1)</f>
        <v>2</v>
      </c>
      <c r="AA262" s="104" t="str">
        <f t="shared" si="72"/>
        <v>H27AF17 - 2</v>
      </c>
      <c r="AB262" s="150">
        <f t="shared" si="66"/>
        <v>5</v>
      </c>
      <c r="AC262" s="150">
        <f t="shared" si="65"/>
        <v>5</v>
      </c>
      <c r="AD262" s="150" t="str">
        <f>IF(A262&lt;&gt;"",MID(F262,1,FIND(" ",F262,1)-1),AD261)</f>
        <v>H27AF17.</v>
      </c>
      <c r="AE262" s="150" t="str">
        <f t="shared" si="67"/>
        <v>H27AF17</v>
      </c>
      <c r="AF262" s="60"/>
      <c r="AG262" s="61"/>
      <c r="AH262" s="14"/>
    </row>
    <row r="263" spans="1:34" s="15" customFormat="1" ht="350.1" customHeight="1" x14ac:dyDescent="0.2">
      <c r="A263" s="141">
        <f>IF(ISBLANK(D263),"",COUNTA($D$2:D263))</f>
        <v>223</v>
      </c>
      <c r="B263" s="125">
        <f t="shared" si="74"/>
        <v>262</v>
      </c>
      <c r="C263" s="73"/>
      <c r="D263" s="73" t="s">
        <v>947</v>
      </c>
      <c r="E263" s="102" t="s">
        <v>35</v>
      </c>
      <c r="F263" s="85" t="s">
        <v>905</v>
      </c>
      <c r="G263" s="86" t="s">
        <v>900</v>
      </c>
      <c r="H263" s="86" t="s">
        <v>1406</v>
      </c>
      <c r="I263" s="86" t="s">
        <v>1407</v>
      </c>
      <c r="J263" s="88" t="s">
        <v>1428</v>
      </c>
      <c r="K263" s="73">
        <v>8</v>
      </c>
      <c r="L263" s="77">
        <v>43831</v>
      </c>
      <c r="M263" s="77">
        <v>43921</v>
      </c>
      <c r="N263" s="78">
        <f t="shared" si="70"/>
        <v>12.857142857142858</v>
      </c>
      <c r="O263" s="76" t="s">
        <v>2042</v>
      </c>
      <c r="P263" s="76">
        <v>8</v>
      </c>
      <c r="Q263" s="79">
        <f>IF(P263/K263&gt;1,100,+P263/K263*100)</f>
        <v>100</v>
      </c>
      <c r="R263" s="89">
        <f>+N263*Q263/100</f>
        <v>12.857142857142858</v>
      </c>
      <c r="S263" s="89">
        <f>IF(M263&lt;=$AG$1,R263,0)</f>
        <v>12.857142857142858</v>
      </c>
      <c r="T263" s="89">
        <f>IF($AG$1&gt;=M263,N263,0)</f>
        <v>12.857142857142858</v>
      </c>
      <c r="U263" s="73" t="s">
        <v>1845</v>
      </c>
      <c r="V263" s="100" t="str">
        <f>IF(Q263=100,"CUMPLIDA",IF(M263-$AG$1&lt;0,"VENCIDA",IF(M263-$AG$1&lt;=30,"PRÓXIMA A VENCER",IF(Q263&gt;0,"CON AVANCE","EN TERMINO"))))</f>
        <v>CUMPLIDA</v>
      </c>
      <c r="W263" s="100" t="str">
        <f>IF(A263&lt;&gt;"",IF(AC263=1,"VENCIDO",IF(AC263=2,"PRÓXIMO A VENCER",IF(AC263=3,"EN TERMINO",IF(AC263=4,"CON AVANCE",IF(AC263=5,"CUMPLIDO",))))),"")</f>
        <v>CUMPLIDO</v>
      </c>
      <c r="X263" s="96" t="s">
        <v>949</v>
      </c>
      <c r="Y263" s="104" t="str">
        <f t="shared" si="71"/>
        <v>H28AF17</v>
      </c>
      <c r="Z263" s="104">
        <f>IF(A263&lt;&gt;"",1,Z262+1)</f>
        <v>1</v>
      </c>
      <c r="AA263" s="104" t="str">
        <f t="shared" si="72"/>
        <v>H28AF17 - 1</v>
      </c>
      <c r="AB263" s="150">
        <f t="shared" si="66"/>
        <v>5</v>
      </c>
      <c r="AC263" s="150">
        <f t="shared" si="65"/>
        <v>5</v>
      </c>
      <c r="AD263" s="150" t="str">
        <f>IF(A263&lt;&gt;"",MID(F263,1,FIND(" ",F263,1)-1),AD262)</f>
        <v>H28AF17.</v>
      </c>
      <c r="AE263" s="150" t="str">
        <f t="shared" si="67"/>
        <v>H28AF17</v>
      </c>
      <c r="AF263" s="60"/>
      <c r="AG263" s="61"/>
      <c r="AH263" s="14"/>
    </row>
    <row r="264" spans="1:34" s="15" customFormat="1" ht="350.1" customHeight="1" x14ac:dyDescent="0.2">
      <c r="A264" s="141" t="str">
        <f>IF(ISBLANK(D264),"",COUNTA($D$2:D264))</f>
        <v/>
      </c>
      <c r="B264" s="125">
        <f t="shared" si="74"/>
        <v>263</v>
      </c>
      <c r="C264" s="73"/>
      <c r="D264" s="73"/>
      <c r="E264" s="102" t="s">
        <v>35</v>
      </c>
      <c r="F264" s="85" t="s">
        <v>906</v>
      </c>
      <c r="G264" s="86" t="s">
        <v>900</v>
      </c>
      <c r="H264" s="86" t="s">
        <v>1406</v>
      </c>
      <c r="I264" s="86" t="s">
        <v>1410</v>
      </c>
      <c r="J264" s="88" t="s">
        <v>1429</v>
      </c>
      <c r="K264" s="73">
        <v>4</v>
      </c>
      <c r="L264" s="77">
        <v>43831</v>
      </c>
      <c r="M264" s="77">
        <v>44196</v>
      </c>
      <c r="N264" s="78">
        <f t="shared" si="70"/>
        <v>52.142857142857146</v>
      </c>
      <c r="O264" s="76" t="s">
        <v>2042</v>
      </c>
      <c r="P264" s="76">
        <v>4</v>
      </c>
      <c r="Q264" s="79">
        <f>IF(P264/K264&gt;1,100,+P264/K264*100)</f>
        <v>100</v>
      </c>
      <c r="R264" s="89">
        <f>+N264*Q264/100</f>
        <v>52.142857142857146</v>
      </c>
      <c r="S264" s="89">
        <f>IF(M264&lt;=$AG$1,R264,0)</f>
        <v>52.142857142857146</v>
      </c>
      <c r="T264" s="89">
        <f>IF($AG$1&gt;=M264,N264,0)</f>
        <v>52.142857142857146</v>
      </c>
      <c r="U264" s="73" t="s">
        <v>1845</v>
      </c>
      <c r="V264" s="100" t="str">
        <f>IF(Q264=100,"CUMPLIDA",IF(M264-$AG$1&lt;0,"VENCIDA",IF(M264-$AG$1&lt;=30,"PRÓXIMA A VENCER",IF(Q264&gt;0,"CON AVANCE","EN TERMINO"))))</f>
        <v>CUMPLIDA</v>
      </c>
      <c r="W264" s="100" t="str">
        <f>IF(A264&lt;&gt;"",IF(AC264=1,"VENCIDO",IF(AC264=2,"PRÓXIMO A VENCER",IF(AC264=3,"EN TERMINO",IF(AC264=4,"CON AVANCE",IF(AC264=5,"CUMPLIDO",))))),"")</f>
        <v/>
      </c>
      <c r="X264" s="96" t="s">
        <v>949</v>
      </c>
      <c r="Y264" s="104" t="str">
        <f t="shared" si="71"/>
        <v>H28AF17</v>
      </c>
      <c r="Z264" s="104">
        <f>IF(A264&lt;&gt;"",1,Z263+1)</f>
        <v>2</v>
      </c>
      <c r="AA264" s="104" t="str">
        <f t="shared" si="72"/>
        <v>H28AF17 - 2</v>
      </c>
      <c r="AB264" s="150">
        <f t="shared" si="66"/>
        <v>5</v>
      </c>
      <c r="AC264" s="150">
        <f t="shared" si="65"/>
        <v>5</v>
      </c>
      <c r="AD264" s="150" t="str">
        <f>IF(A264&lt;&gt;"",MID(F264,1,FIND(" ",F264,1)-1),AD263)</f>
        <v>H28AF17.</v>
      </c>
      <c r="AE264" s="150" t="str">
        <f t="shared" si="67"/>
        <v>H28AF17</v>
      </c>
      <c r="AF264" s="60"/>
      <c r="AG264" s="61"/>
      <c r="AH264" s="14"/>
    </row>
    <row r="265" spans="1:34" s="15" customFormat="1" ht="350.1" customHeight="1" x14ac:dyDescent="0.2">
      <c r="A265" s="141">
        <f>IF(ISBLANK(D265),"",COUNTA($D$2:D265))</f>
        <v>224</v>
      </c>
      <c r="B265" s="125">
        <f t="shared" si="74"/>
        <v>264</v>
      </c>
      <c r="C265" s="73"/>
      <c r="D265" s="73" t="s">
        <v>947</v>
      </c>
      <c r="E265" s="102" t="s">
        <v>35</v>
      </c>
      <c r="F265" s="85" t="s">
        <v>1432</v>
      </c>
      <c r="G265" s="86" t="s">
        <v>900</v>
      </c>
      <c r="H265" s="86" t="s">
        <v>1406</v>
      </c>
      <c r="I265" s="86" t="s">
        <v>1407</v>
      </c>
      <c r="J265" s="88" t="s">
        <v>1428</v>
      </c>
      <c r="K265" s="73">
        <v>8</v>
      </c>
      <c r="L265" s="77">
        <v>43831</v>
      </c>
      <c r="M265" s="77">
        <v>43921</v>
      </c>
      <c r="N265" s="78">
        <f t="shared" si="70"/>
        <v>12.857142857142858</v>
      </c>
      <c r="O265" s="76" t="s">
        <v>2042</v>
      </c>
      <c r="P265" s="76">
        <v>8</v>
      </c>
      <c r="Q265" s="79">
        <f>IF(P265/K265&gt;1,100,+P265/K265*100)</f>
        <v>100</v>
      </c>
      <c r="R265" s="89">
        <f>+N265*Q265/100</f>
        <v>12.857142857142858</v>
      </c>
      <c r="S265" s="89">
        <f>IF(M265&lt;=$AG$1,R265,0)</f>
        <v>12.857142857142858</v>
      </c>
      <c r="T265" s="89">
        <f>IF($AG$1&gt;=M265,N265,0)</f>
        <v>12.857142857142858</v>
      </c>
      <c r="U265" s="73" t="s">
        <v>1845</v>
      </c>
      <c r="V265" s="100" t="str">
        <f>IF(Q265=100,"CUMPLIDA",IF(M265-$AG$1&lt;0,"VENCIDA",IF(M265-$AG$1&lt;=30,"PRÓXIMA A VENCER",IF(Q265&gt;0,"CON AVANCE","EN TERMINO"))))</f>
        <v>CUMPLIDA</v>
      </c>
      <c r="W265" s="100" t="str">
        <f>IF(A265&lt;&gt;"",IF(AC265=1,"VENCIDO",IF(AC265=2,"PRÓXIMO A VENCER",IF(AC265=3,"EN TERMINO",IF(AC265=4,"CON AVANCE",IF(AC265=5,"CUMPLIDO",))))),"")</f>
        <v>CUMPLIDO</v>
      </c>
      <c r="X265" s="96" t="s">
        <v>949</v>
      </c>
      <c r="Y265" s="104" t="str">
        <f t="shared" si="71"/>
        <v>H29AF17</v>
      </c>
      <c r="Z265" s="104">
        <f>IF(A265&lt;&gt;"",1,Z264+1)</f>
        <v>1</v>
      </c>
      <c r="AA265" s="104" t="str">
        <f t="shared" si="72"/>
        <v>H29AF17 - 1</v>
      </c>
      <c r="AB265" s="150">
        <f t="shared" si="66"/>
        <v>5</v>
      </c>
      <c r="AC265" s="150">
        <f t="shared" si="65"/>
        <v>5</v>
      </c>
      <c r="AD265" s="150" t="str">
        <f>IF(A265&lt;&gt;"",MID(F265,1,FIND(" ",F265,1)-1),AD264)</f>
        <v>H29AF17.</v>
      </c>
      <c r="AE265" s="150" t="str">
        <f t="shared" si="67"/>
        <v>H29AF17</v>
      </c>
      <c r="AF265" s="60"/>
      <c r="AG265" s="61"/>
      <c r="AH265" s="14"/>
    </row>
    <row r="266" spans="1:34" s="15" customFormat="1" ht="350.1" customHeight="1" x14ac:dyDescent="0.2">
      <c r="A266" s="141" t="str">
        <f>IF(ISBLANK(D266),"",COUNTA($D$2:D266))</f>
        <v/>
      </c>
      <c r="B266" s="125">
        <f t="shared" si="74"/>
        <v>265</v>
      </c>
      <c r="C266" s="73"/>
      <c r="D266" s="73"/>
      <c r="E266" s="102" t="s">
        <v>35</v>
      </c>
      <c r="F266" s="85" t="s">
        <v>1433</v>
      </c>
      <c r="G266" s="86" t="s">
        <v>900</v>
      </c>
      <c r="H266" s="86" t="s">
        <v>1406</v>
      </c>
      <c r="I266" s="86" t="s">
        <v>1410</v>
      </c>
      <c r="J266" s="88" t="s">
        <v>1429</v>
      </c>
      <c r="K266" s="73">
        <v>4</v>
      </c>
      <c r="L266" s="77">
        <v>43831</v>
      </c>
      <c r="M266" s="77">
        <v>44196</v>
      </c>
      <c r="N266" s="78">
        <f t="shared" ref="N266" si="76">(+M266-L266)/7</f>
        <v>52.142857142857146</v>
      </c>
      <c r="O266" s="76" t="s">
        <v>2042</v>
      </c>
      <c r="P266" s="76">
        <v>4</v>
      </c>
      <c r="Q266" s="79">
        <f>IF(P266/K266&gt;1,100,+P266/K266*100)</f>
        <v>100</v>
      </c>
      <c r="R266" s="89">
        <f>+N266*Q266/100</f>
        <v>52.142857142857146</v>
      </c>
      <c r="S266" s="89">
        <f>IF(M266&lt;=$AG$1,R266,0)</f>
        <v>52.142857142857146</v>
      </c>
      <c r="T266" s="89">
        <f>IF($AG$1&gt;=M266,N266,0)</f>
        <v>52.142857142857146</v>
      </c>
      <c r="U266" s="73" t="s">
        <v>1845</v>
      </c>
      <c r="V266" s="100" t="str">
        <f>IF(Q266=100,"CUMPLIDA",IF(M266-$AG$1&lt;0,"VENCIDA",IF(M266-$AG$1&lt;=30,"PRÓXIMA A VENCER",IF(Q266&gt;0,"CON AVANCE","EN TERMINO"))))</f>
        <v>CUMPLIDA</v>
      </c>
      <c r="W266" s="100" t="str">
        <f>IF(A266&lt;&gt;"",IF(AC266=1,"VENCIDO",IF(AC266=2,"PRÓXIMO A VENCER",IF(AC266=3,"EN TERMINO",IF(AC266=4,"CON AVANCE",IF(AC266=5,"CUMPLIDO",))))),"")</f>
        <v/>
      </c>
      <c r="X266" s="96" t="s">
        <v>949</v>
      </c>
      <c r="Y266" s="104" t="str">
        <f t="shared" si="71"/>
        <v>H29AF17</v>
      </c>
      <c r="Z266" s="104">
        <f>IF(A266&lt;&gt;"",1,Z265+1)</f>
        <v>2</v>
      </c>
      <c r="AA266" s="104" t="str">
        <f t="shared" si="72"/>
        <v>H29AF17 - 2</v>
      </c>
      <c r="AB266" s="150">
        <f t="shared" si="66"/>
        <v>5</v>
      </c>
      <c r="AC266" s="150">
        <f t="shared" si="65"/>
        <v>5</v>
      </c>
      <c r="AD266" s="150" t="str">
        <f>IF(A266&lt;&gt;"",MID(F266,1,FIND(" ",F266,1)-1),AD265)</f>
        <v>H29AF17.</v>
      </c>
      <c r="AE266" s="150" t="str">
        <f t="shared" si="67"/>
        <v>H29AF17</v>
      </c>
      <c r="AF266" s="60"/>
      <c r="AG266" s="61"/>
      <c r="AH266" s="14"/>
    </row>
    <row r="267" spans="1:34" s="15" customFormat="1" ht="350.1" customHeight="1" x14ac:dyDescent="0.2">
      <c r="A267" s="141">
        <f>IF(ISBLANK(D267),"",COUNTA($D$2:D267))</f>
        <v>225</v>
      </c>
      <c r="B267" s="125">
        <f t="shared" si="74"/>
        <v>266</v>
      </c>
      <c r="C267" s="73"/>
      <c r="D267" s="73" t="s">
        <v>947</v>
      </c>
      <c r="E267" s="102" t="s">
        <v>35</v>
      </c>
      <c r="F267" s="85" t="s">
        <v>1434</v>
      </c>
      <c r="G267" s="86" t="s">
        <v>900</v>
      </c>
      <c r="H267" s="86" t="s">
        <v>1406</v>
      </c>
      <c r="I267" s="86" t="s">
        <v>1407</v>
      </c>
      <c r="J267" s="88" t="s">
        <v>1428</v>
      </c>
      <c r="K267" s="73">
        <v>8</v>
      </c>
      <c r="L267" s="77">
        <v>43831</v>
      </c>
      <c r="M267" s="77">
        <v>43921</v>
      </c>
      <c r="N267" s="78">
        <f t="shared" si="70"/>
        <v>12.857142857142858</v>
      </c>
      <c r="O267" s="76" t="s">
        <v>2042</v>
      </c>
      <c r="P267" s="76">
        <v>8</v>
      </c>
      <c r="Q267" s="79">
        <f>IF(P267/K267&gt;1,100,+P267/K267*100)</f>
        <v>100</v>
      </c>
      <c r="R267" s="89">
        <f>+N267*Q267/100</f>
        <v>12.857142857142858</v>
      </c>
      <c r="S267" s="89">
        <f>IF(M267&lt;=$AG$1,R267,0)</f>
        <v>12.857142857142858</v>
      </c>
      <c r="T267" s="89">
        <f>IF($AG$1&gt;=M267,N267,0)</f>
        <v>12.857142857142858</v>
      </c>
      <c r="U267" s="73" t="s">
        <v>1845</v>
      </c>
      <c r="V267" s="100" t="str">
        <f>IF(Q267=100,"CUMPLIDA",IF(M267-$AG$1&lt;0,"VENCIDA",IF(M267-$AG$1&lt;=30,"PRÓXIMA A VENCER",IF(Q267&gt;0,"CON AVANCE","EN TERMINO"))))</f>
        <v>CUMPLIDA</v>
      </c>
      <c r="W267" s="100" t="str">
        <f>IF(A267&lt;&gt;"",IF(AC267=1,"VENCIDO",IF(AC267=2,"PRÓXIMO A VENCER",IF(AC267=3,"EN TERMINO",IF(AC267=4,"CON AVANCE",IF(AC267=5,"CUMPLIDO",))))),"")</f>
        <v>CUMPLIDO</v>
      </c>
      <c r="X267" s="96" t="s">
        <v>949</v>
      </c>
      <c r="Y267" s="104" t="str">
        <f t="shared" si="71"/>
        <v>H30AF17</v>
      </c>
      <c r="Z267" s="104">
        <f>IF(A267&lt;&gt;"",1,Z266+1)</f>
        <v>1</v>
      </c>
      <c r="AA267" s="104" t="str">
        <f t="shared" si="72"/>
        <v>H30AF17 - 1</v>
      </c>
      <c r="AB267" s="150">
        <f t="shared" si="66"/>
        <v>5</v>
      </c>
      <c r="AC267" s="150">
        <f t="shared" si="65"/>
        <v>5</v>
      </c>
      <c r="AD267" s="150" t="str">
        <f>IF(A267&lt;&gt;"",MID(F267,1,FIND(" ",F267,1)-1),AD266)</f>
        <v>H30AF17.</v>
      </c>
      <c r="AE267" s="150" t="str">
        <f t="shared" si="67"/>
        <v>H30AF17</v>
      </c>
      <c r="AF267" s="60"/>
      <c r="AG267" s="61"/>
      <c r="AH267" s="14"/>
    </row>
    <row r="268" spans="1:34" s="15" customFormat="1" ht="350.1" customHeight="1" x14ac:dyDescent="0.2">
      <c r="A268" s="141" t="str">
        <f>IF(ISBLANK(D268),"",COUNTA($D$2:D268))</f>
        <v/>
      </c>
      <c r="B268" s="125">
        <f t="shared" si="74"/>
        <v>267</v>
      </c>
      <c r="C268" s="73"/>
      <c r="D268" s="73"/>
      <c r="E268" s="102" t="s">
        <v>35</v>
      </c>
      <c r="F268" s="85" t="s">
        <v>1435</v>
      </c>
      <c r="G268" s="86" t="s">
        <v>900</v>
      </c>
      <c r="H268" s="86" t="s">
        <v>1406</v>
      </c>
      <c r="I268" s="86" t="s">
        <v>1410</v>
      </c>
      <c r="J268" s="88" t="s">
        <v>1429</v>
      </c>
      <c r="K268" s="73">
        <v>4</v>
      </c>
      <c r="L268" s="77">
        <v>43831</v>
      </c>
      <c r="M268" s="77">
        <v>44196</v>
      </c>
      <c r="N268" s="78">
        <f t="shared" ref="N268" si="77">(+M268-L268)/7</f>
        <v>52.142857142857146</v>
      </c>
      <c r="O268" s="76" t="s">
        <v>2042</v>
      </c>
      <c r="P268" s="76">
        <v>4</v>
      </c>
      <c r="Q268" s="79">
        <f>IF(P268/K268&gt;1,100,+P268/K268*100)</f>
        <v>100</v>
      </c>
      <c r="R268" s="89">
        <f>+N268*Q268/100</f>
        <v>52.142857142857146</v>
      </c>
      <c r="S268" s="89">
        <f>IF(M268&lt;=$AG$1,R268,0)</f>
        <v>52.142857142857146</v>
      </c>
      <c r="T268" s="89">
        <f>IF($AG$1&gt;=M268,N268,0)</f>
        <v>52.142857142857146</v>
      </c>
      <c r="U268" s="73" t="s">
        <v>1845</v>
      </c>
      <c r="V268" s="100" t="str">
        <f>IF(Q268=100,"CUMPLIDA",IF(M268-$AG$1&lt;0,"VENCIDA",IF(M268-$AG$1&lt;=30,"PRÓXIMA A VENCER",IF(Q268&gt;0,"CON AVANCE","EN TERMINO"))))</f>
        <v>CUMPLIDA</v>
      </c>
      <c r="W268" s="100" t="str">
        <f>IF(A268&lt;&gt;"",IF(AC268=1,"VENCIDO",IF(AC268=2,"PRÓXIMO A VENCER",IF(AC268=3,"EN TERMINO",IF(AC268=4,"CON AVANCE",IF(AC268=5,"CUMPLIDO",))))),"")</f>
        <v/>
      </c>
      <c r="X268" s="96" t="s">
        <v>949</v>
      </c>
      <c r="Y268" s="104" t="str">
        <f t="shared" si="71"/>
        <v>H30AF17</v>
      </c>
      <c r="Z268" s="104">
        <f>IF(A268&lt;&gt;"",1,Z267+1)</f>
        <v>2</v>
      </c>
      <c r="AA268" s="104" t="str">
        <f t="shared" si="72"/>
        <v>H30AF17 - 2</v>
      </c>
      <c r="AB268" s="150">
        <f t="shared" si="66"/>
        <v>5</v>
      </c>
      <c r="AC268" s="150">
        <f t="shared" si="65"/>
        <v>5</v>
      </c>
      <c r="AD268" s="150" t="str">
        <f>IF(A268&lt;&gt;"",MID(F268,1,FIND(" ",F268,1)-1),AD267)</f>
        <v>H30AF17.</v>
      </c>
      <c r="AE268" s="150" t="str">
        <f t="shared" si="67"/>
        <v>H30AF17</v>
      </c>
      <c r="AF268" s="60"/>
      <c r="AG268" s="61"/>
      <c r="AH268" s="14"/>
    </row>
    <row r="269" spans="1:34" s="15" customFormat="1" ht="350.1" customHeight="1" x14ac:dyDescent="0.2">
      <c r="A269" s="141">
        <f>IF(ISBLANK(D269),"",COUNTA($D$2:D269))</f>
        <v>226</v>
      </c>
      <c r="B269" s="125">
        <f t="shared" si="74"/>
        <v>268</v>
      </c>
      <c r="C269" s="73"/>
      <c r="D269" s="73" t="s">
        <v>947</v>
      </c>
      <c r="E269" s="102" t="s">
        <v>35</v>
      </c>
      <c r="F269" s="85" t="s">
        <v>1436</v>
      </c>
      <c r="G269" s="86" t="s">
        <v>900</v>
      </c>
      <c r="H269" s="86" t="s">
        <v>1406</v>
      </c>
      <c r="I269" s="86" t="s">
        <v>1407</v>
      </c>
      <c r="J269" s="88" t="s">
        <v>1428</v>
      </c>
      <c r="K269" s="73">
        <v>8</v>
      </c>
      <c r="L269" s="77">
        <v>43831</v>
      </c>
      <c r="M269" s="77">
        <v>43921</v>
      </c>
      <c r="N269" s="78">
        <f t="shared" si="70"/>
        <v>12.857142857142858</v>
      </c>
      <c r="O269" s="76" t="s">
        <v>2042</v>
      </c>
      <c r="P269" s="76">
        <v>8</v>
      </c>
      <c r="Q269" s="79">
        <f>IF(P269/K269&gt;1,100,+P269/K269*100)</f>
        <v>100</v>
      </c>
      <c r="R269" s="89">
        <f>+N269*Q269/100</f>
        <v>12.857142857142858</v>
      </c>
      <c r="S269" s="89">
        <f>IF(M269&lt;=$AG$1,R269,0)</f>
        <v>12.857142857142858</v>
      </c>
      <c r="T269" s="89">
        <f>IF($AG$1&gt;=M269,N269,0)</f>
        <v>12.857142857142858</v>
      </c>
      <c r="U269" s="73" t="s">
        <v>1845</v>
      </c>
      <c r="V269" s="100" t="str">
        <f>IF(Q269=100,"CUMPLIDA",IF(M269-$AG$1&lt;0,"VENCIDA",IF(M269-$AG$1&lt;=30,"PRÓXIMA A VENCER",IF(Q269&gt;0,"CON AVANCE","EN TERMINO"))))</f>
        <v>CUMPLIDA</v>
      </c>
      <c r="W269" s="100" t="str">
        <f>IF(A269&lt;&gt;"",IF(AC269=1,"VENCIDO",IF(AC269=2,"PRÓXIMO A VENCER",IF(AC269=3,"EN TERMINO",IF(AC269=4,"CON AVANCE",IF(AC269=5,"CUMPLIDO",))))),"")</f>
        <v>CUMPLIDO</v>
      </c>
      <c r="X269" s="96" t="s">
        <v>949</v>
      </c>
      <c r="Y269" s="104" t="str">
        <f t="shared" si="71"/>
        <v>H31AF17</v>
      </c>
      <c r="Z269" s="104">
        <f>IF(A269&lt;&gt;"",1,Z268+1)</f>
        <v>1</v>
      </c>
      <c r="AA269" s="104" t="str">
        <f t="shared" si="72"/>
        <v>H31AF17 - 1</v>
      </c>
      <c r="AB269" s="150">
        <f t="shared" si="66"/>
        <v>5</v>
      </c>
      <c r="AC269" s="150">
        <f t="shared" si="65"/>
        <v>5</v>
      </c>
      <c r="AD269" s="150" t="str">
        <f>IF(A269&lt;&gt;"",MID(F269,1,FIND(" ",F269,1)-1),AD268)</f>
        <v>H31AF17.</v>
      </c>
      <c r="AE269" s="150" t="str">
        <f t="shared" si="67"/>
        <v>H31AF17</v>
      </c>
      <c r="AF269" s="60"/>
      <c r="AG269" s="61"/>
      <c r="AH269" s="14"/>
    </row>
    <row r="270" spans="1:34" s="15" customFormat="1" ht="350.1" customHeight="1" x14ac:dyDescent="0.2">
      <c r="A270" s="141" t="str">
        <f>IF(ISBLANK(D270),"",COUNTA($D$2:D270))</f>
        <v/>
      </c>
      <c r="B270" s="125">
        <f t="shared" si="74"/>
        <v>269</v>
      </c>
      <c r="C270" s="73"/>
      <c r="D270" s="73"/>
      <c r="E270" s="102" t="s">
        <v>35</v>
      </c>
      <c r="F270" s="85" t="s">
        <v>1437</v>
      </c>
      <c r="G270" s="86" t="s">
        <v>900</v>
      </c>
      <c r="H270" s="86" t="s">
        <v>1406</v>
      </c>
      <c r="I270" s="86" t="s">
        <v>1410</v>
      </c>
      <c r="J270" s="88" t="s">
        <v>1429</v>
      </c>
      <c r="K270" s="73">
        <v>4</v>
      </c>
      <c r="L270" s="77">
        <v>43831</v>
      </c>
      <c r="M270" s="77">
        <v>44196</v>
      </c>
      <c r="N270" s="78">
        <f t="shared" ref="N270" si="78">(+M270-L270)/7</f>
        <v>52.142857142857146</v>
      </c>
      <c r="O270" s="76" t="s">
        <v>2042</v>
      </c>
      <c r="P270" s="76">
        <v>4</v>
      </c>
      <c r="Q270" s="79">
        <f>IF(P270/K270&gt;1,100,+P270/K270*100)</f>
        <v>100</v>
      </c>
      <c r="R270" s="89">
        <f>+N270*Q270/100</f>
        <v>52.142857142857146</v>
      </c>
      <c r="S270" s="89">
        <f>IF(M270&lt;=$AG$1,R270,0)</f>
        <v>52.142857142857146</v>
      </c>
      <c r="T270" s="89">
        <f>IF($AG$1&gt;=M270,N270,0)</f>
        <v>52.142857142857146</v>
      </c>
      <c r="U270" s="73" t="s">
        <v>1845</v>
      </c>
      <c r="V270" s="100" t="str">
        <f>IF(Q270=100,"CUMPLIDA",IF(M270-$AG$1&lt;0,"VENCIDA",IF(M270-$AG$1&lt;=30,"PRÓXIMA A VENCER",IF(Q270&gt;0,"CON AVANCE","EN TERMINO"))))</f>
        <v>CUMPLIDA</v>
      </c>
      <c r="W270" s="100" t="str">
        <f>IF(A270&lt;&gt;"",IF(AC270=1,"VENCIDO",IF(AC270=2,"PRÓXIMO A VENCER",IF(AC270=3,"EN TERMINO",IF(AC270=4,"CON AVANCE",IF(AC270=5,"CUMPLIDO",))))),"")</f>
        <v/>
      </c>
      <c r="X270" s="96" t="s">
        <v>949</v>
      </c>
      <c r="Y270" s="104" t="str">
        <f t="shared" si="71"/>
        <v>H31AF17</v>
      </c>
      <c r="Z270" s="104">
        <f>IF(A270&lt;&gt;"",1,Z269+1)</f>
        <v>2</v>
      </c>
      <c r="AA270" s="104" t="str">
        <f t="shared" si="72"/>
        <v>H31AF17 - 2</v>
      </c>
      <c r="AB270" s="150">
        <f t="shared" si="66"/>
        <v>5</v>
      </c>
      <c r="AC270" s="150">
        <f t="shared" si="65"/>
        <v>5</v>
      </c>
      <c r="AD270" s="150" t="str">
        <f>IF(A270&lt;&gt;"",MID(F270,1,FIND(" ",F270,1)-1),AD269)</f>
        <v>H31AF17.</v>
      </c>
      <c r="AE270" s="150" t="str">
        <f t="shared" si="67"/>
        <v>H31AF17</v>
      </c>
      <c r="AF270" s="60"/>
      <c r="AG270" s="61"/>
      <c r="AH270" s="14"/>
    </row>
    <row r="271" spans="1:34" s="15" customFormat="1" ht="350.1" customHeight="1" x14ac:dyDescent="0.2">
      <c r="A271" s="141">
        <f>IF(ISBLANK(D271),"",COUNTA($D$2:D271))</f>
        <v>227</v>
      </c>
      <c r="B271" s="125">
        <f t="shared" si="74"/>
        <v>270</v>
      </c>
      <c r="C271" s="73"/>
      <c r="D271" s="73" t="s">
        <v>947</v>
      </c>
      <c r="E271" s="102" t="s">
        <v>35</v>
      </c>
      <c r="F271" s="85" t="s">
        <v>1438</v>
      </c>
      <c r="G271" s="86" t="s">
        <v>900</v>
      </c>
      <c r="H271" s="86" t="s">
        <v>1406</v>
      </c>
      <c r="I271" s="86" t="s">
        <v>1407</v>
      </c>
      <c r="J271" s="88" t="s">
        <v>1428</v>
      </c>
      <c r="K271" s="73">
        <v>8</v>
      </c>
      <c r="L271" s="77">
        <v>43831</v>
      </c>
      <c r="M271" s="77">
        <v>43921</v>
      </c>
      <c r="N271" s="78">
        <f t="shared" si="70"/>
        <v>12.857142857142858</v>
      </c>
      <c r="O271" s="76" t="s">
        <v>2042</v>
      </c>
      <c r="P271" s="76">
        <v>8</v>
      </c>
      <c r="Q271" s="79">
        <f>IF(P271/K271&gt;1,100,+P271/K271*100)</f>
        <v>100</v>
      </c>
      <c r="R271" s="89">
        <f>+N271*Q271/100</f>
        <v>12.857142857142858</v>
      </c>
      <c r="S271" s="89">
        <f>IF(M271&lt;=$AG$1,R271,0)</f>
        <v>12.857142857142858</v>
      </c>
      <c r="T271" s="89">
        <f>IF($AG$1&gt;=M271,N271,0)</f>
        <v>12.857142857142858</v>
      </c>
      <c r="U271" s="73" t="s">
        <v>1845</v>
      </c>
      <c r="V271" s="100" t="str">
        <f>IF(Q271=100,"CUMPLIDA",IF(M271-$AG$1&lt;0,"VENCIDA",IF(M271-$AG$1&lt;=30,"PRÓXIMA A VENCER",IF(Q271&gt;0,"CON AVANCE","EN TERMINO"))))</f>
        <v>CUMPLIDA</v>
      </c>
      <c r="W271" s="100" t="str">
        <f>IF(A271&lt;&gt;"",IF(AC271=1,"VENCIDO",IF(AC271=2,"PRÓXIMO A VENCER",IF(AC271=3,"EN TERMINO",IF(AC271=4,"CON AVANCE",IF(AC271=5,"CUMPLIDO",))))),"")</f>
        <v>CUMPLIDO</v>
      </c>
      <c r="X271" s="96" t="s">
        <v>949</v>
      </c>
      <c r="Y271" s="104" t="str">
        <f t="shared" si="71"/>
        <v>H32AF17</v>
      </c>
      <c r="Z271" s="104">
        <f>IF(A271&lt;&gt;"",1,Z270+1)</f>
        <v>1</v>
      </c>
      <c r="AA271" s="104" t="str">
        <f t="shared" si="72"/>
        <v>H32AF17 - 1</v>
      </c>
      <c r="AB271" s="150">
        <f t="shared" si="66"/>
        <v>5</v>
      </c>
      <c r="AC271" s="150">
        <f t="shared" si="65"/>
        <v>5</v>
      </c>
      <c r="AD271" s="150" t="str">
        <f>IF(A271&lt;&gt;"",MID(F271,1,FIND(" ",F271,1)-1),AD270)</f>
        <v>H32AF17.</v>
      </c>
      <c r="AE271" s="150" t="str">
        <f t="shared" si="67"/>
        <v>H32AF17</v>
      </c>
      <c r="AF271" s="60"/>
      <c r="AG271" s="61"/>
      <c r="AH271" s="14"/>
    </row>
    <row r="272" spans="1:34" s="15" customFormat="1" ht="350.1" customHeight="1" x14ac:dyDescent="0.2">
      <c r="A272" s="141" t="str">
        <f>IF(ISBLANK(D272),"",COUNTA($D$2:D272))</f>
        <v/>
      </c>
      <c r="B272" s="125">
        <f t="shared" si="74"/>
        <v>271</v>
      </c>
      <c r="C272" s="73"/>
      <c r="D272" s="73"/>
      <c r="E272" s="102" t="s">
        <v>35</v>
      </c>
      <c r="F272" s="85" t="s">
        <v>1439</v>
      </c>
      <c r="G272" s="86" t="s">
        <v>900</v>
      </c>
      <c r="H272" s="86" t="s">
        <v>1406</v>
      </c>
      <c r="I272" s="86" t="s">
        <v>1410</v>
      </c>
      <c r="J272" s="88" t="s">
        <v>1429</v>
      </c>
      <c r="K272" s="73">
        <v>4</v>
      </c>
      <c r="L272" s="77">
        <v>43831</v>
      </c>
      <c r="M272" s="77">
        <v>44196</v>
      </c>
      <c r="N272" s="78">
        <f t="shared" ref="N272" si="79">(+M272-L272)/7</f>
        <v>52.142857142857146</v>
      </c>
      <c r="O272" s="76" t="s">
        <v>2042</v>
      </c>
      <c r="P272" s="76">
        <v>4</v>
      </c>
      <c r="Q272" s="79">
        <f>IF(P272/K272&gt;1,100,+P272/K272*100)</f>
        <v>100</v>
      </c>
      <c r="R272" s="89">
        <f>+N272*Q272/100</f>
        <v>52.142857142857146</v>
      </c>
      <c r="S272" s="89">
        <f>IF(M272&lt;=$AG$1,R272,0)</f>
        <v>52.142857142857146</v>
      </c>
      <c r="T272" s="89">
        <f>IF($AG$1&gt;=M272,N272,0)</f>
        <v>52.142857142857146</v>
      </c>
      <c r="U272" s="73" t="s">
        <v>1845</v>
      </c>
      <c r="V272" s="100" t="str">
        <f>IF(Q272=100,"CUMPLIDA",IF(M272-$AG$1&lt;0,"VENCIDA",IF(M272-$AG$1&lt;=30,"PRÓXIMA A VENCER",IF(Q272&gt;0,"CON AVANCE","EN TERMINO"))))</f>
        <v>CUMPLIDA</v>
      </c>
      <c r="W272" s="100" t="str">
        <f>IF(A272&lt;&gt;"",IF(AC272=1,"VENCIDO",IF(AC272=2,"PRÓXIMO A VENCER",IF(AC272=3,"EN TERMINO",IF(AC272=4,"CON AVANCE",IF(AC272=5,"CUMPLIDO",))))),"")</f>
        <v/>
      </c>
      <c r="X272" s="96" t="s">
        <v>949</v>
      </c>
      <c r="Y272" s="104" t="str">
        <f t="shared" si="71"/>
        <v>H32AF17</v>
      </c>
      <c r="Z272" s="104">
        <f>IF(A272&lt;&gt;"",1,Z271+1)</f>
        <v>2</v>
      </c>
      <c r="AA272" s="104" t="str">
        <f t="shared" si="72"/>
        <v>H32AF17 - 2</v>
      </c>
      <c r="AB272" s="150">
        <f t="shared" si="66"/>
        <v>5</v>
      </c>
      <c r="AC272" s="150">
        <f t="shared" si="65"/>
        <v>5</v>
      </c>
      <c r="AD272" s="150" t="str">
        <f>IF(A272&lt;&gt;"",MID(F272,1,FIND(" ",F272,1)-1),AD271)</f>
        <v>H32AF17.</v>
      </c>
      <c r="AE272" s="150" t="str">
        <f t="shared" si="67"/>
        <v>H32AF17</v>
      </c>
      <c r="AF272" s="60"/>
      <c r="AG272" s="61"/>
      <c r="AH272" s="14"/>
    </row>
    <row r="273" spans="1:34" s="15" customFormat="1" ht="350.1" customHeight="1" x14ac:dyDescent="0.2">
      <c r="A273" s="141">
        <f>IF(ISBLANK(D273),"",COUNTA($D$2:D273))</f>
        <v>228</v>
      </c>
      <c r="B273" s="125">
        <f t="shared" si="74"/>
        <v>272</v>
      </c>
      <c r="C273" s="73"/>
      <c r="D273" s="73" t="s">
        <v>947</v>
      </c>
      <c r="E273" s="102" t="s">
        <v>35</v>
      </c>
      <c r="F273" s="85" t="s">
        <v>1440</v>
      </c>
      <c r="G273" s="86" t="s">
        <v>900</v>
      </c>
      <c r="H273" s="86" t="s">
        <v>1406</v>
      </c>
      <c r="I273" s="86" t="s">
        <v>1407</v>
      </c>
      <c r="J273" s="88" t="s">
        <v>1428</v>
      </c>
      <c r="K273" s="73">
        <v>8</v>
      </c>
      <c r="L273" s="77">
        <v>43831</v>
      </c>
      <c r="M273" s="77">
        <v>43921</v>
      </c>
      <c r="N273" s="78">
        <f t="shared" si="70"/>
        <v>12.857142857142858</v>
      </c>
      <c r="O273" s="76" t="s">
        <v>2042</v>
      </c>
      <c r="P273" s="76">
        <v>8</v>
      </c>
      <c r="Q273" s="79">
        <f>IF(P273/K273&gt;1,100,+P273/K273*100)</f>
        <v>100</v>
      </c>
      <c r="R273" s="89">
        <f>+N273*Q273/100</f>
        <v>12.857142857142858</v>
      </c>
      <c r="S273" s="89">
        <f>IF(M273&lt;=$AG$1,R273,0)</f>
        <v>12.857142857142858</v>
      </c>
      <c r="T273" s="89">
        <f>IF($AG$1&gt;=M273,N273,0)</f>
        <v>12.857142857142858</v>
      </c>
      <c r="U273" s="73" t="s">
        <v>1845</v>
      </c>
      <c r="V273" s="100" t="str">
        <f>IF(Q273=100,"CUMPLIDA",IF(M273-$AG$1&lt;0,"VENCIDA",IF(M273-$AG$1&lt;=30,"PRÓXIMA A VENCER",IF(Q273&gt;0,"CON AVANCE","EN TERMINO"))))</f>
        <v>CUMPLIDA</v>
      </c>
      <c r="W273" s="100" t="str">
        <f>IF(A273&lt;&gt;"",IF(AC273=1,"VENCIDO",IF(AC273=2,"PRÓXIMO A VENCER",IF(AC273=3,"EN TERMINO",IF(AC273=4,"CON AVANCE",IF(AC273=5,"CUMPLIDO",))))),"")</f>
        <v>CUMPLIDO</v>
      </c>
      <c r="X273" s="96" t="s">
        <v>949</v>
      </c>
      <c r="Y273" s="104" t="str">
        <f t="shared" si="71"/>
        <v>H33AF17</v>
      </c>
      <c r="Z273" s="104">
        <f>IF(A273&lt;&gt;"",1,Z272+1)</f>
        <v>1</v>
      </c>
      <c r="AA273" s="104" t="str">
        <f t="shared" si="72"/>
        <v>H33AF17 - 1</v>
      </c>
      <c r="AB273" s="150">
        <f t="shared" si="66"/>
        <v>5</v>
      </c>
      <c r="AC273" s="150">
        <f t="shared" si="65"/>
        <v>5</v>
      </c>
      <c r="AD273" s="150" t="str">
        <f>IF(A273&lt;&gt;"",MID(F273,1,FIND(" ",F273,1)-1),AD272)</f>
        <v>H33AF17.</v>
      </c>
      <c r="AE273" s="150" t="str">
        <f t="shared" si="67"/>
        <v>H33AF17</v>
      </c>
      <c r="AF273" s="60"/>
      <c r="AG273" s="61"/>
      <c r="AH273" s="14"/>
    </row>
    <row r="274" spans="1:34" s="15" customFormat="1" ht="350.1" customHeight="1" x14ac:dyDescent="0.2">
      <c r="A274" s="141" t="str">
        <f>IF(ISBLANK(D274),"",COUNTA($D$2:D274))</f>
        <v/>
      </c>
      <c r="B274" s="125">
        <f t="shared" si="74"/>
        <v>273</v>
      </c>
      <c r="C274" s="73"/>
      <c r="D274" s="73"/>
      <c r="E274" s="102" t="s">
        <v>35</v>
      </c>
      <c r="F274" s="85" t="s">
        <v>1451</v>
      </c>
      <c r="G274" s="86" t="s">
        <v>900</v>
      </c>
      <c r="H274" s="86" t="s">
        <v>1406</v>
      </c>
      <c r="I274" s="86" t="s">
        <v>1410</v>
      </c>
      <c r="J274" s="88" t="s">
        <v>1429</v>
      </c>
      <c r="K274" s="73">
        <v>4</v>
      </c>
      <c r="L274" s="77">
        <v>43831</v>
      </c>
      <c r="M274" s="77">
        <v>44196</v>
      </c>
      <c r="N274" s="78">
        <f t="shared" ref="N274" si="80">(+M274-L274)/7</f>
        <v>52.142857142857146</v>
      </c>
      <c r="O274" s="76" t="s">
        <v>2042</v>
      </c>
      <c r="P274" s="76">
        <v>4</v>
      </c>
      <c r="Q274" s="79">
        <f>IF(P274/K274&gt;1,100,+P274/K274*100)</f>
        <v>100</v>
      </c>
      <c r="R274" s="89">
        <f>+N274*Q274/100</f>
        <v>52.142857142857146</v>
      </c>
      <c r="S274" s="89">
        <f>IF(M274&lt;=$AG$1,R274,0)</f>
        <v>52.142857142857146</v>
      </c>
      <c r="T274" s="89">
        <f>IF($AG$1&gt;=M274,N274,0)</f>
        <v>52.142857142857146</v>
      </c>
      <c r="U274" s="73" t="s">
        <v>1845</v>
      </c>
      <c r="V274" s="100" t="str">
        <f>IF(Q274=100,"CUMPLIDA",IF(M274-$AG$1&lt;0,"VENCIDA",IF(M274-$AG$1&lt;=30,"PRÓXIMA A VENCER",IF(Q274&gt;0,"CON AVANCE","EN TERMINO"))))</f>
        <v>CUMPLIDA</v>
      </c>
      <c r="W274" s="100" t="str">
        <f>IF(A274&lt;&gt;"",IF(AC274=1,"VENCIDO",IF(AC274=2,"PRÓXIMO A VENCER",IF(AC274=3,"EN TERMINO",IF(AC274=4,"CON AVANCE",IF(AC274=5,"CUMPLIDO",))))),"")</f>
        <v/>
      </c>
      <c r="X274" s="96" t="s">
        <v>949</v>
      </c>
      <c r="Y274" s="104" t="str">
        <f t="shared" si="71"/>
        <v>H33AF17</v>
      </c>
      <c r="Z274" s="104">
        <f>IF(A274&lt;&gt;"",1,Z273+1)</f>
        <v>2</v>
      </c>
      <c r="AA274" s="104" t="str">
        <f t="shared" si="72"/>
        <v>H33AF17 - 2</v>
      </c>
      <c r="AB274" s="150">
        <f t="shared" si="66"/>
        <v>5</v>
      </c>
      <c r="AC274" s="150">
        <f t="shared" ref="AC274:AC337" si="81">IF(Z275=Z274+1,MIN(AB274,AC275),AB274)</f>
        <v>5</v>
      </c>
      <c r="AD274" s="150" t="str">
        <f>IF(A274&lt;&gt;"",MID(F274,1,FIND(" ",F274,1)-1),AD273)</f>
        <v>H33AF17.</v>
      </c>
      <c r="AE274" s="150" t="str">
        <f t="shared" si="67"/>
        <v>H33AF17</v>
      </c>
      <c r="AF274" s="60"/>
      <c r="AG274" s="61"/>
      <c r="AH274" s="14"/>
    </row>
    <row r="275" spans="1:34" s="15" customFormat="1" ht="350.1" customHeight="1" x14ac:dyDescent="0.2">
      <c r="A275" s="141">
        <f>IF(ISBLANK(D275),"",COUNTA($D$2:D275))</f>
        <v>229</v>
      </c>
      <c r="B275" s="125">
        <f t="shared" si="74"/>
        <v>274</v>
      </c>
      <c r="C275" s="73"/>
      <c r="D275" s="73" t="s">
        <v>947</v>
      </c>
      <c r="E275" s="102" t="s">
        <v>35</v>
      </c>
      <c r="F275" s="85" t="s">
        <v>1441</v>
      </c>
      <c r="G275" s="86" t="s">
        <v>900</v>
      </c>
      <c r="H275" s="86" t="s">
        <v>1406</v>
      </c>
      <c r="I275" s="86" t="s">
        <v>1407</v>
      </c>
      <c r="J275" s="88" t="s">
        <v>1428</v>
      </c>
      <c r="K275" s="73">
        <v>8</v>
      </c>
      <c r="L275" s="77">
        <v>43831</v>
      </c>
      <c r="M275" s="77">
        <v>43921</v>
      </c>
      <c r="N275" s="78">
        <f t="shared" si="70"/>
        <v>12.857142857142858</v>
      </c>
      <c r="O275" s="76" t="s">
        <v>2042</v>
      </c>
      <c r="P275" s="76">
        <v>8</v>
      </c>
      <c r="Q275" s="79">
        <f>IF(P275/K275&gt;1,100,+P275/K275*100)</f>
        <v>100</v>
      </c>
      <c r="R275" s="89">
        <f>+N275*Q275/100</f>
        <v>12.857142857142858</v>
      </c>
      <c r="S275" s="89">
        <f>IF(M275&lt;=$AG$1,R275,0)</f>
        <v>12.857142857142858</v>
      </c>
      <c r="T275" s="89">
        <f>IF($AG$1&gt;=M275,N275,0)</f>
        <v>12.857142857142858</v>
      </c>
      <c r="U275" s="73" t="s">
        <v>1845</v>
      </c>
      <c r="V275" s="100" t="str">
        <f>IF(Q275=100,"CUMPLIDA",IF(M275-$AG$1&lt;0,"VENCIDA",IF(M275-$AG$1&lt;=30,"PRÓXIMA A VENCER",IF(Q275&gt;0,"CON AVANCE","EN TERMINO"))))</f>
        <v>CUMPLIDA</v>
      </c>
      <c r="W275" s="100" t="str">
        <f>IF(A275&lt;&gt;"",IF(AC275=1,"VENCIDO",IF(AC275=2,"PRÓXIMO A VENCER",IF(AC275=3,"EN TERMINO",IF(AC275=4,"CON AVANCE",IF(AC275=5,"CUMPLIDO",))))),"")</f>
        <v>CUMPLIDO</v>
      </c>
      <c r="X275" s="96" t="s">
        <v>949</v>
      </c>
      <c r="Y275" s="104" t="str">
        <f t="shared" si="71"/>
        <v>H34AF17</v>
      </c>
      <c r="Z275" s="104">
        <f>IF(A275&lt;&gt;"",1,Z274+1)</f>
        <v>1</v>
      </c>
      <c r="AA275" s="104" t="str">
        <f t="shared" si="72"/>
        <v>H34AF17 - 1</v>
      </c>
      <c r="AB275" s="150">
        <f t="shared" ref="AB275:AB338" si="82">IF(V275="VENCIDA",1,IF(V275="PRÓXIMA A VENCER",2,IF(V275="EN TERMINO",3,IF(V275="CON AVANCE",4,IF(V275="CUMPLIDA",5,)))))</f>
        <v>5</v>
      </c>
      <c r="AC275" s="150">
        <f t="shared" si="81"/>
        <v>5</v>
      </c>
      <c r="AD275" s="150" t="str">
        <f>IF(A275&lt;&gt;"",MID(F275,1,FIND(" ",F275,1)-1),AD274)</f>
        <v>H34AF17.</v>
      </c>
      <c r="AE275" s="150" t="str">
        <f t="shared" ref="AE275:AE338" si="83">IFERROR(MID(AD275,1,FIND(".",AD275,1)-1),AD275)</f>
        <v>H34AF17</v>
      </c>
      <c r="AF275" s="60"/>
      <c r="AG275" s="61"/>
      <c r="AH275" s="14"/>
    </row>
    <row r="276" spans="1:34" s="15" customFormat="1" ht="350.1" customHeight="1" x14ac:dyDescent="0.2">
      <c r="A276" s="141" t="str">
        <f>IF(ISBLANK(D276),"",COUNTA($D$2:D276))</f>
        <v/>
      </c>
      <c r="B276" s="125">
        <f t="shared" si="74"/>
        <v>275</v>
      </c>
      <c r="C276" s="73"/>
      <c r="D276" s="73"/>
      <c r="E276" s="102" t="s">
        <v>35</v>
      </c>
      <c r="F276" s="85" t="s">
        <v>1442</v>
      </c>
      <c r="G276" s="86" t="s">
        <v>900</v>
      </c>
      <c r="H276" s="86" t="s">
        <v>1406</v>
      </c>
      <c r="I276" s="86" t="s">
        <v>1410</v>
      </c>
      <c r="J276" s="88" t="s">
        <v>1429</v>
      </c>
      <c r="K276" s="73">
        <v>4</v>
      </c>
      <c r="L276" s="77">
        <v>43831</v>
      </c>
      <c r="M276" s="77">
        <v>44196</v>
      </c>
      <c r="N276" s="78">
        <f t="shared" ref="N276" si="84">(+M276-L276)/7</f>
        <v>52.142857142857146</v>
      </c>
      <c r="O276" s="76" t="s">
        <v>2042</v>
      </c>
      <c r="P276" s="76">
        <v>4</v>
      </c>
      <c r="Q276" s="79">
        <f>IF(P276/K276&gt;1,100,+P276/K276*100)</f>
        <v>100</v>
      </c>
      <c r="R276" s="89">
        <f>+N276*Q276/100</f>
        <v>52.142857142857146</v>
      </c>
      <c r="S276" s="89">
        <f>IF(M276&lt;=$AG$1,R276,0)</f>
        <v>52.142857142857146</v>
      </c>
      <c r="T276" s="89">
        <f>IF($AG$1&gt;=M276,N276,0)</f>
        <v>52.142857142857146</v>
      </c>
      <c r="U276" s="73" t="s">
        <v>1845</v>
      </c>
      <c r="V276" s="100" t="str">
        <f>IF(Q276=100,"CUMPLIDA",IF(M276-$AG$1&lt;0,"VENCIDA",IF(M276-$AG$1&lt;=30,"PRÓXIMA A VENCER",IF(Q276&gt;0,"CON AVANCE","EN TERMINO"))))</f>
        <v>CUMPLIDA</v>
      </c>
      <c r="W276" s="100" t="str">
        <f>IF(A276&lt;&gt;"",IF(AC276=1,"VENCIDO",IF(AC276=2,"PRÓXIMO A VENCER",IF(AC276=3,"EN TERMINO",IF(AC276=4,"CON AVANCE",IF(AC276=5,"CUMPLIDO",))))),"")</f>
        <v/>
      </c>
      <c r="X276" s="96" t="s">
        <v>949</v>
      </c>
      <c r="Y276" s="104" t="str">
        <f t="shared" si="71"/>
        <v>H34AF17</v>
      </c>
      <c r="Z276" s="104">
        <f>IF(A276&lt;&gt;"",1,Z275+1)</f>
        <v>2</v>
      </c>
      <c r="AA276" s="104" t="str">
        <f t="shared" si="72"/>
        <v>H34AF17 - 2</v>
      </c>
      <c r="AB276" s="150">
        <f t="shared" si="82"/>
        <v>5</v>
      </c>
      <c r="AC276" s="150">
        <f t="shared" si="81"/>
        <v>5</v>
      </c>
      <c r="AD276" s="150" t="str">
        <f>IF(A276&lt;&gt;"",MID(F276,1,FIND(" ",F276,1)-1),AD275)</f>
        <v>H34AF17.</v>
      </c>
      <c r="AE276" s="150" t="str">
        <f t="shared" si="83"/>
        <v>H34AF17</v>
      </c>
      <c r="AF276" s="60"/>
      <c r="AG276" s="61"/>
      <c r="AH276" s="14"/>
    </row>
    <row r="277" spans="1:34" s="15" customFormat="1" ht="350.1" customHeight="1" x14ac:dyDescent="0.2">
      <c r="A277" s="141">
        <f>IF(ISBLANK(D277),"",COUNTA($D$2:D277))</f>
        <v>230</v>
      </c>
      <c r="B277" s="125">
        <f t="shared" si="74"/>
        <v>276</v>
      </c>
      <c r="C277" s="73"/>
      <c r="D277" s="73" t="s">
        <v>947</v>
      </c>
      <c r="E277" s="102" t="s">
        <v>35</v>
      </c>
      <c r="F277" s="85" t="s">
        <v>1443</v>
      </c>
      <c r="G277" s="86" t="s">
        <v>900</v>
      </c>
      <c r="H277" s="86" t="s">
        <v>1406</v>
      </c>
      <c r="I277" s="86" t="s">
        <v>1407</v>
      </c>
      <c r="J277" s="88" t="s">
        <v>1428</v>
      </c>
      <c r="K277" s="73">
        <v>8</v>
      </c>
      <c r="L277" s="77">
        <v>43831</v>
      </c>
      <c r="M277" s="77">
        <v>43921</v>
      </c>
      <c r="N277" s="78">
        <f t="shared" si="70"/>
        <v>12.857142857142858</v>
      </c>
      <c r="O277" s="76" t="s">
        <v>2042</v>
      </c>
      <c r="P277" s="76">
        <v>8</v>
      </c>
      <c r="Q277" s="79">
        <f>IF(P277/K277&gt;1,100,+P277/K277*100)</f>
        <v>100</v>
      </c>
      <c r="R277" s="89">
        <f>+N277*Q277/100</f>
        <v>12.857142857142858</v>
      </c>
      <c r="S277" s="89">
        <f>IF(M277&lt;=$AG$1,R277,0)</f>
        <v>12.857142857142858</v>
      </c>
      <c r="T277" s="89">
        <f>IF($AG$1&gt;=M277,N277,0)</f>
        <v>12.857142857142858</v>
      </c>
      <c r="U277" s="73" t="s">
        <v>1845</v>
      </c>
      <c r="V277" s="100" t="str">
        <f>IF(Q277=100,"CUMPLIDA",IF(M277-$AG$1&lt;0,"VENCIDA",IF(M277-$AG$1&lt;=30,"PRÓXIMA A VENCER",IF(Q277&gt;0,"CON AVANCE","EN TERMINO"))))</f>
        <v>CUMPLIDA</v>
      </c>
      <c r="W277" s="100" t="str">
        <f>IF(A277&lt;&gt;"",IF(AC277=1,"VENCIDO",IF(AC277=2,"PRÓXIMO A VENCER",IF(AC277=3,"EN TERMINO",IF(AC277=4,"CON AVANCE",IF(AC277=5,"CUMPLIDO",))))),"")</f>
        <v>CUMPLIDO</v>
      </c>
      <c r="X277" s="96" t="s">
        <v>949</v>
      </c>
      <c r="Y277" s="104" t="str">
        <f t="shared" si="71"/>
        <v>H35AF17</v>
      </c>
      <c r="Z277" s="104">
        <f>IF(A277&lt;&gt;"",1,Z276+1)</f>
        <v>1</v>
      </c>
      <c r="AA277" s="104" t="str">
        <f t="shared" si="72"/>
        <v>H35AF17 - 1</v>
      </c>
      <c r="AB277" s="150">
        <f t="shared" si="82"/>
        <v>5</v>
      </c>
      <c r="AC277" s="150">
        <f t="shared" si="81"/>
        <v>5</v>
      </c>
      <c r="AD277" s="150" t="str">
        <f>IF(A277&lt;&gt;"",MID(F277,1,FIND(" ",F277,1)-1),AD276)</f>
        <v>H35AF17.</v>
      </c>
      <c r="AE277" s="150" t="str">
        <f t="shared" si="83"/>
        <v>H35AF17</v>
      </c>
      <c r="AF277" s="60"/>
      <c r="AG277" s="61"/>
      <c r="AH277" s="14"/>
    </row>
    <row r="278" spans="1:34" s="15" customFormat="1" ht="350.1" customHeight="1" x14ac:dyDescent="0.2">
      <c r="A278" s="141" t="str">
        <f>IF(ISBLANK(D278),"",COUNTA($D$2:D278))</f>
        <v/>
      </c>
      <c r="B278" s="125">
        <f t="shared" si="74"/>
        <v>277</v>
      </c>
      <c r="C278" s="73"/>
      <c r="D278" s="73"/>
      <c r="E278" s="102" t="s">
        <v>35</v>
      </c>
      <c r="F278" s="85" t="s">
        <v>1444</v>
      </c>
      <c r="G278" s="86" t="s">
        <v>900</v>
      </c>
      <c r="H278" s="86" t="s">
        <v>1406</v>
      </c>
      <c r="I278" s="86" t="s">
        <v>1410</v>
      </c>
      <c r="J278" s="88" t="s">
        <v>1429</v>
      </c>
      <c r="K278" s="73">
        <v>4</v>
      </c>
      <c r="L278" s="77">
        <v>43831</v>
      </c>
      <c r="M278" s="77">
        <v>44196</v>
      </c>
      <c r="N278" s="78">
        <f t="shared" ref="N278" si="85">(+M278-L278)/7</f>
        <v>52.142857142857146</v>
      </c>
      <c r="O278" s="76" t="s">
        <v>2042</v>
      </c>
      <c r="P278" s="76">
        <v>4</v>
      </c>
      <c r="Q278" s="79">
        <f>IF(P278/K278&gt;1,100,+P278/K278*100)</f>
        <v>100</v>
      </c>
      <c r="R278" s="89">
        <f>+N278*Q278/100</f>
        <v>52.142857142857146</v>
      </c>
      <c r="S278" s="89">
        <f>IF(M278&lt;=$AG$1,R278,0)</f>
        <v>52.142857142857146</v>
      </c>
      <c r="T278" s="89">
        <f>IF($AG$1&gt;=M278,N278,0)</f>
        <v>52.142857142857146</v>
      </c>
      <c r="U278" s="73" t="s">
        <v>1845</v>
      </c>
      <c r="V278" s="100" t="str">
        <f>IF(Q278=100,"CUMPLIDA",IF(M278-$AG$1&lt;0,"VENCIDA",IF(M278-$AG$1&lt;=30,"PRÓXIMA A VENCER",IF(Q278&gt;0,"CON AVANCE","EN TERMINO"))))</f>
        <v>CUMPLIDA</v>
      </c>
      <c r="W278" s="100" t="str">
        <f>IF(A278&lt;&gt;"",IF(AC278=1,"VENCIDO",IF(AC278=2,"PRÓXIMO A VENCER",IF(AC278=3,"EN TERMINO",IF(AC278=4,"CON AVANCE",IF(AC278=5,"CUMPLIDO",))))),"")</f>
        <v/>
      </c>
      <c r="X278" s="96" t="s">
        <v>949</v>
      </c>
      <c r="Y278" s="104" t="str">
        <f t="shared" si="71"/>
        <v>H35AF17</v>
      </c>
      <c r="Z278" s="104">
        <f>IF(A278&lt;&gt;"",1,Z277+1)</f>
        <v>2</v>
      </c>
      <c r="AA278" s="104" t="str">
        <f t="shared" si="72"/>
        <v>H35AF17 - 2</v>
      </c>
      <c r="AB278" s="150">
        <f t="shared" si="82"/>
        <v>5</v>
      </c>
      <c r="AC278" s="150">
        <f t="shared" si="81"/>
        <v>5</v>
      </c>
      <c r="AD278" s="150" t="str">
        <f>IF(A278&lt;&gt;"",MID(F278,1,FIND(" ",F278,1)-1),AD277)</f>
        <v>H35AF17.</v>
      </c>
      <c r="AE278" s="150" t="str">
        <f t="shared" si="83"/>
        <v>H35AF17</v>
      </c>
      <c r="AF278" s="60"/>
      <c r="AG278" s="61"/>
      <c r="AH278" s="14"/>
    </row>
    <row r="279" spans="1:34" s="15" customFormat="1" ht="350.1" customHeight="1" x14ac:dyDescent="0.2">
      <c r="A279" s="141">
        <f>IF(ISBLANK(D279),"",COUNTA($D$2:D279))</f>
        <v>231</v>
      </c>
      <c r="B279" s="125">
        <f t="shared" si="74"/>
        <v>278</v>
      </c>
      <c r="C279" s="73"/>
      <c r="D279" s="73" t="s">
        <v>947</v>
      </c>
      <c r="E279" s="102" t="s">
        <v>35</v>
      </c>
      <c r="F279" s="85" t="s">
        <v>1445</v>
      </c>
      <c r="G279" s="86" t="s">
        <v>900</v>
      </c>
      <c r="H279" s="86" t="s">
        <v>1406</v>
      </c>
      <c r="I279" s="86" t="s">
        <v>1407</v>
      </c>
      <c r="J279" s="88" t="s">
        <v>1428</v>
      </c>
      <c r="K279" s="73">
        <v>8</v>
      </c>
      <c r="L279" s="77">
        <v>43831</v>
      </c>
      <c r="M279" s="77">
        <v>43921</v>
      </c>
      <c r="N279" s="78">
        <f t="shared" si="70"/>
        <v>12.857142857142858</v>
      </c>
      <c r="O279" s="76" t="s">
        <v>2042</v>
      </c>
      <c r="P279" s="76">
        <v>8</v>
      </c>
      <c r="Q279" s="79">
        <f>IF(P279/K279&gt;1,100,+P279/K279*100)</f>
        <v>100</v>
      </c>
      <c r="R279" s="89">
        <f>+N279*Q279/100</f>
        <v>12.857142857142858</v>
      </c>
      <c r="S279" s="89">
        <f>IF(M279&lt;=$AG$1,R279,0)</f>
        <v>12.857142857142858</v>
      </c>
      <c r="T279" s="89">
        <f>IF($AG$1&gt;=M279,N279,0)</f>
        <v>12.857142857142858</v>
      </c>
      <c r="U279" s="73" t="s">
        <v>1845</v>
      </c>
      <c r="V279" s="100" t="str">
        <f>IF(Q279=100,"CUMPLIDA",IF(M279-$AG$1&lt;0,"VENCIDA",IF(M279-$AG$1&lt;=30,"PRÓXIMA A VENCER",IF(Q279&gt;0,"CON AVANCE","EN TERMINO"))))</f>
        <v>CUMPLIDA</v>
      </c>
      <c r="W279" s="100" t="str">
        <f>IF(A279&lt;&gt;"",IF(AC279=1,"VENCIDO",IF(AC279=2,"PRÓXIMO A VENCER",IF(AC279=3,"EN TERMINO",IF(AC279=4,"CON AVANCE",IF(AC279=5,"CUMPLIDO",))))),"")</f>
        <v>CUMPLIDO</v>
      </c>
      <c r="X279" s="96" t="s">
        <v>949</v>
      </c>
      <c r="Y279" s="104" t="str">
        <f t="shared" si="71"/>
        <v>H36AF17</v>
      </c>
      <c r="Z279" s="104">
        <f>IF(A279&lt;&gt;"",1,Z278+1)</f>
        <v>1</v>
      </c>
      <c r="AA279" s="104" t="str">
        <f t="shared" si="72"/>
        <v>H36AF17 - 1</v>
      </c>
      <c r="AB279" s="150">
        <f t="shared" si="82"/>
        <v>5</v>
      </c>
      <c r="AC279" s="150">
        <f t="shared" si="81"/>
        <v>5</v>
      </c>
      <c r="AD279" s="150" t="str">
        <f>IF(A279&lt;&gt;"",MID(F279,1,FIND(" ",F279,1)-1),AD278)</f>
        <v>H36AF17.</v>
      </c>
      <c r="AE279" s="150" t="str">
        <f t="shared" si="83"/>
        <v>H36AF17</v>
      </c>
      <c r="AF279" s="60"/>
      <c r="AG279" s="61"/>
      <c r="AH279" s="14"/>
    </row>
    <row r="280" spans="1:34" s="15" customFormat="1" ht="350.1" customHeight="1" x14ac:dyDescent="0.2">
      <c r="A280" s="141" t="str">
        <f>IF(ISBLANK(D280),"",COUNTA($D$2:D280))</f>
        <v/>
      </c>
      <c r="B280" s="125">
        <f t="shared" si="74"/>
        <v>279</v>
      </c>
      <c r="C280" s="73"/>
      <c r="D280" s="73"/>
      <c r="E280" s="102" t="s">
        <v>35</v>
      </c>
      <c r="F280" s="85" t="s">
        <v>1446</v>
      </c>
      <c r="G280" s="86" t="s">
        <v>900</v>
      </c>
      <c r="H280" s="86" t="s">
        <v>1406</v>
      </c>
      <c r="I280" s="86" t="s">
        <v>1410</v>
      </c>
      <c r="J280" s="88" t="s">
        <v>1429</v>
      </c>
      <c r="K280" s="73">
        <v>4</v>
      </c>
      <c r="L280" s="77">
        <v>43831</v>
      </c>
      <c r="M280" s="77">
        <v>44196</v>
      </c>
      <c r="N280" s="78">
        <f t="shared" ref="N280" si="86">(+M280-L280)/7</f>
        <v>52.142857142857146</v>
      </c>
      <c r="O280" s="76" t="s">
        <v>2042</v>
      </c>
      <c r="P280" s="76">
        <v>4</v>
      </c>
      <c r="Q280" s="79">
        <f>IF(P280/K280&gt;1,100,+P280/K280*100)</f>
        <v>100</v>
      </c>
      <c r="R280" s="89">
        <f>+N280*Q280/100</f>
        <v>52.142857142857146</v>
      </c>
      <c r="S280" s="89">
        <f>IF(M280&lt;=$AG$1,R280,0)</f>
        <v>52.142857142857146</v>
      </c>
      <c r="T280" s="89">
        <f>IF($AG$1&gt;=M280,N280,0)</f>
        <v>52.142857142857146</v>
      </c>
      <c r="U280" s="73" t="s">
        <v>1845</v>
      </c>
      <c r="V280" s="100" t="str">
        <f>IF(Q280=100,"CUMPLIDA",IF(M280-$AG$1&lt;0,"VENCIDA",IF(M280-$AG$1&lt;=30,"PRÓXIMA A VENCER",IF(Q280&gt;0,"CON AVANCE","EN TERMINO"))))</f>
        <v>CUMPLIDA</v>
      </c>
      <c r="W280" s="100" t="str">
        <f>IF(A280&lt;&gt;"",IF(AC280=1,"VENCIDO",IF(AC280=2,"PRÓXIMO A VENCER",IF(AC280=3,"EN TERMINO",IF(AC280=4,"CON AVANCE",IF(AC280=5,"CUMPLIDO",))))),"")</f>
        <v/>
      </c>
      <c r="X280" s="96" t="s">
        <v>949</v>
      </c>
      <c r="Y280" s="104" t="str">
        <f t="shared" si="71"/>
        <v>H36AF17</v>
      </c>
      <c r="Z280" s="104">
        <f>IF(A280&lt;&gt;"",1,Z279+1)</f>
        <v>2</v>
      </c>
      <c r="AA280" s="104" t="str">
        <f t="shared" si="72"/>
        <v>H36AF17 - 2</v>
      </c>
      <c r="AB280" s="150">
        <f t="shared" si="82"/>
        <v>5</v>
      </c>
      <c r="AC280" s="150">
        <f t="shared" si="81"/>
        <v>5</v>
      </c>
      <c r="AD280" s="150" t="str">
        <f>IF(A280&lt;&gt;"",MID(F280,1,FIND(" ",F280,1)-1),AD279)</f>
        <v>H36AF17.</v>
      </c>
      <c r="AE280" s="150" t="str">
        <f t="shared" si="83"/>
        <v>H36AF17</v>
      </c>
      <c r="AF280" s="60"/>
      <c r="AG280" s="61"/>
      <c r="AH280" s="14"/>
    </row>
    <row r="281" spans="1:34" s="15" customFormat="1" ht="350.1" customHeight="1" x14ac:dyDescent="0.2">
      <c r="A281" s="141">
        <f>IF(ISBLANK(D281),"",COUNTA($D$2:D281))</f>
        <v>232</v>
      </c>
      <c r="B281" s="125">
        <f t="shared" si="74"/>
        <v>280</v>
      </c>
      <c r="C281" s="73"/>
      <c r="D281" s="73" t="s">
        <v>947</v>
      </c>
      <c r="E281" s="102" t="s">
        <v>35</v>
      </c>
      <c r="F281" s="85" t="s">
        <v>907</v>
      </c>
      <c r="G281" s="86" t="s">
        <v>900</v>
      </c>
      <c r="H281" s="86" t="s">
        <v>1406</v>
      </c>
      <c r="I281" s="86" t="s">
        <v>1407</v>
      </c>
      <c r="J281" s="88" t="s">
        <v>1428</v>
      </c>
      <c r="K281" s="73">
        <v>8</v>
      </c>
      <c r="L281" s="77">
        <v>43831</v>
      </c>
      <c r="M281" s="77">
        <v>43921</v>
      </c>
      <c r="N281" s="78">
        <f t="shared" si="70"/>
        <v>12.857142857142858</v>
      </c>
      <c r="O281" s="76" t="s">
        <v>2042</v>
      </c>
      <c r="P281" s="76">
        <v>8</v>
      </c>
      <c r="Q281" s="79">
        <f>IF(P281/K281&gt;1,100,+P281/K281*100)</f>
        <v>100</v>
      </c>
      <c r="R281" s="89">
        <f>+N281*Q281/100</f>
        <v>12.857142857142858</v>
      </c>
      <c r="S281" s="89">
        <f>IF(M281&lt;=$AG$1,R281,0)</f>
        <v>12.857142857142858</v>
      </c>
      <c r="T281" s="89">
        <f>IF($AG$1&gt;=M281,N281,0)</f>
        <v>12.857142857142858</v>
      </c>
      <c r="U281" s="73" t="s">
        <v>1845</v>
      </c>
      <c r="V281" s="100" t="str">
        <f>IF(Q281=100,"CUMPLIDA",IF(M281-$AG$1&lt;0,"VENCIDA",IF(M281-$AG$1&lt;=30,"PRÓXIMA A VENCER",IF(Q281&gt;0,"CON AVANCE","EN TERMINO"))))</f>
        <v>CUMPLIDA</v>
      </c>
      <c r="W281" s="100" t="str">
        <f>IF(A281&lt;&gt;"",IF(AC281=1,"VENCIDO",IF(AC281=2,"PRÓXIMO A VENCER",IF(AC281=3,"EN TERMINO",IF(AC281=4,"CON AVANCE",IF(AC281=5,"CUMPLIDO",))))),"")</f>
        <v>CUMPLIDO</v>
      </c>
      <c r="X281" s="96" t="s">
        <v>949</v>
      </c>
      <c r="Y281" s="104" t="str">
        <f t="shared" si="71"/>
        <v>H37AF17</v>
      </c>
      <c r="Z281" s="104">
        <f>IF(A281&lt;&gt;"",1,Z280+1)</f>
        <v>1</v>
      </c>
      <c r="AA281" s="104" t="str">
        <f t="shared" si="72"/>
        <v>H37AF17 - 1</v>
      </c>
      <c r="AB281" s="150">
        <f t="shared" si="82"/>
        <v>5</v>
      </c>
      <c r="AC281" s="150">
        <f t="shared" si="81"/>
        <v>5</v>
      </c>
      <c r="AD281" s="150" t="str">
        <f>IF(A281&lt;&gt;"",MID(F281,1,FIND(" ",F281,1)-1),AD280)</f>
        <v>H37AF17.</v>
      </c>
      <c r="AE281" s="150" t="str">
        <f t="shared" si="83"/>
        <v>H37AF17</v>
      </c>
      <c r="AF281" s="60"/>
      <c r="AG281" s="61"/>
      <c r="AH281" s="14"/>
    </row>
    <row r="282" spans="1:34" s="15" customFormat="1" ht="350.1" customHeight="1" x14ac:dyDescent="0.2">
      <c r="A282" s="141" t="str">
        <f>IF(ISBLANK(D282),"",COUNTA($D$2:D282))</f>
        <v/>
      </c>
      <c r="B282" s="125">
        <f t="shared" si="74"/>
        <v>281</v>
      </c>
      <c r="C282" s="73"/>
      <c r="D282" s="73"/>
      <c r="E282" s="102" t="s">
        <v>35</v>
      </c>
      <c r="F282" s="85" t="s">
        <v>908</v>
      </c>
      <c r="G282" s="86" t="s">
        <v>900</v>
      </c>
      <c r="H282" s="86" t="s">
        <v>1406</v>
      </c>
      <c r="I282" s="86" t="s">
        <v>1410</v>
      </c>
      <c r="J282" s="88" t="s">
        <v>1429</v>
      </c>
      <c r="K282" s="73">
        <v>4</v>
      </c>
      <c r="L282" s="77">
        <v>43831</v>
      </c>
      <c r="M282" s="77">
        <v>44196</v>
      </c>
      <c r="N282" s="78">
        <f t="shared" si="70"/>
        <v>52.142857142857146</v>
      </c>
      <c r="O282" s="76" t="s">
        <v>2042</v>
      </c>
      <c r="P282" s="76">
        <v>4</v>
      </c>
      <c r="Q282" s="79">
        <f>IF(P282/K282&gt;1,100,+P282/K282*100)</f>
        <v>100</v>
      </c>
      <c r="R282" s="89">
        <f>+N282*Q282/100</f>
        <v>52.142857142857146</v>
      </c>
      <c r="S282" s="89">
        <f>IF(M282&lt;=$AG$1,R282,0)</f>
        <v>52.142857142857146</v>
      </c>
      <c r="T282" s="89">
        <f>IF($AG$1&gt;=M282,N282,0)</f>
        <v>52.142857142857146</v>
      </c>
      <c r="U282" s="73" t="s">
        <v>1845</v>
      </c>
      <c r="V282" s="100" t="str">
        <f>IF(Q282=100,"CUMPLIDA",IF(M282-$AG$1&lt;0,"VENCIDA",IF(M282-$AG$1&lt;=30,"PRÓXIMA A VENCER",IF(Q282&gt;0,"CON AVANCE","EN TERMINO"))))</f>
        <v>CUMPLIDA</v>
      </c>
      <c r="W282" s="100" t="str">
        <f>IF(A282&lt;&gt;"",IF(AC282=1,"VENCIDO",IF(AC282=2,"PRÓXIMO A VENCER",IF(AC282=3,"EN TERMINO",IF(AC282=4,"CON AVANCE",IF(AC282=5,"CUMPLIDO",))))),"")</f>
        <v/>
      </c>
      <c r="X282" s="96" t="s">
        <v>949</v>
      </c>
      <c r="Y282" s="104" t="str">
        <f t="shared" si="71"/>
        <v>H37AF17</v>
      </c>
      <c r="Z282" s="104">
        <f>IF(A282&lt;&gt;"",1,Z281+1)</f>
        <v>2</v>
      </c>
      <c r="AA282" s="104" t="str">
        <f t="shared" si="72"/>
        <v>H37AF17 - 2</v>
      </c>
      <c r="AB282" s="150">
        <f t="shared" si="82"/>
        <v>5</v>
      </c>
      <c r="AC282" s="150">
        <f t="shared" si="81"/>
        <v>5</v>
      </c>
      <c r="AD282" s="150" t="str">
        <f>IF(A282&lt;&gt;"",MID(F282,1,FIND(" ",F282,1)-1),AD281)</f>
        <v>H37AF17.</v>
      </c>
      <c r="AE282" s="150" t="str">
        <f t="shared" si="83"/>
        <v>H37AF17</v>
      </c>
      <c r="AF282" s="60"/>
      <c r="AG282" s="61"/>
      <c r="AH282" s="14"/>
    </row>
    <row r="283" spans="1:34" s="15" customFormat="1" ht="350.1" hidden="1" customHeight="1" x14ac:dyDescent="0.2">
      <c r="A283" s="141">
        <f>IF(ISBLANK(D283),"",COUNTA($D$2:D283))</f>
        <v>233</v>
      </c>
      <c r="B283" s="125">
        <f t="shared" si="74"/>
        <v>282</v>
      </c>
      <c r="C283" s="73"/>
      <c r="D283" s="73" t="s">
        <v>946</v>
      </c>
      <c r="E283" s="102" t="s">
        <v>25</v>
      </c>
      <c r="F283" s="85" t="s">
        <v>1472</v>
      </c>
      <c r="G283" s="86" t="s">
        <v>909</v>
      </c>
      <c r="H283" s="75" t="s">
        <v>1972</v>
      </c>
      <c r="I283" s="75" t="s">
        <v>1972</v>
      </c>
      <c r="J283" s="76" t="s">
        <v>1915</v>
      </c>
      <c r="K283" s="76">
        <v>1</v>
      </c>
      <c r="L283" s="77">
        <v>44407</v>
      </c>
      <c r="M283" s="77">
        <v>44561</v>
      </c>
      <c r="N283" s="78">
        <f t="shared" si="70"/>
        <v>22</v>
      </c>
      <c r="O283" s="76" t="s">
        <v>2034</v>
      </c>
      <c r="P283" s="76">
        <v>0</v>
      </c>
      <c r="Q283" s="79">
        <f>IF(P283/K283&gt;1,100,+P283/K283*100)</f>
        <v>0</v>
      </c>
      <c r="R283" s="89">
        <f>+N283*Q283/100</f>
        <v>0</v>
      </c>
      <c r="S283" s="89">
        <f>IF(M283&lt;=$AG$1,R283,0)</f>
        <v>0</v>
      </c>
      <c r="T283" s="89">
        <f>IF($AG$1&gt;=M283,N283,0)</f>
        <v>22</v>
      </c>
      <c r="U283" s="73"/>
      <c r="V283" s="100" t="str">
        <f>IF(Q283=100,"CUMPLIDA",IF(M283-$AG$1&lt;0,"VENCIDA",IF(M283-$AG$1&lt;=30,"PRÓXIMA A VENCER",IF(Q283&gt;0,"CON AVANCE","EN TERMINO"))))</f>
        <v>VENCIDA</v>
      </c>
      <c r="W283" s="100" t="str">
        <f>IF(A283&lt;&gt;"",IF(AC283=1,"VENCIDO",IF(AC283=2,"PRÓXIMO A VENCER",IF(AC283=3,"EN TERMINO",IF(AC283=4,"CON AVANCE",IF(AC283=5,"CUMPLIDO",))))),"")</f>
        <v>VENCIDO</v>
      </c>
      <c r="X283" s="96" t="s">
        <v>949</v>
      </c>
      <c r="Y283" s="104" t="str">
        <f t="shared" si="71"/>
        <v>H38AF17</v>
      </c>
      <c r="Z283" s="104">
        <f>IF(A283&lt;&gt;"",1,Z282+1)</f>
        <v>1</v>
      </c>
      <c r="AA283" s="104" t="str">
        <f t="shared" si="72"/>
        <v>H38AF17 - 1</v>
      </c>
      <c r="AB283" s="150">
        <f t="shared" si="82"/>
        <v>1</v>
      </c>
      <c r="AC283" s="150">
        <f t="shared" si="81"/>
        <v>1</v>
      </c>
      <c r="AD283" s="150" t="str">
        <f>IF(A283&lt;&gt;"",MID(F283,1,FIND(" ",F283,1)-1),AD282)</f>
        <v>H38AF17.</v>
      </c>
      <c r="AE283" s="150" t="str">
        <f t="shared" si="83"/>
        <v>H38AF17</v>
      </c>
      <c r="AF283" s="60"/>
      <c r="AG283" s="61"/>
      <c r="AH283" s="14"/>
    </row>
    <row r="284" spans="1:34" s="15" customFormat="1" ht="350.1" customHeight="1" x14ac:dyDescent="0.2">
      <c r="A284" s="141">
        <f>IF(ISBLANK(D284),"",COUNTA($D$2:D284))</f>
        <v>234</v>
      </c>
      <c r="B284" s="125">
        <f t="shared" si="74"/>
        <v>283</v>
      </c>
      <c r="C284" s="73"/>
      <c r="D284" s="73" t="s">
        <v>946</v>
      </c>
      <c r="E284" s="102" t="s">
        <v>18</v>
      </c>
      <c r="F284" s="85" t="s">
        <v>910</v>
      </c>
      <c r="G284" s="86" t="s">
        <v>911</v>
      </c>
      <c r="H284" s="86" t="s">
        <v>1473</v>
      </c>
      <c r="I284" s="86" t="s">
        <v>1474</v>
      </c>
      <c r="J284" s="88" t="s">
        <v>912</v>
      </c>
      <c r="K284" s="73">
        <v>2</v>
      </c>
      <c r="L284" s="77">
        <v>43313</v>
      </c>
      <c r="M284" s="77">
        <v>43465</v>
      </c>
      <c r="N284" s="78">
        <f t="shared" si="70"/>
        <v>21.714285714285715</v>
      </c>
      <c r="O284" s="74" t="s">
        <v>2036</v>
      </c>
      <c r="P284" s="74">
        <v>2</v>
      </c>
      <c r="Q284" s="79">
        <f>IF(P284/K284&gt;1,100,+P284/K284*100)</f>
        <v>100</v>
      </c>
      <c r="R284" s="89">
        <f>+N284*Q284/100</f>
        <v>21.714285714285715</v>
      </c>
      <c r="S284" s="89">
        <f>IF(M284&lt;=$AG$1,R284,0)</f>
        <v>21.714285714285715</v>
      </c>
      <c r="T284" s="89">
        <f>IF($AG$1&gt;=M284,N284,0)</f>
        <v>21.714285714285715</v>
      </c>
      <c r="U284" s="73"/>
      <c r="V284" s="100" t="str">
        <f>IF(Q284=100,"CUMPLIDA",IF(M284-$AG$1&lt;0,"VENCIDA",IF(M284-$AG$1&lt;=30,"PRÓXIMA A VENCER",IF(Q284&gt;0,"CON AVANCE","EN TERMINO"))))</f>
        <v>CUMPLIDA</v>
      </c>
      <c r="W284" s="100" t="str">
        <f>IF(A284&lt;&gt;"",IF(AC284=1,"VENCIDO",IF(AC284=2,"PRÓXIMO A VENCER",IF(AC284=3,"EN TERMINO",IF(AC284=4,"CON AVANCE",IF(AC284=5,"CUMPLIDO",))))),"")</f>
        <v>CUMPLIDO</v>
      </c>
      <c r="X284" s="96" t="s">
        <v>949</v>
      </c>
      <c r="Y284" s="104" t="str">
        <f t="shared" si="71"/>
        <v>H39AF17</v>
      </c>
      <c r="Z284" s="104">
        <f>IF(A284&lt;&gt;"",1,Z283+1)</f>
        <v>1</v>
      </c>
      <c r="AA284" s="104" t="str">
        <f t="shared" si="72"/>
        <v>H39AF17 - 1</v>
      </c>
      <c r="AB284" s="150">
        <f t="shared" si="82"/>
        <v>5</v>
      </c>
      <c r="AC284" s="150">
        <f t="shared" si="81"/>
        <v>5</v>
      </c>
      <c r="AD284" s="150" t="str">
        <f>IF(A284&lt;&gt;"",MID(F284,1,FIND(" ",F284,1)-1),AD283)</f>
        <v>H39AF17.</v>
      </c>
      <c r="AE284" s="150" t="str">
        <f t="shared" si="83"/>
        <v>H39AF17</v>
      </c>
      <c r="AF284" s="60"/>
      <c r="AG284" s="61"/>
      <c r="AH284" s="14"/>
    </row>
    <row r="285" spans="1:34" s="15" customFormat="1" ht="350.1" hidden="1" customHeight="1" x14ac:dyDescent="0.2">
      <c r="A285" s="141">
        <f>IF(ISBLANK(D285),"",COUNTA($D$2:D285))</f>
        <v>235</v>
      </c>
      <c r="B285" s="125">
        <f t="shared" si="74"/>
        <v>284</v>
      </c>
      <c r="C285" s="73"/>
      <c r="D285" s="73" t="s">
        <v>948</v>
      </c>
      <c r="E285" s="102" t="s">
        <v>18</v>
      </c>
      <c r="F285" s="85" t="s">
        <v>914</v>
      </c>
      <c r="G285" s="86" t="s">
        <v>915</v>
      </c>
      <c r="H285" s="86" t="s">
        <v>916</v>
      </c>
      <c r="I285" s="86" t="s">
        <v>917</v>
      </c>
      <c r="J285" s="88" t="s">
        <v>918</v>
      </c>
      <c r="K285" s="73">
        <v>3</v>
      </c>
      <c r="L285" s="77">
        <v>43313</v>
      </c>
      <c r="M285" s="77">
        <v>43496</v>
      </c>
      <c r="N285" s="78">
        <f t="shared" si="70"/>
        <v>26.142857142857142</v>
      </c>
      <c r="O285" s="76" t="s">
        <v>2052</v>
      </c>
      <c r="P285" s="74">
        <v>1.9999</v>
      </c>
      <c r="Q285" s="79">
        <f>IF(P285/K285&gt;1,100,+P285/K285*100)</f>
        <v>66.663333333333327</v>
      </c>
      <c r="R285" s="89">
        <f>+N285*Q285/100</f>
        <v>17.427699999999998</v>
      </c>
      <c r="S285" s="89">
        <f>IF(M285&lt;=$AG$1,R285,0)</f>
        <v>17.427699999999998</v>
      </c>
      <c r="T285" s="89">
        <f>IF($AG$1&gt;=M285,N285,0)</f>
        <v>26.142857142857142</v>
      </c>
      <c r="U285" s="73"/>
      <c r="V285" s="100" t="str">
        <f>IF(Q285=100,"CUMPLIDA",IF(M285-$AG$1&lt;0,"VENCIDA",IF(M285-$AG$1&lt;=30,"PRÓXIMA A VENCER",IF(Q285&gt;0,"CON AVANCE","EN TERMINO"))))</f>
        <v>VENCIDA</v>
      </c>
      <c r="W285" s="100" t="str">
        <f>IF(A285&lt;&gt;"",IF(AC285=1,"VENCIDO",IF(AC285=2,"PRÓXIMO A VENCER",IF(AC285=3,"EN TERMINO",IF(AC285=4,"CON AVANCE",IF(AC285=5,"CUMPLIDO",))))),"")</f>
        <v>VENCIDO</v>
      </c>
      <c r="X285" s="96" t="s">
        <v>949</v>
      </c>
      <c r="Y285" s="104" t="str">
        <f t="shared" si="71"/>
        <v>H43AF17</v>
      </c>
      <c r="Z285" s="104">
        <f>IF(A285&lt;&gt;"",1,Z284+1)</f>
        <v>1</v>
      </c>
      <c r="AA285" s="104" t="str">
        <f t="shared" si="72"/>
        <v>H43AF17 - 1</v>
      </c>
      <c r="AB285" s="150">
        <f t="shared" si="82"/>
        <v>1</v>
      </c>
      <c r="AC285" s="150">
        <f t="shared" si="81"/>
        <v>1</v>
      </c>
      <c r="AD285" s="150" t="str">
        <f>IF(A285&lt;&gt;"",MID(F285,1,FIND(" ",F285,1)-1),AD284)</f>
        <v>H43AF17.</v>
      </c>
      <c r="AE285" s="150" t="str">
        <f t="shared" si="83"/>
        <v>H43AF17</v>
      </c>
      <c r="AF285" s="60"/>
      <c r="AG285" s="61"/>
      <c r="AH285" s="14"/>
    </row>
    <row r="286" spans="1:34" s="15" customFormat="1" ht="350.1" customHeight="1" x14ac:dyDescent="0.2">
      <c r="A286" s="141">
        <f>IF(ISBLANK(D286),"",COUNTA($D$2:D286))</f>
        <v>236</v>
      </c>
      <c r="B286" s="125">
        <f t="shared" si="74"/>
        <v>285</v>
      </c>
      <c r="C286" s="73"/>
      <c r="D286" s="73" t="s">
        <v>946</v>
      </c>
      <c r="E286" s="102" t="s">
        <v>18</v>
      </c>
      <c r="F286" s="85" t="s">
        <v>919</v>
      </c>
      <c r="G286" s="86" t="s">
        <v>920</v>
      </c>
      <c r="H286" s="86" t="s">
        <v>921</v>
      </c>
      <c r="I286" s="86" t="s">
        <v>922</v>
      </c>
      <c r="J286" s="88" t="s">
        <v>326</v>
      </c>
      <c r="K286" s="73">
        <v>2</v>
      </c>
      <c r="L286" s="77">
        <v>43313</v>
      </c>
      <c r="M286" s="77">
        <v>43677</v>
      </c>
      <c r="N286" s="78">
        <f t="shared" si="70"/>
        <v>52</v>
      </c>
      <c r="O286" s="74" t="s">
        <v>2036</v>
      </c>
      <c r="P286" s="74">
        <v>2</v>
      </c>
      <c r="Q286" s="79">
        <f>IF(P286/K286&gt;1,100,+P286/K286*100)</f>
        <v>100</v>
      </c>
      <c r="R286" s="89">
        <f>+N286*Q286/100</f>
        <v>52</v>
      </c>
      <c r="S286" s="89">
        <f>IF(M286&lt;=$AG$1,R286,0)</f>
        <v>52</v>
      </c>
      <c r="T286" s="89">
        <f>IF($AG$1&gt;=M286,N286,0)</f>
        <v>52</v>
      </c>
      <c r="U286" s="73"/>
      <c r="V286" s="100" t="str">
        <f>IF(Q286=100,"CUMPLIDA",IF(M286-$AG$1&lt;0,"VENCIDA",IF(M286-$AG$1&lt;=30,"PRÓXIMA A VENCER",IF(Q286&gt;0,"CON AVANCE","EN TERMINO"))))</f>
        <v>CUMPLIDA</v>
      </c>
      <c r="W286" s="100" t="str">
        <f>IF(A286&lt;&gt;"",IF(AC286=1,"VENCIDO",IF(AC286=2,"PRÓXIMO A VENCER",IF(AC286=3,"EN TERMINO",IF(AC286=4,"CON AVANCE",IF(AC286=5,"CUMPLIDO",))))),"")</f>
        <v>CUMPLIDO</v>
      </c>
      <c r="X286" s="96" t="s">
        <v>949</v>
      </c>
      <c r="Y286" s="104" t="str">
        <f t="shared" si="71"/>
        <v>H44AF17</v>
      </c>
      <c r="Z286" s="104">
        <f>IF(A286&lt;&gt;"",1,Z285+1)</f>
        <v>1</v>
      </c>
      <c r="AA286" s="104" t="str">
        <f t="shared" si="72"/>
        <v>H44AF17 - 1</v>
      </c>
      <c r="AB286" s="150">
        <f t="shared" si="82"/>
        <v>5</v>
      </c>
      <c r="AC286" s="150">
        <f t="shared" si="81"/>
        <v>5</v>
      </c>
      <c r="AD286" s="150" t="str">
        <f>IF(A286&lt;&gt;"",MID(F286,1,FIND(" ",F286,1)-1),AD285)</f>
        <v>H44AF17.</v>
      </c>
      <c r="AE286" s="150" t="str">
        <f t="shared" si="83"/>
        <v>H44AF17</v>
      </c>
      <c r="AF286" s="60"/>
      <c r="AG286" s="61"/>
      <c r="AH286" s="14"/>
    </row>
    <row r="287" spans="1:34" s="15" customFormat="1" ht="350.1" customHeight="1" x14ac:dyDescent="0.2">
      <c r="A287" s="141">
        <f>IF(ISBLANK(D287),"",COUNTA($D$2:D287))</f>
        <v>237</v>
      </c>
      <c r="B287" s="125">
        <f t="shared" si="74"/>
        <v>286</v>
      </c>
      <c r="C287" s="73"/>
      <c r="D287" s="73" t="s">
        <v>832</v>
      </c>
      <c r="E287" s="102" t="s">
        <v>944</v>
      </c>
      <c r="F287" s="85" t="s">
        <v>923</v>
      </c>
      <c r="G287" s="86" t="s">
        <v>924</v>
      </c>
      <c r="H287" s="85" t="s">
        <v>1454</v>
      </c>
      <c r="I287" s="85" t="s">
        <v>1449</v>
      </c>
      <c r="J287" s="73" t="s">
        <v>1404</v>
      </c>
      <c r="K287" s="73">
        <v>1</v>
      </c>
      <c r="L287" s="77">
        <v>43858</v>
      </c>
      <c r="M287" s="77">
        <v>44165</v>
      </c>
      <c r="N287" s="78">
        <f t="shared" si="70"/>
        <v>43.857142857142854</v>
      </c>
      <c r="O287" s="76" t="s">
        <v>2043</v>
      </c>
      <c r="P287" s="76">
        <v>1</v>
      </c>
      <c r="Q287" s="79">
        <f>IF(P287/K287&gt;1,100,+P287/K287*100)</f>
        <v>100</v>
      </c>
      <c r="R287" s="89">
        <f>+N287*Q287/100</f>
        <v>43.857142857142854</v>
      </c>
      <c r="S287" s="89">
        <f>IF(M287&lt;=$AG$1,R287,0)</f>
        <v>43.857142857142854</v>
      </c>
      <c r="T287" s="89">
        <f>IF($AG$1&gt;=M287,N287,0)</f>
        <v>43.857142857142854</v>
      </c>
      <c r="U287" s="73"/>
      <c r="V287" s="100" t="str">
        <f>IF(Q287=100,"CUMPLIDA",IF(M287-$AG$1&lt;0,"VENCIDA",IF(M287-$AG$1&lt;=30,"PRÓXIMA A VENCER",IF(Q287&gt;0,"CON AVANCE","EN TERMINO"))))</f>
        <v>CUMPLIDA</v>
      </c>
      <c r="W287" s="100" t="str">
        <f>IF(A287&lt;&gt;"",IF(AC287=1,"VENCIDO",IF(AC287=2,"PRÓXIMO A VENCER",IF(AC287=3,"EN TERMINO",IF(AC287=4,"CON AVANCE",IF(AC287=5,"CUMPLIDO",))))),"")</f>
        <v>CUMPLIDO</v>
      </c>
      <c r="X287" s="96" t="s">
        <v>949</v>
      </c>
      <c r="Y287" s="104" t="str">
        <f t="shared" si="71"/>
        <v>H48AF17</v>
      </c>
      <c r="Z287" s="104">
        <f>IF(A287&lt;&gt;"",1,Z286+1)</f>
        <v>1</v>
      </c>
      <c r="AA287" s="104" t="str">
        <f t="shared" si="72"/>
        <v>H48AF17 - 1</v>
      </c>
      <c r="AB287" s="150">
        <f t="shared" si="82"/>
        <v>5</v>
      </c>
      <c r="AC287" s="150">
        <f t="shared" si="81"/>
        <v>5</v>
      </c>
      <c r="AD287" s="150" t="str">
        <f>IF(A287&lt;&gt;"",MID(F287,1,FIND(" ",F287,1)-1),AD286)</f>
        <v>H48AF17.</v>
      </c>
      <c r="AE287" s="150" t="str">
        <f t="shared" si="83"/>
        <v>H48AF17</v>
      </c>
      <c r="AF287" s="60"/>
      <c r="AG287" s="61"/>
      <c r="AH287" s="14"/>
    </row>
    <row r="288" spans="1:34" s="15" customFormat="1" ht="350.1" customHeight="1" x14ac:dyDescent="0.2">
      <c r="A288" s="141">
        <f>IF(ISBLANK(D288),"",COUNTA($D$2:D288))</f>
        <v>238</v>
      </c>
      <c r="B288" s="125">
        <f t="shared" si="74"/>
        <v>287</v>
      </c>
      <c r="C288" s="73"/>
      <c r="D288" s="73" t="s">
        <v>831</v>
      </c>
      <c r="E288" s="102" t="s">
        <v>18</v>
      </c>
      <c r="F288" s="85" t="s">
        <v>925</v>
      </c>
      <c r="G288" s="86" t="s">
        <v>926</v>
      </c>
      <c r="H288" s="85" t="s">
        <v>927</v>
      </c>
      <c r="I288" s="85" t="s">
        <v>928</v>
      </c>
      <c r="J288" s="73" t="s">
        <v>929</v>
      </c>
      <c r="K288" s="73">
        <v>1</v>
      </c>
      <c r="L288" s="77">
        <v>43313</v>
      </c>
      <c r="M288" s="77">
        <v>43555</v>
      </c>
      <c r="N288" s="78">
        <f t="shared" si="70"/>
        <v>34.571428571428569</v>
      </c>
      <c r="O288" s="74" t="s">
        <v>2036</v>
      </c>
      <c r="P288" s="76">
        <v>1</v>
      </c>
      <c r="Q288" s="79">
        <f>IF(P288/K288&gt;1,100,+P288/K288*100)</f>
        <v>100</v>
      </c>
      <c r="R288" s="89">
        <f>+N288*Q288/100</f>
        <v>34.571428571428569</v>
      </c>
      <c r="S288" s="89">
        <f>IF(M288&lt;=$AG$1,R288,0)</f>
        <v>34.571428571428569</v>
      </c>
      <c r="T288" s="89">
        <f>IF($AG$1&gt;=M288,N288,0)</f>
        <v>34.571428571428569</v>
      </c>
      <c r="U288" s="73"/>
      <c r="V288" s="100" t="str">
        <f>IF(Q288=100,"CUMPLIDA",IF(M288-$AG$1&lt;0,"VENCIDA",IF(M288-$AG$1&lt;=30,"PRÓXIMA A VENCER",IF(Q288&gt;0,"CON AVANCE","EN TERMINO"))))</f>
        <v>CUMPLIDA</v>
      </c>
      <c r="W288" s="100" t="str">
        <f>IF(A288&lt;&gt;"",IF(AC288=1,"VENCIDO",IF(AC288=2,"PRÓXIMO A VENCER",IF(AC288=3,"EN TERMINO",IF(AC288=4,"CON AVANCE",IF(AC288=5,"CUMPLIDO",))))),"")</f>
        <v>CUMPLIDO</v>
      </c>
      <c r="X288" s="96" t="s">
        <v>949</v>
      </c>
      <c r="Y288" s="104" t="str">
        <f t="shared" si="71"/>
        <v>H51AF17</v>
      </c>
      <c r="Z288" s="104">
        <f>IF(A288&lt;&gt;"",1,#REF!+1)</f>
        <v>1</v>
      </c>
      <c r="AA288" s="104" t="str">
        <f t="shared" si="72"/>
        <v>H51AF17 - 1</v>
      </c>
      <c r="AB288" s="150">
        <f t="shared" si="82"/>
        <v>5</v>
      </c>
      <c r="AC288" s="150">
        <f t="shared" si="81"/>
        <v>5</v>
      </c>
      <c r="AD288" s="150" t="str">
        <f>IF(A288&lt;&gt;"",MID(F288,1,FIND(" ",F288,1)-1),AD287)</f>
        <v>H51AF17.</v>
      </c>
      <c r="AE288" s="150" t="str">
        <f t="shared" si="83"/>
        <v>H51AF17</v>
      </c>
      <c r="AF288" s="60"/>
      <c r="AG288" s="61"/>
      <c r="AH288" s="14"/>
    </row>
    <row r="289" spans="1:34" s="15" customFormat="1" ht="350.1" customHeight="1" x14ac:dyDescent="0.2">
      <c r="A289" s="141">
        <f>IF(ISBLANK(D289),"",COUNTA($D$2:D289))</f>
        <v>239</v>
      </c>
      <c r="B289" s="125">
        <f t="shared" si="74"/>
        <v>288</v>
      </c>
      <c r="C289" s="73"/>
      <c r="D289" s="73" t="s">
        <v>832</v>
      </c>
      <c r="E289" s="102" t="s">
        <v>18</v>
      </c>
      <c r="F289" s="85" t="s">
        <v>930</v>
      </c>
      <c r="G289" s="86" t="s">
        <v>931</v>
      </c>
      <c r="H289" s="86" t="s">
        <v>932</v>
      </c>
      <c r="I289" s="86" t="s">
        <v>928</v>
      </c>
      <c r="J289" s="88" t="s">
        <v>929</v>
      </c>
      <c r="K289" s="73">
        <v>1</v>
      </c>
      <c r="L289" s="77">
        <v>43313</v>
      </c>
      <c r="M289" s="77">
        <v>43555</v>
      </c>
      <c r="N289" s="78">
        <f t="shared" si="70"/>
        <v>34.571428571428569</v>
      </c>
      <c r="O289" s="74" t="s">
        <v>2036</v>
      </c>
      <c r="P289" s="76">
        <v>1</v>
      </c>
      <c r="Q289" s="79">
        <f>IF(P289/K289&gt;1,100,+P289/K289*100)</f>
        <v>100</v>
      </c>
      <c r="R289" s="89">
        <f>+N289*Q289/100</f>
        <v>34.571428571428569</v>
      </c>
      <c r="S289" s="89">
        <f>IF(M289&lt;=$AG$1,R289,0)</f>
        <v>34.571428571428569</v>
      </c>
      <c r="T289" s="89">
        <f>IF($AG$1&gt;=M289,N289,0)</f>
        <v>34.571428571428569</v>
      </c>
      <c r="U289" s="73"/>
      <c r="V289" s="100" t="str">
        <f>IF(Q289=100,"CUMPLIDA",IF(M289-$AG$1&lt;0,"VENCIDA",IF(M289-$AG$1&lt;=30,"PRÓXIMA A VENCER",IF(Q289&gt;0,"CON AVANCE","EN TERMINO"))))</f>
        <v>CUMPLIDA</v>
      </c>
      <c r="W289" s="100" t="str">
        <f>IF(A289&lt;&gt;"",IF(AC289=1,"VENCIDO",IF(AC289=2,"PRÓXIMO A VENCER",IF(AC289=3,"EN TERMINO",IF(AC289=4,"CON AVANCE",IF(AC289=5,"CUMPLIDO",))))),"")</f>
        <v>CUMPLIDO</v>
      </c>
      <c r="X289" s="96" t="s">
        <v>949</v>
      </c>
      <c r="Y289" s="104" t="str">
        <f t="shared" si="71"/>
        <v>H52AF17</v>
      </c>
      <c r="Z289" s="104">
        <f>IF(A289&lt;&gt;"",1,Z288+1)</f>
        <v>1</v>
      </c>
      <c r="AA289" s="104" t="str">
        <f t="shared" si="72"/>
        <v>H52AF17 - 1</v>
      </c>
      <c r="AB289" s="150">
        <f t="shared" si="82"/>
        <v>5</v>
      </c>
      <c r="AC289" s="150">
        <f t="shared" si="81"/>
        <v>5</v>
      </c>
      <c r="AD289" s="150" t="str">
        <f>IF(A289&lt;&gt;"",MID(F289,1,FIND(" ",F289,1)-1),AD288)</f>
        <v>H52AF17.</v>
      </c>
      <c r="AE289" s="150" t="str">
        <f t="shared" si="83"/>
        <v>H52AF17</v>
      </c>
      <c r="AF289" s="60"/>
      <c r="AG289" s="61"/>
      <c r="AH289" s="14"/>
    </row>
    <row r="290" spans="1:34" s="15" customFormat="1" ht="350.1" customHeight="1" x14ac:dyDescent="0.2">
      <c r="A290" s="141">
        <f>IF(ISBLANK(D290),"",COUNTA($D$2:D290))</f>
        <v>240</v>
      </c>
      <c r="B290" s="125">
        <f t="shared" si="74"/>
        <v>289</v>
      </c>
      <c r="C290" s="73"/>
      <c r="D290" s="73" t="s">
        <v>831</v>
      </c>
      <c r="E290" s="102" t="s">
        <v>155</v>
      </c>
      <c r="F290" s="85" t="s">
        <v>933</v>
      </c>
      <c r="G290" s="86" t="s">
        <v>934</v>
      </c>
      <c r="H290" s="86" t="s">
        <v>1454</v>
      </c>
      <c r="I290" s="86" t="s">
        <v>1448</v>
      </c>
      <c r="J290" s="88" t="s">
        <v>1404</v>
      </c>
      <c r="K290" s="73">
        <v>1</v>
      </c>
      <c r="L290" s="77">
        <v>43862</v>
      </c>
      <c r="M290" s="77">
        <v>43979</v>
      </c>
      <c r="N290" s="78">
        <f t="shared" si="70"/>
        <v>16.714285714285715</v>
      </c>
      <c r="O290" s="76" t="s">
        <v>2043</v>
      </c>
      <c r="P290" s="76">
        <v>1</v>
      </c>
      <c r="Q290" s="79">
        <f>IF(P290/K290&gt;1,100,+P290/K290*100)</f>
        <v>100</v>
      </c>
      <c r="R290" s="89">
        <f>+N290*Q290/100</f>
        <v>16.714285714285715</v>
      </c>
      <c r="S290" s="89">
        <f>IF(M290&lt;=$AG$1,R290,0)</f>
        <v>16.714285714285715</v>
      </c>
      <c r="T290" s="89">
        <f>IF($AG$1&gt;=M290,N290,0)</f>
        <v>16.714285714285715</v>
      </c>
      <c r="U290" s="73"/>
      <c r="V290" s="100" t="str">
        <f>IF(Q290=100,"CUMPLIDA",IF(M290-$AG$1&lt;0,"VENCIDA",IF(M290-$AG$1&lt;=30,"PRÓXIMA A VENCER",IF(Q290&gt;0,"CON AVANCE","EN TERMINO"))))</f>
        <v>CUMPLIDA</v>
      </c>
      <c r="W290" s="100" t="str">
        <f>IF(A290&lt;&gt;"",IF(AC290=1,"VENCIDO",IF(AC290=2,"PRÓXIMO A VENCER",IF(AC290=3,"EN TERMINO",IF(AC290=4,"CON AVANCE",IF(AC290=5,"CUMPLIDO",))))),"")</f>
        <v>CUMPLIDO</v>
      </c>
      <c r="X290" s="96" t="s">
        <v>949</v>
      </c>
      <c r="Y290" s="104" t="str">
        <f t="shared" si="71"/>
        <v>H53AF17</v>
      </c>
      <c r="Z290" s="104">
        <f>IF(A290&lt;&gt;"",1,Z289+1)</f>
        <v>1</v>
      </c>
      <c r="AA290" s="104" t="str">
        <f t="shared" si="72"/>
        <v>H53AF17 - 1</v>
      </c>
      <c r="AB290" s="150">
        <f t="shared" si="82"/>
        <v>5</v>
      </c>
      <c r="AC290" s="150">
        <f t="shared" si="81"/>
        <v>5</v>
      </c>
      <c r="AD290" s="150" t="str">
        <f>IF(A290&lt;&gt;"",MID(F290,1,FIND(" ",F290,1)-1),AD289)</f>
        <v>H53AF17.</v>
      </c>
      <c r="AE290" s="150" t="str">
        <f t="shared" si="83"/>
        <v>H53AF17</v>
      </c>
      <c r="AF290" s="60"/>
      <c r="AG290" s="61"/>
      <c r="AH290" s="14"/>
    </row>
    <row r="291" spans="1:34" s="15" customFormat="1" ht="350.1" customHeight="1" x14ac:dyDescent="0.2">
      <c r="A291" s="141">
        <f>IF(ISBLANK(D291),"",COUNTA($D$2:D291))</f>
        <v>241</v>
      </c>
      <c r="B291" s="125">
        <f t="shared" si="74"/>
        <v>290</v>
      </c>
      <c r="C291" s="73"/>
      <c r="D291" s="73" t="s">
        <v>831</v>
      </c>
      <c r="E291" s="102" t="s">
        <v>155</v>
      </c>
      <c r="F291" s="85" t="s">
        <v>935</v>
      </c>
      <c r="G291" s="86" t="s">
        <v>936</v>
      </c>
      <c r="H291" s="86" t="s">
        <v>1454</v>
      </c>
      <c r="I291" s="86" t="s">
        <v>1403</v>
      </c>
      <c r="J291" s="88" t="s">
        <v>1404</v>
      </c>
      <c r="K291" s="73">
        <v>1</v>
      </c>
      <c r="L291" s="77">
        <v>43862</v>
      </c>
      <c r="M291" s="77">
        <v>43979</v>
      </c>
      <c r="N291" s="78">
        <f t="shared" si="70"/>
        <v>16.714285714285715</v>
      </c>
      <c r="O291" s="76" t="s">
        <v>2043</v>
      </c>
      <c r="P291" s="76">
        <v>1</v>
      </c>
      <c r="Q291" s="79">
        <f>IF(P291/K291&gt;1,100,+P291/K291*100)</f>
        <v>100</v>
      </c>
      <c r="R291" s="89">
        <f>+N291*Q291/100</f>
        <v>16.714285714285715</v>
      </c>
      <c r="S291" s="89">
        <f>IF(M291&lt;=$AG$1,R291,0)</f>
        <v>16.714285714285715</v>
      </c>
      <c r="T291" s="89">
        <f>IF($AG$1&gt;=M291,N291,0)</f>
        <v>16.714285714285715</v>
      </c>
      <c r="U291" s="73"/>
      <c r="V291" s="100" t="str">
        <f>IF(Q291=100,"CUMPLIDA",IF(M291-$AG$1&lt;0,"VENCIDA",IF(M291-$AG$1&lt;=30,"PRÓXIMA A VENCER",IF(Q291&gt;0,"CON AVANCE","EN TERMINO"))))</f>
        <v>CUMPLIDA</v>
      </c>
      <c r="W291" s="100" t="str">
        <f>IF(A291&lt;&gt;"",IF(AC291=1,"VENCIDO",IF(AC291=2,"PRÓXIMO A VENCER",IF(AC291=3,"EN TERMINO",IF(AC291=4,"CON AVANCE",IF(AC291=5,"CUMPLIDO",))))),"")</f>
        <v>CUMPLIDO</v>
      </c>
      <c r="X291" s="96" t="s">
        <v>949</v>
      </c>
      <c r="Y291" s="104" t="str">
        <f t="shared" si="71"/>
        <v>H54AF17</v>
      </c>
      <c r="Z291" s="104">
        <f>IF(A291&lt;&gt;"",1,Z290+1)</f>
        <v>1</v>
      </c>
      <c r="AA291" s="104" t="str">
        <f t="shared" si="72"/>
        <v>H54AF17 - 1</v>
      </c>
      <c r="AB291" s="150">
        <f t="shared" si="82"/>
        <v>5</v>
      </c>
      <c r="AC291" s="150">
        <f t="shared" si="81"/>
        <v>5</v>
      </c>
      <c r="AD291" s="150" t="str">
        <f>IF(A291&lt;&gt;"",MID(F291,1,FIND(" ",F291,1)-1),AD290)</f>
        <v>H54AF17.</v>
      </c>
      <c r="AE291" s="150" t="str">
        <f t="shared" si="83"/>
        <v>H54AF17</v>
      </c>
      <c r="AF291" s="60"/>
      <c r="AG291" s="61"/>
      <c r="AH291" s="14"/>
    </row>
    <row r="292" spans="1:34" s="15" customFormat="1" ht="350.1" hidden="1" customHeight="1" x14ac:dyDescent="0.2">
      <c r="A292" s="141">
        <f>IF(ISBLANK(D292),"",COUNTA($D$2:D292))</f>
        <v>242</v>
      </c>
      <c r="B292" s="125">
        <f t="shared" si="74"/>
        <v>291</v>
      </c>
      <c r="C292" s="73"/>
      <c r="D292" s="73" t="s">
        <v>945</v>
      </c>
      <c r="E292" s="102" t="s">
        <v>171</v>
      </c>
      <c r="F292" s="85" t="s">
        <v>987</v>
      </c>
      <c r="G292" s="86" t="s">
        <v>937</v>
      </c>
      <c r="H292" s="86" t="s">
        <v>1447</v>
      </c>
      <c r="I292" s="86" t="s">
        <v>1448</v>
      </c>
      <c r="J292" s="88" t="s">
        <v>1404</v>
      </c>
      <c r="K292" s="89">
        <v>1</v>
      </c>
      <c r="L292" s="77">
        <v>43862</v>
      </c>
      <c r="M292" s="77">
        <v>43979</v>
      </c>
      <c r="N292" s="78">
        <f t="shared" si="70"/>
        <v>16.714285714285715</v>
      </c>
      <c r="O292" s="76" t="s">
        <v>2070</v>
      </c>
      <c r="P292" s="76">
        <v>0</v>
      </c>
      <c r="Q292" s="79">
        <f>IF(P292/K292&gt;1,100,+P292/K292*100)</f>
        <v>0</v>
      </c>
      <c r="R292" s="89">
        <f>+N292*Q292/100</f>
        <v>0</v>
      </c>
      <c r="S292" s="89">
        <f>IF(M292&lt;=$AG$1,R292,0)</f>
        <v>0</v>
      </c>
      <c r="T292" s="89">
        <f>IF($AG$1&gt;=M292,N292,0)</f>
        <v>16.714285714285715</v>
      </c>
      <c r="U292" s="73"/>
      <c r="V292" s="100" t="str">
        <f>IF(Q292=100,"CUMPLIDA",IF(M292-$AG$1&lt;0,"VENCIDA",IF(M292-$AG$1&lt;=30,"PRÓXIMA A VENCER",IF(Q292&gt;0,"CON AVANCE","EN TERMINO"))))</f>
        <v>VENCIDA</v>
      </c>
      <c r="W292" s="100" t="str">
        <f>IF(A292&lt;&gt;"",IF(AC292=1,"VENCIDO",IF(AC292=2,"PRÓXIMO A VENCER",IF(AC292=3,"EN TERMINO",IF(AC292=4,"CON AVANCE",IF(AC292=5,"CUMPLIDO",))))),"")</f>
        <v>VENCIDO</v>
      </c>
      <c r="X292" s="96" t="s">
        <v>949</v>
      </c>
      <c r="Y292" s="104" t="str">
        <f t="shared" si="71"/>
        <v>H56AF17</v>
      </c>
      <c r="Z292" s="104">
        <f>IF(A292&lt;&gt;"",1,Z291+1)</f>
        <v>1</v>
      </c>
      <c r="AA292" s="104" t="str">
        <f t="shared" si="72"/>
        <v>H56AF17 - 1</v>
      </c>
      <c r="AB292" s="150">
        <f t="shared" si="82"/>
        <v>1</v>
      </c>
      <c r="AC292" s="150">
        <f t="shared" si="81"/>
        <v>1</v>
      </c>
      <c r="AD292" s="150" t="str">
        <f>IF(A292&lt;&gt;"",MID(F292,1,FIND(" ",F292,1)-1),AD291)</f>
        <v>H56AF17.</v>
      </c>
      <c r="AE292" s="150" t="str">
        <f t="shared" si="83"/>
        <v>H56AF17</v>
      </c>
      <c r="AF292" s="60"/>
      <c r="AG292" s="61"/>
      <c r="AH292" s="14"/>
    </row>
    <row r="293" spans="1:34" s="15" customFormat="1" ht="350.1" hidden="1" customHeight="1" x14ac:dyDescent="0.2">
      <c r="A293" s="141">
        <f>IF(ISBLANK(D293),"",COUNTA($D$2:D293))</f>
        <v>243</v>
      </c>
      <c r="B293" s="125">
        <f t="shared" si="74"/>
        <v>292</v>
      </c>
      <c r="C293" s="73"/>
      <c r="D293" s="73" t="s">
        <v>945</v>
      </c>
      <c r="E293" s="102" t="s">
        <v>171</v>
      </c>
      <c r="F293" s="85" t="s">
        <v>938</v>
      </c>
      <c r="G293" s="86" t="s">
        <v>939</v>
      </c>
      <c r="H293" s="86" t="s">
        <v>1447</v>
      </c>
      <c r="I293" s="86" t="s">
        <v>1448</v>
      </c>
      <c r="J293" s="88" t="s">
        <v>1404</v>
      </c>
      <c r="K293" s="89">
        <v>1</v>
      </c>
      <c r="L293" s="77">
        <v>43862</v>
      </c>
      <c r="M293" s="77">
        <v>43979</v>
      </c>
      <c r="N293" s="78">
        <f t="shared" si="70"/>
        <v>16.714285714285715</v>
      </c>
      <c r="O293" s="76" t="s">
        <v>2070</v>
      </c>
      <c r="P293" s="76">
        <v>0</v>
      </c>
      <c r="Q293" s="79">
        <f>IF(P293/K293&gt;1,100,+P293/K293*100)</f>
        <v>0</v>
      </c>
      <c r="R293" s="89">
        <f>+N293*Q293/100</f>
        <v>0</v>
      </c>
      <c r="S293" s="89">
        <f>IF(M293&lt;=$AG$1,R293,0)</f>
        <v>0</v>
      </c>
      <c r="T293" s="89">
        <f>IF($AG$1&gt;=M293,N293,0)</f>
        <v>16.714285714285715</v>
      </c>
      <c r="U293" s="73"/>
      <c r="V293" s="100" t="str">
        <f>IF(Q293=100,"CUMPLIDA",IF(M293-$AG$1&lt;0,"VENCIDA",IF(M293-$AG$1&lt;=30,"PRÓXIMA A VENCER",IF(Q293&gt;0,"CON AVANCE","EN TERMINO"))))</f>
        <v>VENCIDA</v>
      </c>
      <c r="W293" s="100" t="str">
        <f>IF(A293&lt;&gt;"",IF(AC293=1,"VENCIDO",IF(AC293=2,"PRÓXIMO A VENCER",IF(AC293=3,"EN TERMINO",IF(AC293=4,"CON AVANCE",IF(AC293=5,"CUMPLIDO",))))),"")</f>
        <v>VENCIDO</v>
      </c>
      <c r="X293" s="96" t="s">
        <v>949</v>
      </c>
      <c r="Y293" s="104" t="str">
        <f t="shared" si="71"/>
        <v>H57AF17</v>
      </c>
      <c r="Z293" s="104">
        <f>IF(A293&lt;&gt;"",1,Z292+1)</f>
        <v>1</v>
      </c>
      <c r="AA293" s="104" t="str">
        <f t="shared" si="72"/>
        <v>H57AF17 - 1</v>
      </c>
      <c r="AB293" s="150">
        <f t="shared" si="82"/>
        <v>1</v>
      </c>
      <c r="AC293" s="150">
        <f t="shared" si="81"/>
        <v>1</v>
      </c>
      <c r="AD293" s="150" t="str">
        <f>IF(A293&lt;&gt;"",MID(F293,1,FIND(" ",F293,1)-1),AD292)</f>
        <v>H57AF17.</v>
      </c>
      <c r="AE293" s="150" t="str">
        <f t="shared" si="83"/>
        <v>H57AF17</v>
      </c>
      <c r="AF293" s="60"/>
      <c r="AG293" s="61"/>
      <c r="AH293" s="14"/>
    </row>
    <row r="294" spans="1:34" s="15" customFormat="1" ht="350.1" customHeight="1" x14ac:dyDescent="0.2">
      <c r="A294" s="141">
        <f>IF(ISBLANK(D294),"",COUNTA($D$2:D294))</f>
        <v>244</v>
      </c>
      <c r="B294" s="125">
        <f t="shared" si="74"/>
        <v>293</v>
      </c>
      <c r="C294" s="73"/>
      <c r="D294" s="73" t="s">
        <v>946</v>
      </c>
      <c r="E294" s="102" t="s">
        <v>18</v>
      </c>
      <c r="F294" s="85" t="s">
        <v>940</v>
      </c>
      <c r="G294" s="86" t="s">
        <v>941</v>
      </c>
      <c r="H294" s="86" t="s">
        <v>942</v>
      </c>
      <c r="I294" s="86" t="s">
        <v>943</v>
      </c>
      <c r="J294" s="88" t="s">
        <v>21</v>
      </c>
      <c r="K294" s="73">
        <v>4</v>
      </c>
      <c r="L294" s="77">
        <v>43313</v>
      </c>
      <c r="M294" s="77">
        <v>43677</v>
      </c>
      <c r="N294" s="78">
        <f t="shared" si="70"/>
        <v>52</v>
      </c>
      <c r="O294" s="76" t="s">
        <v>2032</v>
      </c>
      <c r="P294" s="76">
        <v>4</v>
      </c>
      <c r="Q294" s="79">
        <f>IF(P294/K294&gt;1,100,+P294/K294*100)</f>
        <v>100</v>
      </c>
      <c r="R294" s="89">
        <f>+N294*Q294/100</f>
        <v>52</v>
      </c>
      <c r="S294" s="89">
        <f>IF(M294&lt;=$AG$1,R294,0)</f>
        <v>52</v>
      </c>
      <c r="T294" s="89">
        <f>IF($AG$1&gt;=M294,N294,0)</f>
        <v>52</v>
      </c>
      <c r="U294" s="73"/>
      <c r="V294" s="100" t="str">
        <f>IF(Q294=100,"CUMPLIDA",IF(M294-$AG$1&lt;0,"VENCIDA",IF(M294-$AG$1&lt;=30,"PRÓXIMA A VENCER",IF(Q294&gt;0,"CON AVANCE","EN TERMINO"))))</f>
        <v>CUMPLIDA</v>
      </c>
      <c r="W294" s="100" t="str">
        <f>IF(A294&lt;&gt;"",IF(AC294=1,"VENCIDO",IF(AC294=2,"PRÓXIMO A VENCER",IF(AC294=3,"EN TERMINO",IF(AC294=4,"CON AVANCE",IF(AC294=5,"CUMPLIDO",))))),"")</f>
        <v>CUMPLIDO</v>
      </c>
      <c r="X294" s="96" t="s">
        <v>949</v>
      </c>
      <c r="Y294" s="104" t="str">
        <f t="shared" si="71"/>
        <v>H58AF17</v>
      </c>
      <c r="Z294" s="104">
        <f>IF(A294&lt;&gt;"",1,Z293+1)</f>
        <v>1</v>
      </c>
      <c r="AA294" s="104" t="str">
        <f t="shared" si="72"/>
        <v>H58AF17 - 1</v>
      </c>
      <c r="AB294" s="150">
        <f t="shared" si="82"/>
        <v>5</v>
      </c>
      <c r="AC294" s="150">
        <f t="shared" si="81"/>
        <v>5</v>
      </c>
      <c r="AD294" s="150" t="str">
        <f>IF(A294&lt;&gt;"",MID(F294,1,FIND(" ",F294,1)-1),AD293)</f>
        <v>H58AF17.</v>
      </c>
      <c r="AE294" s="150" t="str">
        <f t="shared" si="83"/>
        <v>H58AF17</v>
      </c>
      <c r="AF294" s="60"/>
      <c r="AG294" s="61"/>
      <c r="AH294" s="14"/>
    </row>
    <row r="295" spans="1:34" s="15" customFormat="1" ht="350.1" customHeight="1" x14ac:dyDescent="0.2">
      <c r="A295" s="141">
        <f>IF(ISBLANK(D295),"",COUNTA($D$2:D295))</f>
        <v>245</v>
      </c>
      <c r="B295" s="125">
        <f t="shared" si="74"/>
        <v>294</v>
      </c>
      <c r="C295" s="73"/>
      <c r="D295" s="73" t="s">
        <v>831</v>
      </c>
      <c r="E295" s="76" t="s">
        <v>91</v>
      </c>
      <c r="F295" s="75" t="s">
        <v>843</v>
      </c>
      <c r="G295" s="75" t="s">
        <v>828</v>
      </c>
      <c r="H295" s="75" t="s">
        <v>1387</v>
      </c>
      <c r="I295" s="75" t="s">
        <v>1388</v>
      </c>
      <c r="J295" s="76" t="s">
        <v>1455</v>
      </c>
      <c r="K295" s="76">
        <v>4</v>
      </c>
      <c r="L295" s="77">
        <v>43859</v>
      </c>
      <c r="M295" s="77">
        <v>44224</v>
      </c>
      <c r="N295" s="78">
        <f t="shared" ref="N295:N299" si="87">(+M295-L295)/7</f>
        <v>52.142857142857146</v>
      </c>
      <c r="O295" s="76" t="s">
        <v>837</v>
      </c>
      <c r="P295" s="76">
        <v>4</v>
      </c>
      <c r="Q295" s="79">
        <f>IF(P295/K295&gt;1,100,+P295/K295*100)</f>
        <v>100</v>
      </c>
      <c r="R295" s="89">
        <f>+N295*Q295/100</f>
        <v>52.142857142857146</v>
      </c>
      <c r="S295" s="89">
        <f>IF(M295&lt;=$AG$1,R295,0)</f>
        <v>52.142857142857146</v>
      </c>
      <c r="T295" s="89">
        <f>IF($AG$1&gt;=M295,N295,0)</f>
        <v>52.142857142857146</v>
      </c>
      <c r="U295" s="73" t="s">
        <v>1845</v>
      </c>
      <c r="V295" s="100" t="str">
        <f>IF(Q295=100,"CUMPLIDA",IF(M295-$AG$1&lt;0,"VENCIDA",IF(M295-$AG$1&lt;=30,"PRÓXIMA A VENCER",IF(Q295&gt;0,"CON AVANCE","EN TERMINO"))))</f>
        <v>CUMPLIDA</v>
      </c>
      <c r="W295" s="100" t="str">
        <f>IF(A295&lt;&gt;"",IF(AC295=1,"VENCIDO",IF(AC295=2,"PRÓXIMO A VENCER",IF(AC295=3,"EN TERMINO",IF(AC295=4,"CON AVANCE",IF(AC295=5,"CUMPLIDO",))))),"")</f>
        <v>CUMPLIDO</v>
      </c>
      <c r="X295" s="96" t="s">
        <v>827</v>
      </c>
      <c r="Y295" s="104" t="str">
        <f t="shared" si="71"/>
        <v>H1AC17</v>
      </c>
      <c r="Z295" s="104">
        <f>IF(A295&lt;&gt;"",1,Z294+1)</f>
        <v>1</v>
      </c>
      <c r="AA295" s="104" t="str">
        <f t="shared" si="72"/>
        <v>H1AC17 - 1</v>
      </c>
      <c r="AB295" s="150">
        <f t="shared" si="82"/>
        <v>5</v>
      </c>
      <c r="AC295" s="150">
        <f t="shared" si="81"/>
        <v>5</v>
      </c>
      <c r="AD295" s="150" t="str">
        <f>IF(A295&lt;&gt;"",MID(F295,1,FIND(" ",F295,1)-1),AD294)</f>
        <v>H1AC17.</v>
      </c>
      <c r="AE295" s="150" t="str">
        <f t="shared" si="83"/>
        <v>H1AC17</v>
      </c>
      <c r="AF295" s="60"/>
      <c r="AG295" s="61"/>
      <c r="AH295" s="14"/>
    </row>
    <row r="296" spans="1:34" s="15" customFormat="1" ht="350.1" customHeight="1" x14ac:dyDescent="0.2">
      <c r="A296" s="141">
        <f>IF(ISBLANK(D296),"",COUNTA($D$2:D296))</f>
        <v>246</v>
      </c>
      <c r="B296" s="125">
        <f t="shared" si="74"/>
        <v>295</v>
      </c>
      <c r="C296" s="73"/>
      <c r="D296" s="73" t="s">
        <v>831</v>
      </c>
      <c r="E296" s="76" t="s">
        <v>91</v>
      </c>
      <c r="F296" s="75" t="s">
        <v>829</v>
      </c>
      <c r="G296" s="75" t="s">
        <v>830</v>
      </c>
      <c r="H296" s="75" t="s">
        <v>844</v>
      </c>
      <c r="I296" s="75" t="s">
        <v>845</v>
      </c>
      <c r="J296" s="76" t="s">
        <v>21</v>
      </c>
      <c r="K296" s="76">
        <v>4</v>
      </c>
      <c r="L296" s="77">
        <v>43122</v>
      </c>
      <c r="M296" s="77">
        <v>43485</v>
      </c>
      <c r="N296" s="78">
        <f t="shared" si="87"/>
        <v>51.857142857142854</v>
      </c>
      <c r="O296" s="76" t="s">
        <v>352</v>
      </c>
      <c r="P296" s="76">
        <v>4</v>
      </c>
      <c r="Q296" s="79">
        <f>IF(P296/K296&gt;1,100,+P296/K296*100)</f>
        <v>100</v>
      </c>
      <c r="R296" s="89">
        <f>+N296*Q296/100</f>
        <v>51.857142857142854</v>
      </c>
      <c r="S296" s="89">
        <f>IF(M296&lt;=$AG$1,R296,0)</f>
        <v>51.857142857142854</v>
      </c>
      <c r="T296" s="89">
        <f>IF($AG$1&gt;=M296,N296,0)</f>
        <v>51.857142857142854</v>
      </c>
      <c r="U296" s="73"/>
      <c r="V296" s="100" t="str">
        <f>IF(Q296=100,"CUMPLIDA",IF(M296-$AG$1&lt;0,"VENCIDA",IF(M296-$AG$1&lt;=30,"PRÓXIMA A VENCER",IF(Q296&gt;0,"CON AVANCE","EN TERMINO"))))</f>
        <v>CUMPLIDA</v>
      </c>
      <c r="W296" s="100" t="str">
        <f>IF(A296&lt;&gt;"",IF(AC296=1,"VENCIDO",IF(AC296=2,"PRÓXIMO A VENCER",IF(AC296=3,"EN TERMINO",IF(AC296=4,"CON AVANCE",IF(AC296=5,"CUMPLIDO",))))),"")</f>
        <v>CUMPLIDO</v>
      </c>
      <c r="X296" s="96" t="s">
        <v>827</v>
      </c>
      <c r="Y296" s="104" t="str">
        <f t="shared" si="71"/>
        <v>H2AC17</v>
      </c>
      <c r="Z296" s="104">
        <f>IF(A296&lt;&gt;"",1,Z295+1)</f>
        <v>1</v>
      </c>
      <c r="AA296" s="104" t="str">
        <f t="shared" si="72"/>
        <v>H2AC17 - 1</v>
      </c>
      <c r="AB296" s="150">
        <f t="shared" si="82"/>
        <v>5</v>
      </c>
      <c r="AC296" s="150">
        <f t="shared" si="81"/>
        <v>5</v>
      </c>
      <c r="AD296" s="150" t="str">
        <f>IF(A296&lt;&gt;"",MID(F296,1,FIND(" ",F296,1)-1),AD295)</f>
        <v>H2AC17.</v>
      </c>
      <c r="AE296" s="150" t="str">
        <f t="shared" si="83"/>
        <v>H2AC17</v>
      </c>
      <c r="AF296" s="60"/>
      <c r="AG296" s="61"/>
      <c r="AH296" s="14"/>
    </row>
    <row r="297" spans="1:34" s="15" customFormat="1" ht="350.1" hidden="1" customHeight="1" x14ac:dyDescent="0.2">
      <c r="A297" s="141">
        <f>IF(ISBLANK(D297),"",COUNTA($D$2:D297))</f>
        <v>247</v>
      </c>
      <c r="B297" s="125">
        <f t="shared" si="74"/>
        <v>296</v>
      </c>
      <c r="C297" s="73"/>
      <c r="D297" s="73" t="s">
        <v>832</v>
      </c>
      <c r="E297" s="76" t="s">
        <v>838</v>
      </c>
      <c r="F297" s="75" t="s">
        <v>842</v>
      </c>
      <c r="G297" s="75" t="s">
        <v>841</v>
      </c>
      <c r="H297" s="75" t="s">
        <v>847</v>
      </c>
      <c r="I297" s="75" t="s">
        <v>851</v>
      </c>
      <c r="J297" s="76" t="s">
        <v>846</v>
      </c>
      <c r="K297" s="76">
        <v>2</v>
      </c>
      <c r="L297" s="77">
        <v>43160</v>
      </c>
      <c r="M297" s="77">
        <v>43525</v>
      </c>
      <c r="N297" s="78">
        <f t="shared" si="87"/>
        <v>52.142857142857146</v>
      </c>
      <c r="O297" s="76" t="s">
        <v>352</v>
      </c>
      <c r="P297" s="76">
        <v>1.6</v>
      </c>
      <c r="Q297" s="79">
        <f>IF(P297/K297&gt;1,100,+P297/K297*100)</f>
        <v>80</v>
      </c>
      <c r="R297" s="89">
        <f>+N297*Q297/100</f>
        <v>41.714285714285715</v>
      </c>
      <c r="S297" s="89">
        <f>IF(M297&lt;=$AG$1,R297,0)</f>
        <v>41.714285714285715</v>
      </c>
      <c r="T297" s="89">
        <f>IF($AG$1&gt;=M297,N297,0)</f>
        <v>52.142857142857146</v>
      </c>
      <c r="U297" s="73"/>
      <c r="V297" s="100" t="str">
        <f>IF(Q297=100,"CUMPLIDA",IF(M297-$AG$1&lt;0,"VENCIDA",IF(M297-$AG$1&lt;=30,"PRÓXIMA A VENCER",IF(Q297&gt;0,"CON AVANCE","EN TERMINO"))))</f>
        <v>VENCIDA</v>
      </c>
      <c r="W297" s="100" t="str">
        <f>IF(A297&lt;&gt;"",IF(AC297=1,"VENCIDO",IF(AC297=2,"PRÓXIMO A VENCER",IF(AC297=3,"EN TERMINO",IF(AC297=4,"CON AVANCE",IF(AC297=5,"CUMPLIDO",))))),"")</f>
        <v>VENCIDO</v>
      </c>
      <c r="X297" s="96" t="s">
        <v>827</v>
      </c>
      <c r="Y297" s="104" t="str">
        <f t="shared" ref="Y297:Y350" si="88">AE297</f>
        <v>H5AC17</v>
      </c>
      <c r="Z297" s="104">
        <f>IF(A297&lt;&gt;"",1,Z296+1)</f>
        <v>1</v>
      </c>
      <c r="AA297" s="104" t="str">
        <f t="shared" si="72"/>
        <v>H5AC17 - 1</v>
      </c>
      <c r="AB297" s="150">
        <f t="shared" si="82"/>
        <v>1</v>
      </c>
      <c r="AC297" s="150">
        <f t="shared" si="81"/>
        <v>1</v>
      </c>
      <c r="AD297" s="150" t="str">
        <f>IF(A297&lt;&gt;"",MID(F297,1,FIND(" ",F297,1)-1),AD296)</f>
        <v>H5AC17.</v>
      </c>
      <c r="AE297" s="150" t="str">
        <f t="shared" si="83"/>
        <v>H5AC17</v>
      </c>
      <c r="AF297" s="60"/>
      <c r="AG297" s="61"/>
      <c r="AH297" s="14"/>
    </row>
    <row r="298" spans="1:34" s="15" customFormat="1" ht="350.1" customHeight="1" x14ac:dyDescent="0.2">
      <c r="A298" s="141">
        <f>IF(ISBLANK(D298),"",COUNTA($D$2:D298))</f>
        <v>248</v>
      </c>
      <c r="B298" s="125">
        <f t="shared" si="74"/>
        <v>297</v>
      </c>
      <c r="C298" s="73"/>
      <c r="D298" s="73" t="s">
        <v>833</v>
      </c>
      <c r="E298" s="76" t="s">
        <v>171</v>
      </c>
      <c r="F298" s="75" t="s">
        <v>834</v>
      </c>
      <c r="G298" s="75" t="s">
        <v>835</v>
      </c>
      <c r="H298" s="75" t="s">
        <v>866</v>
      </c>
      <c r="I298" s="75" t="s">
        <v>848</v>
      </c>
      <c r="J298" s="76" t="s">
        <v>849</v>
      </c>
      <c r="K298" s="76">
        <v>12</v>
      </c>
      <c r="L298" s="77">
        <v>43115</v>
      </c>
      <c r="M298" s="77">
        <v>43465</v>
      </c>
      <c r="N298" s="78">
        <f t="shared" si="87"/>
        <v>50</v>
      </c>
      <c r="O298" s="76" t="s">
        <v>411</v>
      </c>
      <c r="P298" s="76">
        <v>12</v>
      </c>
      <c r="Q298" s="79">
        <f>IF(P298/K298&gt;1,100,+P298/K298*100)</f>
        <v>100</v>
      </c>
      <c r="R298" s="89">
        <f>+N298*Q298/100</f>
        <v>50</v>
      </c>
      <c r="S298" s="89">
        <f>IF(M298&lt;=$AG$1,R298,0)</f>
        <v>50</v>
      </c>
      <c r="T298" s="89">
        <f>IF($AG$1&gt;=M298,N298,0)</f>
        <v>50</v>
      </c>
      <c r="U298" s="73"/>
      <c r="V298" s="100" t="str">
        <f>IF(Q298=100,"CUMPLIDA",IF(M298-$AG$1&lt;0,"VENCIDA",IF(M298-$AG$1&lt;=30,"PRÓXIMA A VENCER",IF(Q298&gt;0,"CON AVANCE","EN TERMINO"))))</f>
        <v>CUMPLIDA</v>
      </c>
      <c r="W298" s="100" t="str">
        <f>IF(A298&lt;&gt;"",IF(AC298=1,"VENCIDO",IF(AC298=2,"PRÓXIMO A VENCER",IF(AC298=3,"EN TERMINO",IF(AC298=4,"CON AVANCE",IF(AC298=5,"CUMPLIDO",))))),"")</f>
        <v>CUMPLIDO</v>
      </c>
      <c r="X298" s="96" t="s">
        <v>827</v>
      </c>
      <c r="Y298" s="104" t="str">
        <f t="shared" si="88"/>
        <v>H8AC17</v>
      </c>
      <c r="Z298" s="104">
        <f>IF(A298&lt;&gt;"",1,Z297+1)</f>
        <v>1</v>
      </c>
      <c r="AA298" s="104" t="str">
        <f t="shared" si="72"/>
        <v>H8AC17 - 1</v>
      </c>
      <c r="AB298" s="150">
        <f t="shared" si="82"/>
        <v>5</v>
      </c>
      <c r="AC298" s="150">
        <f t="shared" si="81"/>
        <v>5</v>
      </c>
      <c r="AD298" s="150" t="str">
        <f>IF(A298&lt;&gt;"",MID(F298,1,FIND(" ",F298,1)-1),AD297)</f>
        <v>H8AC17.</v>
      </c>
      <c r="AE298" s="150" t="str">
        <f t="shared" si="83"/>
        <v>H8AC17</v>
      </c>
      <c r="AF298" s="60"/>
      <c r="AG298" s="61"/>
      <c r="AH298" s="14"/>
    </row>
    <row r="299" spans="1:34" s="13" customFormat="1" ht="350.1" customHeight="1" x14ac:dyDescent="0.2">
      <c r="A299" s="141">
        <f>IF(ISBLANK(D299),"",COUNTA($D$2:D299))</f>
        <v>249</v>
      </c>
      <c r="B299" s="125">
        <f t="shared" si="74"/>
        <v>298</v>
      </c>
      <c r="C299" s="73"/>
      <c r="D299" s="88" t="s">
        <v>976</v>
      </c>
      <c r="E299" s="102">
        <v>1401003</v>
      </c>
      <c r="F299" s="85" t="s">
        <v>1475</v>
      </c>
      <c r="G299" s="86" t="s">
        <v>200</v>
      </c>
      <c r="H299" s="86" t="s">
        <v>1456</v>
      </c>
      <c r="I299" s="85" t="s">
        <v>1403</v>
      </c>
      <c r="J299" s="73" t="s">
        <v>1404</v>
      </c>
      <c r="K299" s="73">
        <v>1</v>
      </c>
      <c r="L299" s="77">
        <v>43858</v>
      </c>
      <c r="M299" s="87">
        <v>44165</v>
      </c>
      <c r="N299" s="78">
        <f t="shared" si="87"/>
        <v>43.857142857142854</v>
      </c>
      <c r="O299" s="73" t="s">
        <v>2031</v>
      </c>
      <c r="P299" s="76">
        <v>1</v>
      </c>
      <c r="Q299" s="79">
        <f>IF(P299/K299&gt;1,100,+P299/K299*100)</f>
        <v>100</v>
      </c>
      <c r="R299" s="89">
        <f>+N299*Q299/100</f>
        <v>43.857142857142854</v>
      </c>
      <c r="S299" s="89">
        <f>IF(M299&lt;=$AG$1,R299,0)</f>
        <v>43.857142857142854</v>
      </c>
      <c r="T299" s="89">
        <f>IF($AG$1&gt;=M299,N299,0)</f>
        <v>43.857142857142854</v>
      </c>
      <c r="U299" s="73"/>
      <c r="V299" s="100" t="str">
        <f>IF(Q299=100,"CUMPLIDA",IF(M299-$AG$1&lt;0,"VENCIDA",IF(M299-$AG$1&lt;=30,"PRÓXIMA A VENCER",IF(Q299&gt;0,"CON AVANCE","EN TERMINO"))))</f>
        <v>CUMPLIDA</v>
      </c>
      <c r="W299" s="100" t="str">
        <f>IF(A299&lt;&gt;"",IF(AC299=1,"VENCIDO",IF(AC299=2,"PRÓXIMO A VENCER",IF(AC299=3,"EN TERMINO",IF(AC299=4,"CON AVANCE",IF(AC299=5,"CUMPLIDO",))))),"")</f>
        <v>CUMPLIDO</v>
      </c>
      <c r="X299" s="96" t="s">
        <v>258</v>
      </c>
      <c r="Y299" s="104" t="str">
        <f t="shared" si="88"/>
        <v>H1R16</v>
      </c>
      <c r="Z299" s="104">
        <f>IF(A299&lt;&gt;"",1,Z298+1)</f>
        <v>1</v>
      </c>
      <c r="AA299" s="104" t="str">
        <f t="shared" ref="AA299:AA353" si="89">CONCATENATE(Y299," - ",Z299)</f>
        <v>H1R16 - 1</v>
      </c>
      <c r="AB299" s="150">
        <f t="shared" si="82"/>
        <v>5</v>
      </c>
      <c r="AC299" s="150">
        <f t="shared" si="81"/>
        <v>5</v>
      </c>
      <c r="AD299" s="150" t="str">
        <f>IF(A299&lt;&gt;"",MID(F299,1,FIND(" ",F299,1)-1),AD298)</f>
        <v>H1R16.</v>
      </c>
      <c r="AE299" s="150" t="str">
        <f t="shared" si="83"/>
        <v>H1R16</v>
      </c>
      <c r="AF299" s="62"/>
      <c r="AG299" s="62"/>
    </row>
    <row r="300" spans="1:34" s="13" customFormat="1" ht="350.1" customHeight="1" x14ac:dyDescent="0.2">
      <c r="A300" s="141" t="str">
        <f>IF(ISBLANK(D300),"",COUNTA($D$2:D300))</f>
        <v/>
      </c>
      <c r="B300" s="125">
        <f t="shared" si="74"/>
        <v>299</v>
      </c>
      <c r="C300" s="73"/>
      <c r="D300" s="88"/>
      <c r="E300" s="102">
        <v>1401003</v>
      </c>
      <c r="F300" s="85" t="s">
        <v>1476</v>
      </c>
      <c r="G300" s="86" t="s">
        <v>200</v>
      </c>
      <c r="H300" s="86" t="s">
        <v>571</v>
      </c>
      <c r="I300" s="88" t="s">
        <v>285</v>
      </c>
      <c r="J300" s="73" t="s">
        <v>363</v>
      </c>
      <c r="K300" s="73">
        <v>3</v>
      </c>
      <c r="L300" s="77">
        <v>43040</v>
      </c>
      <c r="M300" s="87">
        <v>43403</v>
      </c>
      <c r="N300" s="78">
        <f t="shared" ref="N300:N302" si="90">(+M300-L300)/7</f>
        <v>51.857142857142854</v>
      </c>
      <c r="O300" s="76" t="s">
        <v>2032</v>
      </c>
      <c r="P300" s="76">
        <v>3</v>
      </c>
      <c r="Q300" s="79">
        <f>IF(P300/K300&gt;1,100,+P300/K300*100)</f>
        <v>100</v>
      </c>
      <c r="R300" s="89">
        <f>+N300*Q300/100</f>
        <v>51.857142857142854</v>
      </c>
      <c r="S300" s="89">
        <f>IF(M300&lt;=$AG$1,R300,0)</f>
        <v>51.857142857142854</v>
      </c>
      <c r="T300" s="89">
        <f>IF($AG$1&gt;=M300,N300,0)</f>
        <v>51.857142857142854</v>
      </c>
      <c r="U300" s="73"/>
      <c r="V300" s="100" t="str">
        <f>IF(Q300=100,"CUMPLIDA",IF(M300-$AG$1&lt;0,"VENCIDA",IF(M300-$AG$1&lt;=30,"PRÓXIMA A VENCER",IF(Q300&gt;0,"CON AVANCE","EN TERMINO"))))</f>
        <v>CUMPLIDA</v>
      </c>
      <c r="W300" s="100" t="str">
        <f>IF(A300&lt;&gt;"",IF(AC300=1,"VENCIDO",IF(AC300=2,"PRÓXIMO A VENCER",IF(AC300=3,"EN TERMINO",IF(AC300=4,"CON AVANCE",IF(AC300=5,"CUMPLIDO",))))),"")</f>
        <v/>
      </c>
      <c r="X300" s="96" t="s">
        <v>258</v>
      </c>
      <c r="Y300" s="104" t="str">
        <f t="shared" si="88"/>
        <v>H1R16</v>
      </c>
      <c r="Z300" s="104">
        <f>IF(A300&lt;&gt;"",1,Z299+1)</f>
        <v>2</v>
      </c>
      <c r="AA300" s="104" t="str">
        <f t="shared" si="89"/>
        <v>H1R16 - 2</v>
      </c>
      <c r="AB300" s="150">
        <f t="shared" si="82"/>
        <v>5</v>
      </c>
      <c r="AC300" s="150">
        <f t="shared" si="81"/>
        <v>5</v>
      </c>
      <c r="AD300" s="150" t="str">
        <f>IF(A300&lt;&gt;"",MID(F300,1,FIND(" ",F300,1)-1),AD299)</f>
        <v>H1R16.</v>
      </c>
      <c r="AE300" s="150" t="str">
        <f t="shared" si="83"/>
        <v>H1R16</v>
      </c>
      <c r="AF300" s="62"/>
      <c r="AG300" s="62"/>
    </row>
    <row r="301" spans="1:34" s="13" customFormat="1" ht="350.1" customHeight="1" x14ac:dyDescent="0.2">
      <c r="A301" s="141">
        <f>IF(ISBLANK(D301),"",COUNTA($D$2:D301))</f>
        <v>250</v>
      </c>
      <c r="B301" s="125">
        <f t="shared" si="74"/>
        <v>300</v>
      </c>
      <c r="C301" s="73"/>
      <c r="D301" s="88" t="s">
        <v>978</v>
      </c>
      <c r="E301" s="102">
        <v>1401003</v>
      </c>
      <c r="F301" s="85" t="s">
        <v>804</v>
      </c>
      <c r="G301" s="86" t="s">
        <v>201</v>
      </c>
      <c r="H301" s="92" t="s">
        <v>558</v>
      </c>
      <c r="I301" s="92" t="s">
        <v>555</v>
      </c>
      <c r="J301" s="93" t="s">
        <v>556</v>
      </c>
      <c r="K301" s="94">
        <v>1</v>
      </c>
      <c r="L301" s="87">
        <v>43040</v>
      </c>
      <c r="M301" s="87">
        <v>43159</v>
      </c>
      <c r="N301" s="78">
        <f t="shared" si="90"/>
        <v>17</v>
      </c>
      <c r="O301" s="74" t="s">
        <v>2036</v>
      </c>
      <c r="P301" s="76">
        <v>1</v>
      </c>
      <c r="Q301" s="79">
        <f>IF(P301/K301&gt;1,100,+P301/K301*100)</f>
        <v>100</v>
      </c>
      <c r="R301" s="89">
        <f>+N301*Q301/100</f>
        <v>17</v>
      </c>
      <c r="S301" s="89">
        <f>IF(M301&lt;=$AG$1,R301,0)</f>
        <v>17</v>
      </c>
      <c r="T301" s="89">
        <f>IF($AG$1&gt;=M301,N301,0)</f>
        <v>17</v>
      </c>
      <c r="U301" s="73"/>
      <c r="V301" s="100" t="str">
        <f>IF(Q301=100,"CUMPLIDA",IF(M301-$AG$1&lt;0,"VENCIDA",IF(M301-$AG$1&lt;=30,"PRÓXIMA A VENCER",IF(Q301&gt;0,"CON AVANCE","EN TERMINO"))))</f>
        <v>CUMPLIDA</v>
      </c>
      <c r="W301" s="100" t="str">
        <f>IF(A301&lt;&gt;"",IF(AC301=1,"VENCIDO",IF(AC301=2,"PRÓXIMO A VENCER",IF(AC301=3,"EN TERMINO",IF(AC301=4,"CON AVANCE",IF(AC301=5,"CUMPLIDO",))))),"")</f>
        <v>CUMPLIDO</v>
      </c>
      <c r="X301" s="96" t="s">
        <v>258</v>
      </c>
      <c r="Y301" s="104" t="str">
        <f t="shared" si="88"/>
        <v>H7R16</v>
      </c>
      <c r="Z301" s="104">
        <f>IF(A301&lt;&gt;"",1,Z300+1)</f>
        <v>1</v>
      </c>
      <c r="AA301" s="104" t="str">
        <f t="shared" si="89"/>
        <v>H7R16 - 1</v>
      </c>
      <c r="AB301" s="150">
        <f t="shared" si="82"/>
        <v>5</v>
      </c>
      <c r="AC301" s="150">
        <f t="shared" si="81"/>
        <v>5</v>
      </c>
      <c r="AD301" s="150" t="str">
        <f>IF(A301&lt;&gt;"",MID(F301,1,FIND(" ",F301,1)-1),AD300)</f>
        <v>H7R16.</v>
      </c>
      <c r="AE301" s="150" t="str">
        <f t="shared" si="83"/>
        <v>H7R16</v>
      </c>
      <c r="AF301" s="62"/>
      <c r="AG301" s="62"/>
    </row>
    <row r="302" spans="1:34" s="13" customFormat="1" ht="350.1" customHeight="1" x14ac:dyDescent="0.2">
      <c r="A302" s="141">
        <f>IF(ISBLANK(D302),"",COUNTA($D$2:D302))</f>
        <v>251</v>
      </c>
      <c r="B302" s="125">
        <f t="shared" si="74"/>
        <v>301</v>
      </c>
      <c r="C302" s="73"/>
      <c r="D302" s="88" t="s">
        <v>978</v>
      </c>
      <c r="E302" s="102">
        <v>1401013</v>
      </c>
      <c r="F302" s="85" t="s">
        <v>202</v>
      </c>
      <c r="G302" s="86" t="s">
        <v>203</v>
      </c>
      <c r="H302" s="92" t="s">
        <v>780</v>
      </c>
      <c r="I302" s="92" t="s">
        <v>559</v>
      </c>
      <c r="J302" s="93" t="s">
        <v>557</v>
      </c>
      <c r="K302" s="94">
        <v>1</v>
      </c>
      <c r="L302" s="87">
        <v>43040</v>
      </c>
      <c r="M302" s="87">
        <v>43099</v>
      </c>
      <c r="N302" s="78">
        <f t="shared" si="90"/>
        <v>8.4285714285714288</v>
      </c>
      <c r="O302" s="74" t="s">
        <v>2036</v>
      </c>
      <c r="P302" s="76">
        <v>1</v>
      </c>
      <c r="Q302" s="79">
        <f>IF(P302/K302&gt;1,100,+P302/K302*100)</f>
        <v>100</v>
      </c>
      <c r="R302" s="89">
        <f>+N302*Q302/100</f>
        <v>8.4285714285714288</v>
      </c>
      <c r="S302" s="89">
        <f>IF(M302&lt;=$AG$1,R302,0)</f>
        <v>8.4285714285714288</v>
      </c>
      <c r="T302" s="89">
        <f>IF($AG$1&gt;=M302,N302,0)</f>
        <v>8.4285714285714288</v>
      </c>
      <c r="U302" s="73"/>
      <c r="V302" s="100" t="str">
        <f>IF(Q302=100,"CUMPLIDA",IF(M302-$AG$1&lt;0,"VENCIDA",IF(M302-$AG$1&lt;=30,"PRÓXIMA A VENCER",IF(Q302&gt;0,"CON AVANCE","EN TERMINO"))))</f>
        <v>CUMPLIDA</v>
      </c>
      <c r="W302" s="100" t="str">
        <f>IF(A302&lt;&gt;"",IF(AC302=1,"VENCIDO",IF(AC302=2,"PRÓXIMO A VENCER",IF(AC302=3,"EN TERMINO",IF(AC302=4,"CON AVANCE",IF(AC302=5,"CUMPLIDO",))))),"")</f>
        <v>CUMPLIDO</v>
      </c>
      <c r="X302" s="96" t="s">
        <v>258</v>
      </c>
      <c r="Y302" s="104" t="str">
        <f t="shared" si="88"/>
        <v>H8R16</v>
      </c>
      <c r="Z302" s="104">
        <f>IF(A302&lt;&gt;"",1,Z301+1)</f>
        <v>1</v>
      </c>
      <c r="AA302" s="104" t="str">
        <f t="shared" si="89"/>
        <v>H8R16 - 1</v>
      </c>
      <c r="AB302" s="150">
        <f t="shared" si="82"/>
        <v>5</v>
      </c>
      <c r="AC302" s="150">
        <f t="shared" si="81"/>
        <v>5</v>
      </c>
      <c r="AD302" s="150" t="str">
        <f>IF(A302&lt;&gt;"",MID(F302,1,FIND(" ",F302,1)-1),AD301)</f>
        <v>H8R16.</v>
      </c>
      <c r="AE302" s="150" t="str">
        <f t="shared" si="83"/>
        <v>H8R16</v>
      </c>
      <c r="AF302" s="62"/>
      <c r="AG302" s="62"/>
    </row>
    <row r="303" spans="1:34" s="13" customFormat="1" ht="350.1" customHeight="1" x14ac:dyDescent="0.2">
      <c r="A303" s="141">
        <f>IF(ISBLANK(D303),"",COUNTA($D$2:D303))</f>
        <v>252</v>
      </c>
      <c r="B303" s="125">
        <f t="shared" si="74"/>
        <v>302</v>
      </c>
      <c r="C303" s="73"/>
      <c r="D303" s="88" t="s">
        <v>978</v>
      </c>
      <c r="E303" s="102">
        <v>1403001</v>
      </c>
      <c r="F303" s="85" t="s">
        <v>802</v>
      </c>
      <c r="G303" s="86" t="s">
        <v>204</v>
      </c>
      <c r="H303" s="95" t="s">
        <v>319</v>
      </c>
      <c r="I303" s="95" t="s">
        <v>320</v>
      </c>
      <c r="J303" s="94" t="s">
        <v>9</v>
      </c>
      <c r="K303" s="94">
        <v>1</v>
      </c>
      <c r="L303" s="87">
        <v>43040</v>
      </c>
      <c r="M303" s="87">
        <v>43130</v>
      </c>
      <c r="N303" s="78">
        <f t="shared" ref="N303:N328" si="91">(+M303-L303)/7</f>
        <v>12.857142857142858</v>
      </c>
      <c r="O303" s="76" t="s">
        <v>2070</v>
      </c>
      <c r="P303" s="76">
        <v>1</v>
      </c>
      <c r="Q303" s="79">
        <f>IF(P303/K303&gt;1,100,+P303/K303*100)</f>
        <v>100</v>
      </c>
      <c r="R303" s="89">
        <f>+N303*Q303/100</f>
        <v>12.857142857142858</v>
      </c>
      <c r="S303" s="89">
        <f>IF(M303&lt;=$AG$1,R303,0)</f>
        <v>12.857142857142858</v>
      </c>
      <c r="T303" s="89">
        <f>IF($AG$1&gt;=M303,N303,0)</f>
        <v>12.857142857142858</v>
      </c>
      <c r="U303" s="73"/>
      <c r="V303" s="100" t="str">
        <f>IF(Q303=100,"CUMPLIDA",IF(M303-$AG$1&lt;0,"VENCIDA",IF(M303-$AG$1&lt;=30,"PRÓXIMA A VENCER",IF(Q303&gt;0,"CON AVANCE","EN TERMINO"))))</f>
        <v>CUMPLIDA</v>
      </c>
      <c r="W303" s="100" t="str">
        <f>IF(A303&lt;&gt;"",IF(AC303=1,"VENCIDO",IF(AC303=2,"PRÓXIMO A VENCER",IF(AC303=3,"EN TERMINO",IF(AC303=4,"CON AVANCE",IF(AC303=5,"CUMPLIDO",))))),"")</f>
        <v>CUMPLIDO</v>
      </c>
      <c r="X303" s="96" t="s">
        <v>258</v>
      </c>
      <c r="Y303" s="104" t="str">
        <f t="shared" si="88"/>
        <v>H9R16</v>
      </c>
      <c r="Z303" s="104">
        <f>IF(A303&lt;&gt;"",1,Z302+1)</f>
        <v>1</v>
      </c>
      <c r="AA303" s="104" t="str">
        <f t="shared" si="89"/>
        <v>H9R16 - 1</v>
      </c>
      <c r="AB303" s="150">
        <f t="shared" si="82"/>
        <v>5</v>
      </c>
      <c r="AC303" s="150">
        <f t="shared" si="81"/>
        <v>5</v>
      </c>
      <c r="AD303" s="150" t="str">
        <f>IF(A303&lt;&gt;"",MID(F303,1,FIND(" ",F303,1)-1),AD302)</f>
        <v>H9R16.</v>
      </c>
      <c r="AE303" s="150" t="str">
        <f t="shared" si="83"/>
        <v>H9R16</v>
      </c>
      <c r="AF303" s="62"/>
      <c r="AG303" s="62"/>
    </row>
    <row r="304" spans="1:34" s="13" customFormat="1" ht="350.1" customHeight="1" x14ac:dyDescent="0.2">
      <c r="A304" s="141">
        <f>IF(ISBLANK(D304),"",COUNTA($D$2:D304))</f>
        <v>253</v>
      </c>
      <c r="B304" s="125">
        <f t="shared" si="74"/>
        <v>303</v>
      </c>
      <c r="C304" s="73"/>
      <c r="D304" s="88" t="s">
        <v>832</v>
      </c>
      <c r="E304" s="102">
        <v>1405003</v>
      </c>
      <c r="F304" s="85" t="s">
        <v>322</v>
      </c>
      <c r="G304" s="86" t="s">
        <v>205</v>
      </c>
      <c r="H304" s="95" t="s">
        <v>757</v>
      </c>
      <c r="I304" s="95" t="s">
        <v>323</v>
      </c>
      <c r="J304" s="94" t="s">
        <v>325</v>
      </c>
      <c r="K304" s="94">
        <v>2</v>
      </c>
      <c r="L304" s="87">
        <v>43040</v>
      </c>
      <c r="M304" s="87">
        <v>43099</v>
      </c>
      <c r="N304" s="78">
        <f t="shared" si="91"/>
        <v>8.4285714285714288</v>
      </c>
      <c r="O304" s="76" t="s">
        <v>2070</v>
      </c>
      <c r="P304" s="76">
        <v>2</v>
      </c>
      <c r="Q304" s="79">
        <f>IF(P304/K304&gt;1,100,+P304/K304*100)</f>
        <v>100</v>
      </c>
      <c r="R304" s="89">
        <f>+N304*Q304/100</f>
        <v>8.4285714285714288</v>
      </c>
      <c r="S304" s="89">
        <f>IF(M304&lt;=$AG$1,R304,0)</f>
        <v>8.4285714285714288</v>
      </c>
      <c r="T304" s="89">
        <f>IF($AG$1&gt;=M304,N304,0)</f>
        <v>8.4285714285714288</v>
      </c>
      <c r="U304" s="73"/>
      <c r="V304" s="100" t="str">
        <f>IF(Q304=100,"CUMPLIDA",IF(M304-$AG$1&lt;0,"VENCIDA",IF(M304-$AG$1&lt;=30,"PRÓXIMA A VENCER",IF(Q304&gt;0,"CON AVANCE","EN TERMINO"))))</f>
        <v>CUMPLIDA</v>
      </c>
      <c r="W304" s="100" t="str">
        <f>IF(A304&lt;&gt;"",IF(AC304=1,"VENCIDO",IF(AC304=2,"PRÓXIMO A VENCER",IF(AC304=3,"EN TERMINO",IF(AC304=4,"CON AVANCE",IF(AC304=5,"CUMPLIDO",))))),"")</f>
        <v>CUMPLIDO</v>
      </c>
      <c r="X304" s="96" t="s">
        <v>258</v>
      </c>
      <c r="Y304" s="104" t="str">
        <f t="shared" si="88"/>
        <v>H10R16</v>
      </c>
      <c r="Z304" s="104">
        <f>IF(A304&lt;&gt;"",1,Z303+1)</f>
        <v>1</v>
      </c>
      <c r="AA304" s="104" t="str">
        <f t="shared" si="89"/>
        <v>H10R16 - 1</v>
      </c>
      <c r="AB304" s="150">
        <f t="shared" si="82"/>
        <v>5</v>
      </c>
      <c r="AC304" s="150">
        <f t="shared" si="81"/>
        <v>5</v>
      </c>
      <c r="AD304" s="150" t="str">
        <f>IF(A304&lt;&gt;"",MID(F304,1,FIND(" ",F304,1)-1),AD303)</f>
        <v>H10R16.</v>
      </c>
      <c r="AE304" s="150" t="str">
        <f t="shared" si="83"/>
        <v>H10R16</v>
      </c>
      <c r="AF304" s="62"/>
      <c r="AG304" s="62"/>
    </row>
    <row r="305" spans="1:33" s="13" customFormat="1" ht="350.1" customHeight="1" x14ac:dyDescent="0.2">
      <c r="A305" s="141" t="str">
        <f>IF(ISBLANK(D305),"",COUNTA($D$2:D305))</f>
        <v/>
      </c>
      <c r="B305" s="125">
        <f t="shared" si="74"/>
        <v>304</v>
      </c>
      <c r="C305" s="73"/>
      <c r="D305" s="88"/>
      <c r="E305" s="102">
        <v>1405003</v>
      </c>
      <c r="F305" s="85" t="s">
        <v>321</v>
      </c>
      <c r="G305" s="86" t="s">
        <v>205</v>
      </c>
      <c r="H305" s="95" t="s">
        <v>758</v>
      </c>
      <c r="I305" s="95" t="s">
        <v>324</v>
      </c>
      <c r="J305" s="94" t="s">
        <v>326</v>
      </c>
      <c r="K305" s="94">
        <v>2</v>
      </c>
      <c r="L305" s="87">
        <v>43040</v>
      </c>
      <c r="M305" s="87">
        <v>43403</v>
      </c>
      <c r="N305" s="78">
        <f t="shared" si="91"/>
        <v>51.857142857142854</v>
      </c>
      <c r="O305" s="76" t="s">
        <v>2070</v>
      </c>
      <c r="P305" s="76">
        <v>2</v>
      </c>
      <c r="Q305" s="79">
        <f>IF(P305/K305&gt;1,100,+P305/K305*100)</f>
        <v>100</v>
      </c>
      <c r="R305" s="89">
        <f>+N305*Q305/100</f>
        <v>51.857142857142854</v>
      </c>
      <c r="S305" s="89">
        <f>IF(M305&lt;=$AG$1,R305,0)</f>
        <v>51.857142857142854</v>
      </c>
      <c r="T305" s="89">
        <f>IF($AG$1&gt;=M305,N305,0)</f>
        <v>51.857142857142854</v>
      </c>
      <c r="U305" s="73"/>
      <c r="V305" s="100" t="str">
        <f>IF(Q305=100,"CUMPLIDA",IF(M305-$AG$1&lt;0,"VENCIDA",IF(M305-$AG$1&lt;=30,"PRÓXIMA A VENCER",IF(Q305&gt;0,"CON AVANCE","EN TERMINO"))))</f>
        <v>CUMPLIDA</v>
      </c>
      <c r="W305" s="100" t="str">
        <f>IF(A305&lt;&gt;"",IF(AC305=1,"VENCIDO",IF(AC305=2,"PRÓXIMO A VENCER",IF(AC305=3,"EN TERMINO",IF(AC305=4,"CON AVANCE",IF(AC305=5,"CUMPLIDO",))))),"")</f>
        <v/>
      </c>
      <c r="X305" s="96" t="s">
        <v>258</v>
      </c>
      <c r="Y305" s="104" t="str">
        <f t="shared" si="88"/>
        <v>H10R16</v>
      </c>
      <c r="Z305" s="104">
        <f>IF(A305&lt;&gt;"",1,Z304+1)</f>
        <v>2</v>
      </c>
      <c r="AA305" s="104" t="str">
        <f t="shared" si="89"/>
        <v>H10R16 - 2</v>
      </c>
      <c r="AB305" s="150">
        <f t="shared" si="82"/>
        <v>5</v>
      </c>
      <c r="AC305" s="150">
        <f t="shared" si="81"/>
        <v>5</v>
      </c>
      <c r="AD305" s="150" t="str">
        <f>IF(A305&lt;&gt;"",MID(F305,1,FIND(" ",F305,1)-1),AD304)</f>
        <v>H10R16.</v>
      </c>
      <c r="AE305" s="150" t="str">
        <f t="shared" si="83"/>
        <v>H10R16</v>
      </c>
      <c r="AF305" s="62"/>
      <c r="AG305" s="62"/>
    </row>
    <row r="306" spans="1:33" s="13" customFormat="1" ht="350.1" customHeight="1" x14ac:dyDescent="0.2">
      <c r="A306" s="141">
        <f>IF(ISBLANK(D306),"",COUNTA($D$2:D306))</f>
        <v>254</v>
      </c>
      <c r="B306" s="125">
        <f t="shared" si="74"/>
        <v>305</v>
      </c>
      <c r="C306" s="73"/>
      <c r="D306" s="88" t="s">
        <v>832</v>
      </c>
      <c r="E306" s="102">
        <v>1401001</v>
      </c>
      <c r="F306" s="85" t="s">
        <v>206</v>
      </c>
      <c r="G306" s="86" t="s">
        <v>207</v>
      </c>
      <c r="H306" s="95" t="s">
        <v>327</v>
      </c>
      <c r="I306" s="95" t="s">
        <v>328</v>
      </c>
      <c r="J306" s="94" t="s">
        <v>803</v>
      </c>
      <c r="K306" s="94">
        <v>1</v>
      </c>
      <c r="L306" s="87">
        <v>43040</v>
      </c>
      <c r="M306" s="87">
        <v>43099</v>
      </c>
      <c r="N306" s="78">
        <f t="shared" si="91"/>
        <v>8.4285714285714288</v>
      </c>
      <c r="O306" s="76" t="s">
        <v>2070</v>
      </c>
      <c r="P306" s="76">
        <v>1</v>
      </c>
      <c r="Q306" s="79">
        <f>IF(P306/K306&gt;1,100,+P306/K306*100)</f>
        <v>100</v>
      </c>
      <c r="R306" s="89">
        <f>+N306*Q306/100</f>
        <v>8.4285714285714288</v>
      </c>
      <c r="S306" s="89">
        <f>IF(M306&lt;=$AG$1,R306,0)</f>
        <v>8.4285714285714288</v>
      </c>
      <c r="T306" s="89">
        <f>IF($AG$1&gt;=M306,N306,0)</f>
        <v>8.4285714285714288</v>
      </c>
      <c r="U306" s="73"/>
      <c r="V306" s="100" t="str">
        <f>IF(Q306=100,"CUMPLIDA",IF(M306-$AG$1&lt;0,"VENCIDA",IF(M306-$AG$1&lt;=30,"PRÓXIMA A VENCER",IF(Q306&gt;0,"CON AVANCE","EN TERMINO"))))</f>
        <v>CUMPLIDA</v>
      </c>
      <c r="W306" s="100" t="str">
        <f>IF(A306&lt;&gt;"",IF(AC306=1,"VENCIDO",IF(AC306=2,"PRÓXIMO A VENCER",IF(AC306=3,"EN TERMINO",IF(AC306=4,"CON AVANCE",IF(AC306=5,"CUMPLIDO",))))),"")</f>
        <v>CUMPLIDO</v>
      </c>
      <c r="X306" s="96" t="s">
        <v>258</v>
      </c>
      <c r="Y306" s="104" t="str">
        <f t="shared" si="88"/>
        <v>H11R16</v>
      </c>
      <c r="Z306" s="104">
        <f>IF(A306&lt;&gt;"",1,Z305+1)</f>
        <v>1</v>
      </c>
      <c r="AA306" s="104" t="str">
        <f t="shared" si="89"/>
        <v>H11R16 - 1</v>
      </c>
      <c r="AB306" s="150">
        <f t="shared" si="82"/>
        <v>5</v>
      </c>
      <c r="AC306" s="150">
        <f t="shared" si="81"/>
        <v>5</v>
      </c>
      <c r="AD306" s="150" t="str">
        <f>IF(A306&lt;&gt;"",MID(F306,1,FIND(" ",F306,1)-1),AD305)</f>
        <v>H11R16.</v>
      </c>
      <c r="AE306" s="150" t="str">
        <f t="shared" si="83"/>
        <v>H11R16</v>
      </c>
      <c r="AF306" s="62"/>
      <c r="AG306" s="62"/>
    </row>
    <row r="307" spans="1:33" s="13" customFormat="1" ht="350.1" hidden="1" customHeight="1" x14ac:dyDescent="0.2">
      <c r="A307" s="141">
        <f>IF(ISBLANK(D307),"",COUNTA($D$2:D307))</f>
        <v>255</v>
      </c>
      <c r="B307" s="125">
        <f t="shared" si="74"/>
        <v>306</v>
      </c>
      <c r="C307" s="73"/>
      <c r="D307" s="88" t="s">
        <v>1576</v>
      </c>
      <c r="E307" s="102">
        <v>1404005</v>
      </c>
      <c r="F307" s="85" t="s">
        <v>208</v>
      </c>
      <c r="G307" s="86" t="s">
        <v>209</v>
      </c>
      <c r="H307" s="86" t="s">
        <v>552</v>
      </c>
      <c r="I307" s="86" t="s">
        <v>553</v>
      </c>
      <c r="J307" s="88" t="s">
        <v>554</v>
      </c>
      <c r="K307" s="73">
        <v>1</v>
      </c>
      <c r="L307" s="77">
        <v>43040</v>
      </c>
      <c r="M307" s="77">
        <v>43099</v>
      </c>
      <c r="N307" s="78">
        <f t="shared" si="91"/>
        <v>8.4285714285714288</v>
      </c>
      <c r="O307" s="73" t="s">
        <v>2037</v>
      </c>
      <c r="P307" s="76">
        <v>0.2</v>
      </c>
      <c r="Q307" s="79">
        <f>IF(P307/K307&gt;1,100,+P307/K307*100)</f>
        <v>20</v>
      </c>
      <c r="R307" s="89">
        <f>+N307*Q307/100</f>
        <v>1.6857142857142859</v>
      </c>
      <c r="S307" s="89">
        <f>IF(M307&lt;=$AG$1,R307,0)</f>
        <v>1.6857142857142859</v>
      </c>
      <c r="T307" s="89">
        <f>IF($AG$1&gt;=M307,N307,0)</f>
        <v>8.4285714285714288</v>
      </c>
      <c r="U307" s="73"/>
      <c r="V307" s="100" t="str">
        <f>IF(Q307=100,"CUMPLIDA",IF(M307-$AG$1&lt;0,"VENCIDA",IF(M307-$AG$1&lt;=30,"PRÓXIMA A VENCER",IF(Q307&gt;0,"CON AVANCE","EN TERMINO"))))</f>
        <v>VENCIDA</v>
      </c>
      <c r="W307" s="100" t="str">
        <f>IF(A307&lt;&gt;"",IF(AC307=1,"VENCIDO",IF(AC307=2,"PRÓXIMO A VENCER",IF(AC307=3,"EN TERMINO",IF(AC307=4,"CON AVANCE",IF(AC307=5,"CUMPLIDO",))))),"")</f>
        <v>VENCIDO</v>
      </c>
      <c r="X307" s="96" t="s">
        <v>258</v>
      </c>
      <c r="Y307" s="104" t="str">
        <f t="shared" si="88"/>
        <v>H13R16</v>
      </c>
      <c r="Z307" s="104">
        <f>IF(A307&lt;&gt;"",1,Z306+1)</f>
        <v>1</v>
      </c>
      <c r="AA307" s="104" t="str">
        <f t="shared" si="89"/>
        <v>H13R16 - 1</v>
      </c>
      <c r="AB307" s="150">
        <f t="shared" si="82"/>
        <v>1</v>
      </c>
      <c r="AC307" s="150">
        <f t="shared" si="81"/>
        <v>1</v>
      </c>
      <c r="AD307" s="150" t="str">
        <f>IF(A307&lt;&gt;"",MID(F307,1,FIND(" ",F307,1)-1),AD306)</f>
        <v>H13R16.</v>
      </c>
      <c r="AE307" s="150" t="str">
        <f t="shared" si="83"/>
        <v>H13R16</v>
      </c>
      <c r="AF307" s="62"/>
      <c r="AG307" s="62"/>
    </row>
    <row r="308" spans="1:33" s="13" customFormat="1" ht="350.1" customHeight="1" x14ac:dyDescent="0.2">
      <c r="A308" s="141">
        <f>IF(ISBLANK(D308),"",COUNTA($D$2:D308))</f>
        <v>256</v>
      </c>
      <c r="B308" s="125">
        <f t="shared" si="74"/>
        <v>307</v>
      </c>
      <c r="C308" s="73"/>
      <c r="D308" s="88" t="s">
        <v>976</v>
      </c>
      <c r="E308" s="102">
        <v>1405004</v>
      </c>
      <c r="F308" s="85" t="s">
        <v>805</v>
      </c>
      <c r="G308" s="86" t="s">
        <v>210</v>
      </c>
      <c r="H308" s="86" t="s">
        <v>414</v>
      </c>
      <c r="I308" s="86" t="s">
        <v>412</v>
      </c>
      <c r="J308" s="88" t="s">
        <v>413</v>
      </c>
      <c r="K308" s="73">
        <v>2</v>
      </c>
      <c r="L308" s="77">
        <v>43040</v>
      </c>
      <c r="M308" s="77">
        <v>43403</v>
      </c>
      <c r="N308" s="78">
        <f t="shared" si="91"/>
        <v>51.857142857142854</v>
      </c>
      <c r="O308" s="73" t="s">
        <v>2033</v>
      </c>
      <c r="P308" s="76">
        <v>2</v>
      </c>
      <c r="Q308" s="79">
        <f>IF(P308/K308&gt;1,100,+P308/K308*100)</f>
        <v>100</v>
      </c>
      <c r="R308" s="89">
        <f>+N308*Q308/100</f>
        <v>51.857142857142854</v>
      </c>
      <c r="S308" s="89">
        <f>IF(M308&lt;=$AG$1,R308,0)</f>
        <v>51.857142857142854</v>
      </c>
      <c r="T308" s="89">
        <f>IF($AG$1&gt;=M308,N308,0)</f>
        <v>51.857142857142854</v>
      </c>
      <c r="U308" s="73"/>
      <c r="V308" s="100" t="str">
        <f>IF(Q308=100,"CUMPLIDA",IF(M308-$AG$1&lt;0,"VENCIDA",IF(M308-$AG$1&lt;=30,"PRÓXIMA A VENCER",IF(Q308&gt;0,"CON AVANCE","EN TERMINO"))))</f>
        <v>CUMPLIDA</v>
      </c>
      <c r="W308" s="100" t="str">
        <f>IF(A308&lt;&gt;"",IF(AC308=1,"VENCIDO",IF(AC308=2,"PRÓXIMO A VENCER",IF(AC308=3,"EN TERMINO",IF(AC308=4,"CON AVANCE",IF(AC308=5,"CUMPLIDO",))))),"")</f>
        <v>CUMPLIDO</v>
      </c>
      <c r="X308" s="96" t="s">
        <v>258</v>
      </c>
      <c r="Y308" s="104" t="str">
        <f t="shared" si="88"/>
        <v>H22R16</v>
      </c>
      <c r="Z308" s="104">
        <f>IF(A308&lt;&gt;"",1,Z307+1)</f>
        <v>1</v>
      </c>
      <c r="AA308" s="104" t="str">
        <f t="shared" si="89"/>
        <v>H22R16 - 1</v>
      </c>
      <c r="AB308" s="150">
        <f t="shared" si="82"/>
        <v>5</v>
      </c>
      <c r="AC308" s="150">
        <f t="shared" si="81"/>
        <v>5</v>
      </c>
      <c r="AD308" s="150" t="str">
        <f>IF(A308&lt;&gt;"",MID(F308,1,FIND(" ",F308,1)-1),AD307)</f>
        <v>H22R16.</v>
      </c>
      <c r="AE308" s="150" t="str">
        <f t="shared" si="83"/>
        <v>H22R16</v>
      </c>
      <c r="AF308" s="62"/>
      <c r="AG308" s="62"/>
    </row>
    <row r="309" spans="1:33" s="13" customFormat="1" ht="350.1" customHeight="1" x14ac:dyDescent="0.2">
      <c r="A309" s="141" t="str">
        <f>IF(ISBLANK(D309),"",COUNTA($D$2:D309))</f>
        <v/>
      </c>
      <c r="B309" s="125">
        <f t="shared" si="74"/>
        <v>308</v>
      </c>
      <c r="C309" s="73"/>
      <c r="D309" s="88"/>
      <c r="E309" s="102">
        <v>1405004</v>
      </c>
      <c r="F309" s="85" t="s">
        <v>1956</v>
      </c>
      <c r="G309" s="86" t="s">
        <v>210</v>
      </c>
      <c r="H309" s="86" t="s">
        <v>725</v>
      </c>
      <c r="I309" s="86" t="s">
        <v>415</v>
      </c>
      <c r="J309" s="88" t="s">
        <v>416</v>
      </c>
      <c r="K309" s="73">
        <v>1</v>
      </c>
      <c r="L309" s="77">
        <v>43040</v>
      </c>
      <c r="M309" s="77">
        <v>43250</v>
      </c>
      <c r="N309" s="78">
        <f t="shared" si="91"/>
        <v>30</v>
      </c>
      <c r="O309" s="73" t="s">
        <v>2033</v>
      </c>
      <c r="P309" s="76">
        <v>1</v>
      </c>
      <c r="Q309" s="79">
        <f>IF(P309/K309&gt;1,100,+P309/K309*100)</f>
        <v>100</v>
      </c>
      <c r="R309" s="89">
        <f>+N309*Q309/100</f>
        <v>30</v>
      </c>
      <c r="S309" s="89">
        <f>IF(M309&lt;=$AG$1,R309,0)</f>
        <v>30</v>
      </c>
      <c r="T309" s="89">
        <f>IF($AG$1&gt;=M309,N309,0)</f>
        <v>30</v>
      </c>
      <c r="U309" s="73"/>
      <c r="V309" s="100" t="str">
        <f>IF(Q309=100,"CUMPLIDA",IF(M309-$AG$1&lt;0,"VENCIDA",IF(M309-$AG$1&lt;=30,"PRÓXIMA A VENCER",IF(Q309&gt;0,"CON AVANCE","EN TERMINO"))))</f>
        <v>CUMPLIDA</v>
      </c>
      <c r="W309" s="100" t="str">
        <f>IF(A309&lt;&gt;"",IF(AC309=1,"VENCIDO",IF(AC309=2,"PRÓXIMO A VENCER",IF(AC309=3,"EN TERMINO",IF(AC309=4,"CON AVANCE",IF(AC309=5,"CUMPLIDO",))))),"")</f>
        <v/>
      </c>
      <c r="X309" s="96" t="s">
        <v>258</v>
      </c>
      <c r="Y309" s="104" t="str">
        <f t="shared" si="88"/>
        <v>H22R16</v>
      </c>
      <c r="Z309" s="104">
        <f>IF(A309&lt;&gt;"",1,Z308+1)</f>
        <v>2</v>
      </c>
      <c r="AA309" s="104" t="str">
        <f t="shared" si="89"/>
        <v>H22R16 - 2</v>
      </c>
      <c r="AB309" s="150">
        <f t="shared" si="82"/>
        <v>5</v>
      </c>
      <c r="AC309" s="150">
        <f t="shared" si="81"/>
        <v>5</v>
      </c>
      <c r="AD309" s="150" t="str">
        <f>IF(A309&lt;&gt;"",MID(F309,1,FIND(" ",F309,1)-1),AD308)</f>
        <v>H22R16.</v>
      </c>
      <c r="AE309" s="150" t="str">
        <f t="shared" si="83"/>
        <v>H22R16</v>
      </c>
      <c r="AF309" s="62"/>
      <c r="AG309" s="62"/>
    </row>
    <row r="310" spans="1:33" s="13" customFormat="1" ht="350.1" customHeight="1" x14ac:dyDescent="0.2">
      <c r="A310" s="141">
        <f>IF(ISBLANK(D310),"",COUNTA($D$2:D310))</f>
        <v>257</v>
      </c>
      <c r="B310" s="125">
        <f t="shared" si="74"/>
        <v>309</v>
      </c>
      <c r="C310" s="73"/>
      <c r="D310" s="88" t="s">
        <v>976</v>
      </c>
      <c r="E310" s="102">
        <v>1404001</v>
      </c>
      <c r="F310" s="85" t="s">
        <v>806</v>
      </c>
      <c r="G310" s="86" t="s">
        <v>211</v>
      </c>
      <c r="H310" s="85" t="s">
        <v>527</v>
      </c>
      <c r="I310" s="85" t="s">
        <v>523</v>
      </c>
      <c r="J310" s="73" t="s">
        <v>383</v>
      </c>
      <c r="K310" s="73">
        <v>2</v>
      </c>
      <c r="L310" s="77">
        <v>43040</v>
      </c>
      <c r="M310" s="77">
        <v>43388</v>
      </c>
      <c r="N310" s="78">
        <f t="shared" si="91"/>
        <v>49.714285714285715</v>
      </c>
      <c r="O310" s="73" t="s">
        <v>522</v>
      </c>
      <c r="P310" s="76">
        <v>2</v>
      </c>
      <c r="Q310" s="79">
        <f>IF(P310/K310&gt;1,100,+P310/K310*100)</f>
        <v>100</v>
      </c>
      <c r="R310" s="89">
        <f>+N310*Q310/100</f>
        <v>49.714285714285715</v>
      </c>
      <c r="S310" s="89">
        <f>IF(M310&lt;=$AG$1,R310,0)</f>
        <v>49.714285714285715</v>
      </c>
      <c r="T310" s="89">
        <f>IF($AG$1&gt;=M310,N310,0)</f>
        <v>49.714285714285715</v>
      </c>
      <c r="U310" s="73"/>
      <c r="V310" s="100" t="str">
        <f>IF(Q310=100,"CUMPLIDA",IF(M310-$AG$1&lt;0,"VENCIDA",IF(M310-$AG$1&lt;=30,"PRÓXIMA A VENCER",IF(Q310&gt;0,"CON AVANCE","EN TERMINO"))))</f>
        <v>CUMPLIDA</v>
      </c>
      <c r="W310" s="100" t="str">
        <f>IF(A310&lt;&gt;"",IF(AC310=1,"VENCIDO",IF(AC310=2,"PRÓXIMO A VENCER",IF(AC310=3,"EN TERMINO",IF(AC310=4,"CON AVANCE",IF(AC310=5,"CUMPLIDO",))))),"")</f>
        <v>CUMPLIDO</v>
      </c>
      <c r="X310" s="96" t="s">
        <v>258</v>
      </c>
      <c r="Y310" s="104" t="str">
        <f t="shared" si="88"/>
        <v>H27R16</v>
      </c>
      <c r="Z310" s="104">
        <f>IF(A310&lt;&gt;"",1,Z309+1)</f>
        <v>1</v>
      </c>
      <c r="AA310" s="104" t="str">
        <f t="shared" si="89"/>
        <v>H27R16 - 1</v>
      </c>
      <c r="AB310" s="150">
        <f t="shared" si="82"/>
        <v>5</v>
      </c>
      <c r="AC310" s="150">
        <f t="shared" si="81"/>
        <v>5</v>
      </c>
      <c r="AD310" s="150" t="str">
        <f>IF(A310&lt;&gt;"",MID(F310,1,FIND(" ",F310,1)-1),AD309)</f>
        <v>H27R16.</v>
      </c>
      <c r="AE310" s="150" t="str">
        <f t="shared" si="83"/>
        <v>H27R16</v>
      </c>
      <c r="AF310" s="62"/>
      <c r="AG310" s="62"/>
    </row>
    <row r="311" spans="1:33" s="13" customFormat="1" ht="350.1" customHeight="1" x14ac:dyDescent="0.2">
      <c r="A311" s="141">
        <f>IF(ISBLANK(D311),"",COUNTA($D$2:D311))</f>
        <v>258</v>
      </c>
      <c r="B311" s="125">
        <f t="shared" si="74"/>
        <v>310</v>
      </c>
      <c r="C311" s="73"/>
      <c r="D311" s="88" t="s">
        <v>976</v>
      </c>
      <c r="E311" s="102">
        <v>1401006</v>
      </c>
      <c r="F311" s="85" t="s">
        <v>212</v>
      </c>
      <c r="G311" s="86" t="s">
        <v>213</v>
      </c>
      <c r="H311" s="86" t="s">
        <v>524</v>
      </c>
      <c r="I311" s="86" t="s">
        <v>525</v>
      </c>
      <c r="J311" s="88" t="s">
        <v>9</v>
      </c>
      <c r="K311" s="73">
        <v>1</v>
      </c>
      <c r="L311" s="77">
        <v>43040</v>
      </c>
      <c r="M311" s="77">
        <v>43099</v>
      </c>
      <c r="N311" s="78">
        <f t="shared" si="91"/>
        <v>8.4285714285714288</v>
      </c>
      <c r="O311" s="73" t="s">
        <v>522</v>
      </c>
      <c r="P311" s="76">
        <v>1</v>
      </c>
      <c r="Q311" s="79">
        <f>IF(P311/K311&gt;1,100,+P311/K311*100)</f>
        <v>100</v>
      </c>
      <c r="R311" s="89">
        <f>+N311*Q311/100</f>
        <v>8.4285714285714288</v>
      </c>
      <c r="S311" s="89">
        <f>IF(M311&lt;=$AG$1,R311,0)</f>
        <v>8.4285714285714288</v>
      </c>
      <c r="T311" s="89">
        <f>IF($AG$1&gt;=M311,N311,0)</f>
        <v>8.4285714285714288</v>
      </c>
      <c r="U311" s="73"/>
      <c r="V311" s="100" t="str">
        <f>IF(Q311=100,"CUMPLIDA",IF(M311-$AG$1&lt;0,"VENCIDA",IF(M311-$AG$1&lt;=30,"PRÓXIMA A VENCER",IF(Q311&gt;0,"CON AVANCE","EN TERMINO"))))</f>
        <v>CUMPLIDA</v>
      </c>
      <c r="W311" s="100" t="str">
        <f>IF(A311&lt;&gt;"",IF(AC311=1,"VENCIDO",IF(AC311=2,"PRÓXIMO A VENCER",IF(AC311=3,"EN TERMINO",IF(AC311=4,"CON AVANCE",IF(AC311=5,"CUMPLIDO",))))),"")</f>
        <v>CUMPLIDO</v>
      </c>
      <c r="X311" s="96" t="s">
        <v>258</v>
      </c>
      <c r="Y311" s="104" t="str">
        <f t="shared" si="88"/>
        <v>H29R16</v>
      </c>
      <c r="Z311" s="104">
        <f>IF(A311&lt;&gt;"",1,Z310+1)</f>
        <v>1</v>
      </c>
      <c r="AA311" s="104" t="str">
        <f t="shared" si="89"/>
        <v>H29R16 - 1</v>
      </c>
      <c r="AB311" s="150">
        <f t="shared" si="82"/>
        <v>5</v>
      </c>
      <c r="AC311" s="150">
        <f t="shared" si="81"/>
        <v>5</v>
      </c>
      <c r="AD311" s="150" t="str">
        <f>IF(A311&lt;&gt;"",MID(F311,1,FIND(" ",F311,1)-1),AD310)</f>
        <v>H29R16.</v>
      </c>
      <c r="AE311" s="150" t="str">
        <f t="shared" si="83"/>
        <v>H29R16</v>
      </c>
      <c r="AF311" s="62"/>
      <c r="AG311" s="62"/>
    </row>
    <row r="312" spans="1:33" s="13" customFormat="1" ht="350.1" hidden="1" customHeight="1" x14ac:dyDescent="0.2">
      <c r="A312" s="141">
        <f>IF(ISBLANK(D312),"",COUNTA($D$2:D312))</f>
        <v>259</v>
      </c>
      <c r="B312" s="125">
        <f t="shared" si="74"/>
        <v>311</v>
      </c>
      <c r="C312" s="73"/>
      <c r="D312" s="88" t="s">
        <v>976</v>
      </c>
      <c r="E312" s="102">
        <v>1405004</v>
      </c>
      <c r="F312" s="85" t="s">
        <v>214</v>
      </c>
      <c r="G312" s="86" t="s">
        <v>215</v>
      </c>
      <c r="H312" s="86" t="s">
        <v>652</v>
      </c>
      <c r="I312" s="86" t="s">
        <v>653</v>
      </c>
      <c r="J312" s="88" t="s">
        <v>21</v>
      </c>
      <c r="K312" s="73">
        <v>3</v>
      </c>
      <c r="L312" s="77">
        <v>43040</v>
      </c>
      <c r="M312" s="77">
        <v>43342</v>
      </c>
      <c r="N312" s="78">
        <f t="shared" si="91"/>
        <v>43.142857142857146</v>
      </c>
      <c r="O312" s="76" t="s">
        <v>2038</v>
      </c>
      <c r="P312" s="76">
        <v>0</v>
      </c>
      <c r="Q312" s="79">
        <f>IF(P312/K312&gt;1,100,+P312/K312*100)</f>
        <v>0</v>
      </c>
      <c r="R312" s="89">
        <f>+N312*Q312/100</f>
        <v>0</v>
      </c>
      <c r="S312" s="89">
        <f>IF(M312&lt;=$AG$1,R312,0)</f>
        <v>0</v>
      </c>
      <c r="T312" s="89">
        <f>IF($AG$1&gt;=M312,N312,0)</f>
        <v>43.142857142857146</v>
      </c>
      <c r="U312" s="73"/>
      <c r="V312" s="100" t="str">
        <f>IF(Q312=100,"CUMPLIDA",IF(M312-$AG$1&lt;0,"VENCIDA",IF(M312-$AG$1&lt;=30,"PRÓXIMA A VENCER",IF(Q312&gt;0,"CON AVANCE","EN TERMINO"))))</f>
        <v>VENCIDA</v>
      </c>
      <c r="W312" s="100" t="str">
        <f>IF(A312&lt;&gt;"",IF(AC312=1,"VENCIDO",IF(AC312=2,"PRÓXIMO A VENCER",IF(AC312=3,"EN TERMINO",IF(AC312=4,"CON AVANCE",IF(AC312=5,"CUMPLIDO",))))),"")</f>
        <v>VENCIDO</v>
      </c>
      <c r="X312" s="96" t="s">
        <v>258</v>
      </c>
      <c r="Y312" s="104" t="str">
        <f t="shared" si="88"/>
        <v>H32R16</v>
      </c>
      <c r="Z312" s="104">
        <f>IF(A312&lt;&gt;"",1,Z311+1)</f>
        <v>1</v>
      </c>
      <c r="AA312" s="104" t="str">
        <f t="shared" si="89"/>
        <v>H32R16 - 1</v>
      </c>
      <c r="AB312" s="150">
        <f t="shared" si="82"/>
        <v>1</v>
      </c>
      <c r="AC312" s="150">
        <f t="shared" si="81"/>
        <v>1</v>
      </c>
      <c r="AD312" s="150" t="str">
        <f>IF(A312&lt;&gt;"",MID(F312,1,FIND(" ",F312,1)-1),AD311)</f>
        <v>H32R16.</v>
      </c>
      <c r="AE312" s="150" t="str">
        <f t="shared" si="83"/>
        <v>H32R16</v>
      </c>
      <c r="AF312" s="62"/>
      <c r="AG312" s="62"/>
    </row>
    <row r="313" spans="1:33" s="13" customFormat="1" ht="350.1" hidden="1" customHeight="1" x14ac:dyDescent="0.2">
      <c r="A313" s="141">
        <f>IF(ISBLANK(D313),"",COUNTA($D$2:D313))</f>
        <v>260</v>
      </c>
      <c r="B313" s="125">
        <f t="shared" si="74"/>
        <v>312</v>
      </c>
      <c r="C313" s="73"/>
      <c r="D313" s="88" t="s">
        <v>976</v>
      </c>
      <c r="E313" s="102">
        <v>1404004</v>
      </c>
      <c r="F313" s="85" t="s">
        <v>216</v>
      </c>
      <c r="G313" s="86" t="s">
        <v>217</v>
      </c>
      <c r="H313" s="86" t="s">
        <v>654</v>
      </c>
      <c r="I313" s="86" t="s">
        <v>655</v>
      </c>
      <c r="J313" s="88" t="s">
        <v>656</v>
      </c>
      <c r="K313" s="73">
        <v>2</v>
      </c>
      <c r="L313" s="77">
        <v>43040</v>
      </c>
      <c r="M313" s="77">
        <v>43403</v>
      </c>
      <c r="N313" s="78">
        <f t="shared" si="91"/>
        <v>51.857142857142854</v>
      </c>
      <c r="O313" s="76" t="s">
        <v>2038</v>
      </c>
      <c r="P313" s="76">
        <v>0</v>
      </c>
      <c r="Q313" s="79">
        <f>IF(P313/K313&gt;1,100,+P313/K313*100)</f>
        <v>0</v>
      </c>
      <c r="R313" s="89">
        <f>+N313*Q313/100</f>
        <v>0</v>
      </c>
      <c r="S313" s="89">
        <f>IF(M313&lt;=$AG$1,R313,0)</f>
        <v>0</v>
      </c>
      <c r="T313" s="89">
        <f>IF($AG$1&gt;=M313,N313,0)</f>
        <v>51.857142857142854</v>
      </c>
      <c r="U313" s="73"/>
      <c r="V313" s="100" t="str">
        <f>IF(Q313=100,"CUMPLIDA",IF(M313-$AG$1&lt;0,"VENCIDA",IF(M313-$AG$1&lt;=30,"PRÓXIMA A VENCER",IF(Q313&gt;0,"CON AVANCE","EN TERMINO"))))</f>
        <v>VENCIDA</v>
      </c>
      <c r="W313" s="100" t="str">
        <f>IF(A313&lt;&gt;"",IF(AC313=1,"VENCIDO",IF(AC313=2,"PRÓXIMO A VENCER",IF(AC313=3,"EN TERMINO",IF(AC313=4,"CON AVANCE",IF(AC313=5,"CUMPLIDO",))))),"")</f>
        <v>VENCIDO</v>
      </c>
      <c r="X313" s="96" t="s">
        <v>258</v>
      </c>
      <c r="Y313" s="104" t="str">
        <f t="shared" si="88"/>
        <v>H33R16</v>
      </c>
      <c r="Z313" s="104">
        <f>IF(A313&lt;&gt;"",1,Z312+1)</f>
        <v>1</v>
      </c>
      <c r="AA313" s="104" t="str">
        <f t="shared" si="89"/>
        <v>H33R16 - 1</v>
      </c>
      <c r="AB313" s="150">
        <f t="shared" si="82"/>
        <v>1</v>
      </c>
      <c r="AC313" s="150">
        <f t="shared" si="81"/>
        <v>1</v>
      </c>
      <c r="AD313" s="150" t="str">
        <f>IF(A313&lt;&gt;"",MID(F313,1,FIND(" ",F313,1)-1),AD312)</f>
        <v>H33R16.</v>
      </c>
      <c r="AE313" s="150" t="str">
        <f t="shared" si="83"/>
        <v>H33R16</v>
      </c>
      <c r="AF313" s="62"/>
      <c r="AG313" s="62"/>
    </row>
    <row r="314" spans="1:33" s="13" customFormat="1" ht="350.1" hidden="1" customHeight="1" x14ac:dyDescent="0.2">
      <c r="A314" s="141">
        <f>IF(ISBLANK(D314),"",COUNTA($D$2:D314))</f>
        <v>261</v>
      </c>
      <c r="B314" s="125">
        <f t="shared" si="74"/>
        <v>313</v>
      </c>
      <c r="C314" s="73"/>
      <c r="D314" s="88" t="s">
        <v>976</v>
      </c>
      <c r="E314" s="102">
        <v>1404004</v>
      </c>
      <c r="F314" s="85" t="s">
        <v>218</v>
      </c>
      <c r="G314" s="86" t="s">
        <v>219</v>
      </c>
      <c r="H314" s="86" t="s">
        <v>287</v>
      </c>
      <c r="I314" s="86" t="s">
        <v>288</v>
      </c>
      <c r="J314" s="88" t="s">
        <v>21</v>
      </c>
      <c r="K314" s="89">
        <v>4</v>
      </c>
      <c r="L314" s="77">
        <v>43040</v>
      </c>
      <c r="M314" s="77">
        <v>43403</v>
      </c>
      <c r="N314" s="78">
        <f t="shared" si="91"/>
        <v>51.857142857142854</v>
      </c>
      <c r="O314" s="73" t="s">
        <v>2031</v>
      </c>
      <c r="P314" s="76">
        <v>2.8</v>
      </c>
      <c r="Q314" s="79">
        <f>IF(P314/K314&gt;1,100,+P314/K314*100)</f>
        <v>70</v>
      </c>
      <c r="R314" s="89">
        <f>+N314*Q314/100</f>
        <v>36.299999999999997</v>
      </c>
      <c r="S314" s="89">
        <f>IF(M314&lt;=$AG$1,R314,0)</f>
        <v>36.299999999999997</v>
      </c>
      <c r="T314" s="89">
        <f>IF($AG$1&gt;=M314,N314,0)</f>
        <v>51.857142857142854</v>
      </c>
      <c r="U314" s="73"/>
      <c r="V314" s="100" t="str">
        <f>IF(Q314=100,"CUMPLIDA",IF(M314-$AG$1&lt;0,"VENCIDA",IF(M314-$AG$1&lt;=30,"PRÓXIMA A VENCER",IF(Q314&gt;0,"CON AVANCE","EN TERMINO"))))</f>
        <v>VENCIDA</v>
      </c>
      <c r="W314" s="100" t="str">
        <f>IF(A314&lt;&gt;"",IF(AC314=1,"VENCIDO",IF(AC314=2,"PRÓXIMO A VENCER",IF(AC314=3,"EN TERMINO",IF(AC314=4,"CON AVANCE",IF(AC314=5,"CUMPLIDO",))))),"")</f>
        <v>VENCIDO</v>
      </c>
      <c r="X314" s="96" t="s">
        <v>258</v>
      </c>
      <c r="Y314" s="104" t="str">
        <f t="shared" si="88"/>
        <v>H35R16</v>
      </c>
      <c r="Z314" s="104">
        <f>IF(A314&lt;&gt;"",1,Z313+1)</f>
        <v>1</v>
      </c>
      <c r="AA314" s="104" t="str">
        <f t="shared" si="89"/>
        <v>H35R16 - 1</v>
      </c>
      <c r="AB314" s="150">
        <f t="shared" si="82"/>
        <v>1</v>
      </c>
      <c r="AC314" s="150">
        <f t="shared" si="81"/>
        <v>1</v>
      </c>
      <c r="AD314" s="150" t="str">
        <f>IF(A314&lt;&gt;"",MID(F314,1,FIND(" ",F314,1)-1),AD313)</f>
        <v>H35R16.</v>
      </c>
      <c r="AE314" s="150" t="str">
        <f t="shared" si="83"/>
        <v>H35R16</v>
      </c>
      <c r="AF314" s="62"/>
      <c r="AG314" s="62"/>
    </row>
    <row r="315" spans="1:33" s="13" customFormat="1" ht="350.1" customHeight="1" x14ac:dyDescent="0.2">
      <c r="A315" s="141">
        <f>IF(ISBLANK(D315),"",COUNTA($D$2:D315))</f>
        <v>262</v>
      </c>
      <c r="B315" s="125">
        <f t="shared" si="74"/>
        <v>314</v>
      </c>
      <c r="C315" s="73"/>
      <c r="D315" s="88" t="s">
        <v>976</v>
      </c>
      <c r="E315" s="102">
        <v>1405004</v>
      </c>
      <c r="F315" s="85" t="s">
        <v>419</v>
      </c>
      <c r="G315" s="86" t="s">
        <v>751</v>
      </c>
      <c r="H315" s="86" t="s">
        <v>752</v>
      </c>
      <c r="I315" s="86" t="s">
        <v>417</v>
      </c>
      <c r="J315" s="88" t="s">
        <v>418</v>
      </c>
      <c r="K315" s="73">
        <v>3</v>
      </c>
      <c r="L315" s="77">
        <v>43040</v>
      </c>
      <c r="M315" s="77">
        <v>43403</v>
      </c>
      <c r="N315" s="78">
        <f t="shared" si="91"/>
        <v>51.857142857142854</v>
      </c>
      <c r="O315" s="73" t="s">
        <v>2033</v>
      </c>
      <c r="P315" s="76">
        <v>3</v>
      </c>
      <c r="Q315" s="79">
        <f>IF(P315/K315&gt;1,100,+P315/K315*100)</f>
        <v>100</v>
      </c>
      <c r="R315" s="89">
        <f>+N315*Q315/100</f>
        <v>51.857142857142854</v>
      </c>
      <c r="S315" s="89">
        <f>IF(M315&lt;=$AG$1,R315,0)</f>
        <v>51.857142857142854</v>
      </c>
      <c r="T315" s="89">
        <f>IF($AG$1&gt;=M315,N315,0)</f>
        <v>51.857142857142854</v>
      </c>
      <c r="U315" s="73"/>
      <c r="V315" s="100" t="str">
        <f>IF(Q315=100,"CUMPLIDA",IF(M315-$AG$1&lt;0,"VENCIDA",IF(M315-$AG$1&lt;=30,"PRÓXIMA A VENCER",IF(Q315&gt;0,"CON AVANCE","EN TERMINO"))))</f>
        <v>CUMPLIDA</v>
      </c>
      <c r="W315" s="100" t="str">
        <f>IF(A315&lt;&gt;"",IF(AC315=1,"VENCIDO",IF(AC315=2,"PRÓXIMO A VENCER",IF(AC315=3,"EN TERMINO",IF(AC315=4,"CON AVANCE",IF(AC315=5,"CUMPLIDO",))))),"")</f>
        <v>CUMPLIDO</v>
      </c>
      <c r="X315" s="96" t="s">
        <v>258</v>
      </c>
      <c r="Y315" s="104" t="str">
        <f t="shared" si="88"/>
        <v>H36R16</v>
      </c>
      <c r="Z315" s="104">
        <f>IF(A315&lt;&gt;"",1,Z314+1)</f>
        <v>1</v>
      </c>
      <c r="AA315" s="104" t="str">
        <f t="shared" si="89"/>
        <v>H36R16 - 1</v>
      </c>
      <c r="AB315" s="150">
        <f t="shared" si="82"/>
        <v>5</v>
      </c>
      <c r="AC315" s="150">
        <f t="shared" si="81"/>
        <v>5</v>
      </c>
      <c r="AD315" s="150" t="str">
        <f>IF(A315&lt;&gt;"",MID(F315,1,FIND(" ",F315,1)-1),AD314)</f>
        <v>H36R16.</v>
      </c>
      <c r="AE315" s="150" t="str">
        <f t="shared" si="83"/>
        <v>H36R16</v>
      </c>
      <c r="AF315" s="62"/>
      <c r="AG315" s="62"/>
    </row>
    <row r="316" spans="1:33" s="13" customFormat="1" ht="350.1" customHeight="1" x14ac:dyDescent="0.2">
      <c r="A316" s="141" t="str">
        <f>IF(ISBLANK(D316),"",COUNTA($D$2:D316))</f>
        <v/>
      </c>
      <c r="B316" s="125">
        <f t="shared" si="74"/>
        <v>315</v>
      </c>
      <c r="C316" s="73"/>
      <c r="D316" s="88"/>
      <c r="E316" s="102">
        <v>1405004</v>
      </c>
      <c r="F316" s="85" t="s">
        <v>420</v>
      </c>
      <c r="G316" s="86" t="s">
        <v>751</v>
      </c>
      <c r="H316" s="86" t="s">
        <v>421</v>
      </c>
      <c r="I316" s="86" t="s">
        <v>422</v>
      </c>
      <c r="J316" s="88" t="s">
        <v>423</v>
      </c>
      <c r="K316" s="73">
        <v>2</v>
      </c>
      <c r="L316" s="77">
        <v>43040</v>
      </c>
      <c r="M316" s="77">
        <v>43342</v>
      </c>
      <c r="N316" s="78">
        <f t="shared" si="91"/>
        <v>43.142857142857146</v>
      </c>
      <c r="O316" s="73" t="s">
        <v>2033</v>
      </c>
      <c r="P316" s="76">
        <v>2</v>
      </c>
      <c r="Q316" s="79">
        <f>IF(P316/K316&gt;1,100,+P316/K316*100)</f>
        <v>100</v>
      </c>
      <c r="R316" s="89">
        <f>+N316*Q316/100</f>
        <v>43.142857142857146</v>
      </c>
      <c r="S316" s="89">
        <f>IF(M316&lt;=$AG$1,R316,0)</f>
        <v>43.142857142857146</v>
      </c>
      <c r="T316" s="89">
        <f>IF($AG$1&gt;=M316,N316,0)</f>
        <v>43.142857142857146</v>
      </c>
      <c r="U316" s="73"/>
      <c r="V316" s="100" t="str">
        <f>IF(Q316=100,"CUMPLIDA",IF(M316-$AG$1&lt;0,"VENCIDA",IF(M316-$AG$1&lt;=30,"PRÓXIMA A VENCER",IF(Q316&gt;0,"CON AVANCE","EN TERMINO"))))</f>
        <v>CUMPLIDA</v>
      </c>
      <c r="W316" s="100" t="str">
        <f>IF(A316&lt;&gt;"",IF(AC316=1,"VENCIDO",IF(AC316=2,"PRÓXIMO A VENCER",IF(AC316=3,"EN TERMINO",IF(AC316=4,"CON AVANCE",IF(AC316=5,"CUMPLIDO",))))),"")</f>
        <v/>
      </c>
      <c r="X316" s="96" t="s">
        <v>258</v>
      </c>
      <c r="Y316" s="104" t="str">
        <f t="shared" si="88"/>
        <v>H36R16</v>
      </c>
      <c r="Z316" s="104">
        <f>IF(A316&lt;&gt;"",1,Z315+1)</f>
        <v>2</v>
      </c>
      <c r="AA316" s="104" t="str">
        <f t="shared" si="89"/>
        <v>H36R16 - 2</v>
      </c>
      <c r="AB316" s="150">
        <f t="shared" si="82"/>
        <v>5</v>
      </c>
      <c r="AC316" s="150">
        <f t="shared" si="81"/>
        <v>5</v>
      </c>
      <c r="AD316" s="150" t="str">
        <f>IF(A316&lt;&gt;"",MID(F316,1,FIND(" ",F316,1)-1),AD315)</f>
        <v>H36R16.</v>
      </c>
      <c r="AE316" s="150" t="str">
        <f t="shared" si="83"/>
        <v>H36R16</v>
      </c>
      <c r="AF316" s="62"/>
      <c r="AG316" s="62"/>
    </row>
    <row r="317" spans="1:33" s="13" customFormat="1" ht="350.1" customHeight="1" x14ac:dyDescent="0.2">
      <c r="A317" s="141">
        <f>IF(ISBLANK(D317),"",COUNTA($D$2:D317))</f>
        <v>263</v>
      </c>
      <c r="B317" s="125">
        <f t="shared" si="74"/>
        <v>316</v>
      </c>
      <c r="C317" s="73"/>
      <c r="D317" s="88" t="s">
        <v>832</v>
      </c>
      <c r="E317" s="102">
        <v>1405004</v>
      </c>
      <c r="F317" s="85" t="s">
        <v>220</v>
      </c>
      <c r="G317" s="86" t="s">
        <v>221</v>
      </c>
      <c r="H317" s="86" t="s">
        <v>781</v>
      </c>
      <c r="I317" s="86" t="s">
        <v>782</v>
      </c>
      <c r="J317" s="73" t="s">
        <v>560</v>
      </c>
      <c r="K317" s="73">
        <v>2</v>
      </c>
      <c r="L317" s="77">
        <v>43040</v>
      </c>
      <c r="M317" s="77">
        <v>43281</v>
      </c>
      <c r="N317" s="78">
        <f t="shared" si="91"/>
        <v>34.428571428571431</v>
      </c>
      <c r="O317" s="74" t="s">
        <v>2036</v>
      </c>
      <c r="P317" s="76">
        <v>2</v>
      </c>
      <c r="Q317" s="79">
        <f>IF(P317/K317&gt;1,100,+P317/K317*100)</f>
        <v>100</v>
      </c>
      <c r="R317" s="89">
        <f>+N317*Q317/100</f>
        <v>34.428571428571431</v>
      </c>
      <c r="S317" s="89">
        <f>IF(M317&lt;=$AG$1,R317,0)</f>
        <v>34.428571428571431</v>
      </c>
      <c r="T317" s="89">
        <f>IF($AG$1&gt;=M317,N317,0)</f>
        <v>34.428571428571431</v>
      </c>
      <c r="U317" s="73"/>
      <c r="V317" s="100" t="str">
        <f>IF(Q317=100,"CUMPLIDA",IF(M317-$AG$1&lt;0,"VENCIDA",IF(M317-$AG$1&lt;=30,"PRÓXIMA A VENCER",IF(Q317&gt;0,"CON AVANCE","EN TERMINO"))))</f>
        <v>CUMPLIDA</v>
      </c>
      <c r="W317" s="100" t="str">
        <f>IF(A317&lt;&gt;"",IF(AC317=1,"VENCIDO",IF(AC317=2,"PRÓXIMO A VENCER",IF(AC317=3,"EN TERMINO",IF(AC317=4,"CON AVANCE",IF(AC317=5,"CUMPLIDO",))))),"")</f>
        <v>CUMPLIDO</v>
      </c>
      <c r="X317" s="96" t="s">
        <v>258</v>
      </c>
      <c r="Y317" s="104" t="str">
        <f t="shared" si="88"/>
        <v>H37R16</v>
      </c>
      <c r="Z317" s="104">
        <f>IF(A317&lt;&gt;"",1,Z316+1)</f>
        <v>1</v>
      </c>
      <c r="AA317" s="104" t="str">
        <f t="shared" si="89"/>
        <v>H37R16 - 1</v>
      </c>
      <c r="AB317" s="150">
        <f t="shared" si="82"/>
        <v>5</v>
      </c>
      <c r="AC317" s="150">
        <f t="shared" si="81"/>
        <v>5</v>
      </c>
      <c r="AD317" s="150" t="str">
        <f>IF(A317&lt;&gt;"",MID(F317,1,FIND(" ",F317,1)-1),AD316)</f>
        <v>H37R16.</v>
      </c>
      <c r="AE317" s="150" t="str">
        <f t="shared" si="83"/>
        <v>H37R16</v>
      </c>
      <c r="AF317" s="62"/>
      <c r="AG317" s="62"/>
    </row>
    <row r="318" spans="1:33" s="13" customFormat="1" ht="350.1" customHeight="1" x14ac:dyDescent="0.2">
      <c r="A318" s="141">
        <f>IF(ISBLANK(D318),"",COUNTA($D$2:D318))</f>
        <v>264</v>
      </c>
      <c r="B318" s="125">
        <f t="shared" si="74"/>
        <v>317</v>
      </c>
      <c r="C318" s="73"/>
      <c r="D318" s="88" t="s">
        <v>978</v>
      </c>
      <c r="E318" s="102">
        <v>1405004</v>
      </c>
      <c r="F318" s="85" t="s">
        <v>427</v>
      </c>
      <c r="G318" s="86" t="s">
        <v>222</v>
      </c>
      <c r="H318" s="86" t="s">
        <v>424</v>
      </c>
      <c r="I318" s="86" t="s">
        <v>425</v>
      </c>
      <c r="J318" s="88" t="s">
        <v>426</v>
      </c>
      <c r="K318" s="73">
        <v>1</v>
      </c>
      <c r="L318" s="77">
        <v>43040</v>
      </c>
      <c r="M318" s="77">
        <v>43099</v>
      </c>
      <c r="N318" s="78">
        <f t="shared" si="91"/>
        <v>8.4285714285714288</v>
      </c>
      <c r="O318" s="73" t="s">
        <v>2033</v>
      </c>
      <c r="P318" s="76">
        <v>1</v>
      </c>
      <c r="Q318" s="79">
        <f>IF(P318/K318&gt;1,100,+P318/K318*100)</f>
        <v>100</v>
      </c>
      <c r="R318" s="89">
        <f>+N318*Q318/100</f>
        <v>8.4285714285714288</v>
      </c>
      <c r="S318" s="89">
        <f>IF(M318&lt;=$AG$1,R318,0)</f>
        <v>8.4285714285714288</v>
      </c>
      <c r="T318" s="89">
        <f>IF($AG$1&gt;=M318,N318,0)</f>
        <v>8.4285714285714288</v>
      </c>
      <c r="U318" s="73"/>
      <c r="V318" s="100" t="str">
        <f>IF(Q318=100,"CUMPLIDA",IF(M318-$AG$1&lt;0,"VENCIDA",IF(M318-$AG$1&lt;=30,"PRÓXIMA A VENCER",IF(Q318&gt;0,"CON AVANCE","EN TERMINO"))))</f>
        <v>CUMPLIDA</v>
      </c>
      <c r="W318" s="100" t="str">
        <f>IF(A318&lt;&gt;"",IF(AC318=1,"VENCIDO",IF(AC318=2,"PRÓXIMO A VENCER",IF(AC318=3,"EN TERMINO",IF(AC318=4,"CON AVANCE",IF(AC318=5,"CUMPLIDO",))))),"")</f>
        <v>CUMPLIDO</v>
      </c>
      <c r="X318" s="96" t="s">
        <v>258</v>
      </c>
      <c r="Y318" s="104" t="str">
        <f t="shared" si="88"/>
        <v>H39R16</v>
      </c>
      <c r="Z318" s="104">
        <f>IF(A318&lt;&gt;"",1,Z317+1)</f>
        <v>1</v>
      </c>
      <c r="AA318" s="104" t="str">
        <f t="shared" si="89"/>
        <v>H39R16 - 1</v>
      </c>
      <c r="AB318" s="150">
        <f t="shared" si="82"/>
        <v>5</v>
      </c>
      <c r="AC318" s="150">
        <f t="shared" si="81"/>
        <v>5</v>
      </c>
      <c r="AD318" s="150" t="str">
        <f>IF(A318&lt;&gt;"",MID(F318,1,FIND(" ",F318,1)-1),AD317)</f>
        <v>H39R16.</v>
      </c>
      <c r="AE318" s="150" t="str">
        <f t="shared" si="83"/>
        <v>H39R16</v>
      </c>
      <c r="AF318" s="62"/>
      <c r="AG318" s="62"/>
    </row>
    <row r="319" spans="1:33" s="13" customFormat="1" ht="350.1" customHeight="1" x14ac:dyDescent="0.2">
      <c r="A319" s="141">
        <f>IF(ISBLANK(D319),"",COUNTA($D$2:D319))</f>
        <v>265</v>
      </c>
      <c r="B319" s="125">
        <f t="shared" si="74"/>
        <v>318</v>
      </c>
      <c r="C319" s="73"/>
      <c r="D319" s="88" t="s">
        <v>832</v>
      </c>
      <c r="E319" s="102">
        <v>1405004</v>
      </c>
      <c r="F319" s="85" t="s">
        <v>223</v>
      </c>
      <c r="G319" s="86" t="s">
        <v>224</v>
      </c>
      <c r="H319" s="86" t="s">
        <v>289</v>
      </c>
      <c r="I319" s="86" t="s">
        <v>290</v>
      </c>
      <c r="J319" s="88" t="s">
        <v>77</v>
      </c>
      <c r="K319" s="73">
        <v>1</v>
      </c>
      <c r="L319" s="77">
        <v>43040</v>
      </c>
      <c r="M319" s="77">
        <v>43099</v>
      </c>
      <c r="N319" s="78">
        <f t="shared" si="91"/>
        <v>8.4285714285714288</v>
      </c>
      <c r="O319" s="76" t="s">
        <v>2032</v>
      </c>
      <c r="P319" s="76">
        <v>1</v>
      </c>
      <c r="Q319" s="79">
        <f>IF(P319/K319&gt;1,100,+P319/K319*100)</f>
        <v>100</v>
      </c>
      <c r="R319" s="89">
        <f>+N319*Q319/100</f>
        <v>8.4285714285714288</v>
      </c>
      <c r="S319" s="89">
        <f>IF(M319&lt;=$AG$1,R319,0)</f>
        <v>8.4285714285714288</v>
      </c>
      <c r="T319" s="89">
        <f>IF($AG$1&gt;=M319,N319,0)</f>
        <v>8.4285714285714288</v>
      </c>
      <c r="U319" s="73"/>
      <c r="V319" s="100" t="str">
        <f>IF(Q319=100,"CUMPLIDA",IF(M319-$AG$1&lt;0,"VENCIDA",IF(M319-$AG$1&lt;=30,"PRÓXIMA A VENCER",IF(Q319&gt;0,"CON AVANCE","EN TERMINO"))))</f>
        <v>CUMPLIDA</v>
      </c>
      <c r="W319" s="100" t="str">
        <f>IF(A319&lt;&gt;"",IF(AC319=1,"VENCIDO",IF(AC319=2,"PRÓXIMO A VENCER",IF(AC319=3,"EN TERMINO",IF(AC319=4,"CON AVANCE",IF(AC319=5,"CUMPLIDO",))))),"")</f>
        <v>CUMPLIDO</v>
      </c>
      <c r="X319" s="96" t="s">
        <v>258</v>
      </c>
      <c r="Y319" s="104" t="str">
        <f t="shared" si="88"/>
        <v>H41R16</v>
      </c>
      <c r="Z319" s="104">
        <f>IF(A319&lt;&gt;"",1,Z318+1)</f>
        <v>1</v>
      </c>
      <c r="AA319" s="104" t="str">
        <f t="shared" si="89"/>
        <v>H41R16 - 1</v>
      </c>
      <c r="AB319" s="150">
        <f t="shared" si="82"/>
        <v>5</v>
      </c>
      <c r="AC319" s="150">
        <f t="shared" si="81"/>
        <v>5</v>
      </c>
      <c r="AD319" s="150" t="str">
        <f>IF(A319&lt;&gt;"",MID(F319,1,FIND(" ",F319,1)-1),AD318)</f>
        <v>H41R16.</v>
      </c>
      <c r="AE319" s="150" t="str">
        <f t="shared" si="83"/>
        <v>H41R16</v>
      </c>
      <c r="AF319" s="62"/>
      <c r="AG319" s="62"/>
    </row>
    <row r="320" spans="1:33" s="13" customFormat="1" ht="350.1" customHeight="1" x14ac:dyDescent="0.2">
      <c r="A320" s="141">
        <f>IF(ISBLANK(D320),"",COUNTA($D$2:D320))</f>
        <v>266</v>
      </c>
      <c r="B320" s="125">
        <f t="shared" si="74"/>
        <v>319</v>
      </c>
      <c r="C320" s="73"/>
      <c r="D320" s="88" t="s">
        <v>976</v>
      </c>
      <c r="E320" s="102">
        <v>1405004</v>
      </c>
      <c r="F320" s="85" t="s">
        <v>956</v>
      </c>
      <c r="G320" s="86" t="s">
        <v>225</v>
      </c>
      <c r="H320" s="86" t="s">
        <v>291</v>
      </c>
      <c r="I320" s="86" t="s">
        <v>292</v>
      </c>
      <c r="J320" s="88" t="s">
        <v>293</v>
      </c>
      <c r="K320" s="73">
        <v>1</v>
      </c>
      <c r="L320" s="77">
        <v>43040</v>
      </c>
      <c r="M320" s="77">
        <v>43099</v>
      </c>
      <c r="N320" s="78">
        <f>(+M320-L320)/7</f>
        <v>8.4285714285714288</v>
      </c>
      <c r="O320" s="76" t="s">
        <v>2032</v>
      </c>
      <c r="P320" s="76">
        <v>1</v>
      </c>
      <c r="Q320" s="79">
        <f>IF(P320/K320&gt;1,100,+P320/K320*100)</f>
        <v>100</v>
      </c>
      <c r="R320" s="89">
        <f>+N320*Q320/100</f>
        <v>8.4285714285714288</v>
      </c>
      <c r="S320" s="89">
        <f>IF(M320&lt;=$AG$1,R320,0)</f>
        <v>8.4285714285714288</v>
      </c>
      <c r="T320" s="89">
        <f>IF($AG$1&gt;=M320,N320,0)</f>
        <v>8.4285714285714288</v>
      </c>
      <c r="U320" s="73"/>
      <c r="V320" s="100" t="str">
        <f>IF(Q320=100,"CUMPLIDA",IF(M320-$AG$1&lt;0,"VENCIDA",IF(M320-$AG$1&lt;=30,"PRÓXIMA A VENCER",IF(Q320&gt;0,"CON AVANCE","EN TERMINO"))))</f>
        <v>CUMPLIDA</v>
      </c>
      <c r="W320" s="100" t="str">
        <f>IF(A320&lt;&gt;"",IF(AC320=1,"VENCIDO",IF(AC320=2,"PRÓXIMO A VENCER",IF(AC320=3,"EN TERMINO",IF(AC320=4,"CON AVANCE",IF(AC320=5,"CUMPLIDO",))))),"")</f>
        <v>CUMPLIDO</v>
      </c>
      <c r="X320" s="96" t="s">
        <v>258</v>
      </c>
      <c r="Y320" s="104" t="str">
        <f t="shared" si="88"/>
        <v>H44R16</v>
      </c>
      <c r="Z320" s="104">
        <f>IF(A320&lt;&gt;"",1,Z319+1)</f>
        <v>1</v>
      </c>
      <c r="AA320" s="104" t="str">
        <f t="shared" si="89"/>
        <v>H44R16 - 1</v>
      </c>
      <c r="AB320" s="150">
        <f t="shared" si="82"/>
        <v>5</v>
      </c>
      <c r="AC320" s="150">
        <f t="shared" si="81"/>
        <v>5</v>
      </c>
      <c r="AD320" s="150" t="str">
        <f>IF(A320&lt;&gt;"",MID(F320,1,FIND(" ",F320,1)-1),AD319)</f>
        <v>H44R16.</v>
      </c>
      <c r="AE320" s="150" t="str">
        <f t="shared" si="83"/>
        <v>H44R16</v>
      </c>
      <c r="AF320" s="62"/>
      <c r="AG320" s="62"/>
    </row>
    <row r="321" spans="1:33" s="13" customFormat="1" ht="350.1" customHeight="1" x14ac:dyDescent="0.2">
      <c r="A321" s="141">
        <f>IF(ISBLANK(D321),"",COUNTA($D$2:D321))</f>
        <v>267</v>
      </c>
      <c r="B321" s="125">
        <f t="shared" si="74"/>
        <v>320</v>
      </c>
      <c r="C321" s="73"/>
      <c r="D321" s="88" t="s">
        <v>976</v>
      </c>
      <c r="E321" s="102">
        <v>1405004</v>
      </c>
      <c r="F321" s="85" t="s">
        <v>226</v>
      </c>
      <c r="G321" s="86" t="s">
        <v>227</v>
      </c>
      <c r="H321" s="86" t="s">
        <v>294</v>
      </c>
      <c r="I321" s="86" t="s">
        <v>295</v>
      </c>
      <c r="J321" s="88" t="s">
        <v>293</v>
      </c>
      <c r="K321" s="73">
        <v>1</v>
      </c>
      <c r="L321" s="97">
        <v>43040</v>
      </c>
      <c r="M321" s="77">
        <v>43099</v>
      </c>
      <c r="N321" s="78">
        <f t="shared" si="91"/>
        <v>8.4285714285714288</v>
      </c>
      <c r="O321" s="76" t="s">
        <v>2032</v>
      </c>
      <c r="P321" s="76">
        <v>1</v>
      </c>
      <c r="Q321" s="79">
        <f>IF(P321/K321&gt;1,100,+P321/K321*100)</f>
        <v>100</v>
      </c>
      <c r="R321" s="89">
        <f>+N321*Q321/100</f>
        <v>8.4285714285714288</v>
      </c>
      <c r="S321" s="89">
        <f>IF(M321&lt;=$AG$1,R321,0)</f>
        <v>8.4285714285714288</v>
      </c>
      <c r="T321" s="89">
        <f>IF($AG$1&gt;=M321,N321,0)</f>
        <v>8.4285714285714288</v>
      </c>
      <c r="U321" s="73"/>
      <c r="V321" s="100" t="str">
        <f>IF(Q321=100,"CUMPLIDA",IF(M321-$AG$1&lt;0,"VENCIDA",IF(M321-$AG$1&lt;=30,"PRÓXIMA A VENCER",IF(Q321&gt;0,"CON AVANCE","EN TERMINO"))))</f>
        <v>CUMPLIDA</v>
      </c>
      <c r="W321" s="100" t="str">
        <f>IF(A321&lt;&gt;"",IF(AC321=1,"VENCIDO",IF(AC321=2,"PRÓXIMO A VENCER",IF(AC321=3,"EN TERMINO",IF(AC321=4,"CON AVANCE",IF(AC321=5,"CUMPLIDO",))))),"")</f>
        <v>CUMPLIDO</v>
      </c>
      <c r="X321" s="96" t="s">
        <v>258</v>
      </c>
      <c r="Y321" s="104" t="str">
        <f t="shared" si="88"/>
        <v>H54R16</v>
      </c>
      <c r="Z321" s="104">
        <f>IF(A321&lt;&gt;"",1,Z320+1)</f>
        <v>1</v>
      </c>
      <c r="AA321" s="104" t="str">
        <f t="shared" si="89"/>
        <v>H54R16 - 1</v>
      </c>
      <c r="AB321" s="150">
        <f t="shared" si="82"/>
        <v>5</v>
      </c>
      <c r="AC321" s="150">
        <f t="shared" si="81"/>
        <v>5</v>
      </c>
      <c r="AD321" s="150" t="str">
        <f>IF(A321&lt;&gt;"",MID(F321,1,FIND(" ",F321,1)-1),AD320)</f>
        <v>H54R16.</v>
      </c>
      <c r="AE321" s="150" t="str">
        <f t="shared" si="83"/>
        <v>H54R16</v>
      </c>
      <c r="AF321" s="62"/>
      <c r="AG321" s="62"/>
    </row>
    <row r="322" spans="1:33" s="13" customFormat="1" ht="350.1" customHeight="1" x14ac:dyDescent="0.2">
      <c r="A322" s="141">
        <f>IF(ISBLANK(D322),"",COUNTA($D$2:D322))</f>
        <v>268</v>
      </c>
      <c r="B322" s="125">
        <f t="shared" ref="B322:B385" si="92">ROW()-1</f>
        <v>321</v>
      </c>
      <c r="C322" s="73"/>
      <c r="D322" s="88" t="s">
        <v>1537</v>
      </c>
      <c r="E322" s="102">
        <v>1405004</v>
      </c>
      <c r="F322" s="85" t="s">
        <v>957</v>
      </c>
      <c r="G322" s="86" t="s">
        <v>228</v>
      </c>
      <c r="H322" s="86" t="s">
        <v>296</v>
      </c>
      <c r="I322" s="86" t="s">
        <v>297</v>
      </c>
      <c r="J322" s="88" t="s">
        <v>306</v>
      </c>
      <c r="K322" s="73">
        <v>1</v>
      </c>
      <c r="L322" s="77">
        <v>43040</v>
      </c>
      <c r="M322" s="77">
        <v>43099</v>
      </c>
      <c r="N322" s="78">
        <f t="shared" si="91"/>
        <v>8.4285714285714288</v>
      </c>
      <c r="O322" s="76" t="s">
        <v>2032</v>
      </c>
      <c r="P322" s="76">
        <v>1</v>
      </c>
      <c r="Q322" s="79">
        <f>IF(P322/K322&gt;1,100,+P322/K322*100)</f>
        <v>100</v>
      </c>
      <c r="R322" s="89">
        <f>+N322*Q322/100</f>
        <v>8.4285714285714288</v>
      </c>
      <c r="S322" s="89">
        <f>IF(M322&lt;=$AG$1,R322,0)</f>
        <v>8.4285714285714288</v>
      </c>
      <c r="T322" s="89">
        <f>IF($AG$1&gt;=M322,N322,0)</f>
        <v>8.4285714285714288</v>
      </c>
      <c r="U322" s="73"/>
      <c r="V322" s="100" t="str">
        <f>IF(Q322=100,"CUMPLIDA",IF(M322-$AG$1&lt;0,"VENCIDA",IF(M322-$AG$1&lt;=30,"PRÓXIMA A VENCER",IF(Q322&gt;0,"CON AVANCE","EN TERMINO"))))</f>
        <v>CUMPLIDA</v>
      </c>
      <c r="W322" s="100" t="str">
        <f>IF(A322&lt;&gt;"",IF(AC322=1,"VENCIDO",IF(AC322=2,"PRÓXIMO A VENCER",IF(AC322=3,"EN TERMINO",IF(AC322=4,"CON AVANCE",IF(AC322=5,"CUMPLIDO",))))),"")</f>
        <v>CUMPLIDO</v>
      </c>
      <c r="X322" s="96" t="s">
        <v>258</v>
      </c>
      <c r="Y322" s="104" t="str">
        <f t="shared" si="88"/>
        <v>H56R16</v>
      </c>
      <c r="Z322" s="104">
        <f>IF(A322&lt;&gt;"",1,#REF!+1)</f>
        <v>1</v>
      </c>
      <c r="AA322" s="104" t="str">
        <f t="shared" si="89"/>
        <v>H56R16 - 1</v>
      </c>
      <c r="AB322" s="150">
        <f t="shared" si="82"/>
        <v>5</v>
      </c>
      <c r="AC322" s="150">
        <f t="shared" si="81"/>
        <v>5</v>
      </c>
      <c r="AD322" s="150" t="str">
        <f>IF(A322&lt;&gt;"",MID(F322,1,FIND(" ",F322,1)-1),AD321)</f>
        <v>H56R16.</v>
      </c>
      <c r="AE322" s="150" t="str">
        <f t="shared" si="83"/>
        <v>H56R16</v>
      </c>
      <c r="AF322" s="62"/>
      <c r="AG322" s="62"/>
    </row>
    <row r="323" spans="1:33" s="13" customFormat="1" ht="350.1" customHeight="1" x14ac:dyDescent="0.2">
      <c r="A323" s="141">
        <f>IF(ISBLANK(D323),"",COUNTA($D$2:D323))</f>
        <v>269</v>
      </c>
      <c r="B323" s="125">
        <f t="shared" si="92"/>
        <v>322</v>
      </c>
      <c r="C323" s="73"/>
      <c r="D323" s="88" t="s">
        <v>979</v>
      </c>
      <c r="E323" s="102">
        <v>10405004</v>
      </c>
      <c r="F323" s="85" t="s">
        <v>428</v>
      </c>
      <c r="G323" s="86" t="s">
        <v>229</v>
      </c>
      <c r="H323" s="86" t="s">
        <v>1585</v>
      </c>
      <c r="I323" s="86" t="s">
        <v>1586</v>
      </c>
      <c r="J323" s="88" t="s">
        <v>1587</v>
      </c>
      <c r="K323" s="73">
        <v>2</v>
      </c>
      <c r="L323" s="77">
        <v>44044</v>
      </c>
      <c r="M323" s="77">
        <v>44255</v>
      </c>
      <c r="N323" s="78">
        <f t="shared" si="91"/>
        <v>30.142857142857142</v>
      </c>
      <c r="O323" s="73" t="s">
        <v>2033</v>
      </c>
      <c r="P323" s="76">
        <v>2</v>
      </c>
      <c r="Q323" s="79">
        <f>IF(P323/K323&gt;1,100,+P323/K323*100)</f>
        <v>100</v>
      </c>
      <c r="R323" s="89">
        <f>+N323*Q323/100</f>
        <v>30.142857142857142</v>
      </c>
      <c r="S323" s="89">
        <f>IF(M323&lt;=$AG$1,R323,0)</f>
        <v>30.142857142857142</v>
      </c>
      <c r="T323" s="89">
        <f>IF($AG$1&gt;=M323,N323,0)</f>
        <v>30.142857142857142</v>
      </c>
      <c r="U323" s="73"/>
      <c r="V323" s="100" t="str">
        <f>IF(Q323=100,"CUMPLIDA",IF(M323-$AG$1&lt;0,"VENCIDA",IF(M323-$AG$1&lt;=30,"PRÓXIMA A VENCER",IF(Q323&gt;0,"CON AVANCE","EN TERMINO"))))</f>
        <v>CUMPLIDA</v>
      </c>
      <c r="W323" s="100" t="str">
        <f>IF(A323&lt;&gt;"",IF(AC323=1,"VENCIDO",IF(AC323=2,"PRÓXIMO A VENCER",IF(AC323=3,"EN TERMINO",IF(AC323=4,"CON AVANCE",IF(AC323=5,"CUMPLIDO",))))),"")</f>
        <v>CUMPLIDO</v>
      </c>
      <c r="X323" s="96" t="s">
        <v>258</v>
      </c>
      <c r="Y323" s="104" t="str">
        <f t="shared" si="88"/>
        <v>H57R16</v>
      </c>
      <c r="Z323" s="104">
        <f>IF(A323&lt;&gt;"",1,Z322+1)</f>
        <v>1</v>
      </c>
      <c r="AA323" s="104" t="str">
        <f t="shared" si="89"/>
        <v>H57R16 - 1</v>
      </c>
      <c r="AB323" s="150">
        <f t="shared" si="82"/>
        <v>5</v>
      </c>
      <c r="AC323" s="150">
        <f t="shared" si="81"/>
        <v>5</v>
      </c>
      <c r="AD323" s="150" t="str">
        <f>IF(A323&lt;&gt;"",MID(F323,1,FIND(" ",F323,1)-1),AD322)</f>
        <v>H57R16.</v>
      </c>
      <c r="AE323" s="150" t="str">
        <f t="shared" si="83"/>
        <v>H57R16</v>
      </c>
      <c r="AF323" s="62"/>
      <c r="AG323" s="62"/>
    </row>
    <row r="324" spans="1:33" s="13" customFormat="1" ht="350.1" customHeight="1" x14ac:dyDescent="0.2">
      <c r="A324" s="141">
        <f>IF(ISBLANK(D324),"",COUNTA($D$2:D324))</f>
        <v>270</v>
      </c>
      <c r="B324" s="125">
        <f t="shared" si="92"/>
        <v>323</v>
      </c>
      <c r="C324" s="73"/>
      <c r="D324" s="88" t="s">
        <v>832</v>
      </c>
      <c r="E324" s="102">
        <v>1405004</v>
      </c>
      <c r="F324" s="85" t="s">
        <v>561</v>
      </c>
      <c r="G324" s="86" t="s">
        <v>562</v>
      </c>
      <c r="H324" s="86" t="s">
        <v>1454</v>
      </c>
      <c r="I324" s="86" t="s">
        <v>1448</v>
      </c>
      <c r="J324" s="88" t="s">
        <v>1404</v>
      </c>
      <c r="K324" s="73">
        <v>1</v>
      </c>
      <c r="L324" s="77">
        <v>43862</v>
      </c>
      <c r="M324" s="77">
        <v>43979</v>
      </c>
      <c r="N324" s="78">
        <f t="shared" si="91"/>
        <v>16.714285714285715</v>
      </c>
      <c r="O324" s="73" t="s">
        <v>2043</v>
      </c>
      <c r="P324" s="76">
        <v>1</v>
      </c>
      <c r="Q324" s="79">
        <f>IF(P324/K324&gt;1,100,+P324/K324*100)</f>
        <v>100</v>
      </c>
      <c r="R324" s="89">
        <f>+N324*Q324/100</f>
        <v>16.714285714285715</v>
      </c>
      <c r="S324" s="89">
        <f>IF(M324&lt;=$AG$1,R324,0)</f>
        <v>16.714285714285715</v>
      </c>
      <c r="T324" s="89">
        <f>IF($AG$1&gt;=M324,N324,0)</f>
        <v>16.714285714285715</v>
      </c>
      <c r="U324" s="73"/>
      <c r="V324" s="100" t="str">
        <f>IF(Q324=100,"CUMPLIDA",IF(M324-$AG$1&lt;0,"VENCIDA",IF(M324-$AG$1&lt;=30,"PRÓXIMA A VENCER",IF(Q324&gt;0,"CON AVANCE","EN TERMINO"))))</f>
        <v>CUMPLIDA</v>
      </c>
      <c r="W324" s="100" t="str">
        <f>IF(A324&lt;&gt;"",IF(AC324=1,"VENCIDO",IF(AC324=2,"PRÓXIMO A VENCER",IF(AC324=3,"EN TERMINO",IF(AC324=4,"CON AVANCE",IF(AC324=5,"CUMPLIDO",))))),"")</f>
        <v>CUMPLIDO</v>
      </c>
      <c r="X324" s="96" t="s">
        <v>258</v>
      </c>
      <c r="Y324" s="104" t="str">
        <f t="shared" si="88"/>
        <v>H58R16</v>
      </c>
      <c r="Z324" s="104">
        <f>IF(A324&lt;&gt;"",1,Z323+1)</f>
        <v>1</v>
      </c>
      <c r="AA324" s="104" t="str">
        <f t="shared" si="89"/>
        <v>H58R16 - 1</v>
      </c>
      <c r="AB324" s="150">
        <f t="shared" si="82"/>
        <v>5</v>
      </c>
      <c r="AC324" s="150">
        <f t="shared" si="81"/>
        <v>5</v>
      </c>
      <c r="AD324" s="150" t="str">
        <f>IF(A324&lt;&gt;"",MID(F324,1,FIND(" ",F324,1)-1),AD323)</f>
        <v>H58R16.</v>
      </c>
      <c r="AE324" s="150" t="str">
        <f t="shared" si="83"/>
        <v>H58R16</v>
      </c>
      <c r="AF324" s="62"/>
      <c r="AG324" s="62"/>
    </row>
    <row r="325" spans="1:33" s="13" customFormat="1" ht="350.1" hidden="1" customHeight="1" x14ac:dyDescent="0.2">
      <c r="A325" s="141">
        <f>IF(ISBLANK(D325),"",COUNTA($D$2:D325))</f>
        <v>271</v>
      </c>
      <c r="B325" s="125">
        <f t="shared" si="92"/>
        <v>324</v>
      </c>
      <c r="C325" s="73"/>
      <c r="D325" s="88" t="s">
        <v>832</v>
      </c>
      <c r="E325" s="102">
        <v>1103002</v>
      </c>
      <c r="F325" s="85" t="s">
        <v>299</v>
      </c>
      <c r="G325" s="86" t="s">
        <v>759</v>
      </c>
      <c r="H325" s="86" t="s">
        <v>318</v>
      </c>
      <c r="I325" s="86" t="s">
        <v>298</v>
      </c>
      <c r="J325" s="88" t="s">
        <v>157</v>
      </c>
      <c r="K325" s="73">
        <v>3</v>
      </c>
      <c r="L325" s="77">
        <v>43040</v>
      </c>
      <c r="M325" s="77">
        <v>43403</v>
      </c>
      <c r="N325" s="78">
        <f t="shared" si="91"/>
        <v>51.857142857142854</v>
      </c>
      <c r="O325" s="76" t="s">
        <v>2032</v>
      </c>
      <c r="P325" s="76">
        <v>0.9</v>
      </c>
      <c r="Q325" s="79">
        <f>IF(P325/K325&gt;1,100,+P325/K325*100)</f>
        <v>30</v>
      </c>
      <c r="R325" s="89">
        <f>+N325*Q325/100</f>
        <v>15.557142857142855</v>
      </c>
      <c r="S325" s="89">
        <f>IF(M325&lt;=$AG$1,R325,0)</f>
        <v>15.557142857142855</v>
      </c>
      <c r="T325" s="89">
        <f>IF($AG$1&gt;=M325,N325,0)</f>
        <v>51.857142857142854</v>
      </c>
      <c r="U325" s="73"/>
      <c r="V325" s="100" t="str">
        <f>IF(Q325=100,"CUMPLIDA",IF(M325-$AG$1&lt;0,"VENCIDA",IF(M325-$AG$1&lt;=30,"PRÓXIMA A VENCER",IF(Q325&gt;0,"CON AVANCE","EN TERMINO"))))</f>
        <v>VENCIDA</v>
      </c>
      <c r="W325" s="100" t="str">
        <f>IF(A325&lt;&gt;"",IF(AC325=1,"VENCIDO",IF(AC325=2,"PRÓXIMO A VENCER",IF(AC325=3,"EN TERMINO",IF(AC325=4,"CON AVANCE",IF(AC325=5,"CUMPLIDO",))))),"")</f>
        <v>VENCIDO</v>
      </c>
      <c r="X325" s="96" t="s">
        <v>258</v>
      </c>
      <c r="Y325" s="104" t="str">
        <f t="shared" si="88"/>
        <v>H59R16</v>
      </c>
      <c r="Z325" s="104">
        <f>IF(A325&lt;&gt;"",1,Z324+1)</f>
        <v>1</v>
      </c>
      <c r="AA325" s="104" t="str">
        <f t="shared" si="89"/>
        <v>H59R16 - 1</v>
      </c>
      <c r="AB325" s="150">
        <f t="shared" si="82"/>
        <v>1</v>
      </c>
      <c r="AC325" s="150">
        <f t="shared" si="81"/>
        <v>1</v>
      </c>
      <c r="AD325" s="150" t="str">
        <f>IF(A325&lt;&gt;"",MID(F325,1,FIND(" ",F325,1)-1),AD324)</f>
        <v>H59R16.</v>
      </c>
      <c r="AE325" s="150" t="str">
        <f t="shared" si="83"/>
        <v>H59R16</v>
      </c>
      <c r="AF325" s="62"/>
      <c r="AG325" s="62"/>
    </row>
    <row r="326" spans="1:33" s="13" customFormat="1" ht="350.1" customHeight="1" x14ac:dyDescent="0.2">
      <c r="A326" s="141">
        <f>IF(ISBLANK(D326),"",COUNTA($D$2:D326))</f>
        <v>272</v>
      </c>
      <c r="B326" s="125">
        <f t="shared" si="92"/>
        <v>325</v>
      </c>
      <c r="C326" s="73"/>
      <c r="D326" s="88" t="s">
        <v>832</v>
      </c>
      <c r="E326" s="102">
        <v>1405004</v>
      </c>
      <c r="F326" s="85" t="s">
        <v>304</v>
      </c>
      <c r="G326" s="86" t="s">
        <v>230</v>
      </c>
      <c r="H326" s="86" t="s">
        <v>300</v>
      </c>
      <c r="I326" s="86" t="s">
        <v>301</v>
      </c>
      <c r="J326" s="88" t="s">
        <v>9</v>
      </c>
      <c r="K326" s="73">
        <v>1</v>
      </c>
      <c r="L326" s="77">
        <v>43040</v>
      </c>
      <c r="M326" s="77">
        <v>43159</v>
      </c>
      <c r="N326" s="78">
        <f t="shared" si="91"/>
        <v>17</v>
      </c>
      <c r="O326" s="76" t="s">
        <v>2032</v>
      </c>
      <c r="P326" s="76">
        <v>1</v>
      </c>
      <c r="Q326" s="79">
        <f>IF(P326/K326&gt;1,100,+P326/K326*100)</f>
        <v>100</v>
      </c>
      <c r="R326" s="89">
        <f>+N326*Q326/100</f>
        <v>17</v>
      </c>
      <c r="S326" s="89">
        <f>IF(M326&lt;=$AG$1,R326,0)</f>
        <v>17</v>
      </c>
      <c r="T326" s="89">
        <f>IF($AG$1&gt;=M326,N326,0)</f>
        <v>17</v>
      </c>
      <c r="U326" s="73"/>
      <c r="V326" s="100" t="str">
        <f>IF(Q326=100,"CUMPLIDA",IF(M326-$AG$1&lt;0,"VENCIDA",IF(M326-$AG$1&lt;=30,"PRÓXIMA A VENCER",IF(Q326&gt;0,"CON AVANCE","EN TERMINO"))))</f>
        <v>CUMPLIDA</v>
      </c>
      <c r="W326" s="100" t="str">
        <f>IF(A326&lt;&gt;"",IF(AC326=1,"VENCIDO",IF(AC326=2,"PRÓXIMO A VENCER",IF(AC326=3,"EN TERMINO",IF(AC326=4,"CON AVANCE",IF(AC326=5,"CUMPLIDO",))))),"")</f>
        <v>CUMPLIDO</v>
      </c>
      <c r="X326" s="96" t="s">
        <v>258</v>
      </c>
      <c r="Y326" s="104" t="str">
        <f t="shared" si="88"/>
        <v>H61R16</v>
      </c>
      <c r="Z326" s="104">
        <f>IF(A326&lt;&gt;"",1,Z325+1)</f>
        <v>1</v>
      </c>
      <c r="AA326" s="104" t="str">
        <f t="shared" si="89"/>
        <v>H61R16 - 1</v>
      </c>
      <c r="AB326" s="150">
        <f t="shared" si="82"/>
        <v>5</v>
      </c>
      <c r="AC326" s="150">
        <f t="shared" si="81"/>
        <v>5</v>
      </c>
      <c r="AD326" s="150" t="str">
        <f>IF(A326&lt;&gt;"",MID(F326,1,FIND(" ",F326,1)-1),AD325)</f>
        <v>H61R16.</v>
      </c>
      <c r="AE326" s="150" t="str">
        <f t="shared" si="83"/>
        <v>H61R16</v>
      </c>
      <c r="AF326" s="62"/>
      <c r="AG326" s="62"/>
    </row>
    <row r="327" spans="1:33" s="13" customFormat="1" ht="350.1" customHeight="1" x14ac:dyDescent="0.2">
      <c r="A327" s="141">
        <f>IF(ISBLANK(D327),"",COUNTA($D$2:D327))</f>
        <v>273</v>
      </c>
      <c r="B327" s="125">
        <f t="shared" si="92"/>
        <v>326</v>
      </c>
      <c r="C327" s="73"/>
      <c r="D327" s="88" t="s">
        <v>833</v>
      </c>
      <c r="E327" s="102">
        <v>1103002</v>
      </c>
      <c r="F327" s="85" t="s">
        <v>231</v>
      </c>
      <c r="G327" s="86" t="s">
        <v>232</v>
      </c>
      <c r="H327" s="85" t="s">
        <v>302</v>
      </c>
      <c r="I327" s="85" t="s">
        <v>303</v>
      </c>
      <c r="J327" s="73" t="s">
        <v>305</v>
      </c>
      <c r="K327" s="73">
        <v>1</v>
      </c>
      <c r="L327" s="77">
        <v>43160</v>
      </c>
      <c r="M327" s="77">
        <v>43189</v>
      </c>
      <c r="N327" s="78">
        <f t="shared" si="91"/>
        <v>4.1428571428571432</v>
      </c>
      <c r="O327" s="76" t="s">
        <v>2032</v>
      </c>
      <c r="P327" s="76">
        <v>1</v>
      </c>
      <c r="Q327" s="79">
        <f>IF(P327/K327&gt;1,100,+P327/K327*100)</f>
        <v>100</v>
      </c>
      <c r="R327" s="89">
        <f>+N327*Q327/100</f>
        <v>4.1428571428571432</v>
      </c>
      <c r="S327" s="89">
        <f>IF(M327&lt;=$AG$1,R327,0)</f>
        <v>4.1428571428571432</v>
      </c>
      <c r="T327" s="89">
        <f>IF($AG$1&gt;=M327,N327,0)</f>
        <v>4.1428571428571432</v>
      </c>
      <c r="U327" s="73"/>
      <c r="V327" s="100" t="str">
        <f>IF(Q327=100,"CUMPLIDA",IF(M327-$AG$1&lt;0,"VENCIDA",IF(M327-$AG$1&lt;=30,"PRÓXIMA A VENCER",IF(Q327&gt;0,"CON AVANCE","EN TERMINO"))))</f>
        <v>CUMPLIDA</v>
      </c>
      <c r="W327" s="100" t="str">
        <f>IF(A327&lt;&gt;"",IF(AC327=1,"VENCIDO",IF(AC327=2,"PRÓXIMO A VENCER",IF(AC327=3,"EN TERMINO",IF(AC327=4,"CON AVANCE",IF(AC327=5,"CUMPLIDO",))))),"")</f>
        <v>CUMPLIDO</v>
      </c>
      <c r="X327" s="96" t="s">
        <v>258</v>
      </c>
      <c r="Y327" s="104" t="str">
        <f t="shared" si="88"/>
        <v>H62R16</v>
      </c>
      <c r="Z327" s="104">
        <f>IF(A327&lt;&gt;"",1,Z326+1)</f>
        <v>1</v>
      </c>
      <c r="AA327" s="104" t="str">
        <f t="shared" si="89"/>
        <v>H62R16 - 1</v>
      </c>
      <c r="AB327" s="150">
        <f t="shared" si="82"/>
        <v>5</v>
      </c>
      <c r="AC327" s="150">
        <f t="shared" si="81"/>
        <v>5</v>
      </c>
      <c r="AD327" s="150" t="str">
        <f>IF(A327&lt;&gt;"",MID(F327,1,FIND(" ",F327,1)-1),AD326)</f>
        <v>H62R16.</v>
      </c>
      <c r="AE327" s="150" t="str">
        <f t="shared" si="83"/>
        <v>H62R16</v>
      </c>
      <c r="AF327" s="62"/>
      <c r="AG327" s="62"/>
    </row>
    <row r="328" spans="1:33" s="13" customFormat="1" ht="350.1" hidden="1" customHeight="1" x14ac:dyDescent="0.2">
      <c r="A328" s="141">
        <f>IF(ISBLANK(D328),"",COUNTA($D$2:D328))</f>
        <v>274</v>
      </c>
      <c r="B328" s="125">
        <f t="shared" si="92"/>
        <v>327</v>
      </c>
      <c r="C328" s="73"/>
      <c r="D328" s="88" t="s">
        <v>832</v>
      </c>
      <c r="E328" s="102">
        <v>1405004</v>
      </c>
      <c r="F328" s="85" t="s">
        <v>233</v>
      </c>
      <c r="G328" s="86" t="s">
        <v>234</v>
      </c>
      <c r="H328" s="86" t="s">
        <v>429</v>
      </c>
      <c r="I328" s="86" t="s">
        <v>430</v>
      </c>
      <c r="J328" s="88" t="s">
        <v>431</v>
      </c>
      <c r="K328" s="73">
        <v>2</v>
      </c>
      <c r="L328" s="77">
        <v>43040</v>
      </c>
      <c r="M328" s="77">
        <v>43250</v>
      </c>
      <c r="N328" s="78">
        <f t="shared" si="91"/>
        <v>30</v>
      </c>
      <c r="O328" s="73" t="s">
        <v>2033</v>
      </c>
      <c r="P328" s="76">
        <v>0</v>
      </c>
      <c r="Q328" s="79">
        <f>IF(P328/K328&gt;1,100,+P328/K328*100)</f>
        <v>0</v>
      </c>
      <c r="R328" s="89">
        <f>+N328*Q328/100</f>
        <v>0</v>
      </c>
      <c r="S328" s="89">
        <f>IF(M328&lt;=$AG$1,R328,0)</f>
        <v>0</v>
      </c>
      <c r="T328" s="89">
        <f>IF($AG$1&gt;=M328,N328,0)</f>
        <v>30</v>
      </c>
      <c r="U328" s="73"/>
      <c r="V328" s="100" t="str">
        <f>IF(Q328=100,"CUMPLIDA",IF(M328-$AG$1&lt;0,"VENCIDA",IF(M328-$AG$1&lt;=30,"PRÓXIMA A VENCER",IF(Q328&gt;0,"CON AVANCE","EN TERMINO"))))</f>
        <v>VENCIDA</v>
      </c>
      <c r="W328" s="100" t="str">
        <f>IF(A328&lt;&gt;"",IF(AC328=1,"VENCIDO",IF(AC328=2,"PRÓXIMO A VENCER",IF(AC328=3,"EN TERMINO",IF(AC328=4,"CON AVANCE",IF(AC328=5,"CUMPLIDO",))))),"")</f>
        <v>VENCIDO</v>
      </c>
      <c r="X328" s="96" t="s">
        <v>258</v>
      </c>
      <c r="Y328" s="104" t="str">
        <f t="shared" si="88"/>
        <v>H63R16</v>
      </c>
      <c r="Z328" s="104">
        <f>IF(A328&lt;&gt;"",1,Z327+1)</f>
        <v>1</v>
      </c>
      <c r="AA328" s="104" t="str">
        <f t="shared" si="89"/>
        <v>H63R16 - 1</v>
      </c>
      <c r="AB328" s="150">
        <f t="shared" si="82"/>
        <v>1</v>
      </c>
      <c r="AC328" s="150">
        <f t="shared" si="81"/>
        <v>1</v>
      </c>
      <c r="AD328" s="150" t="str">
        <f>IF(A328&lt;&gt;"",MID(F328,1,FIND(" ",F328,1)-1),AD327)</f>
        <v>H63R16.</v>
      </c>
      <c r="AE328" s="150" t="str">
        <f t="shared" si="83"/>
        <v>H63R16</v>
      </c>
      <c r="AF328" s="62"/>
      <c r="AG328" s="62"/>
    </row>
    <row r="329" spans="1:33" s="13" customFormat="1" ht="350.1" customHeight="1" x14ac:dyDescent="0.2">
      <c r="A329" s="141">
        <f>IF(ISBLANK(D329),"",COUNTA($D$2:D329))</f>
        <v>275</v>
      </c>
      <c r="B329" s="125">
        <f t="shared" si="92"/>
        <v>328</v>
      </c>
      <c r="C329" s="73"/>
      <c r="D329" s="88" t="s">
        <v>976</v>
      </c>
      <c r="E329" s="102">
        <v>1401003</v>
      </c>
      <c r="F329" s="85" t="s">
        <v>235</v>
      </c>
      <c r="G329" s="86" t="s">
        <v>236</v>
      </c>
      <c r="H329" s="86" t="s">
        <v>563</v>
      </c>
      <c r="I329" s="86" t="s">
        <v>564</v>
      </c>
      <c r="J329" s="88" t="s">
        <v>565</v>
      </c>
      <c r="K329" s="73">
        <v>1</v>
      </c>
      <c r="L329" s="77">
        <v>43040</v>
      </c>
      <c r="M329" s="77">
        <v>43159</v>
      </c>
      <c r="N329" s="78">
        <f t="shared" ref="N329:N339" si="93">(+M329-L329)/7</f>
        <v>17</v>
      </c>
      <c r="O329" s="74" t="s">
        <v>2036</v>
      </c>
      <c r="P329" s="76">
        <v>1</v>
      </c>
      <c r="Q329" s="79">
        <f>IF(P329/K329&gt;1,100,+P329/K329*100)</f>
        <v>100</v>
      </c>
      <c r="R329" s="89">
        <f>+N329*Q329/100</f>
        <v>17</v>
      </c>
      <c r="S329" s="89">
        <f>IF(M329&lt;=$AG$1,R329,0)</f>
        <v>17</v>
      </c>
      <c r="T329" s="89">
        <f>IF($AG$1&gt;=M329,N329,0)</f>
        <v>17</v>
      </c>
      <c r="U329" s="73"/>
      <c r="V329" s="100" t="str">
        <f>IF(Q329=100,"CUMPLIDA",IF(M329-$AG$1&lt;0,"VENCIDA",IF(M329-$AG$1&lt;=30,"PRÓXIMA A VENCER",IF(Q329&gt;0,"CON AVANCE","EN TERMINO"))))</f>
        <v>CUMPLIDA</v>
      </c>
      <c r="W329" s="100" t="str">
        <f>IF(A329&lt;&gt;"",IF(AC329=1,"VENCIDO",IF(AC329=2,"PRÓXIMO A VENCER",IF(AC329=3,"EN TERMINO",IF(AC329=4,"CON AVANCE",IF(AC329=5,"CUMPLIDO",))))),"")</f>
        <v>CUMPLIDO</v>
      </c>
      <c r="X329" s="96" t="s">
        <v>258</v>
      </c>
      <c r="Y329" s="104" t="str">
        <f t="shared" si="88"/>
        <v>H68R16</v>
      </c>
      <c r="Z329" s="104">
        <f>IF(A329&lt;&gt;"",1,Z328+1)</f>
        <v>1</v>
      </c>
      <c r="AA329" s="104" t="str">
        <f t="shared" si="89"/>
        <v>H68R16 - 1</v>
      </c>
      <c r="AB329" s="150">
        <f t="shared" si="82"/>
        <v>5</v>
      </c>
      <c r="AC329" s="150">
        <f t="shared" si="81"/>
        <v>5</v>
      </c>
      <c r="AD329" s="150" t="str">
        <f>IF(A329&lt;&gt;"",MID(F329,1,FIND(" ",F329,1)-1),AD328)</f>
        <v>H68R16.</v>
      </c>
      <c r="AE329" s="150" t="str">
        <f t="shared" si="83"/>
        <v>H68R16</v>
      </c>
      <c r="AF329" s="62"/>
      <c r="AG329" s="62"/>
    </row>
    <row r="330" spans="1:33" s="13" customFormat="1" ht="350.1" customHeight="1" x14ac:dyDescent="0.2">
      <c r="A330" s="141">
        <f>IF(ISBLANK(D330),"",COUNTA($D$2:D330))</f>
        <v>276</v>
      </c>
      <c r="B330" s="125">
        <f t="shared" si="92"/>
        <v>329</v>
      </c>
      <c r="C330" s="73"/>
      <c r="D330" s="88" t="s">
        <v>976</v>
      </c>
      <c r="E330" s="102">
        <v>1405004</v>
      </c>
      <c r="F330" s="85" t="s">
        <v>237</v>
      </c>
      <c r="G330" s="86" t="s">
        <v>238</v>
      </c>
      <c r="H330" s="86" t="s">
        <v>783</v>
      </c>
      <c r="I330" s="86" t="s">
        <v>566</v>
      </c>
      <c r="J330" s="88" t="s">
        <v>784</v>
      </c>
      <c r="K330" s="73">
        <v>1</v>
      </c>
      <c r="L330" s="77">
        <v>43040</v>
      </c>
      <c r="M330" s="77">
        <v>43099</v>
      </c>
      <c r="N330" s="78">
        <f t="shared" si="93"/>
        <v>8.4285714285714288</v>
      </c>
      <c r="O330" s="74" t="s">
        <v>2036</v>
      </c>
      <c r="P330" s="76">
        <v>1</v>
      </c>
      <c r="Q330" s="79">
        <f>IF(P330/K330&gt;1,100,+P330/K330*100)</f>
        <v>100</v>
      </c>
      <c r="R330" s="89">
        <f>+N330*Q330/100</f>
        <v>8.4285714285714288</v>
      </c>
      <c r="S330" s="89">
        <f>IF(M330&lt;=$AG$1,R330,0)</f>
        <v>8.4285714285714288</v>
      </c>
      <c r="T330" s="89">
        <f>IF($AG$1&gt;=M330,N330,0)</f>
        <v>8.4285714285714288</v>
      </c>
      <c r="U330" s="73"/>
      <c r="V330" s="100" t="str">
        <f>IF(Q330=100,"CUMPLIDA",IF(M330-$AG$1&lt;0,"VENCIDA",IF(M330-$AG$1&lt;=30,"PRÓXIMA A VENCER",IF(Q330&gt;0,"CON AVANCE","EN TERMINO"))))</f>
        <v>CUMPLIDA</v>
      </c>
      <c r="W330" s="100" t="str">
        <f>IF(A330&lt;&gt;"",IF(AC330=1,"VENCIDO",IF(AC330=2,"PRÓXIMO A VENCER",IF(AC330=3,"EN TERMINO",IF(AC330=4,"CON AVANCE",IF(AC330=5,"CUMPLIDO",))))),"")</f>
        <v>CUMPLIDO</v>
      </c>
      <c r="X330" s="96" t="s">
        <v>258</v>
      </c>
      <c r="Y330" s="104" t="str">
        <f t="shared" si="88"/>
        <v>H70R16</v>
      </c>
      <c r="Z330" s="104">
        <f>IF(A330&lt;&gt;"",1,Z329+1)</f>
        <v>1</v>
      </c>
      <c r="AA330" s="104" t="str">
        <f t="shared" si="89"/>
        <v>H70R16 - 1</v>
      </c>
      <c r="AB330" s="150">
        <f t="shared" si="82"/>
        <v>5</v>
      </c>
      <c r="AC330" s="150">
        <f t="shared" si="81"/>
        <v>5</v>
      </c>
      <c r="AD330" s="150" t="str">
        <f>IF(A330&lt;&gt;"",MID(F330,1,FIND(" ",F330,1)-1),AD329)</f>
        <v>H70R16.</v>
      </c>
      <c r="AE330" s="150" t="str">
        <f t="shared" si="83"/>
        <v>H70R16</v>
      </c>
      <c r="AF330" s="62"/>
      <c r="AG330" s="62"/>
    </row>
    <row r="331" spans="1:33" s="13" customFormat="1" ht="350.1" customHeight="1" x14ac:dyDescent="0.2">
      <c r="A331" s="141">
        <f>IF(ISBLANK(D331),"",COUNTA($D$2:D331))</f>
        <v>277</v>
      </c>
      <c r="B331" s="125">
        <f t="shared" si="92"/>
        <v>330</v>
      </c>
      <c r="C331" s="73"/>
      <c r="D331" s="88" t="s">
        <v>832</v>
      </c>
      <c r="E331" s="102">
        <v>1101002</v>
      </c>
      <c r="F331" s="85" t="s">
        <v>342</v>
      </c>
      <c r="G331" s="86" t="s">
        <v>341</v>
      </c>
      <c r="H331" s="86" t="s">
        <v>753</v>
      </c>
      <c r="I331" s="86" t="s">
        <v>344</v>
      </c>
      <c r="J331" s="88" t="s">
        <v>785</v>
      </c>
      <c r="K331" s="73">
        <v>1</v>
      </c>
      <c r="L331" s="77">
        <v>43040</v>
      </c>
      <c r="M331" s="77">
        <v>43084</v>
      </c>
      <c r="N331" s="78">
        <f t="shared" si="93"/>
        <v>6.2857142857142856</v>
      </c>
      <c r="O331" s="73" t="s">
        <v>343</v>
      </c>
      <c r="P331" s="76">
        <v>1</v>
      </c>
      <c r="Q331" s="79">
        <f>IF(P331/K331&gt;1,100,+P331/K331*100)</f>
        <v>100</v>
      </c>
      <c r="R331" s="89">
        <f>+N331*Q331/100</f>
        <v>6.2857142857142856</v>
      </c>
      <c r="S331" s="89">
        <f>IF(M331&lt;=$AG$1,R331,0)</f>
        <v>6.2857142857142856</v>
      </c>
      <c r="T331" s="89">
        <f>IF($AG$1&gt;=M331,N331,0)</f>
        <v>6.2857142857142856</v>
      </c>
      <c r="U331" s="73"/>
      <c r="V331" s="100" t="str">
        <f>IF(Q331=100,"CUMPLIDA",IF(M331-$AG$1&lt;0,"VENCIDA",IF(M331-$AG$1&lt;=30,"PRÓXIMA A VENCER",IF(Q331&gt;0,"CON AVANCE","EN TERMINO"))))</f>
        <v>CUMPLIDA</v>
      </c>
      <c r="W331" s="100" t="str">
        <f>IF(A331&lt;&gt;"",IF(AC331=1,"VENCIDO",IF(AC331=2,"PRÓXIMO A VENCER",IF(AC331=3,"EN TERMINO",IF(AC331=4,"CON AVANCE",IF(AC331=5,"CUMPLIDO",))))),"")</f>
        <v>CUMPLIDO</v>
      </c>
      <c r="X331" s="96" t="s">
        <v>258</v>
      </c>
      <c r="Y331" s="104" t="str">
        <f t="shared" si="88"/>
        <v>H71R16</v>
      </c>
      <c r="Z331" s="104">
        <f>IF(A331&lt;&gt;"",1,Z330+1)</f>
        <v>1</v>
      </c>
      <c r="AA331" s="104" t="str">
        <f t="shared" si="89"/>
        <v>H71R16 - 1</v>
      </c>
      <c r="AB331" s="150">
        <f t="shared" si="82"/>
        <v>5</v>
      </c>
      <c r="AC331" s="150">
        <f t="shared" si="81"/>
        <v>5</v>
      </c>
      <c r="AD331" s="150" t="str">
        <f>IF(A331&lt;&gt;"",MID(F331,1,FIND(" ",F331,1)-1),AD330)</f>
        <v>H71R16.</v>
      </c>
      <c r="AE331" s="150" t="str">
        <f t="shared" si="83"/>
        <v>H71R16</v>
      </c>
      <c r="AF331" s="62"/>
      <c r="AG331" s="62"/>
    </row>
    <row r="332" spans="1:33" s="13" customFormat="1" ht="350.1" customHeight="1" x14ac:dyDescent="0.2">
      <c r="A332" s="141" t="str">
        <f>IF(ISBLANK(D332),"",COUNTA($D$2:D332))</f>
        <v/>
      </c>
      <c r="B332" s="125">
        <f t="shared" si="92"/>
        <v>331</v>
      </c>
      <c r="C332" s="73"/>
      <c r="D332" s="88"/>
      <c r="E332" s="102">
        <v>1101002</v>
      </c>
      <c r="F332" s="85" t="s">
        <v>1957</v>
      </c>
      <c r="G332" s="86" t="s">
        <v>341</v>
      </c>
      <c r="H332" s="86" t="s">
        <v>754</v>
      </c>
      <c r="I332" s="86" t="s">
        <v>345</v>
      </c>
      <c r="J332" s="88" t="s">
        <v>346</v>
      </c>
      <c r="K332" s="73">
        <v>1</v>
      </c>
      <c r="L332" s="77">
        <v>43282</v>
      </c>
      <c r="M332" s="77">
        <v>43373</v>
      </c>
      <c r="N332" s="78">
        <f t="shared" si="93"/>
        <v>13</v>
      </c>
      <c r="O332" s="73" t="s">
        <v>343</v>
      </c>
      <c r="P332" s="76">
        <v>1</v>
      </c>
      <c r="Q332" s="79">
        <f>IF(P332/K332&gt;1,100,+P332/K332*100)</f>
        <v>100</v>
      </c>
      <c r="R332" s="89">
        <f>+N332*Q332/100</f>
        <v>13</v>
      </c>
      <c r="S332" s="89">
        <f>IF(M332&lt;=$AG$1,R332,0)</f>
        <v>13</v>
      </c>
      <c r="T332" s="89">
        <f>IF($AG$1&gt;=M332,N332,0)</f>
        <v>13</v>
      </c>
      <c r="U332" s="73"/>
      <c r="V332" s="100" t="str">
        <f>IF(Q332=100,"CUMPLIDA",IF(M332-$AG$1&lt;0,"VENCIDA",IF(M332-$AG$1&lt;=30,"PRÓXIMA A VENCER",IF(Q332&gt;0,"CON AVANCE","EN TERMINO"))))</f>
        <v>CUMPLIDA</v>
      </c>
      <c r="W332" s="100" t="str">
        <f>IF(A332&lt;&gt;"",IF(AC332=1,"VENCIDO",IF(AC332=2,"PRÓXIMO A VENCER",IF(AC332=3,"EN TERMINO",IF(AC332=4,"CON AVANCE",IF(AC332=5,"CUMPLIDO",))))),"")</f>
        <v/>
      </c>
      <c r="X332" s="96" t="s">
        <v>258</v>
      </c>
      <c r="Y332" s="104" t="str">
        <f t="shared" si="88"/>
        <v>H71R16</v>
      </c>
      <c r="Z332" s="104">
        <f>IF(A332&lt;&gt;"",1,Z331+1)</f>
        <v>2</v>
      </c>
      <c r="AA332" s="104" t="str">
        <f t="shared" si="89"/>
        <v>H71R16 - 2</v>
      </c>
      <c r="AB332" s="150">
        <f t="shared" si="82"/>
        <v>5</v>
      </c>
      <c r="AC332" s="150">
        <f t="shared" si="81"/>
        <v>5</v>
      </c>
      <c r="AD332" s="150" t="str">
        <f>IF(A332&lt;&gt;"",MID(F332,1,FIND(" ",F332,1)-1),AD331)</f>
        <v>H71R16.</v>
      </c>
      <c r="AE332" s="150" t="str">
        <f t="shared" si="83"/>
        <v>H71R16</v>
      </c>
      <c r="AF332" s="62"/>
      <c r="AG332" s="62"/>
    </row>
    <row r="333" spans="1:33" s="13" customFormat="1" ht="350.1" customHeight="1" x14ac:dyDescent="0.2">
      <c r="A333" s="141">
        <f>IF(ISBLANK(D333),"",COUNTA($D$2:D333))</f>
        <v>278</v>
      </c>
      <c r="B333" s="125">
        <f t="shared" si="92"/>
        <v>332</v>
      </c>
      <c r="C333" s="73"/>
      <c r="D333" s="88" t="s">
        <v>832</v>
      </c>
      <c r="E333" s="102">
        <v>1101002</v>
      </c>
      <c r="F333" s="85" t="s">
        <v>786</v>
      </c>
      <c r="G333" s="86" t="s">
        <v>239</v>
      </c>
      <c r="H333" s="86" t="s">
        <v>347</v>
      </c>
      <c r="I333" s="86" t="s">
        <v>348</v>
      </c>
      <c r="J333" s="88" t="s">
        <v>349</v>
      </c>
      <c r="K333" s="73">
        <v>1</v>
      </c>
      <c r="L333" s="77">
        <v>43132</v>
      </c>
      <c r="M333" s="77">
        <v>43189</v>
      </c>
      <c r="N333" s="78">
        <f t="shared" si="93"/>
        <v>8.1428571428571423</v>
      </c>
      <c r="O333" s="73" t="s">
        <v>343</v>
      </c>
      <c r="P333" s="76">
        <v>1</v>
      </c>
      <c r="Q333" s="79">
        <f>IF(P333/K333&gt;1,100,+P333/K333*100)</f>
        <v>100</v>
      </c>
      <c r="R333" s="89">
        <f>+N333*Q333/100</f>
        <v>8.1428571428571423</v>
      </c>
      <c r="S333" s="89">
        <f>IF(M333&lt;=$AG$1,R333,0)</f>
        <v>8.1428571428571423</v>
      </c>
      <c r="T333" s="89">
        <f>IF($AG$1&gt;=M333,N333,0)</f>
        <v>8.1428571428571423</v>
      </c>
      <c r="U333" s="73"/>
      <c r="V333" s="100" t="str">
        <f>IF(Q333=100,"CUMPLIDA",IF(M333-$AG$1&lt;0,"VENCIDA",IF(M333-$AG$1&lt;=30,"PRÓXIMA A VENCER",IF(Q333&gt;0,"CON AVANCE","EN TERMINO"))))</f>
        <v>CUMPLIDA</v>
      </c>
      <c r="W333" s="100" t="str">
        <f>IF(A333&lt;&gt;"",IF(AC333=1,"VENCIDO",IF(AC333=2,"PRÓXIMO A VENCER",IF(AC333=3,"EN TERMINO",IF(AC333=4,"CON AVANCE",IF(AC333=5,"CUMPLIDO",))))),"")</f>
        <v>CUMPLIDO</v>
      </c>
      <c r="X333" s="96" t="s">
        <v>258</v>
      </c>
      <c r="Y333" s="104" t="str">
        <f t="shared" si="88"/>
        <v>H72R16</v>
      </c>
      <c r="Z333" s="104">
        <f>IF(A333&lt;&gt;"",1,Z332+1)</f>
        <v>1</v>
      </c>
      <c r="AA333" s="104" t="str">
        <f t="shared" si="89"/>
        <v>H72R16 - 1</v>
      </c>
      <c r="AB333" s="150">
        <f t="shared" si="82"/>
        <v>5</v>
      </c>
      <c r="AC333" s="150">
        <f t="shared" si="81"/>
        <v>5</v>
      </c>
      <c r="AD333" s="150" t="str">
        <f>IF(A333&lt;&gt;"",MID(F333,1,FIND(" ",F333,1)-1),AD332)</f>
        <v>H72R16.</v>
      </c>
      <c r="AE333" s="150" t="str">
        <f t="shared" si="83"/>
        <v>H72R16</v>
      </c>
      <c r="AF333" s="62"/>
      <c r="AG333" s="62"/>
    </row>
    <row r="334" spans="1:33" s="13" customFormat="1" ht="350.1" customHeight="1" x14ac:dyDescent="0.2">
      <c r="A334" s="141">
        <f>IF(ISBLANK(D334),"",COUNTA($D$2:D334))</f>
        <v>279</v>
      </c>
      <c r="B334" s="125">
        <f t="shared" si="92"/>
        <v>333</v>
      </c>
      <c r="C334" s="73"/>
      <c r="D334" s="88" t="s">
        <v>1574</v>
      </c>
      <c r="E334" s="102">
        <v>1401005</v>
      </c>
      <c r="F334" s="85" t="s">
        <v>808</v>
      </c>
      <c r="G334" s="86" t="s">
        <v>240</v>
      </c>
      <c r="H334" s="85" t="s">
        <v>807</v>
      </c>
      <c r="I334" s="85" t="s">
        <v>809</v>
      </c>
      <c r="J334" s="73" t="s">
        <v>810</v>
      </c>
      <c r="K334" s="73">
        <v>1</v>
      </c>
      <c r="L334" s="77">
        <v>43101</v>
      </c>
      <c r="M334" s="77">
        <v>43403</v>
      </c>
      <c r="N334" s="78">
        <f t="shared" si="93"/>
        <v>43.142857142857146</v>
      </c>
      <c r="O334" s="73" t="s">
        <v>411</v>
      </c>
      <c r="P334" s="76">
        <v>1</v>
      </c>
      <c r="Q334" s="79">
        <f>IF(P334/K334&gt;1,100,+P334/K334*100)</f>
        <v>100</v>
      </c>
      <c r="R334" s="89">
        <f>+N334*Q334/100</f>
        <v>43.142857142857146</v>
      </c>
      <c r="S334" s="89">
        <f>IF(M334&lt;=$AG$1,R334,0)</f>
        <v>43.142857142857146</v>
      </c>
      <c r="T334" s="89">
        <f>IF($AG$1&gt;=M334,N334,0)</f>
        <v>43.142857142857146</v>
      </c>
      <c r="U334" s="73"/>
      <c r="V334" s="100" t="str">
        <f>IF(Q334=100,"CUMPLIDA",IF(M334-$AG$1&lt;0,"VENCIDA",IF(M334-$AG$1&lt;=30,"PRÓXIMA A VENCER",IF(Q334&gt;0,"CON AVANCE","EN TERMINO"))))</f>
        <v>CUMPLIDA</v>
      </c>
      <c r="W334" s="100" t="str">
        <f>IF(A334&lt;&gt;"",IF(AC334=1,"VENCIDO",IF(AC334=2,"PRÓXIMO A VENCER",IF(AC334=3,"EN TERMINO",IF(AC334=4,"CON AVANCE",IF(AC334=5,"CUMPLIDO",))))),"")</f>
        <v>CUMPLIDO</v>
      </c>
      <c r="X334" s="96" t="s">
        <v>258</v>
      </c>
      <c r="Y334" s="104" t="str">
        <f t="shared" si="88"/>
        <v>H77R16</v>
      </c>
      <c r="Z334" s="104">
        <f>IF(A334&lt;&gt;"",1,Z333+1)</f>
        <v>1</v>
      </c>
      <c r="AA334" s="104" t="str">
        <f t="shared" si="89"/>
        <v>H77R16 - 1</v>
      </c>
      <c r="AB334" s="150">
        <f t="shared" si="82"/>
        <v>5</v>
      </c>
      <c r="AC334" s="150">
        <f t="shared" si="81"/>
        <v>5</v>
      </c>
      <c r="AD334" s="150" t="str">
        <f>IF(A334&lt;&gt;"",MID(F334,1,FIND(" ",F334,1)-1),AD333)</f>
        <v>H77R16.</v>
      </c>
      <c r="AE334" s="150" t="str">
        <f t="shared" si="83"/>
        <v>H77R16</v>
      </c>
      <c r="AF334" s="62"/>
      <c r="AG334" s="62"/>
    </row>
    <row r="335" spans="1:33" s="13" customFormat="1" ht="350.1" customHeight="1" x14ac:dyDescent="0.2">
      <c r="A335" s="141">
        <f>IF(ISBLANK(D335),"",COUNTA($D$2:D335))</f>
        <v>280</v>
      </c>
      <c r="B335" s="125">
        <f t="shared" si="92"/>
        <v>334</v>
      </c>
      <c r="C335" s="73"/>
      <c r="D335" s="88" t="s">
        <v>1574</v>
      </c>
      <c r="E335" s="102">
        <v>1405004</v>
      </c>
      <c r="F335" s="85" t="s">
        <v>812</v>
      </c>
      <c r="G335" s="86" t="s">
        <v>241</v>
      </c>
      <c r="H335" s="86" t="s">
        <v>811</v>
      </c>
      <c r="I335" s="86" t="s">
        <v>813</v>
      </c>
      <c r="J335" s="73" t="s">
        <v>814</v>
      </c>
      <c r="K335" s="73">
        <v>2</v>
      </c>
      <c r="L335" s="77">
        <v>43101</v>
      </c>
      <c r="M335" s="77">
        <v>43403</v>
      </c>
      <c r="N335" s="78">
        <f t="shared" si="93"/>
        <v>43.142857142857146</v>
      </c>
      <c r="O335" s="73" t="s">
        <v>411</v>
      </c>
      <c r="P335" s="76">
        <v>2</v>
      </c>
      <c r="Q335" s="79">
        <f>IF(P335/K335&gt;1,100,+P335/K335*100)</f>
        <v>100</v>
      </c>
      <c r="R335" s="89">
        <f>+N335*Q335/100</f>
        <v>43.142857142857146</v>
      </c>
      <c r="S335" s="89">
        <f>IF(M335&lt;=$AG$1,R335,0)</f>
        <v>43.142857142857146</v>
      </c>
      <c r="T335" s="89">
        <f>IF($AG$1&gt;=M335,N335,0)</f>
        <v>43.142857142857146</v>
      </c>
      <c r="U335" s="73"/>
      <c r="V335" s="100" t="str">
        <f>IF(Q335=100,"CUMPLIDA",IF(M335-$AG$1&lt;0,"VENCIDA",IF(M335-$AG$1&lt;=30,"PRÓXIMA A VENCER",IF(Q335&gt;0,"CON AVANCE","EN TERMINO"))))</f>
        <v>CUMPLIDA</v>
      </c>
      <c r="W335" s="100" t="str">
        <f>IF(A335&lt;&gt;"",IF(AC335=1,"VENCIDO",IF(AC335=2,"PRÓXIMO A VENCER",IF(AC335=3,"EN TERMINO",IF(AC335=4,"CON AVANCE",IF(AC335=5,"CUMPLIDO",))))),"")</f>
        <v>CUMPLIDO</v>
      </c>
      <c r="X335" s="96" t="s">
        <v>258</v>
      </c>
      <c r="Y335" s="104" t="str">
        <f t="shared" si="88"/>
        <v>H78R16</v>
      </c>
      <c r="Z335" s="104">
        <f>IF(A335&lt;&gt;"",1,Z334+1)</f>
        <v>1</v>
      </c>
      <c r="AA335" s="104" t="str">
        <f t="shared" si="89"/>
        <v>H78R16 - 1</v>
      </c>
      <c r="AB335" s="150">
        <f t="shared" si="82"/>
        <v>5</v>
      </c>
      <c r="AC335" s="150">
        <f t="shared" si="81"/>
        <v>5</v>
      </c>
      <c r="AD335" s="150" t="str">
        <f>IF(A335&lt;&gt;"",MID(F335,1,FIND(" ",F335,1)-1),AD334)</f>
        <v>H78R16.</v>
      </c>
      <c r="AE335" s="150" t="str">
        <f t="shared" si="83"/>
        <v>H78R16</v>
      </c>
      <c r="AF335" s="62"/>
      <c r="AG335" s="62"/>
    </row>
    <row r="336" spans="1:33" s="13" customFormat="1" ht="350.1" customHeight="1" x14ac:dyDescent="0.2">
      <c r="A336" s="141">
        <f>IF(ISBLANK(D336),"",COUNTA($D$2:D336))</f>
        <v>281</v>
      </c>
      <c r="B336" s="125">
        <f t="shared" si="92"/>
        <v>335</v>
      </c>
      <c r="C336" s="73"/>
      <c r="D336" s="88" t="s">
        <v>980</v>
      </c>
      <c r="E336" s="102">
        <v>1402006</v>
      </c>
      <c r="F336" s="85" t="s">
        <v>719</v>
      </c>
      <c r="G336" s="86" t="s">
        <v>720</v>
      </c>
      <c r="H336" s="86" t="s">
        <v>815</v>
      </c>
      <c r="I336" s="86" t="s">
        <v>816</v>
      </c>
      <c r="J336" s="88" t="s">
        <v>817</v>
      </c>
      <c r="K336" s="73">
        <v>1</v>
      </c>
      <c r="L336" s="77">
        <v>43101</v>
      </c>
      <c r="M336" s="77">
        <v>43403</v>
      </c>
      <c r="N336" s="78">
        <f t="shared" si="93"/>
        <v>43.142857142857146</v>
      </c>
      <c r="O336" s="73" t="s">
        <v>411</v>
      </c>
      <c r="P336" s="76">
        <v>1</v>
      </c>
      <c r="Q336" s="79">
        <f>IF(P336/K336&gt;1,100,+P336/K336*100)</f>
        <v>100</v>
      </c>
      <c r="R336" s="89">
        <f>+N336*Q336/100</f>
        <v>43.142857142857146</v>
      </c>
      <c r="S336" s="89">
        <f>IF(M336&lt;=$AG$1,R336,0)</f>
        <v>43.142857142857146</v>
      </c>
      <c r="T336" s="89">
        <f>IF($AG$1&gt;=M336,N336,0)</f>
        <v>43.142857142857146</v>
      </c>
      <c r="U336" s="73"/>
      <c r="V336" s="100" t="str">
        <f>IF(Q336=100,"CUMPLIDA",IF(M336-$AG$1&lt;0,"VENCIDA",IF(M336-$AG$1&lt;=30,"PRÓXIMA A VENCER",IF(Q336&gt;0,"CON AVANCE","EN TERMINO"))))</f>
        <v>CUMPLIDA</v>
      </c>
      <c r="W336" s="100" t="str">
        <f>IF(A336&lt;&gt;"",IF(AC336=1,"VENCIDO",IF(AC336=2,"PRÓXIMO A VENCER",IF(AC336=3,"EN TERMINO",IF(AC336=4,"CON AVANCE",IF(AC336=5,"CUMPLIDO",))))),"")</f>
        <v>CUMPLIDO</v>
      </c>
      <c r="X336" s="96" t="s">
        <v>258</v>
      </c>
      <c r="Y336" s="104" t="str">
        <f t="shared" si="88"/>
        <v>H79R16</v>
      </c>
      <c r="Z336" s="104">
        <f>IF(A336&lt;&gt;"",1,Z335+1)</f>
        <v>1</v>
      </c>
      <c r="AA336" s="104" t="str">
        <f t="shared" si="89"/>
        <v>H79R16 - 1</v>
      </c>
      <c r="AB336" s="150">
        <f t="shared" si="82"/>
        <v>5</v>
      </c>
      <c r="AC336" s="150">
        <f t="shared" si="81"/>
        <v>5</v>
      </c>
      <c r="AD336" s="150" t="str">
        <f>IF(A336&lt;&gt;"",MID(F336,1,FIND(" ",F336,1)-1),AD335)</f>
        <v>H79R16.</v>
      </c>
      <c r="AE336" s="150" t="str">
        <f t="shared" si="83"/>
        <v>H79R16</v>
      </c>
      <c r="AF336" s="62"/>
      <c r="AG336" s="62"/>
    </row>
    <row r="337" spans="1:33" s="13" customFormat="1" ht="350.1" customHeight="1" x14ac:dyDescent="0.2">
      <c r="A337" s="141">
        <f>IF(ISBLANK(D337),"",COUNTA($D$2:D337))</f>
        <v>282</v>
      </c>
      <c r="B337" s="125">
        <f t="shared" si="92"/>
        <v>336</v>
      </c>
      <c r="C337" s="73"/>
      <c r="D337" s="88" t="s">
        <v>981</v>
      </c>
      <c r="E337" s="102">
        <v>1802001</v>
      </c>
      <c r="F337" s="85" t="s">
        <v>1186</v>
      </c>
      <c r="G337" s="86" t="s">
        <v>1155</v>
      </c>
      <c r="H337" s="86" t="s">
        <v>357</v>
      </c>
      <c r="I337" s="86" t="s">
        <v>353</v>
      </c>
      <c r="J337" s="88" t="s">
        <v>356</v>
      </c>
      <c r="K337" s="73">
        <v>3</v>
      </c>
      <c r="L337" s="77">
        <v>43040</v>
      </c>
      <c r="M337" s="77">
        <v>43099</v>
      </c>
      <c r="N337" s="78">
        <f t="shared" si="93"/>
        <v>8.4285714285714288</v>
      </c>
      <c r="O337" s="73" t="s">
        <v>352</v>
      </c>
      <c r="P337" s="76">
        <v>3</v>
      </c>
      <c r="Q337" s="79">
        <f>IF(P337/K337&gt;1,100,+P337/K337*100)</f>
        <v>100</v>
      </c>
      <c r="R337" s="89">
        <f>+N337*Q337/100</f>
        <v>8.4285714285714288</v>
      </c>
      <c r="S337" s="89">
        <f>IF(M337&lt;=$AG$1,R337,0)</f>
        <v>8.4285714285714288</v>
      </c>
      <c r="T337" s="89">
        <f>IF($AG$1&gt;=M337,N337,0)</f>
        <v>8.4285714285714288</v>
      </c>
      <c r="U337" s="73"/>
      <c r="V337" s="100" t="str">
        <f>IF(Q337=100,"CUMPLIDA",IF(M337-$AG$1&lt;0,"VENCIDA",IF(M337-$AG$1&lt;=30,"PRÓXIMA A VENCER",IF(Q337&gt;0,"CON AVANCE","EN TERMINO"))))</f>
        <v>CUMPLIDA</v>
      </c>
      <c r="W337" s="100" t="str">
        <f>IF(A337&lt;&gt;"",IF(AC337=1,"VENCIDO",IF(AC337=2,"PRÓXIMO A VENCER",IF(AC337=3,"EN TERMINO",IF(AC337=4,"CON AVANCE",IF(AC337=5,"CUMPLIDO",))))),"")</f>
        <v>CUMPLIDO</v>
      </c>
      <c r="X337" s="96" t="s">
        <v>258</v>
      </c>
      <c r="Y337" s="104" t="str">
        <f t="shared" si="88"/>
        <v>H80R16</v>
      </c>
      <c r="Z337" s="104">
        <f>IF(A337&lt;&gt;"",1,Z336+1)</f>
        <v>1</v>
      </c>
      <c r="AA337" s="104" t="str">
        <f t="shared" si="89"/>
        <v>H80R16 - 1</v>
      </c>
      <c r="AB337" s="150">
        <f t="shared" si="82"/>
        <v>5</v>
      </c>
      <c r="AC337" s="150">
        <f t="shared" si="81"/>
        <v>5</v>
      </c>
      <c r="AD337" s="150" t="str">
        <f>IF(A337&lt;&gt;"",MID(F337,1,FIND(" ",F337,1)-1),AD336)</f>
        <v>H80R16.</v>
      </c>
      <c r="AE337" s="150" t="str">
        <f t="shared" si="83"/>
        <v>H80R16</v>
      </c>
      <c r="AF337" s="62"/>
      <c r="AG337" s="62"/>
    </row>
    <row r="338" spans="1:33" s="13" customFormat="1" ht="350.1" customHeight="1" x14ac:dyDescent="0.2">
      <c r="A338" s="141">
        <f>IF(ISBLANK(D338),"",COUNTA($D$2:D338))</f>
        <v>283</v>
      </c>
      <c r="B338" s="125">
        <f t="shared" si="92"/>
        <v>337</v>
      </c>
      <c r="C338" s="73"/>
      <c r="D338" s="88" t="s">
        <v>832</v>
      </c>
      <c r="E338" s="102">
        <v>1404002</v>
      </c>
      <c r="F338" s="85" t="s">
        <v>1187</v>
      </c>
      <c r="G338" s="86" t="s">
        <v>242</v>
      </c>
      <c r="H338" s="86" t="s">
        <v>354</v>
      </c>
      <c r="I338" s="86" t="s">
        <v>355</v>
      </c>
      <c r="J338" s="88" t="s">
        <v>8</v>
      </c>
      <c r="K338" s="73">
        <v>1</v>
      </c>
      <c r="L338" s="77">
        <v>43040</v>
      </c>
      <c r="M338" s="77">
        <v>43099</v>
      </c>
      <c r="N338" s="78">
        <f t="shared" si="93"/>
        <v>8.4285714285714288</v>
      </c>
      <c r="O338" s="73" t="s">
        <v>352</v>
      </c>
      <c r="P338" s="76">
        <v>1</v>
      </c>
      <c r="Q338" s="79">
        <f>IF(P338/K338&gt;1,100,+P338/K338*100)</f>
        <v>100</v>
      </c>
      <c r="R338" s="89">
        <f>+N338*Q338/100</f>
        <v>8.4285714285714288</v>
      </c>
      <c r="S338" s="89">
        <f>IF(M338&lt;=$AG$1,R338,0)</f>
        <v>8.4285714285714288</v>
      </c>
      <c r="T338" s="89">
        <f>IF($AG$1&gt;=M338,N338,0)</f>
        <v>8.4285714285714288</v>
      </c>
      <c r="U338" s="73"/>
      <c r="V338" s="100" t="str">
        <f>IF(Q338=100,"CUMPLIDA",IF(M338-$AG$1&lt;0,"VENCIDA",IF(M338-$AG$1&lt;=30,"PRÓXIMA A VENCER",IF(Q338&gt;0,"CON AVANCE","EN TERMINO"))))</f>
        <v>CUMPLIDA</v>
      </c>
      <c r="W338" s="100" t="str">
        <f>IF(A338&lt;&gt;"",IF(AC338=1,"VENCIDO",IF(AC338=2,"PRÓXIMO A VENCER",IF(AC338=3,"EN TERMINO",IF(AC338=4,"CON AVANCE",IF(AC338=5,"CUMPLIDO",))))),"")</f>
        <v>CUMPLIDO</v>
      </c>
      <c r="X338" s="96" t="s">
        <v>258</v>
      </c>
      <c r="Y338" s="104" t="str">
        <f t="shared" si="88"/>
        <v>H81R16</v>
      </c>
      <c r="Z338" s="104">
        <f>IF(A338&lt;&gt;"",1,Z337+1)</f>
        <v>1</v>
      </c>
      <c r="AA338" s="104" t="str">
        <f t="shared" si="89"/>
        <v>H81R16 - 1</v>
      </c>
      <c r="AB338" s="150">
        <f t="shared" si="82"/>
        <v>5</v>
      </c>
      <c r="AC338" s="150">
        <f t="shared" ref="AC338:AC401" si="94">IF(Z339=Z338+1,MIN(AB338,AC339),AB338)</f>
        <v>5</v>
      </c>
      <c r="AD338" s="150" t="str">
        <f>IF(A338&lt;&gt;"",MID(F338,1,FIND(" ",F338,1)-1),AD337)</f>
        <v>H81R16.</v>
      </c>
      <c r="AE338" s="150" t="str">
        <f t="shared" si="83"/>
        <v>H81R16</v>
      </c>
      <c r="AF338" s="62"/>
      <c r="AG338" s="62"/>
    </row>
    <row r="339" spans="1:33" s="13" customFormat="1" ht="350.1" customHeight="1" x14ac:dyDescent="0.2">
      <c r="A339" s="141">
        <f>IF(ISBLANK(D339),"",COUNTA($D$2:D339))</f>
        <v>284</v>
      </c>
      <c r="B339" s="125">
        <f t="shared" si="92"/>
        <v>338</v>
      </c>
      <c r="C339" s="73"/>
      <c r="D339" s="88" t="s">
        <v>1959</v>
      </c>
      <c r="E339" s="102">
        <v>1404002</v>
      </c>
      <c r="F339" s="85" t="s">
        <v>836</v>
      </c>
      <c r="G339" s="86" t="s">
        <v>243</v>
      </c>
      <c r="H339" s="86" t="s">
        <v>815</v>
      </c>
      <c r="I339" s="86" t="s">
        <v>816</v>
      </c>
      <c r="J339" s="88" t="s">
        <v>817</v>
      </c>
      <c r="K339" s="73">
        <v>1</v>
      </c>
      <c r="L339" s="77">
        <v>43101</v>
      </c>
      <c r="M339" s="77">
        <v>43403</v>
      </c>
      <c r="N339" s="78">
        <f t="shared" si="93"/>
        <v>43.142857142857146</v>
      </c>
      <c r="O339" s="73" t="s">
        <v>411</v>
      </c>
      <c r="P339" s="76">
        <v>1</v>
      </c>
      <c r="Q339" s="79">
        <f>IF(P339/K339&gt;1,100,+P339/K339*100)</f>
        <v>100</v>
      </c>
      <c r="R339" s="89">
        <f>+N339*Q339/100</f>
        <v>43.142857142857146</v>
      </c>
      <c r="S339" s="89">
        <f>IF(M339&lt;=$AG$1,R339,0)</f>
        <v>43.142857142857146</v>
      </c>
      <c r="T339" s="89">
        <f>IF($AG$1&gt;=M339,N339,0)</f>
        <v>43.142857142857146</v>
      </c>
      <c r="U339" s="73"/>
      <c r="V339" s="100" t="str">
        <f>IF(Q339=100,"CUMPLIDA",IF(M339-$AG$1&lt;0,"VENCIDA",IF(M339-$AG$1&lt;=30,"PRÓXIMA A VENCER",IF(Q339&gt;0,"CON AVANCE","EN TERMINO"))))</f>
        <v>CUMPLIDA</v>
      </c>
      <c r="W339" s="100" t="str">
        <f>IF(A339&lt;&gt;"",IF(AC339=1,"VENCIDO",IF(AC339=2,"PRÓXIMO A VENCER",IF(AC339=3,"EN TERMINO",IF(AC339=4,"CON AVANCE",IF(AC339=5,"CUMPLIDO",))))),"")</f>
        <v>CUMPLIDO</v>
      </c>
      <c r="X339" s="96" t="s">
        <v>258</v>
      </c>
      <c r="Y339" s="104" t="str">
        <f t="shared" si="88"/>
        <v>H82R16</v>
      </c>
      <c r="Z339" s="104">
        <f>IF(A339&lt;&gt;"",1,Z338+1)</f>
        <v>1</v>
      </c>
      <c r="AA339" s="104" t="str">
        <f t="shared" si="89"/>
        <v>H82R16 - 1</v>
      </c>
      <c r="AB339" s="150">
        <f t="shared" ref="AB339:AB402" si="95">IF(V339="VENCIDA",1,IF(V339="PRÓXIMA A VENCER",2,IF(V339="EN TERMINO",3,IF(V339="CON AVANCE",4,IF(V339="CUMPLIDA",5,)))))</f>
        <v>5</v>
      </c>
      <c r="AC339" s="150">
        <f t="shared" si="94"/>
        <v>5</v>
      </c>
      <c r="AD339" s="150" t="str">
        <f>IF(A339&lt;&gt;"",MID(F339,1,FIND(" ",F339,1)-1),AD338)</f>
        <v>H82R16</v>
      </c>
      <c r="AE339" s="150" t="str">
        <f t="shared" ref="AE339:AE402" si="96">IFERROR(MID(AD339,1,FIND(".",AD339,1)-1),AD339)</f>
        <v>H82R16</v>
      </c>
      <c r="AF339" s="62"/>
      <c r="AG339" s="62"/>
    </row>
    <row r="340" spans="1:33" s="13" customFormat="1" ht="350.1" customHeight="1" x14ac:dyDescent="0.2">
      <c r="A340" s="141">
        <f>IF(ISBLANK(D340),"",COUNTA($D$2:D340))</f>
        <v>285</v>
      </c>
      <c r="B340" s="125">
        <f t="shared" si="92"/>
        <v>339</v>
      </c>
      <c r="C340" s="73"/>
      <c r="D340" s="88" t="s">
        <v>1576</v>
      </c>
      <c r="E340" s="102">
        <v>1401001</v>
      </c>
      <c r="F340" s="85" t="s">
        <v>1958</v>
      </c>
      <c r="G340" s="86" t="s">
        <v>721</v>
      </c>
      <c r="H340" s="85" t="s">
        <v>820</v>
      </c>
      <c r="I340" s="86" t="s">
        <v>819</v>
      </c>
      <c r="J340" s="88" t="s">
        <v>822</v>
      </c>
      <c r="K340" s="73">
        <v>1</v>
      </c>
      <c r="L340" s="77">
        <v>43101</v>
      </c>
      <c r="M340" s="77">
        <v>43403</v>
      </c>
      <c r="N340" s="78">
        <f t="shared" ref="N340:N364" si="97">(+M340-L340)/7</f>
        <v>43.142857142857146</v>
      </c>
      <c r="O340" s="73" t="s">
        <v>411</v>
      </c>
      <c r="P340" s="76">
        <v>1</v>
      </c>
      <c r="Q340" s="79">
        <f>IF(P340/K340&gt;1,100,+P340/K340*100)</f>
        <v>100</v>
      </c>
      <c r="R340" s="89">
        <f>+N340*Q340/100</f>
        <v>43.142857142857146</v>
      </c>
      <c r="S340" s="89">
        <f>IF(M340&lt;=$AG$1,R340,0)</f>
        <v>43.142857142857146</v>
      </c>
      <c r="T340" s="89">
        <f>IF($AG$1&gt;=M340,N340,0)</f>
        <v>43.142857142857146</v>
      </c>
      <c r="U340" s="73"/>
      <c r="V340" s="100" t="str">
        <f>IF(Q340=100,"CUMPLIDA",IF(M340-$AG$1&lt;0,"VENCIDA",IF(M340-$AG$1&lt;=30,"PRÓXIMA A VENCER",IF(Q340&gt;0,"CON AVANCE","EN TERMINO"))))</f>
        <v>CUMPLIDA</v>
      </c>
      <c r="W340" s="100" t="str">
        <f>IF(A340&lt;&gt;"",IF(AC340=1,"VENCIDO",IF(AC340=2,"PRÓXIMO A VENCER",IF(AC340=3,"EN TERMINO",IF(AC340=4,"CON AVANCE",IF(AC340=5,"CUMPLIDO",))))),"")</f>
        <v>CUMPLIDO</v>
      </c>
      <c r="X340" s="96" t="s">
        <v>258</v>
      </c>
      <c r="Y340" s="104" t="str">
        <f t="shared" si="88"/>
        <v>H84R16</v>
      </c>
      <c r="Z340" s="104">
        <f>IF(A340&lt;&gt;"",1,Z339+1)</f>
        <v>1</v>
      </c>
      <c r="AA340" s="104" t="str">
        <f t="shared" si="89"/>
        <v>H84R16 - 1</v>
      </c>
      <c r="AB340" s="150">
        <f t="shared" si="95"/>
        <v>5</v>
      </c>
      <c r="AC340" s="150">
        <f t="shared" si="94"/>
        <v>5</v>
      </c>
      <c r="AD340" s="150" t="str">
        <f>IF(A340&lt;&gt;"",MID(F340,1,FIND(" ",F340,1)-1),AD339)</f>
        <v>H84R16.</v>
      </c>
      <c r="AE340" s="150" t="str">
        <f t="shared" si="96"/>
        <v>H84R16</v>
      </c>
      <c r="AF340" s="62"/>
      <c r="AG340" s="62"/>
    </row>
    <row r="341" spans="1:33" s="13" customFormat="1" ht="350.1" customHeight="1" x14ac:dyDescent="0.2">
      <c r="A341" s="141">
        <f>IF(ISBLANK(D341),"",COUNTA($D$2:D341))</f>
        <v>286</v>
      </c>
      <c r="B341" s="125">
        <f t="shared" si="92"/>
        <v>340</v>
      </c>
      <c r="C341" s="73"/>
      <c r="D341" s="88" t="s">
        <v>833</v>
      </c>
      <c r="E341" s="102">
        <v>1401001</v>
      </c>
      <c r="F341" s="85" t="s">
        <v>818</v>
      </c>
      <c r="G341" s="86" t="s">
        <v>244</v>
      </c>
      <c r="H341" s="86" t="s">
        <v>821</v>
      </c>
      <c r="I341" s="86" t="s">
        <v>819</v>
      </c>
      <c r="J341" s="88" t="s">
        <v>822</v>
      </c>
      <c r="K341" s="73">
        <v>1</v>
      </c>
      <c r="L341" s="77">
        <v>43101</v>
      </c>
      <c r="M341" s="77">
        <v>43403</v>
      </c>
      <c r="N341" s="78">
        <f t="shared" si="97"/>
        <v>43.142857142857146</v>
      </c>
      <c r="O341" s="73" t="s">
        <v>411</v>
      </c>
      <c r="P341" s="76">
        <v>1</v>
      </c>
      <c r="Q341" s="79">
        <f>IF(P341/K341&gt;1,100,+P341/K341*100)</f>
        <v>100</v>
      </c>
      <c r="R341" s="89">
        <f>+N341*Q341/100</f>
        <v>43.142857142857146</v>
      </c>
      <c r="S341" s="89">
        <f>IF(M341&lt;=$AG$1,R341,0)</f>
        <v>43.142857142857146</v>
      </c>
      <c r="T341" s="89">
        <f>IF($AG$1&gt;=M341,N341,0)</f>
        <v>43.142857142857146</v>
      </c>
      <c r="U341" s="73"/>
      <c r="V341" s="100" t="str">
        <f>IF(Q341=100,"CUMPLIDA",IF(M341-$AG$1&lt;0,"VENCIDA",IF(M341-$AG$1&lt;=30,"PRÓXIMA A VENCER",IF(Q341&gt;0,"CON AVANCE","EN TERMINO"))))</f>
        <v>CUMPLIDA</v>
      </c>
      <c r="W341" s="100" t="str">
        <f>IF(A341&lt;&gt;"",IF(AC341=1,"VENCIDO",IF(AC341=2,"PRÓXIMO A VENCER",IF(AC341=3,"EN TERMINO",IF(AC341=4,"CON AVANCE",IF(AC341=5,"CUMPLIDO",))))),"")</f>
        <v>CUMPLIDO</v>
      </c>
      <c r="X341" s="96" t="s">
        <v>258</v>
      </c>
      <c r="Y341" s="104" t="str">
        <f t="shared" si="88"/>
        <v>H85R16</v>
      </c>
      <c r="Z341" s="104">
        <f>IF(A341&lt;&gt;"",1,Z340+1)</f>
        <v>1</v>
      </c>
      <c r="AA341" s="104" t="str">
        <f t="shared" si="89"/>
        <v>H85R16 - 1</v>
      </c>
      <c r="AB341" s="150">
        <f t="shared" si="95"/>
        <v>5</v>
      </c>
      <c r="AC341" s="150">
        <f t="shared" si="94"/>
        <v>5</v>
      </c>
      <c r="AD341" s="150" t="str">
        <f>IF(A341&lt;&gt;"",MID(F341,1,FIND(" ",F341,1)-1),AD340)</f>
        <v>H85R16.</v>
      </c>
      <c r="AE341" s="150" t="str">
        <f t="shared" si="96"/>
        <v>H85R16</v>
      </c>
      <c r="AF341" s="62"/>
      <c r="AG341" s="62"/>
    </row>
    <row r="342" spans="1:33" s="13" customFormat="1" ht="350.1" customHeight="1" x14ac:dyDescent="0.2">
      <c r="A342" s="141">
        <f>IF(ISBLANK(D342),"",COUNTA($D$2:D342))</f>
        <v>287</v>
      </c>
      <c r="B342" s="125">
        <f t="shared" si="92"/>
        <v>341</v>
      </c>
      <c r="C342" s="73"/>
      <c r="D342" s="88" t="s">
        <v>832</v>
      </c>
      <c r="E342" s="102">
        <v>1301001</v>
      </c>
      <c r="F342" s="85" t="s">
        <v>1681</v>
      </c>
      <c r="G342" s="86" t="s">
        <v>726</v>
      </c>
      <c r="H342" s="181" t="s">
        <v>1156</v>
      </c>
      <c r="I342" s="86" t="s">
        <v>336</v>
      </c>
      <c r="J342" s="86" t="s">
        <v>335</v>
      </c>
      <c r="K342" s="73">
        <v>16</v>
      </c>
      <c r="L342" s="77">
        <v>43040</v>
      </c>
      <c r="M342" s="77">
        <v>43403</v>
      </c>
      <c r="N342" s="78">
        <f t="shared" si="97"/>
        <v>51.857142857142854</v>
      </c>
      <c r="O342" s="76" t="s">
        <v>2034</v>
      </c>
      <c r="P342" s="73">
        <v>16</v>
      </c>
      <c r="Q342" s="79">
        <f>IF(P342/K342&gt;1,100,+P342/K342*100)</f>
        <v>100</v>
      </c>
      <c r="R342" s="89">
        <f>+N342*Q342/100</f>
        <v>51.857142857142854</v>
      </c>
      <c r="S342" s="89">
        <f>IF(M342&lt;=$AG$1,R342,0)</f>
        <v>51.857142857142854</v>
      </c>
      <c r="T342" s="89">
        <f>IF($AG$1&gt;=M342,N342,0)</f>
        <v>51.857142857142854</v>
      </c>
      <c r="U342" s="73"/>
      <c r="V342" s="100" t="str">
        <f>IF(Q342=100,"CUMPLIDA",IF(M342-$AG$1&lt;0,"VENCIDA",IF(M342-$AG$1&lt;=30,"PRÓXIMA A VENCER",IF(Q342&gt;0,"CON AVANCE","EN TERMINO"))))</f>
        <v>CUMPLIDA</v>
      </c>
      <c r="W342" s="100" t="str">
        <f>IF(A342&lt;&gt;"",IF(AC342=1,"VENCIDO",IF(AC342=2,"PRÓXIMO A VENCER",IF(AC342=3,"EN TERMINO",IF(AC342=4,"CON AVANCE",IF(AC342=5,"CUMPLIDO",))))),"")</f>
        <v>CUMPLIDO</v>
      </c>
      <c r="X342" s="96" t="s">
        <v>258</v>
      </c>
      <c r="Y342" s="104" t="str">
        <f t="shared" si="88"/>
        <v>H87R16</v>
      </c>
      <c r="Z342" s="104">
        <f>IF(A342&lt;&gt;"",1,#REF!+1)</f>
        <v>1</v>
      </c>
      <c r="AA342" s="104" t="str">
        <f t="shared" si="89"/>
        <v>H87R16 - 1</v>
      </c>
      <c r="AB342" s="150">
        <f t="shared" si="95"/>
        <v>5</v>
      </c>
      <c r="AC342" s="150">
        <f t="shared" si="94"/>
        <v>5</v>
      </c>
      <c r="AD342" s="150" t="str">
        <f>IF(A342&lt;&gt;"",MID(F342,1,FIND(" ",F342,1)-1),AD341)</f>
        <v>H87R16.</v>
      </c>
      <c r="AE342" s="150" t="str">
        <f t="shared" si="96"/>
        <v>H87R16</v>
      </c>
      <c r="AF342" s="62"/>
      <c r="AG342" s="62"/>
    </row>
    <row r="343" spans="1:33" s="13" customFormat="1" ht="350.1" hidden="1" customHeight="1" x14ac:dyDescent="0.2">
      <c r="A343" s="141">
        <f>IF(ISBLANK(D343),"",COUNTA($D$2:D343))</f>
        <v>288</v>
      </c>
      <c r="B343" s="125">
        <f t="shared" si="92"/>
        <v>342</v>
      </c>
      <c r="C343" s="73"/>
      <c r="D343" s="88" t="s">
        <v>833</v>
      </c>
      <c r="E343" s="102">
        <v>1301001</v>
      </c>
      <c r="F343" s="85" t="s">
        <v>959</v>
      </c>
      <c r="G343" s="86" t="s">
        <v>245</v>
      </c>
      <c r="H343" s="86" t="s">
        <v>1974</v>
      </c>
      <c r="I343" s="86" t="s">
        <v>1975</v>
      </c>
      <c r="J343" s="88" t="s">
        <v>1976</v>
      </c>
      <c r="K343" s="73">
        <v>2</v>
      </c>
      <c r="L343" s="77">
        <v>44407</v>
      </c>
      <c r="M343" s="77">
        <v>44742</v>
      </c>
      <c r="N343" s="78">
        <f t="shared" si="97"/>
        <v>47.857142857142854</v>
      </c>
      <c r="O343" s="76" t="s">
        <v>2034</v>
      </c>
      <c r="P343" s="76">
        <v>0</v>
      </c>
      <c r="Q343" s="79">
        <f>IF(P343/K343&gt;1,100,+P343/K343*100)</f>
        <v>0</v>
      </c>
      <c r="R343" s="89">
        <f>+N343*Q343/100</f>
        <v>0</v>
      </c>
      <c r="S343" s="89">
        <f>IF(M343&lt;=$AG$1,R343,0)</f>
        <v>0</v>
      </c>
      <c r="T343" s="89">
        <f>IF($AG$1&gt;=M343,N343,0)</f>
        <v>0</v>
      </c>
      <c r="U343" s="73"/>
      <c r="V343" s="100" t="str">
        <f>IF(Q343=100,"CUMPLIDA",IF(M343-$AG$1&lt;0,"VENCIDA",IF(M343-$AG$1&lt;=30,"PRÓXIMA A VENCER",IF(Q343&gt;0,"CON AVANCE","EN TERMINO"))))</f>
        <v>EN TERMINO</v>
      </c>
      <c r="W343" s="100" t="str">
        <f>IF(A343&lt;&gt;"",IF(AC343=1,"VENCIDO",IF(AC343=2,"PRÓXIMO A VENCER",IF(AC343=3,"EN TERMINO",IF(AC343=4,"CON AVANCE",IF(AC343=5,"CUMPLIDO",))))),"")</f>
        <v>EN TERMINO</v>
      </c>
      <c r="X343" s="96" t="s">
        <v>258</v>
      </c>
      <c r="Y343" s="104" t="str">
        <f t="shared" si="88"/>
        <v>H88R16</v>
      </c>
      <c r="Z343" s="104">
        <f>IF(A343&lt;&gt;"",1,Z342+1)</f>
        <v>1</v>
      </c>
      <c r="AA343" s="104" t="str">
        <f t="shared" si="89"/>
        <v>H88R16 - 1</v>
      </c>
      <c r="AB343" s="150">
        <f t="shared" si="95"/>
        <v>3</v>
      </c>
      <c r="AC343" s="150">
        <f t="shared" si="94"/>
        <v>3</v>
      </c>
      <c r="AD343" s="150" t="str">
        <f>IF(A343&lt;&gt;"",MID(F343,1,FIND(" ",F343,1)-1),AD342)</f>
        <v>H88R16</v>
      </c>
      <c r="AE343" s="150" t="str">
        <f t="shared" si="96"/>
        <v>H88R16</v>
      </c>
      <c r="AF343" s="62"/>
      <c r="AG343" s="62"/>
    </row>
    <row r="344" spans="1:33" s="13" customFormat="1" ht="350.1" hidden="1" customHeight="1" x14ac:dyDescent="0.2">
      <c r="A344" s="141">
        <f>IF(ISBLANK(D344),"",COUNTA($D$2:D344))</f>
        <v>289</v>
      </c>
      <c r="B344" s="125">
        <f t="shared" si="92"/>
        <v>343</v>
      </c>
      <c r="C344" s="73"/>
      <c r="D344" s="88" t="s">
        <v>832</v>
      </c>
      <c r="E344" s="102">
        <v>1301001</v>
      </c>
      <c r="F344" s="85" t="s">
        <v>958</v>
      </c>
      <c r="G344" s="86" t="s">
        <v>246</v>
      </c>
      <c r="H344" s="86" t="s">
        <v>337</v>
      </c>
      <c r="I344" s="86" t="s">
        <v>338</v>
      </c>
      <c r="J344" s="88" t="s">
        <v>47</v>
      </c>
      <c r="K344" s="73">
        <v>4</v>
      </c>
      <c r="L344" s="77">
        <v>43040</v>
      </c>
      <c r="M344" s="77">
        <v>43403</v>
      </c>
      <c r="N344" s="78">
        <f t="shared" si="97"/>
        <v>51.857142857142854</v>
      </c>
      <c r="O344" s="76" t="s">
        <v>2034</v>
      </c>
      <c r="P344" s="76">
        <v>0</v>
      </c>
      <c r="Q344" s="79">
        <f>IF(P344/K344&gt;1,100,+P344/K344*100)</f>
        <v>0</v>
      </c>
      <c r="R344" s="89">
        <f>+N344*Q344/100</f>
        <v>0</v>
      </c>
      <c r="S344" s="89">
        <f>IF(M344&lt;=$AG$1,R344,0)</f>
        <v>0</v>
      </c>
      <c r="T344" s="89">
        <f>IF($AG$1&gt;=M344,N344,0)</f>
        <v>51.857142857142854</v>
      </c>
      <c r="U344" s="73"/>
      <c r="V344" s="100" t="str">
        <f>IF(Q344=100,"CUMPLIDA",IF(M344-$AG$1&lt;0,"VENCIDA",IF(M344-$AG$1&lt;=30,"PRÓXIMA A VENCER",IF(Q344&gt;0,"CON AVANCE","EN TERMINO"))))</f>
        <v>VENCIDA</v>
      </c>
      <c r="W344" s="100" t="str">
        <f>IF(A344&lt;&gt;"",IF(AC344=1,"VENCIDO",IF(AC344=2,"PRÓXIMO A VENCER",IF(AC344=3,"EN TERMINO",IF(AC344=4,"CON AVANCE",IF(AC344=5,"CUMPLIDO",))))),"")</f>
        <v>VENCIDO</v>
      </c>
      <c r="X344" s="96" t="s">
        <v>258</v>
      </c>
      <c r="Y344" s="104" t="str">
        <f t="shared" si="88"/>
        <v>H89R16</v>
      </c>
      <c r="Z344" s="104">
        <f>IF(A344&lt;&gt;"",1,Z343+1)</f>
        <v>1</v>
      </c>
      <c r="AA344" s="104" t="str">
        <f t="shared" si="89"/>
        <v>H89R16 - 1</v>
      </c>
      <c r="AB344" s="150">
        <f t="shared" si="95"/>
        <v>1</v>
      </c>
      <c r="AC344" s="150">
        <f t="shared" si="94"/>
        <v>1</v>
      </c>
      <c r="AD344" s="150" t="str">
        <f>IF(A344&lt;&gt;"",MID(F344,1,FIND(" ",F344,1)-1),AD343)</f>
        <v>H89R16.</v>
      </c>
      <c r="AE344" s="150" t="str">
        <f t="shared" si="96"/>
        <v>H89R16</v>
      </c>
      <c r="AF344" s="62"/>
      <c r="AG344" s="62"/>
    </row>
    <row r="345" spans="1:33" s="13" customFormat="1" ht="350.1" hidden="1" customHeight="1" x14ac:dyDescent="0.2">
      <c r="A345" s="141">
        <f>IF(ISBLANK(D345),"",COUNTA($D$2:D345))</f>
        <v>290</v>
      </c>
      <c r="B345" s="125">
        <f t="shared" si="92"/>
        <v>344</v>
      </c>
      <c r="C345" s="73"/>
      <c r="D345" s="88" t="s">
        <v>832</v>
      </c>
      <c r="E345" s="102">
        <v>1301001</v>
      </c>
      <c r="F345" s="85" t="s">
        <v>971</v>
      </c>
      <c r="G345" s="86" t="s">
        <v>247</v>
      </c>
      <c r="H345" s="86" t="s">
        <v>1977</v>
      </c>
      <c r="I345" s="86" t="s">
        <v>1978</v>
      </c>
      <c r="J345" s="88" t="s">
        <v>1915</v>
      </c>
      <c r="K345" s="73">
        <v>1</v>
      </c>
      <c r="L345" s="77">
        <v>44407</v>
      </c>
      <c r="M345" s="77">
        <v>44561</v>
      </c>
      <c r="N345" s="78">
        <f t="shared" si="97"/>
        <v>22</v>
      </c>
      <c r="O345" s="76" t="s">
        <v>2034</v>
      </c>
      <c r="P345" s="76">
        <v>0</v>
      </c>
      <c r="Q345" s="79">
        <f>IF(P345/K345&gt;1,100,+P345/K345*100)</f>
        <v>0</v>
      </c>
      <c r="R345" s="89">
        <f>+N345*Q345/100</f>
        <v>0</v>
      </c>
      <c r="S345" s="89">
        <f>IF(M345&lt;=$AG$1,R345,0)</f>
        <v>0</v>
      </c>
      <c r="T345" s="89">
        <f>IF($AG$1&gt;=M345,N345,0)</f>
        <v>22</v>
      </c>
      <c r="U345" s="73"/>
      <c r="V345" s="100" t="str">
        <f>IF(Q345=100,"CUMPLIDA",IF(M345-$AG$1&lt;0,"VENCIDA",IF(M345-$AG$1&lt;=30,"PRÓXIMA A VENCER",IF(Q345&gt;0,"CON AVANCE","EN TERMINO"))))</f>
        <v>VENCIDA</v>
      </c>
      <c r="W345" s="100" t="str">
        <f>IF(A345&lt;&gt;"",IF(AC345=1,"VENCIDO",IF(AC345=2,"PRÓXIMO A VENCER",IF(AC345=3,"EN TERMINO",IF(AC345=4,"CON AVANCE",IF(AC345=5,"CUMPLIDO",))))),"")</f>
        <v>VENCIDO</v>
      </c>
      <c r="X345" s="96" t="s">
        <v>258</v>
      </c>
      <c r="Y345" s="104" t="str">
        <f t="shared" si="88"/>
        <v>H90R16</v>
      </c>
      <c r="Z345" s="104">
        <f>IF(A345&lt;&gt;"",1,Z344+1)</f>
        <v>1</v>
      </c>
      <c r="AA345" s="104" t="str">
        <f t="shared" si="89"/>
        <v>H90R16 - 1</v>
      </c>
      <c r="AB345" s="150">
        <f t="shared" si="95"/>
        <v>1</v>
      </c>
      <c r="AC345" s="150">
        <f t="shared" si="94"/>
        <v>1</v>
      </c>
      <c r="AD345" s="150" t="str">
        <f>IF(A345&lt;&gt;"",MID(F345,1,FIND(" ",F345,1)-1),AD344)</f>
        <v>H90R16.</v>
      </c>
      <c r="AE345" s="150" t="str">
        <f t="shared" si="96"/>
        <v>H90R16</v>
      </c>
      <c r="AF345" s="62"/>
      <c r="AG345" s="62"/>
    </row>
    <row r="346" spans="1:33" s="13" customFormat="1" ht="350.1" hidden="1" customHeight="1" x14ac:dyDescent="0.2">
      <c r="A346" s="141">
        <f>IF(ISBLANK(D346),"",COUNTA($D$2:D346))</f>
        <v>291</v>
      </c>
      <c r="B346" s="125">
        <f t="shared" si="92"/>
        <v>345</v>
      </c>
      <c r="C346" s="73"/>
      <c r="D346" s="88" t="s">
        <v>832</v>
      </c>
      <c r="E346" s="102">
        <v>1301001</v>
      </c>
      <c r="F346" s="85" t="s">
        <v>1979</v>
      </c>
      <c r="G346" s="86" t="s">
        <v>248</v>
      </c>
      <c r="H346" s="86" t="s">
        <v>1972</v>
      </c>
      <c r="I346" s="86" t="s">
        <v>1980</v>
      </c>
      <c r="J346" s="88" t="s">
        <v>1915</v>
      </c>
      <c r="K346" s="73">
        <v>1</v>
      </c>
      <c r="L346" s="77">
        <v>44407</v>
      </c>
      <c r="M346" s="77">
        <v>44561</v>
      </c>
      <c r="N346" s="78">
        <f t="shared" si="97"/>
        <v>22</v>
      </c>
      <c r="O346" s="76" t="s">
        <v>2034</v>
      </c>
      <c r="P346" s="76">
        <v>0</v>
      </c>
      <c r="Q346" s="79">
        <f>IF(P346/K346&gt;1,100,+P346/K346*100)</f>
        <v>0</v>
      </c>
      <c r="R346" s="89">
        <f>+N346*Q346/100</f>
        <v>0</v>
      </c>
      <c r="S346" s="89">
        <f>IF(M346&lt;=$AG$1,R346,0)</f>
        <v>0</v>
      </c>
      <c r="T346" s="89">
        <f>IF($AG$1&gt;=M346,N346,0)</f>
        <v>22</v>
      </c>
      <c r="U346" s="73"/>
      <c r="V346" s="100" t="str">
        <f>IF(Q346=100,"CUMPLIDA",IF(M346-$AG$1&lt;0,"VENCIDA",IF(M346-$AG$1&lt;=30,"PRÓXIMA A VENCER",IF(Q346&gt;0,"CON AVANCE","EN TERMINO"))))</f>
        <v>VENCIDA</v>
      </c>
      <c r="W346" s="100" t="str">
        <f>IF(A346&lt;&gt;"",IF(AC346=1,"VENCIDO",IF(AC346=2,"PRÓXIMO A VENCER",IF(AC346=3,"EN TERMINO",IF(AC346=4,"CON AVANCE",IF(AC346=5,"CUMPLIDO",))))),"")</f>
        <v>VENCIDO</v>
      </c>
      <c r="X346" s="96" t="s">
        <v>258</v>
      </c>
      <c r="Y346" s="104" t="str">
        <f t="shared" si="88"/>
        <v>H91R16</v>
      </c>
      <c r="Z346" s="104">
        <f>IF(A346&lt;&gt;"",1,Z345+1)</f>
        <v>1</v>
      </c>
      <c r="AA346" s="104" t="str">
        <f t="shared" si="89"/>
        <v>H91R16 - 1</v>
      </c>
      <c r="AB346" s="150">
        <f t="shared" si="95"/>
        <v>1</v>
      </c>
      <c r="AC346" s="150">
        <f t="shared" si="94"/>
        <v>1</v>
      </c>
      <c r="AD346" s="150" t="str">
        <f>IF(A346&lt;&gt;"",MID(F346,1,FIND(" ",F346,1)-1),AD345)</f>
        <v>H91R16.</v>
      </c>
      <c r="AE346" s="150" t="str">
        <f t="shared" si="96"/>
        <v>H91R16</v>
      </c>
      <c r="AF346" s="62"/>
      <c r="AG346" s="62"/>
    </row>
    <row r="347" spans="1:33" s="13" customFormat="1" ht="350.1" hidden="1" customHeight="1" x14ac:dyDescent="0.2">
      <c r="A347" s="141">
        <f>IF(ISBLANK(D347),"",COUNTA($D$2:D347))</f>
        <v>292</v>
      </c>
      <c r="B347" s="125">
        <f t="shared" si="92"/>
        <v>346</v>
      </c>
      <c r="C347" s="73"/>
      <c r="D347" s="88" t="s">
        <v>832</v>
      </c>
      <c r="E347" s="102">
        <v>1301001</v>
      </c>
      <c r="F347" s="85" t="s">
        <v>760</v>
      </c>
      <c r="G347" s="86" t="s">
        <v>249</v>
      </c>
      <c r="H347" s="86" t="s">
        <v>1981</v>
      </c>
      <c r="I347" s="86" t="s">
        <v>1982</v>
      </c>
      <c r="J347" s="88" t="s">
        <v>1915</v>
      </c>
      <c r="K347" s="73">
        <v>1</v>
      </c>
      <c r="L347" s="77">
        <v>44407</v>
      </c>
      <c r="M347" s="77">
        <v>44561</v>
      </c>
      <c r="N347" s="78">
        <f t="shared" si="97"/>
        <v>22</v>
      </c>
      <c r="O347" s="76" t="s">
        <v>2034</v>
      </c>
      <c r="P347" s="76">
        <v>0</v>
      </c>
      <c r="Q347" s="79">
        <f>IF(P347/K347&gt;1,100,+P347/K347*100)</f>
        <v>0</v>
      </c>
      <c r="R347" s="89">
        <f>+N347*Q347/100</f>
        <v>0</v>
      </c>
      <c r="S347" s="89">
        <f>IF(M347&lt;=$AG$1,R347,0)</f>
        <v>0</v>
      </c>
      <c r="T347" s="89">
        <f>IF($AG$1&gt;=M347,N347,0)</f>
        <v>22</v>
      </c>
      <c r="U347" s="73"/>
      <c r="V347" s="100" t="str">
        <f>IF(Q347=100,"CUMPLIDA",IF(M347-$AG$1&lt;0,"VENCIDA",IF(M347-$AG$1&lt;=30,"PRÓXIMA A VENCER",IF(Q347&gt;0,"CON AVANCE","EN TERMINO"))))</f>
        <v>VENCIDA</v>
      </c>
      <c r="W347" s="100" t="str">
        <f>IF(A347&lt;&gt;"",IF(AC347=1,"VENCIDO",IF(AC347=2,"PRÓXIMO A VENCER",IF(AC347=3,"EN TERMINO",IF(AC347=4,"CON AVANCE",IF(AC347=5,"CUMPLIDO",))))),"")</f>
        <v>VENCIDO</v>
      </c>
      <c r="X347" s="96" t="s">
        <v>258</v>
      </c>
      <c r="Y347" s="104" t="str">
        <f t="shared" si="88"/>
        <v>H95R16</v>
      </c>
      <c r="Z347" s="104">
        <f>IF(A347&lt;&gt;"",1,Z346+1)</f>
        <v>1</v>
      </c>
      <c r="AA347" s="104" t="str">
        <f t="shared" si="89"/>
        <v>H95R16 - 1</v>
      </c>
      <c r="AB347" s="150">
        <f t="shared" si="95"/>
        <v>1</v>
      </c>
      <c r="AC347" s="150">
        <f t="shared" si="94"/>
        <v>1</v>
      </c>
      <c r="AD347" s="150" t="str">
        <f>IF(A347&lt;&gt;"",MID(F347,1,FIND(" ",F347,1)-1),AD346)</f>
        <v>H95R16.</v>
      </c>
      <c r="AE347" s="150" t="str">
        <f t="shared" si="96"/>
        <v>H95R16</v>
      </c>
      <c r="AF347" s="62"/>
      <c r="AG347" s="62"/>
    </row>
    <row r="348" spans="1:33" s="13" customFormat="1" ht="350.1" customHeight="1" x14ac:dyDescent="0.2">
      <c r="A348" s="141">
        <f>IF(ISBLANK(D348),"",COUNTA($D$2:D348))</f>
        <v>293</v>
      </c>
      <c r="B348" s="125">
        <f t="shared" si="92"/>
        <v>347</v>
      </c>
      <c r="C348" s="73"/>
      <c r="D348" s="88" t="s">
        <v>833</v>
      </c>
      <c r="E348" s="102">
        <v>1801003</v>
      </c>
      <c r="F348" s="85" t="s">
        <v>432</v>
      </c>
      <c r="G348" s="86" t="s">
        <v>435</v>
      </c>
      <c r="H348" s="86" t="s">
        <v>1391</v>
      </c>
      <c r="I348" s="86" t="s">
        <v>1389</v>
      </c>
      <c r="J348" s="88" t="s">
        <v>1390</v>
      </c>
      <c r="K348" s="73">
        <v>1</v>
      </c>
      <c r="L348" s="77">
        <v>43859</v>
      </c>
      <c r="M348" s="77">
        <v>43921</v>
      </c>
      <c r="N348" s="78">
        <f t="shared" si="97"/>
        <v>8.8571428571428577</v>
      </c>
      <c r="O348" s="73" t="s">
        <v>381</v>
      </c>
      <c r="P348" s="76">
        <v>1</v>
      </c>
      <c r="Q348" s="79">
        <f>IF(P348/K348&gt;1,100,+P348/K348*100)</f>
        <v>100</v>
      </c>
      <c r="R348" s="89">
        <f>+N348*Q348/100</f>
        <v>8.8571428571428577</v>
      </c>
      <c r="S348" s="89">
        <f>IF(M348&lt;=$AG$1,R348,0)</f>
        <v>8.8571428571428577</v>
      </c>
      <c r="T348" s="89">
        <f>IF($AG$1&gt;=M348,N348,0)</f>
        <v>8.8571428571428577</v>
      </c>
      <c r="U348" s="73" t="s">
        <v>1845</v>
      </c>
      <c r="V348" s="100" t="str">
        <f>IF(Q348=100,"CUMPLIDA",IF(M348-$AG$1&lt;0,"VENCIDA",IF(M348-$AG$1&lt;=30,"PRÓXIMA A VENCER",IF(Q348&gt;0,"CON AVANCE","EN TERMINO"))))</f>
        <v>CUMPLIDA</v>
      </c>
      <c r="W348" s="100" t="str">
        <f>IF(A348&lt;&gt;"",IF(AC348=1,"VENCIDO",IF(AC348=2,"PRÓXIMO A VENCER",IF(AC348=3,"EN TERMINO",IF(AC348=4,"CON AVANCE",IF(AC348=5,"CUMPLIDO",))))),"")</f>
        <v>VENCIDO</v>
      </c>
      <c r="X348" s="96" t="s">
        <v>258</v>
      </c>
      <c r="Y348" s="104" t="str">
        <f t="shared" si="88"/>
        <v>H101R16</v>
      </c>
      <c r="Z348" s="104">
        <f>IF(A348&lt;&gt;"",1,#REF!+1)</f>
        <v>1</v>
      </c>
      <c r="AA348" s="104" t="str">
        <f t="shared" si="89"/>
        <v>H101R16 - 1</v>
      </c>
      <c r="AB348" s="150">
        <f t="shared" si="95"/>
        <v>5</v>
      </c>
      <c r="AC348" s="150">
        <f t="shared" si="94"/>
        <v>1</v>
      </c>
      <c r="AD348" s="150" t="str">
        <f>IF(A348&lt;&gt;"",MID(F348,1,FIND(" ",F348,1)-1),AD347)</f>
        <v>H101R16.</v>
      </c>
      <c r="AE348" s="150" t="str">
        <f t="shared" si="96"/>
        <v>H101R16</v>
      </c>
      <c r="AF348" s="62"/>
      <c r="AG348" s="62"/>
    </row>
    <row r="349" spans="1:33" s="13" customFormat="1" ht="350.1" hidden="1" customHeight="1" x14ac:dyDescent="0.2">
      <c r="A349" s="141" t="str">
        <f>IF(ISBLANK(D349),"",COUNTA($D$2:D349))</f>
        <v/>
      </c>
      <c r="B349" s="125">
        <f t="shared" si="92"/>
        <v>348</v>
      </c>
      <c r="C349" s="73"/>
      <c r="D349" s="88"/>
      <c r="E349" s="102">
        <v>1801003</v>
      </c>
      <c r="F349" s="85" t="s">
        <v>433</v>
      </c>
      <c r="G349" s="86" t="s">
        <v>435</v>
      </c>
      <c r="H349" s="86" t="s">
        <v>658</v>
      </c>
      <c r="I349" s="86" t="s">
        <v>1157</v>
      </c>
      <c r="J349" s="88" t="s">
        <v>434</v>
      </c>
      <c r="K349" s="73">
        <v>3</v>
      </c>
      <c r="L349" s="77">
        <v>43050</v>
      </c>
      <c r="M349" s="77">
        <v>43342</v>
      </c>
      <c r="N349" s="78">
        <f t="shared" si="97"/>
        <v>41.714285714285715</v>
      </c>
      <c r="O349" s="73" t="s">
        <v>2033</v>
      </c>
      <c r="P349" s="76">
        <v>0.75</v>
      </c>
      <c r="Q349" s="79">
        <f>IF(P349/K349&gt;1,100,+P349/K349*100)</f>
        <v>25</v>
      </c>
      <c r="R349" s="89">
        <f>+N349*Q349/100</f>
        <v>10.428571428571429</v>
      </c>
      <c r="S349" s="89">
        <f>IF(M349&lt;=$AG$1,R349,0)</f>
        <v>10.428571428571429</v>
      </c>
      <c r="T349" s="89">
        <f>IF($AG$1&gt;=M349,N349,0)</f>
        <v>41.714285714285715</v>
      </c>
      <c r="U349" s="73" t="s">
        <v>1845</v>
      </c>
      <c r="V349" s="100" t="str">
        <f>IF(Q349=100,"CUMPLIDA",IF(M349-$AG$1&lt;0,"VENCIDA",IF(M349-$AG$1&lt;=30,"PRÓXIMA A VENCER",IF(Q349&gt;0,"CON AVANCE","EN TERMINO"))))</f>
        <v>VENCIDA</v>
      </c>
      <c r="W349" s="100" t="str">
        <f>IF(A349&lt;&gt;"",IF(AC349=1,"VENCIDO",IF(AC349=2,"PRÓXIMO A VENCER",IF(AC349=3,"EN TERMINO",IF(AC349=4,"CON AVANCE",IF(AC349=5,"CUMPLIDO",))))),"")</f>
        <v/>
      </c>
      <c r="X349" s="96" t="s">
        <v>258</v>
      </c>
      <c r="Y349" s="104" t="str">
        <f t="shared" si="88"/>
        <v>H101R16</v>
      </c>
      <c r="Z349" s="104">
        <f>IF(A349&lt;&gt;"",1,Z348+1)</f>
        <v>2</v>
      </c>
      <c r="AA349" s="104" t="str">
        <f t="shared" si="89"/>
        <v>H101R16 - 2</v>
      </c>
      <c r="AB349" s="150">
        <f t="shared" si="95"/>
        <v>1</v>
      </c>
      <c r="AC349" s="150">
        <f t="shared" si="94"/>
        <v>1</v>
      </c>
      <c r="AD349" s="150" t="str">
        <f>IF(A349&lt;&gt;"",MID(F349,1,FIND(" ",F349,1)-1),AD348)</f>
        <v>H101R16.</v>
      </c>
      <c r="AE349" s="150" t="str">
        <f t="shared" si="96"/>
        <v>H101R16</v>
      </c>
      <c r="AF349" s="62"/>
      <c r="AG349" s="62"/>
    </row>
    <row r="350" spans="1:33" s="13" customFormat="1" ht="350.1" hidden="1" customHeight="1" x14ac:dyDescent="0.2">
      <c r="A350" s="141" t="str">
        <f>IF(ISBLANK(D350),"",COUNTA($D$2:D350))</f>
        <v/>
      </c>
      <c r="B350" s="125">
        <f t="shared" si="92"/>
        <v>349</v>
      </c>
      <c r="C350" s="73"/>
      <c r="D350" s="88"/>
      <c r="E350" s="102">
        <v>1801003</v>
      </c>
      <c r="F350" s="85" t="s">
        <v>657</v>
      </c>
      <c r="G350" s="86" t="s">
        <v>435</v>
      </c>
      <c r="H350" s="86" t="s">
        <v>660</v>
      </c>
      <c r="I350" s="86" t="s">
        <v>659</v>
      </c>
      <c r="J350" s="88" t="s">
        <v>434</v>
      </c>
      <c r="K350" s="73">
        <v>3</v>
      </c>
      <c r="L350" s="77">
        <v>43050</v>
      </c>
      <c r="M350" s="77">
        <v>43342</v>
      </c>
      <c r="N350" s="78">
        <f t="shared" si="97"/>
        <v>41.714285714285715</v>
      </c>
      <c r="O350" s="76" t="s">
        <v>2038</v>
      </c>
      <c r="P350" s="76">
        <v>0</v>
      </c>
      <c r="Q350" s="79">
        <f>IF(P350/K350&gt;1,100,+P350/K350*100)</f>
        <v>0</v>
      </c>
      <c r="R350" s="89">
        <f>+N350*Q350/100</f>
        <v>0</v>
      </c>
      <c r="S350" s="89">
        <f>IF(M350&lt;=$AG$1,R350,0)</f>
        <v>0</v>
      </c>
      <c r="T350" s="89">
        <f>IF($AG$1&gt;=M350,N350,0)</f>
        <v>41.714285714285715</v>
      </c>
      <c r="U350" s="73" t="s">
        <v>1845</v>
      </c>
      <c r="V350" s="100" t="str">
        <f>IF(Q350=100,"CUMPLIDA",IF(M350-$AG$1&lt;0,"VENCIDA",IF(M350-$AG$1&lt;=30,"PRÓXIMA A VENCER",IF(Q350&gt;0,"CON AVANCE","EN TERMINO"))))</f>
        <v>VENCIDA</v>
      </c>
      <c r="W350" s="100" t="str">
        <f>IF(A350&lt;&gt;"",IF(AC350=1,"VENCIDO",IF(AC350=2,"PRÓXIMO A VENCER",IF(AC350=3,"EN TERMINO",IF(AC350=4,"CON AVANCE",IF(AC350=5,"CUMPLIDO",))))),"")</f>
        <v/>
      </c>
      <c r="X350" s="96" t="s">
        <v>258</v>
      </c>
      <c r="Y350" s="104" t="str">
        <f t="shared" si="88"/>
        <v>H101R16</v>
      </c>
      <c r="Z350" s="104">
        <f>IF(A350&lt;&gt;"",1,Z349+1)</f>
        <v>3</v>
      </c>
      <c r="AA350" s="104" t="str">
        <f t="shared" si="89"/>
        <v>H101R16 - 3</v>
      </c>
      <c r="AB350" s="150">
        <f t="shared" si="95"/>
        <v>1</v>
      </c>
      <c r="AC350" s="150">
        <f t="shared" si="94"/>
        <v>1</v>
      </c>
      <c r="AD350" s="150" t="str">
        <f>IF(A350&lt;&gt;"",MID(F350,1,FIND(" ",F350,1)-1),AD349)</f>
        <v>H101R16.</v>
      </c>
      <c r="AE350" s="150" t="str">
        <f t="shared" si="96"/>
        <v>H101R16</v>
      </c>
      <c r="AF350" s="62"/>
      <c r="AG350" s="62"/>
    </row>
    <row r="351" spans="1:33" s="13" customFormat="1" ht="350.1" customHeight="1" x14ac:dyDescent="0.2">
      <c r="A351" s="141">
        <f>IF(ISBLANK(D351),"",COUNTA($D$2:D351))</f>
        <v>294</v>
      </c>
      <c r="B351" s="125">
        <f t="shared" si="92"/>
        <v>350</v>
      </c>
      <c r="C351" s="73"/>
      <c r="D351" s="88" t="s">
        <v>832</v>
      </c>
      <c r="E351" s="102">
        <v>1801003</v>
      </c>
      <c r="F351" s="85" t="s">
        <v>569</v>
      </c>
      <c r="G351" s="86" t="s">
        <v>391</v>
      </c>
      <c r="H351" s="86" t="s">
        <v>568</v>
      </c>
      <c r="I351" s="86" t="s">
        <v>384</v>
      </c>
      <c r="J351" s="88" t="s">
        <v>363</v>
      </c>
      <c r="K351" s="73">
        <v>3</v>
      </c>
      <c r="L351" s="77">
        <v>43040</v>
      </c>
      <c r="M351" s="77">
        <v>43403</v>
      </c>
      <c r="N351" s="78">
        <f t="shared" si="97"/>
        <v>51.857142857142854</v>
      </c>
      <c r="O351" s="73" t="s">
        <v>2057</v>
      </c>
      <c r="P351" s="76">
        <v>3</v>
      </c>
      <c r="Q351" s="79">
        <f>IF(P351/K351&gt;1,100,+P351/K351*100)</f>
        <v>100</v>
      </c>
      <c r="R351" s="89">
        <f>+N351*Q351/100</f>
        <v>51.857142857142854</v>
      </c>
      <c r="S351" s="89">
        <f>IF(M351&lt;=$AG$1,R351,0)</f>
        <v>51.857142857142854</v>
      </c>
      <c r="T351" s="89">
        <f>IF($AG$1&gt;=M351,N351,0)</f>
        <v>51.857142857142854</v>
      </c>
      <c r="U351" s="73" t="s">
        <v>1845</v>
      </c>
      <c r="V351" s="100" t="str">
        <f>IF(Q351=100,"CUMPLIDA",IF(M351-$AG$1&lt;0,"VENCIDA",IF(M351-$AG$1&lt;=30,"PRÓXIMA A VENCER",IF(Q351&gt;0,"CON AVANCE","EN TERMINO"))))</f>
        <v>CUMPLIDA</v>
      </c>
      <c r="W351" s="100" t="str">
        <f>IF(A351&lt;&gt;"",IF(AC351=1,"VENCIDO",IF(AC351=2,"PRÓXIMO A VENCER",IF(AC351=3,"EN TERMINO",IF(AC351=4,"CON AVANCE",IF(AC351=5,"CUMPLIDO",))))),"")</f>
        <v>CUMPLIDO</v>
      </c>
      <c r="X351" s="96" t="s">
        <v>258</v>
      </c>
      <c r="Y351" s="104" t="str">
        <f t="shared" ref="Y351:Y400" si="98">AE351</f>
        <v>H105R16</v>
      </c>
      <c r="Z351" s="104">
        <f>IF(A351&lt;&gt;"",1,#REF!+1)</f>
        <v>1</v>
      </c>
      <c r="AA351" s="104" t="str">
        <f t="shared" si="89"/>
        <v>H105R16 - 1</v>
      </c>
      <c r="AB351" s="150">
        <f t="shared" si="95"/>
        <v>5</v>
      </c>
      <c r="AC351" s="150">
        <f t="shared" si="94"/>
        <v>5</v>
      </c>
      <c r="AD351" s="150" t="str">
        <f>IF(A351&lt;&gt;"",MID(F351,1,FIND(" ",F351,1)-1),AD350)</f>
        <v>H105R16.</v>
      </c>
      <c r="AE351" s="150" t="str">
        <f t="shared" si="96"/>
        <v>H105R16</v>
      </c>
      <c r="AF351" s="62"/>
      <c r="AG351" s="62"/>
    </row>
    <row r="352" spans="1:33" s="13" customFormat="1" ht="350.1" customHeight="1" x14ac:dyDescent="0.2">
      <c r="A352" s="141" t="str">
        <f>IF(ISBLANK(D352),"",COUNTA($D$2:D352))</f>
        <v/>
      </c>
      <c r="B352" s="125">
        <f t="shared" si="92"/>
        <v>351</v>
      </c>
      <c r="C352" s="73"/>
      <c r="D352" s="88"/>
      <c r="E352" s="102">
        <v>1801003</v>
      </c>
      <c r="F352" s="85" t="s">
        <v>570</v>
      </c>
      <c r="G352" s="86" t="s">
        <v>391</v>
      </c>
      <c r="H352" s="86" t="s">
        <v>1158</v>
      </c>
      <c r="I352" s="86" t="s">
        <v>787</v>
      </c>
      <c r="J352" s="88" t="s">
        <v>567</v>
      </c>
      <c r="K352" s="73">
        <v>3</v>
      </c>
      <c r="L352" s="77">
        <v>43040</v>
      </c>
      <c r="M352" s="77">
        <v>43342</v>
      </c>
      <c r="N352" s="78">
        <v>43.142857142857146</v>
      </c>
      <c r="O352" s="74" t="s">
        <v>2036</v>
      </c>
      <c r="P352" s="76">
        <v>3</v>
      </c>
      <c r="Q352" s="79">
        <f>IF(P352/K352&gt;1,100,+P352/K352*100)</f>
        <v>100</v>
      </c>
      <c r="R352" s="89">
        <f>+N352*Q352/100</f>
        <v>43.142857142857146</v>
      </c>
      <c r="S352" s="89">
        <f>IF(M352&lt;=$AG$1,R352,0)</f>
        <v>43.142857142857146</v>
      </c>
      <c r="T352" s="89">
        <f>IF($AG$1&gt;=M352,N352,0)</f>
        <v>43.142857142857146</v>
      </c>
      <c r="U352" s="73"/>
      <c r="V352" s="100" t="str">
        <f>IF(Q352=100,"CUMPLIDA",IF(M352-$AG$1&lt;0,"VENCIDA",IF(M352-$AG$1&lt;=30,"PRÓXIMA A VENCER",IF(Q352&gt;0,"CON AVANCE","EN TERMINO"))))</f>
        <v>CUMPLIDA</v>
      </c>
      <c r="W352" s="100" t="str">
        <f>IF(A352&lt;&gt;"",IF(AC352=1,"VENCIDO",IF(AC352=2,"PRÓXIMO A VENCER",IF(AC352=3,"EN TERMINO",IF(AC352=4,"CON AVANCE",IF(AC352=5,"CUMPLIDO",))))),"")</f>
        <v/>
      </c>
      <c r="X352" s="96" t="s">
        <v>258</v>
      </c>
      <c r="Y352" s="104" t="str">
        <f t="shared" si="98"/>
        <v>H105R16</v>
      </c>
      <c r="Z352" s="104">
        <f>IF(A352&lt;&gt;"",1,Z351+1)</f>
        <v>2</v>
      </c>
      <c r="AA352" s="104" t="str">
        <f t="shared" si="89"/>
        <v>H105R16 - 2</v>
      </c>
      <c r="AB352" s="150">
        <f t="shared" si="95"/>
        <v>5</v>
      </c>
      <c r="AC352" s="150">
        <f t="shared" si="94"/>
        <v>5</v>
      </c>
      <c r="AD352" s="150" t="str">
        <f>IF(A352&lt;&gt;"",MID(F352,1,FIND(" ",F352,1)-1),AD351)</f>
        <v>H105R16.</v>
      </c>
      <c r="AE352" s="150" t="str">
        <f t="shared" si="96"/>
        <v>H105R16</v>
      </c>
      <c r="AF352" s="62"/>
      <c r="AG352" s="62"/>
    </row>
    <row r="353" spans="1:33" s="13" customFormat="1" ht="350.1" customHeight="1" x14ac:dyDescent="0.2">
      <c r="A353" s="141">
        <f>IF(ISBLANK(D353),"",COUNTA($D$2:D353))</f>
        <v>295</v>
      </c>
      <c r="B353" s="125">
        <f t="shared" si="92"/>
        <v>352</v>
      </c>
      <c r="C353" s="73"/>
      <c r="D353" s="88" t="s">
        <v>832</v>
      </c>
      <c r="E353" s="102">
        <v>1801003</v>
      </c>
      <c r="F353" s="85" t="s">
        <v>389</v>
      </c>
      <c r="G353" s="86" t="s">
        <v>390</v>
      </c>
      <c r="H353" s="86" t="s">
        <v>385</v>
      </c>
      <c r="I353" s="86" t="s">
        <v>386</v>
      </c>
      <c r="J353" s="88" t="s">
        <v>387</v>
      </c>
      <c r="K353" s="73">
        <v>1</v>
      </c>
      <c r="L353" s="77">
        <v>43101</v>
      </c>
      <c r="M353" s="77">
        <v>43189</v>
      </c>
      <c r="N353" s="78">
        <f t="shared" si="97"/>
        <v>12.571428571428571</v>
      </c>
      <c r="O353" s="73" t="s">
        <v>381</v>
      </c>
      <c r="P353" s="76">
        <v>1</v>
      </c>
      <c r="Q353" s="79">
        <f>IF(P353/K353&gt;1,100,+P353/K353*100)</f>
        <v>100</v>
      </c>
      <c r="R353" s="89">
        <f>+N353*Q353/100</f>
        <v>12.571428571428571</v>
      </c>
      <c r="S353" s="89">
        <f>IF(M353&lt;=$AG$1,R353,0)</f>
        <v>12.571428571428571</v>
      </c>
      <c r="T353" s="89">
        <f>IF($AG$1&gt;=M353,N353,0)</f>
        <v>12.571428571428571</v>
      </c>
      <c r="U353" s="73" t="s">
        <v>1845</v>
      </c>
      <c r="V353" s="100" t="str">
        <f>IF(Q353=100,"CUMPLIDA",IF(M353-$AG$1&lt;0,"VENCIDA",IF(M353-$AG$1&lt;=30,"PRÓXIMA A VENCER",IF(Q353&gt;0,"CON AVANCE","EN TERMINO"))))</f>
        <v>CUMPLIDA</v>
      </c>
      <c r="W353" s="100" t="str">
        <f>IF(A353&lt;&gt;"",IF(AC353=1,"VENCIDO",IF(AC353=2,"PRÓXIMO A VENCER",IF(AC353=3,"EN TERMINO",IF(AC353=4,"CON AVANCE",IF(AC353=5,"CUMPLIDO",))))),"")</f>
        <v>CUMPLIDO</v>
      </c>
      <c r="X353" s="96" t="s">
        <v>258</v>
      </c>
      <c r="Y353" s="104" t="str">
        <f t="shared" si="98"/>
        <v>H106R16</v>
      </c>
      <c r="Z353" s="104">
        <f>IF(A353&lt;&gt;"",1,Z352+1)</f>
        <v>1</v>
      </c>
      <c r="AA353" s="104" t="str">
        <f t="shared" si="89"/>
        <v>H106R16 - 1</v>
      </c>
      <c r="AB353" s="150">
        <f t="shared" si="95"/>
        <v>5</v>
      </c>
      <c r="AC353" s="150">
        <f t="shared" si="94"/>
        <v>5</v>
      </c>
      <c r="AD353" s="150" t="str">
        <f>IF(A353&lt;&gt;"",MID(F353,1,FIND(" ",F353,1)-1),AD352)</f>
        <v>H106R16.</v>
      </c>
      <c r="AE353" s="150" t="str">
        <f t="shared" si="96"/>
        <v>H106R16</v>
      </c>
      <c r="AF353" s="62"/>
      <c r="AG353" s="62"/>
    </row>
    <row r="354" spans="1:33" s="13" customFormat="1" ht="350.1" hidden="1" customHeight="1" x14ac:dyDescent="0.2">
      <c r="A354" s="141">
        <f>IF(ISBLANK(D354),"",COUNTA($D$2:D354))</f>
        <v>296</v>
      </c>
      <c r="B354" s="125">
        <f t="shared" si="92"/>
        <v>353</v>
      </c>
      <c r="C354" s="73"/>
      <c r="D354" s="88" t="s">
        <v>832</v>
      </c>
      <c r="E354" s="102">
        <v>1802002</v>
      </c>
      <c r="F354" s="85" t="s">
        <v>853</v>
      </c>
      <c r="G354" s="86" t="s">
        <v>250</v>
      </c>
      <c r="H354" s="86" t="s">
        <v>824</v>
      </c>
      <c r="I354" s="86" t="s">
        <v>823</v>
      </c>
      <c r="J354" s="88" t="s">
        <v>9</v>
      </c>
      <c r="K354" s="73">
        <v>1</v>
      </c>
      <c r="L354" s="77">
        <v>43040</v>
      </c>
      <c r="M354" s="77">
        <v>43099</v>
      </c>
      <c r="N354" s="78">
        <f t="shared" ref="N354:N355" si="99">(+M354-L354)/7</f>
        <v>8.4285714285714288</v>
      </c>
      <c r="O354" s="73" t="s">
        <v>381</v>
      </c>
      <c r="P354" s="76">
        <v>0.99</v>
      </c>
      <c r="Q354" s="79">
        <f>IF(P354/K354&gt;1,100,+P354/K354*100)</f>
        <v>99</v>
      </c>
      <c r="R354" s="89">
        <f>+N354*Q354/100</f>
        <v>8.3442857142857143</v>
      </c>
      <c r="S354" s="89">
        <f>IF(M354&lt;=$AG$1,R354,0)</f>
        <v>8.3442857142857143</v>
      </c>
      <c r="T354" s="89">
        <f>IF($AG$1&gt;=M354,N354,0)</f>
        <v>8.4285714285714288</v>
      </c>
      <c r="U354" s="73" t="s">
        <v>1845</v>
      </c>
      <c r="V354" s="100" t="str">
        <f>IF(Q354=100,"CUMPLIDA",IF(M354-$AG$1&lt;0,"VENCIDA",IF(M354-$AG$1&lt;=30,"PRÓXIMA A VENCER",IF(Q354&gt;0,"CON AVANCE","EN TERMINO"))))</f>
        <v>VENCIDA</v>
      </c>
      <c r="W354" s="100" t="str">
        <f>IF(A354&lt;&gt;"",IF(AC354=1,"VENCIDO",IF(AC354=2,"PRÓXIMO A VENCER",IF(AC354=3,"EN TERMINO",IF(AC354=4,"CON AVANCE",IF(AC354=5,"CUMPLIDO",))))),"")</f>
        <v>VENCIDO</v>
      </c>
      <c r="X354" s="96" t="s">
        <v>258</v>
      </c>
      <c r="Y354" s="104" t="str">
        <f t="shared" si="98"/>
        <v>H116R16</v>
      </c>
      <c r="Z354" s="104">
        <f>IF(A354&lt;&gt;"",1,#REF!+1)</f>
        <v>1</v>
      </c>
      <c r="AA354" s="104" t="str">
        <f t="shared" ref="AA354:AA406" si="100">CONCATENATE(Y354," - ",Z354)</f>
        <v>H116R16 - 1</v>
      </c>
      <c r="AB354" s="150">
        <f t="shared" si="95"/>
        <v>1</v>
      </c>
      <c r="AC354" s="150">
        <f t="shared" si="94"/>
        <v>1</v>
      </c>
      <c r="AD354" s="150" t="str">
        <f>IF(A354&lt;&gt;"",MID(F354,1,FIND(" ",F354,1)-1),AD353)</f>
        <v>H116R16.</v>
      </c>
      <c r="AE354" s="150" t="str">
        <f t="shared" si="96"/>
        <v>H116R16</v>
      </c>
      <c r="AF354" s="62"/>
      <c r="AG354" s="62"/>
    </row>
    <row r="355" spans="1:33" s="13" customFormat="1" ht="350.1" customHeight="1" x14ac:dyDescent="0.2">
      <c r="A355" s="141">
        <f>IF(ISBLANK(D355),"",COUNTA($D$2:D355))</f>
        <v>297</v>
      </c>
      <c r="B355" s="125">
        <f t="shared" si="92"/>
        <v>354</v>
      </c>
      <c r="C355" s="73"/>
      <c r="D355" s="88" t="s">
        <v>832</v>
      </c>
      <c r="E355" s="102">
        <v>1406100</v>
      </c>
      <c r="F355" s="85" t="s">
        <v>852</v>
      </c>
      <c r="G355" s="86" t="s">
        <v>251</v>
      </c>
      <c r="H355" s="86" t="s">
        <v>528</v>
      </c>
      <c r="I355" s="86" t="s">
        <v>529</v>
      </c>
      <c r="J355" s="88" t="s">
        <v>9</v>
      </c>
      <c r="K355" s="73">
        <v>1</v>
      </c>
      <c r="L355" s="77">
        <v>43040</v>
      </c>
      <c r="M355" s="77">
        <v>43221</v>
      </c>
      <c r="N355" s="78">
        <f t="shared" si="99"/>
        <v>25.857142857142858</v>
      </c>
      <c r="O355" s="73" t="s">
        <v>522</v>
      </c>
      <c r="P355" s="76">
        <v>1</v>
      </c>
      <c r="Q355" s="79">
        <f>IF(P355/K355&gt;1,100,+P355/K355*100)</f>
        <v>100</v>
      </c>
      <c r="R355" s="89">
        <f>+N355*Q355/100</f>
        <v>25.857142857142858</v>
      </c>
      <c r="S355" s="89">
        <f>IF(M355&lt;=$AG$1,R355,0)</f>
        <v>25.857142857142858</v>
      </c>
      <c r="T355" s="89">
        <f>IF($AG$1&gt;=M355,N355,0)</f>
        <v>25.857142857142858</v>
      </c>
      <c r="U355" s="73"/>
      <c r="V355" s="100" t="str">
        <f>IF(Q355=100,"CUMPLIDA",IF(M355-$AG$1&lt;0,"VENCIDA",IF(M355-$AG$1&lt;=30,"PRÓXIMA A VENCER",IF(Q355&gt;0,"CON AVANCE","EN TERMINO"))))</f>
        <v>CUMPLIDA</v>
      </c>
      <c r="W355" s="100" t="str">
        <f>IF(A355&lt;&gt;"",IF(AC355=1,"VENCIDO",IF(AC355=2,"PRÓXIMO A VENCER",IF(AC355=3,"EN TERMINO",IF(AC355=4,"CON AVANCE",IF(AC355=5,"CUMPLIDO",))))),"")</f>
        <v>CUMPLIDO</v>
      </c>
      <c r="X355" s="96" t="s">
        <v>258</v>
      </c>
      <c r="Y355" s="104" t="str">
        <f t="shared" si="98"/>
        <v>H117R16</v>
      </c>
      <c r="Z355" s="104">
        <f>IF(A355&lt;&gt;"",1,Z354+1)</f>
        <v>1</v>
      </c>
      <c r="AA355" s="104" t="str">
        <f t="shared" si="100"/>
        <v>H117R16 - 1</v>
      </c>
      <c r="AB355" s="150">
        <f t="shared" si="95"/>
        <v>5</v>
      </c>
      <c r="AC355" s="150">
        <f t="shared" si="94"/>
        <v>5</v>
      </c>
      <c r="AD355" s="150" t="str">
        <f>IF(A355&lt;&gt;"",MID(F355,1,FIND(" ",F355,1)-1),AD354)</f>
        <v>H117R16.</v>
      </c>
      <c r="AE355" s="150" t="str">
        <f t="shared" si="96"/>
        <v>H117R16</v>
      </c>
      <c r="AF355" s="62"/>
      <c r="AG355" s="62"/>
    </row>
    <row r="356" spans="1:33" s="13" customFormat="1" ht="350.1" customHeight="1" x14ac:dyDescent="0.2">
      <c r="A356" s="141">
        <f>IF(ISBLANK(D356),"",COUNTA($D$2:D356))</f>
        <v>298</v>
      </c>
      <c r="B356" s="125">
        <f t="shared" si="92"/>
        <v>355</v>
      </c>
      <c r="C356" s="73"/>
      <c r="D356" s="88" t="s">
        <v>832</v>
      </c>
      <c r="E356" s="102">
        <v>1406100</v>
      </c>
      <c r="F356" s="85" t="s">
        <v>854</v>
      </c>
      <c r="G356" s="86" t="s">
        <v>252</v>
      </c>
      <c r="H356" s="86" t="s">
        <v>530</v>
      </c>
      <c r="I356" s="86" t="s">
        <v>531</v>
      </c>
      <c r="J356" s="88" t="s">
        <v>9</v>
      </c>
      <c r="K356" s="73">
        <v>1</v>
      </c>
      <c r="L356" s="77">
        <v>43040</v>
      </c>
      <c r="M356" s="77">
        <v>43250</v>
      </c>
      <c r="N356" s="78">
        <f t="shared" si="97"/>
        <v>30</v>
      </c>
      <c r="O356" s="73" t="s">
        <v>522</v>
      </c>
      <c r="P356" s="76">
        <v>1</v>
      </c>
      <c r="Q356" s="79">
        <f>IF(P356/K356&gt;1,100,+P356/K356*100)</f>
        <v>100</v>
      </c>
      <c r="R356" s="89">
        <f>+N356*Q356/100</f>
        <v>30</v>
      </c>
      <c r="S356" s="89">
        <f>IF(M356&lt;=$AG$1,R356,0)</f>
        <v>30</v>
      </c>
      <c r="T356" s="89">
        <f>IF($AG$1&gt;=M356,N356,0)</f>
        <v>30</v>
      </c>
      <c r="U356" s="73"/>
      <c r="V356" s="100" t="str">
        <f>IF(Q356=100,"CUMPLIDA",IF(M356-$AG$1&lt;0,"VENCIDA",IF(M356-$AG$1&lt;=30,"PRÓXIMA A VENCER",IF(Q356&gt;0,"CON AVANCE","EN TERMINO"))))</f>
        <v>CUMPLIDA</v>
      </c>
      <c r="W356" s="100" t="str">
        <f>IF(A356&lt;&gt;"",IF(AC356=1,"VENCIDO",IF(AC356=2,"PRÓXIMO A VENCER",IF(AC356=3,"EN TERMINO",IF(AC356=4,"CON AVANCE",IF(AC356=5,"CUMPLIDO",))))),"")</f>
        <v>CUMPLIDO</v>
      </c>
      <c r="X356" s="96" t="s">
        <v>258</v>
      </c>
      <c r="Y356" s="104" t="str">
        <f t="shared" si="98"/>
        <v>H119R16</v>
      </c>
      <c r="Z356" s="104">
        <f>IF(A356&lt;&gt;"",1,Z355+1)</f>
        <v>1</v>
      </c>
      <c r="AA356" s="104" t="str">
        <f t="shared" si="100"/>
        <v>H119R16 - 1</v>
      </c>
      <c r="AB356" s="150">
        <f t="shared" si="95"/>
        <v>5</v>
      </c>
      <c r="AC356" s="150">
        <f t="shared" si="94"/>
        <v>5</v>
      </c>
      <c r="AD356" s="150" t="str">
        <f>IF(A356&lt;&gt;"",MID(F356,1,FIND(" ",F356,1)-1),AD355)</f>
        <v>H119R16.</v>
      </c>
      <c r="AE356" s="150" t="str">
        <f t="shared" si="96"/>
        <v>H119R16</v>
      </c>
      <c r="AF356" s="62"/>
      <c r="AG356" s="62"/>
    </row>
    <row r="357" spans="1:33" s="13" customFormat="1" ht="350.1" customHeight="1" x14ac:dyDescent="0.2">
      <c r="A357" s="141">
        <f>IF(ISBLANK(D357),"",COUNTA($D$2:D357))</f>
        <v>299</v>
      </c>
      <c r="B357" s="125">
        <f t="shared" si="92"/>
        <v>356</v>
      </c>
      <c r="C357" s="73"/>
      <c r="D357" s="88" t="s">
        <v>832</v>
      </c>
      <c r="E357" s="102">
        <v>1101001</v>
      </c>
      <c r="F357" s="85" t="s">
        <v>855</v>
      </c>
      <c r="G357" s="86" t="s">
        <v>253</v>
      </c>
      <c r="H357" s="86" t="s">
        <v>532</v>
      </c>
      <c r="I357" s="85" t="s">
        <v>533</v>
      </c>
      <c r="J357" s="73" t="s">
        <v>534</v>
      </c>
      <c r="K357" s="73">
        <v>2</v>
      </c>
      <c r="L357" s="77">
        <v>43040</v>
      </c>
      <c r="M357" s="77">
        <v>43250</v>
      </c>
      <c r="N357" s="78">
        <f t="shared" si="97"/>
        <v>30</v>
      </c>
      <c r="O357" s="73" t="s">
        <v>522</v>
      </c>
      <c r="P357" s="76">
        <v>2</v>
      </c>
      <c r="Q357" s="79">
        <f>IF(P357/K357&gt;1,100,+P357/K357*100)</f>
        <v>100</v>
      </c>
      <c r="R357" s="89">
        <f>+N357*Q357/100</f>
        <v>30</v>
      </c>
      <c r="S357" s="89">
        <f>IF(M357&lt;=$AG$1,R357,0)</f>
        <v>30</v>
      </c>
      <c r="T357" s="89">
        <f>IF($AG$1&gt;=M357,N357,0)</f>
        <v>30</v>
      </c>
      <c r="U357" s="73"/>
      <c r="V357" s="100" t="str">
        <f>IF(Q357=100,"CUMPLIDA",IF(M357-$AG$1&lt;0,"VENCIDA",IF(M357-$AG$1&lt;=30,"PRÓXIMA A VENCER",IF(Q357&gt;0,"CON AVANCE","EN TERMINO"))))</f>
        <v>CUMPLIDA</v>
      </c>
      <c r="W357" s="100" t="str">
        <f>IF(A357&lt;&gt;"",IF(AC357=1,"VENCIDO",IF(AC357=2,"PRÓXIMO A VENCER",IF(AC357=3,"EN TERMINO",IF(AC357=4,"CON AVANCE",IF(AC357=5,"CUMPLIDO",))))),"")</f>
        <v>CUMPLIDO</v>
      </c>
      <c r="X357" s="96" t="s">
        <v>258</v>
      </c>
      <c r="Y357" s="104" t="str">
        <f t="shared" si="98"/>
        <v>H121R16</v>
      </c>
      <c r="Z357" s="104">
        <f>IF(A357&lt;&gt;"",1,Z356+1)</f>
        <v>1</v>
      </c>
      <c r="AA357" s="104" t="str">
        <f t="shared" si="100"/>
        <v>H121R16 - 1</v>
      </c>
      <c r="AB357" s="150">
        <f t="shared" si="95"/>
        <v>5</v>
      </c>
      <c r="AC357" s="150">
        <f t="shared" si="94"/>
        <v>5</v>
      </c>
      <c r="AD357" s="150" t="str">
        <f>IF(A357&lt;&gt;"",MID(F357,1,FIND(" ",F357,1)-1),AD356)</f>
        <v>H121R16.</v>
      </c>
      <c r="AE357" s="150" t="str">
        <f t="shared" si="96"/>
        <v>H121R16</v>
      </c>
      <c r="AF357" s="62"/>
      <c r="AG357" s="62"/>
    </row>
    <row r="358" spans="1:33" s="13" customFormat="1" ht="350.1" customHeight="1" x14ac:dyDescent="0.2">
      <c r="A358" s="141">
        <f>IF(ISBLANK(D358),"",COUNTA($D$2:D358))</f>
        <v>300</v>
      </c>
      <c r="B358" s="125">
        <f t="shared" si="92"/>
        <v>357</v>
      </c>
      <c r="C358" s="73"/>
      <c r="D358" s="88" t="s">
        <v>833</v>
      </c>
      <c r="E358" s="102">
        <v>1604001</v>
      </c>
      <c r="F358" s="85" t="s">
        <v>887</v>
      </c>
      <c r="G358" s="86" t="s">
        <v>888</v>
      </c>
      <c r="H358" s="86" t="s">
        <v>535</v>
      </c>
      <c r="I358" s="85" t="s">
        <v>538</v>
      </c>
      <c r="J358" s="73" t="s">
        <v>9</v>
      </c>
      <c r="K358" s="73">
        <v>1</v>
      </c>
      <c r="L358" s="77">
        <v>43040</v>
      </c>
      <c r="M358" s="77">
        <v>43099</v>
      </c>
      <c r="N358" s="78">
        <f t="shared" si="97"/>
        <v>8.4285714285714288</v>
      </c>
      <c r="O358" s="73" t="s">
        <v>522</v>
      </c>
      <c r="P358" s="76">
        <v>1</v>
      </c>
      <c r="Q358" s="79">
        <f>IF(P358/K358&gt;1,100,+P358/K358*100)</f>
        <v>100</v>
      </c>
      <c r="R358" s="89">
        <f>+N358*Q358/100</f>
        <v>8.4285714285714288</v>
      </c>
      <c r="S358" s="89">
        <f>IF(M358&lt;=$AG$1,R358,0)</f>
        <v>8.4285714285714288</v>
      </c>
      <c r="T358" s="89">
        <f>IF($AG$1&gt;=M358,N358,0)</f>
        <v>8.4285714285714288</v>
      </c>
      <c r="U358" s="73"/>
      <c r="V358" s="100" t="str">
        <f>IF(Q358=100,"CUMPLIDA",IF(M358-$AG$1&lt;0,"VENCIDA",IF(M358-$AG$1&lt;=30,"PRÓXIMA A VENCER",IF(Q358&gt;0,"CON AVANCE","EN TERMINO"))))</f>
        <v>CUMPLIDA</v>
      </c>
      <c r="W358" s="100" t="str">
        <f>IF(A358&lt;&gt;"",IF(AC358=1,"VENCIDO",IF(AC358=2,"PRÓXIMO A VENCER",IF(AC358=3,"EN TERMINO",IF(AC358=4,"CON AVANCE",IF(AC358=5,"CUMPLIDO",))))),"")</f>
        <v>CUMPLIDO</v>
      </c>
      <c r="X358" s="96" t="s">
        <v>258</v>
      </c>
      <c r="Y358" s="104" t="str">
        <f t="shared" si="98"/>
        <v>H122R16</v>
      </c>
      <c r="Z358" s="104">
        <f>IF(A358&lt;&gt;"",1,Z357+1)</f>
        <v>1</v>
      </c>
      <c r="AA358" s="104" t="str">
        <f t="shared" si="100"/>
        <v>H122R16 - 1</v>
      </c>
      <c r="AB358" s="150">
        <f t="shared" si="95"/>
        <v>5</v>
      </c>
      <c r="AC358" s="150">
        <f t="shared" si="94"/>
        <v>5</v>
      </c>
      <c r="AD358" s="150" t="str">
        <f>IF(A358&lt;&gt;"",MID(F358,1,FIND(" ",F358,1)-1),AD357)</f>
        <v>H122R16.</v>
      </c>
      <c r="AE358" s="150" t="str">
        <f t="shared" si="96"/>
        <v>H122R16</v>
      </c>
      <c r="AF358" s="62"/>
      <c r="AG358" s="62"/>
    </row>
    <row r="359" spans="1:33" s="13" customFormat="1" ht="350.1" customHeight="1" x14ac:dyDescent="0.2">
      <c r="A359" s="141">
        <f>IF(ISBLANK(D359),"",COUNTA($D$2:D359))</f>
        <v>301</v>
      </c>
      <c r="B359" s="125">
        <f t="shared" si="92"/>
        <v>358</v>
      </c>
      <c r="C359" s="73"/>
      <c r="D359" s="88" t="s">
        <v>833</v>
      </c>
      <c r="E359" s="102">
        <v>1405004</v>
      </c>
      <c r="F359" s="85" t="s">
        <v>856</v>
      </c>
      <c r="G359" s="86" t="s">
        <v>254</v>
      </c>
      <c r="H359" s="86" t="s">
        <v>536</v>
      </c>
      <c r="I359" s="85" t="s">
        <v>537</v>
      </c>
      <c r="J359" s="73" t="s">
        <v>21</v>
      </c>
      <c r="K359" s="73">
        <v>3</v>
      </c>
      <c r="L359" s="77">
        <v>43040</v>
      </c>
      <c r="M359" s="77">
        <v>43342</v>
      </c>
      <c r="N359" s="78">
        <f t="shared" si="97"/>
        <v>43.142857142857146</v>
      </c>
      <c r="O359" s="73" t="s">
        <v>522</v>
      </c>
      <c r="P359" s="76">
        <v>3</v>
      </c>
      <c r="Q359" s="79">
        <f>IF(P359/K359&gt;1,100,+P359/K359*100)</f>
        <v>100</v>
      </c>
      <c r="R359" s="89">
        <f>+N359*Q359/100</f>
        <v>43.142857142857146</v>
      </c>
      <c r="S359" s="89">
        <f>IF(M359&lt;=$AG$1,R359,0)</f>
        <v>43.142857142857146</v>
      </c>
      <c r="T359" s="89">
        <f>IF($AG$1&gt;=M359,N359,0)</f>
        <v>43.142857142857146</v>
      </c>
      <c r="U359" s="73"/>
      <c r="V359" s="100" t="str">
        <f>IF(Q359=100,"CUMPLIDA",IF(M359-$AG$1&lt;0,"VENCIDA",IF(M359-$AG$1&lt;=30,"PRÓXIMA A VENCER",IF(Q359&gt;0,"CON AVANCE","EN TERMINO"))))</f>
        <v>CUMPLIDA</v>
      </c>
      <c r="W359" s="100" t="str">
        <f>IF(A359&lt;&gt;"",IF(AC359=1,"VENCIDO",IF(AC359=2,"PRÓXIMO A VENCER",IF(AC359=3,"EN TERMINO",IF(AC359=4,"CON AVANCE",IF(AC359=5,"CUMPLIDO",))))),"")</f>
        <v>CUMPLIDO</v>
      </c>
      <c r="X359" s="96" t="s">
        <v>258</v>
      </c>
      <c r="Y359" s="104" t="str">
        <f t="shared" si="98"/>
        <v>H123R16</v>
      </c>
      <c r="Z359" s="104">
        <f>IF(A359&lt;&gt;"",1,Z358+1)</f>
        <v>1</v>
      </c>
      <c r="AA359" s="104" t="str">
        <f t="shared" si="100"/>
        <v>H123R16 - 1</v>
      </c>
      <c r="AB359" s="150">
        <f t="shared" si="95"/>
        <v>5</v>
      </c>
      <c r="AC359" s="150">
        <f t="shared" si="94"/>
        <v>5</v>
      </c>
      <c r="AD359" s="150" t="str">
        <f>IF(A359&lt;&gt;"",MID(F359,1,FIND(" ",F359,1)-1),AD358)</f>
        <v>H123R16.</v>
      </c>
      <c r="AE359" s="150" t="str">
        <f t="shared" si="96"/>
        <v>H123R16</v>
      </c>
      <c r="AF359" s="62"/>
      <c r="AG359" s="62"/>
    </row>
    <row r="360" spans="1:33" s="13" customFormat="1" ht="350.1" customHeight="1" x14ac:dyDescent="0.2">
      <c r="A360" s="141">
        <f>IF(ISBLANK(D360),"",COUNTA($D$2:D360))</f>
        <v>302</v>
      </c>
      <c r="B360" s="125">
        <f t="shared" si="92"/>
        <v>359</v>
      </c>
      <c r="C360" s="73"/>
      <c r="D360" s="88" t="s">
        <v>832</v>
      </c>
      <c r="E360" s="102">
        <v>1405004</v>
      </c>
      <c r="F360" s="85" t="s">
        <v>542</v>
      </c>
      <c r="G360" s="86" t="s">
        <v>255</v>
      </c>
      <c r="H360" s="86" t="s">
        <v>539</v>
      </c>
      <c r="I360" s="85" t="s">
        <v>540</v>
      </c>
      <c r="J360" s="73" t="s">
        <v>541</v>
      </c>
      <c r="K360" s="73">
        <v>10</v>
      </c>
      <c r="L360" s="77">
        <v>43040</v>
      </c>
      <c r="M360" s="77">
        <v>43388</v>
      </c>
      <c r="N360" s="78">
        <f t="shared" si="97"/>
        <v>49.714285714285715</v>
      </c>
      <c r="O360" s="73" t="s">
        <v>522</v>
      </c>
      <c r="P360" s="76">
        <v>10</v>
      </c>
      <c r="Q360" s="79">
        <f>IF(P360/K360&gt;1,100,+P360/K360*100)</f>
        <v>100</v>
      </c>
      <c r="R360" s="89">
        <f>+N360*Q360/100</f>
        <v>49.714285714285715</v>
      </c>
      <c r="S360" s="89">
        <f>IF(M360&lt;=$AG$1,R360,0)</f>
        <v>49.714285714285715</v>
      </c>
      <c r="T360" s="89">
        <f>IF($AG$1&gt;=M360,N360,0)</f>
        <v>49.714285714285715</v>
      </c>
      <c r="U360" s="73"/>
      <c r="V360" s="100" t="str">
        <f>IF(Q360=100,"CUMPLIDA",IF(M360-$AG$1&lt;0,"VENCIDA",IF(M360-$AG$1&lt;=30,"PRÓXIMA A VENCER",IF(Q360&gt;0,"CON AVANCE","EN TERMINO"))))</f>
        <v>CUMPLIDA</v>
      </c>
      <c r="W360" s="100" t="str">
        <f>IF(A360&lt;&gt;"",IF(AC360=1,"VENCIDO",IF(AC360=2,"PRÓXIMO A VENCER",IF(AC360=3,"EN TERMINO",IF(AC360=4,"CON AVANCE",IF(AC360=5,"CUMPLIDO",))))),"")</f>
        <v>CUMPLIDO</v>
      </c>
      <c r="X360" s="96" t="s">
        <v>258</v>
      </c>
      <c r="Y360" s="104" t="str">
        <f t="shared" si="98"/>
        <v>H124R16</v>
      </c>
      <c r="Z360" s="104">
        <f>IF(A360&lt;&gt;"",1,Z359+1)</f>
        <v>1</v>
      </c>
      <c r="AA360" s="104" t="str">
        <f t="shared" si="100"/>
        <v>H124R16 - 1</v>
      </c>
      <c r="AB360" s="150">
        <f t="shared" si="95"/>
        <v>5</v>
      </c>
      <c r="AC360" s="150">
        <f t="shared" si="94"/>
        <v>5</v>
      </c>
      <c r="AD360" s="150" t="str">
        <f>IF(A360&lt;&gt;"",MID(F360,1,FIND(" ",F360,1)-1),AD359)</f>
        <v>H124R16.Utilización</v>
      </c>
      <c r="AE360" s="150" t="str">
        <f t="shared" si="96"/>
        <v>H124R16</v>
      </c>
      <c r="AF360" s="62"/>
      <c r="AG360" s="62"/>
    </row>
    <row r="361" spans="1:33" s="13" customFormat="1" ht="350.1" customHeight="1" x14ac:dyDescent="0.2">
      <c r="A361" s="141">
        <f>IF(ISBLANK(D361),"",COUNTA($D$2:D361))</f>
        <v>303</v>
      </c>
      <c r="B361" s="125">
        <f t="shared" si="92"/>
        <v>360</v>
      </c>
      <c r="C361" s="73"/>
      <c r="D361" s="88" t="s">
        <v>832</v>
      </c>
      <c r="E361" s="88">
        <v>1103002</v>
      </c>
      <c r="F361" s="86" t="s">
        <v>149</v>
      </c>
      <c r="G361" s="86" t="s">
        <v>150</v>
      </c>
      <c r="H361" s="86" t="s">
        <v>1454</v>
      </c>
      <c r="I361" s="86" t="s">
        <v>1403</v>
      </c>
      <c r="J361" s="88" t="s">
        <v>1404</v>
      </c>
      <c r="K361" s="73">
        <v>1</v>
      </c>
      <c r="L361" s="77">
        <v>43862</v>
      </c>
      <c r="M361" s="77">
        <v>43979</v>
      </c>
      <c r="N361" s="78">
        <f t="shared" si="97"/>
        <v>16.714285714285715</v>
      </c>
      <c r="O361" s="73" t="s">
        <v>2043</v>
      </c>
      <c r="P361" s="76">
        <v>1</v>
      </c>
      <c r="Q361" s="79">
        <f>IF(P361/K361&gt;1,100,+P361/K361*100)</f>
        <v>100</v>
      </c>
      <c r="R361" s="89">
        <f>+N361*Q361/100</f>
        <v>16.714285714285715</v>
      </c>
      <c r="S361" s="89">
        <f>IF(M361&lt;=$AG$1,R361,0)</f>
        <v>16.714285714285715</v>
      </c>
      <c r="T361" s="89">
        <f>IF($AG$1&gt;=M361,N361,0)</f>
        <v>16.714285714285715</v>
      </c>
      <c r="U361" s="73"/>
      <c r="V361" s="100" t="str">
        <f>IF(Q361=100,"CUMPLIDA",IF(M361-$AG$1&lt;0,"VENCIDA",IF(M361-$AG$1&lt;=30,"PRÓXIMA A VENCER",IF(Q361&gt;0,"CON AVANCE","EN TERMINO"))))</f>
        <v>CUMPLIDA</v>
      </c>
      <c r="W361" s="100" t="str">
        <f>IF(A361&lt;&gt;"",IF(AC361=1,"VENCIDO",IF(AC361=2,"PRÓXIMO A VENCER",IF(AC361=3,"EN TERMINO",IF(AC361=4,"CON AVANCE",IF(AC361=5,"CUMPLIDO",))))),"")</f>
        <v>CUMPLIDO</v>
      </c>
      <c r="X361" s="96" t="s">
        <v>167</v>
      </c>
      <c r="Y361" s="104" t="str">
        <f t="shared" si="98"/>
        <v>H1D16</v>
      </c>
      <c r="Z361" s="104">
        <f>IF(A361&lt;&gt;"",1,#REF!+1)</f>
        <v>1</v>
      </c>
      <c r="AA361" s="104" t="str">
        <f t="shared" si="100"/>
        <v>H1D16 - 1</v>
      </c>
      <c r="AB361" s="150">
        <f t="shared" si="95"/>
        <v>5</v>
      </c>
      <c r="AC361" s="150">
        <f t="shared" si="94"/>
        <v>5</v>
      </c>
      <c r="AD361" s="150" t="str">
        <f>IF(A361&lt;&gt;"",MID(F361,1,FIND(" ",F361,1)-1),AD360)</f>
        <v>H1D16.</v>
      </c>
      <c r="AE361" s="150" t="str">
        <f t="shared" si="96"/>
        <v>H1D16</v>
      </c>
      <c r="AF361" s="62"/>
      <c r="AG361" s="62"/>
    </row>
    <row r="362" spans="1:33" s="13" customFormat="1" ht="350.1" customHeight="1" x14ac:dyDescent="0.2">
      <c r="A362" s="141">
        <f>IF(ISBLANK(D362),"",COUNTA($D$2:D362))</f>
        <v>304</v>
      </c>
      <c r="B362" s="125">
        <f t="shared" si="92"/>
        <v>361</v>
      </c>
      <c r="C362" s="73"/>
      <c r="D362" s="88" t="s">
        <v>976</v>
      </c>
      <c r="E362" s="88">
        <v>1103002</v>
      </c>
      <c r="F362" s="86" t="s">
        <v>972</v>
      </c>
      <c r="G362" s="86" t="s">
        <v>640</v>
      </c>
      <c r="H362" s="86" t="s">
        <v>973</v>
      </c>
      <c r="I362" s="86" t="s">
        <v>639</v>
      </c>
      <c r="J362" s="88" t="s">
        <v>397</v>
      </c>
      <c r="K362" s="73">
        <v>1</v>
      </c>
      <c r="L362" s="77">
        <v>43040</v>
      </c>
      <c r="M362" s="77">
        <v>43099</v>
      </c>
      <c r="N362" s="78">
        <f t="shared" si="97"/>
        <v>8.4285714285714288</v>
      </c>
      <c r="O362" s="74" t="s">
        <v>2036</v>
      </c>
      <c r="P362" s="76">
        <v>1</v>
      </c>
      <c r="Q362" s="79">
        <f>IF(P362/K362&gt;1,100,+P362/K362*100)</f>
        <v>100</v>
      </c>
      <c r="R362" s="89">
        <f>+N362*Q362/100</f>
        <v>8.4285714285714288</v>
      </c>
      <c r="S362" s="89">
        <f>IF(M362&lt;=$AG$1,R362,0)</f>
        <v>8.4285714285714288</v>
      </c>
      <c r="T362" s="89">
        <f>IF($AG$1&gt;=M362,N362,0)</f>
        <v>8.4285714285714288</v>
      </c>
      <c r="U362" s="73"/>
      <c r="V362" s="100" t="str">
        <f>IF(Q362=100,"CUMPLIDA",IF(M362-$AG$1&lt;0,"VENCIDA",IF(M362-$AG$1&lt;=30,"PRÓXIMA A VENCER",IF(Q362&gt;0,"CON AVANCE","EN TERMINO"))))</f>
        <v>CUMPLIDA</v>
      </c>
      <c r="W362" s="100" t="str">
        <f>IF(A362&lt;&gt;"",IF(AC362=1,"VENCIDO",IF(AC362=2,"PRÓXIMO A VENCER",IF(AC362=3,"EN TERMINO",IF(AC362=4,"CON AVANCE",IF(AC362=5,"CUMPLIDO",))))),"")</f>
        <v>CUMPLIDO</v>
      </c>
      <c r="X362" s="96" t="s">
        <v>167</v>
      </c>
      <c r="Y362" s="104" t="str">
        <f t="shared" si="98"/>
        <v>H2D16</v>
      </c>
      <c r="Z362" s="104">
        <f>IF(A362&lt;&gt;"",1,Z361+1)</f>
        <v>1</v>
      </c>
      <c r="AA362" s="104" t="str">
        <f t="shared" si="100"/>
        <v>H2D16 - 1</v>
      </c>
      <c r="AB362" s="150">
        <f t="shared" si="95"/>
        <v>5</v>
      </c>
      <c r="AC362" s="150">
        <f t="shared" si="94"/>
        <v>5</v>
      </c>
      <c r="AD362" s="150" t="str">
        <f>IF(A362&lt;&gt;"",MID(F362,1,FIND(" ",F362,1)-1),AD361)</f>
        <v>H2D16.</v>
      </c>
      <c r="AE362" s="150" t="str">
        <f t="shared" si="96"/>
        <v>H2D16</v>
      </c>
      <c r="AF362" s="62"/>
      <c r="AG362" s="62"/>
    </row>
    <row r="363" spans="1:33" s="13" customFormat="1" ht="350.1" customHeight="1" x14ac:dyDescent="0.2">
      <c r="A363" s="141" t="str">
        <f>IF(ISBLANK(D363),"",COUNTA($D$2:D363))</f>
        <v/>
      </c>
      <c r="B363" s="125">
        <f t="shared" si="92"/>
        <v>362</v>
      </c>
      <c r="C363" s="73"/>
      <c r="D363" s="88"/>
      <c r="E363" s="88">
        <v>1103002</v>
      </c>
      <c r="F363" s="86" t="s">
        <v>974</v>
      </c>
      <c r="G363" s="86" t="s">
        <v>151</v>
      </c>
      <c r="H363" s="85" t="s">
        <v>975</v>
      </c>
      <c r="I363" s="85" t="s">
        <v>379</v>
      </c>
      <c r="J363" s="73" t="s">
        <v>380</v>
      </c>
      <c r="K363" s="73">
        <v>1</v>
      </c>
      <c r="L363" s="77">
        <v>43040</v>
      </c>
      <c r="M363" s="77">
        <v>43099</v>
      </c>
      <c r="N363" s="78">
        <f t="shared" si="97"/>
        <v>8.4285714285714288</v>
      </c>
      <c r="O363" s="73" t="s">
        <v>2039</v>
      </c>
      <c r="P363" s="76">
        <v>1</v>
      </c>
      <c r="Q363" s="79">
        <f>IF(P363/K363&gt;1,100,+P363/K363*100)</f>
        <v>100</v>
      </c>
      <c r="R363" s="89">
        <f>+N363*Q363/100</f>
        <v>8.4285714285714288</v>
      </c>
      <c r="S363" s="89">
        <f>IF(M363&lt;=$AG$1,R363,0)</f>
        <v>8.4285714285714288</v>
      </c>
      <c r="T363" s="89">
        <f>IF($AG$1&gt;=M363,N363,0)</f>
        <v>8.4285714285714288</v>
      </c>
      <c r="U363" s="73"/>
      <c r="V363" s="100" t="str">
        <f>IF(Q363=100,"CUMPLIDA",IF(M363-$AG$1&lt;0,"VENCIDA",IF(M363-$AG$1&lt;=30,"PRÓXIMA A VENCER",IF(Q363&gt;0,"CON AVANCE","EN TERMINO"))))</f>
        <v>CUMPLIDA</v>
      </c>
      <c r="W363" s="100" t="str">
        <f>IF(A363&lt;&gt;"",IF(AC363=1,"VENCIDO",IF(AC363=2,"PRÓXIMO A VENCER",IF(AC363=3,"EN TERMINO",IF(AC363=4,"CON AVANCE",IF(AC363=5,"CUMPLIDO",))))),"")</f>
        <v/>
      </c>
      <c r="X363" s="96" t="s">
        <v>167</v>
      </c>
      <c r="Y363" s="104" t="str">
        <f t="shared" si="98"/>
        <v>H2D16</v>
      </c>
      <c r="Z363" s="104">
        <f>IF(A363&lt;&gt;"",1,Z362+1)</f>
        <v>2</v>
      </c>
      <c r="AA363" s="104" t="str">
        <f t="shared" si="100"/>
        <v>H2D16 - 2</v>
      </c>
      <c r="AB363" s="150">
        <f t="shared" si="95"/>
        <v>5</v>
      </c>
      <c r="AC363" s="150">
        <f t="shared" si="94"/>
        <v>5</v>
      </c>
      <c r="AD363" s="150" t="str">
        <f>IF(A363&lt;&gt;"",MID(F363,1,FIND(" ",F363,1)-1),AD362)</f>
        <v>H2D16.</v>
      </c>
      <c r="AE363" s="150" t="str">
        <f t="shared" si="96"/>
        <v>H2D16</v>
      </c>
      <c r="AF363" s="62"/>
      <c r="AG363" s="62"/>
    </row>
    <row r="364" spans="1:33" s="13" customFormat="1" ht="350.1" customHeight="1" x14ac:dyDescent="0.2">
      <c r="A364" s="141">
        <f>IF(ISBLANK(D364),"",COUNTA($D$2:D364))</f>
        <v>305</v>
      </c>
      <c r="B364" s="125">
        <f t="shared" si="92"/>
        <v>363</v>
      </c>
      <c r="C364" s="73"/>
      <c r="D364" s="88" t="s">
        <v>976</v>
      </c>
      <c r="E364" s="88">
        <v>1103002</v>
      </c>
      <c r="F364" s="86" t="s">
        <v>641</v>
      </c>
      <c r="G364" s="86" t="s">
        <v>150</v>
      </c>
      <c r="H364" s="86" t="s">
        <v>1454</v>
      </c>
      <c r="I364" s="86" t="s">
        <v>1403</v>
      </c>
      <c r="J364" s="88" t="s">
        <v>1404</v>
      </c>
      <c r="K364" s="73">
        <v>1</v>
      </c>
      <c r="L364" s="77">
        <v>43862</v>
      </c>
      <c r="M364" s="77">
        <v>43979</v>
      </c>
      <c r="N364" s="78">
        <f t="shared" si="97"/>
        <v>16.714285714285715</v>
      </c>
      <c r="O364" s="73" t="s">
        <v>2043</v>
      </c>
      <c r="P364" s="76">
        <v>1</v>
      </c>
      <c r="Q364" s="79">
        <f>IF(P364/K364&gt;1,100,+P364/K364*100)</f>
        <v>100</v>
      </c>
      <c r="R364" s="89">
        <f>+N364*Q364/100</f>
        <v>16.714285714285715</v>
      </c>
      <c r="S364" s="89">
        <f>IF(M364&lt;=$AG$1,R364,0)</f>
        <v>16.714285714285715</v>
      </c>
      <c r="T364" s="89">
        <f>IF($AG$1&gt;=M364,N364,0)</f>
        <v>16.714285714285715</v>
      </c>
      <c r="U364" s="73"/>
      <c r="V364" s="100" t="str">
        <f>IF(Q364=100,"CUMPLIDA",IF(M364-$AG$1&lt;0,"VENCIDA",IF(M364-$AG$1&lt;=30,"PRÓXIMA A VENCER",IF(Q364&gt;0,"CON AVANCE","EN TERMINO"))))</f>
        <v>CUMPLIDA</v>
      </c>
      <c r="W364" s="100" t="str">
        <f>IF(A364&lt;&gt;"",IF(AC364=1,"VENCIDO",IF(AC364=2,"PRÓXIMO A VENCER",IF(AC364=3,"EN TERMINO",IF(AC364=4,"CON AVANCE",IF(AC364=5,"CUMPLIDO",))))),"")</f>
        <v>CUMPLIDO</v>
      </c>
      <c r="X364" s="96" t="s">
        <v>167</v>
      </c>
      <c r="Y364" s="104" t="str">
        <f t="shared" si="98"/>
        <v>H3D16</v>
      </c>
      <c r="Z364" s="104">
        <f>IF(A364&lt;&gt;"",1,Z363+1)</f>
        <v>1</v>
      </c>
      <c r="AA364" s="104" t="str">
        <f t="shared" si="100"/>
        <v>H3D16 - 1</v>
      </c>
      <c r="AB364" s="150">
        <f t="shared" si="95"/>
        <v>5</v>
      </c>
      <c r="AC364" s="150">
        <f t="shared" si="94"/>
        <v>5</v>
      </c>
      <c r="AD364" s="150" t="str">
        <f>IF(A364&lt;&gt;"",MID(F364,1,FIND(" ",F364,1)-1),AD363)</f>
        <v>H3D16.</v>
      </c>
      <c r="AE364" s="150" t="str">
        <f t="shared" si="96"/>
        <v>H3D16</v>
      </c>
      <c r="AF364" s="62"/>
      <c r="AG364" s="62"/>
    </row>
    <row r="365" spans="1:33" s="13" customFormat="1" ht="350.1" customHeight="1" x14ac:dyDescent="0.2">
      <c r="A365" s="141">
        <f>IF(ISBLANK(D365),"",COUNTA($D$2:D365))</f>
        <v>306</v>
      </c>
      <c r="B365" s="125">
        <f t="shared" si="92"/>
        <v>364</v>
      </c>
      <c r="C365" s="73"/>
      <c r="D365" s="88" t="s">
        <v>976</v>
      </c>
      <c r="E365" s="88">
        <v>1103002</v>
      </c>
      <c r="F365" s="86" t="s">
        <v>264</v>
      </c>
      <c r="G365" s="86" t="s">
        <v>152</v>
      </c>
      <c r="H365" s="85" t="s">
        <v>646</v>
      </c>
      <c r="I365" s="85" t="s">
        <v>643</v>
      </c>
      <c r="J365" s="73" t="s">
        <v>8</v>
      </c>
      <c r="K365" s="73">
        <v>1</v>
      </c>
      <c r="L365" s="77">
        <v>43115</v>
      </c>
      <c r="M365" s="77">
        <v>43159</v>
      </c>
      <c r="N365" s="78">
        <f t="shared" ref="N365:N410" si="101">(+M365-L365)/7</f>
        <v>6.2857142857142856</v>
      </c>
      <c r="O365" s="74" t="s">
        <v>2036</v>
      </c>
      <c r="P365" s="76">
        <v>1</v>
      </c>
      <c r="Q365" s="79">
        <f>IF(P365/K365&gt;1,100,+P365/K365*100)</f>
        <v>100</v>
      </c>
      <c r="R365" s="89">
        <f>+N365*Q365/100</f>
        <v>6.2857142857142856</v>
      </c>
      <c r="S365" s="89">
        <f>IF(M365&lt;=$AG$1,R365,0)</f>
        <v>6.2857142857142856</v>
      </c>
      <c r="T365" s="89">
        <f>IF($AG$1&gt;=M365,N365,0)</f>
        <v>6.2857142857142856</v>
      </c>
      <c r="U365" s="73"/>
      <c r="V365" s="100" t="str">
        <f>IF(Q365=100,"CUMPLIDA",IF(M365-$AG$1&lt;0,"VENCIDA",IF(M365-$AG$1&lt;=30,"PRÓXIMA A VENCER",IF(Q365&gt;0,"CON AVANCE","EN TERMINO"))))</f>
        <v>CUMPLIDA</v>
      </c>
      <c r="W365" s="100" t="str">
        <f>IF(A365&lt;&gt;"",IF(AC365=1,"VENCIDO",IF(AC365=2,"PRÓXIMO A VENCER",IF(AC365=3,"EN TERMINO",IF(AC365=4,"CON AVANCE",IF(AC365=5,"CUMPLIDO",))))),"")</f>
        <v>CUMPLIDO</v>
      </c>
      <c r="X365" s="96" t="s">
        <v>167</v>
      </c>
      <c r="Y365" s="104" t="str">
        <f t="shared" si="98"/>
        <v>H4D16</v>
      </c>
      <c r="Z365" s="104">
        <f>IF(A365&lt;&gt;"",1,Z364+1)</f>
        <v>1</v>
      </c>
      <c r="AA365" s="104" t="str">
        <f t="shared" si="100"/>
        <v>H4D16 - 1</v>
      </c>
      <c r="AB365" s="150">
        <f t="shared" si="95"/>
        <v>5</v>
      </c>
      <c r="AC365" s="150">
        <f t="shared" si="94"/>
        <v>5</v>
      </c>
      <c r="AD365" s="150" t="str">
        <f>IF(A365&lt;&gt;"",MID(F365,1,FIND(" ",F365,1)-1),AD364)</f>
        <v>H4D16.</v>
      </c>
      <c r="AE365" s="150" t="str">
        <f t="shared" si="96"/>
        <v>H4D16</v>
      </c>
      <c r="AF365" s="62"/>
      <c r="AG365" s="62"/>
    </row>
    <row r="366" spans="1:33" s="13" customFormat="1" ht="350.1" customHeight="1" x14ac:dyDescent="0.2">
      <c r="A366" s="141">
        <f>IF(ISBLANK(D366),"",COUNTA($D$2:D366))</f>
        <v>307</v>
      </c>
      <c r="B366" s="125">
        <f t="shared" si="92"/>
        <v>365</v>
      </c>
      <c r="C366" s="73"/>
      <c r="D366" s="88" t="s">
        <v>976</v>
      </c>
      <c r="E366" s="88">
        <v>1702011</v>
      </c>
      <c r="F366" s="86" t="s">
        <v>857</v>
      </c>
      <c r="G366" s="86" t="s">
        <v>153</v>
      </c>
      <c r="H366" s="86" t="s">
        <v>645</v>
      </c>
      <c r="I366" s="86" t="s">
        <v>644</v>
      </c>
      <c r="J366" s="88" t="s">
        <v>642</v>
      </c>
      <c r="K366" s="73">
        <v>1</v>
      </c>
      <c r="L366" s="77">
        <v>43132</v>
      </c>
      <c r="M366" s="77">
        <v>43281</v>
      </c>
      <c r="N366" s="78">
        <f t="shared" si="101"/>
        <v>21.285714285714285</v>
      </c>
      <c r="O366" s="74" t="s">
        <v>2036</v>
      </c>
      <c r="P366" s="76">
        <v>1</v>
      </c>
      <c r="Q366" s="79">
        <f>IF(P366/K366&gt;1,100,+P366/K366*100)</f>
        <v>100</v>
      </c>
      <c r="R366" s="89">
        <f>+N366*Q366/100</f>
        <v>21.285714285714285</v>
      </c>
      <c r="S366" s="89">
        <f>IF(M366&lt;=$AG$1,R366,0)</f>
        <v>21.285714285714285</v>
      </c>
      <c r="T366" s="89">
        <f>IF($AG$1&gt;=M366,N366,0)</f>
        <v>21.285714285714285</v>
      </c>
      <c r="U366" s="73"/>
      <c r="V366" s="100" t="str">
        <f>IF(Q366=100,"CUMPLIDA",IF(M366-$AG$1&lt;0,"VENCIDA",IF(M366-$AG$1&lt;=30,"PRÓXIMA A VENCER",IF(Q366&gt;0,"CON AVANCE","EN TERMINO"))))</f>
        <v>CUMPLIDA</v>
      </c>
      <c r="W366" s="100" t="str">
        <f>IF(A366&lt;&gt;"",IF(AC366=1,"VENCIDO",IF(AC366=2,"PRÓXIMO A VENCER",IF(AC366=3,"EN TERMINO",IF(AC366=4,"CON AVANCE",IF(AC366=5,"CUMPLIDO",))))),"")</f>
        <v>CUMPLIDO</v>
      </c>
      <c r="X366" s="96" t="s">
        <v>167</v>
      </c>
      <c r="Y366" s="104" t="str">
        <f t="shared" si="98"/>
        <v>H5D16</v>
      </c>
      <c r="Z366" s="104">
        <f>IF(A366&lt;&gt;"",1,Z365+1)</f>
        <v>1</v>
      </c>
      <c r="AA366" s="104" t="str">
        <f t="shared" si="100"/>
        <v>H5D16 - 1</v>
      </c>
      <c r="AB366" s="150">
        <f t="shared" si="95"/>
        <v>5</v>
      </c>
      <c r="AC366" s="150">
        <f t="shared" si="94"/>
        <v>5</v>
      </c>
      <c r="AD366" s="150" t="str">
        <f>IF(A366&lt;&gt;"",MID(F366,1,FIND(" ",F366,1)-1),AD365)</f>
        <v>H5D16.</v>
      </c>
      <c r="AE366" s="150" t="str">
        <f t="shared" si="96"/>
        <v>H5D16</v>
      </c>
      <c r="AF366" s="62"/>
      <c r="AG366" s="62"/>
    </row>
    <row r="367" spans="1:33" s="13" customFormat="1" ht="350.1" customHeight="1" x14ac:dyDescent="0.2">
      <c r="A367" s="141">
        <f>IF(ISBLANK(D367),"",COUNTA($D$2:D367))</f>
        <v>308</v>
      </c>
      <c r="B367" s="125">
        <f t="shared" si="92"/>
        <v>366</v>
      </c>
      <c r="C367" s="73"/>
      <c r="D367" s="88" t="s">
        <v>976</v>
      </c>
      <c r="E367" s="88">
        <v>1201003</v>
      </c>
      <c r="F367" s="86" t="s">
        <v>858</v>
      </c>
      <c r="G367" s="86" t="s">
        <v>340</v>
      </c>
      <c r="H367" s="85" t="s">
        <v>1983</v>
      </c>
      <c r="I367" s="85" t="s">
        <v>1984</v>
      </c>
      <c r="J367" s="73" t="s">
        <v>1915</v>
      </c>
      <c r="K367" s="73">
        <v>1</v>
      </c>
      <c r="L367" s="77">
        <v>44407</v>
      </c>
      <c r="M367" s="77">
        <v>44499</v>
      </c>
      <c r="N367" s="78">
        <f t="shared" si="101"/>
        <v>13.142857142857142</v>
      </c>
      <c r="O367" s="76" t="s">
        <v>2034</v>
      </c>
      <c r="P367" s="76">
        <v>1</v>
      </c>
      <c r="Q367" s="79">
        <f>IF(P367/K367&gt;1,100,+P367/K367*100)</f>
        <v>100</v>
      </c>
      <c r="R367" s="89">
        <f>+N367*Q367/100</f>
        <v>13.142857142857142</v>
      </c>
      <c r="S367" s="89">
        <f>IF(M367&lt;=$AG$1,R367,0)</f>
        <v>13.142857142857142</v>
      </c>
      <c r="T367" s="89">
        <f>IF($AG$1&gt;=M367,N367,0)</f>
        <v>13.142857142857142</v>
      </c>
      <c r="U367" s="73"/>
      <c r="V367" s="100" t="str">
        <f>IF(Q367=100,"CUMPLIDA",IF(M367-$AG$1&lt;0,"VENCIDA",IF(M367-$AG$1&lt;=30,"PRÓXIMA A VENCER",IF(Q367&gt;0,"CON AVANCE","EN TERMINO"))))</f>
        <v>CUMPLIDA</v>
      </c>
      <c r="W367" s="100" t="str">
        <f>IF(A367&lt;&gt;"",IF(AC367=1,"VENCIDO",IF(AC367=2,"PRÓXIMO A VENCER",IF(AC367=3,"EN TERMINO",IF(AC367=4,"CON AVANCE",IF(AC367=5,"CUMPLIDO",))))),"")</f>
        <v>CUMPLIDO</v>
      </c>
      <c r="X367" s="96" t="s">
        <v>167</v>
      </c>
      <c r="Y367" s="104" t="str">
        <f t="shared" si="98"/>
        <v>H6D16</v>
      </c>
      <c r="Z367" s="104">
        <f>IF(A367&lt;&gt;"",1,Z366+1)</f>
        <v>1</v>
      </c>
      <c r="AA367" s="104" t="str">
        <f t="shared" si="100"/>
        <v>H6D16 - 1</v>
      </c>
      <c r="AB367" s="150">
        <f t="shared" si="95"/>
        <v>5</v>
      </c>
      <c r="AC367" s="150">
        <f t="shared" si="94"/>
        <v>5</v>
      </c>
      <c r="AD367" s="150" t="str">
        <f>IF(A367&lt;&gt;"",MID(F367,1,FIND(" ",F367,1)-1),AD366)</f>
        <v>H6D16.</v>
      </c>
      <c r="AE367" s="150" t="str">
        <f t="shared" si="96"/>
        <v>H6D16</v>
      </c>
      <c r="AF367" s="62"/>
      <c r="AG367" s="62"/>
    </row>
    <row r="368" spans="1:33" s="13" customFormat="1" ht="350.1" hidden="1" customHeight="1" x14ac:dyDescent="0.2">
      <c r="A368" s="141">
        <f>IF(ISBLANK(D368),"",COUNTA($D$2:D368))</f>
        <v>309</v>
      </c>
      <c r="B368" s="125">
        <f t="shared" si="92"/>
        <v>367</v>
      </c>
      <c r="C368" s="73"/>
      <c r="D368" s="88" t="s">
        <v>832</v>
      </c>
      <c r="E368" s="88" t="s">
        <v>171</v>
      </c>
      <c r="F368" s="86" t="s">
        <v>265</v>
      </c>
      <c r="G368" s="86" t="s">
        <v>172</v>
      </c>
      <c r="H368" s="86" t="s">
        <v>703</v>
      </c>
      <c r="I368" s="86" t="s">
        <v>704</v>
      </c>
      <c r="J368" s="88" t="s">
        <v>702</v>
      </c>
      <c r="K368" s="73">
        <v>2</v>
      </c>
      <c r="L368" s="77">
        <v>43040</v>
      </c>
      <c r="M368" s="77">
        <v>43189</v>
      </c>
      <c r="N368" s="78">
        <f t="shared" si="101"/>
        <v>21.285714285714285</v>
      </c>
      <c r="O368" s="73" t="s">
        <v>2038</v>
      </c>
      <c r="P368" s="76">
        <v>0.66710000000000003</v>
      </c>
      <c r="Q368" s="79">
        <f>IF(P368/K368&gt;1,100,+P368/K368*100)</f>
        <v>33.355000000000004</v>
      </c>
      <c r="R368" s="89">
        <f>+N368*Q368/100</f>
        <v>7.09985</v>
      </c>
      <c r="S368" s="89">
        <f>IF(M368&lt;=$AG$1,R368,0)</f>
        <v>7.09985</v>
      </c>
      <c r="T368" s="89">
        <f>IF($AG$1&gt;=M368,N368,0)</f>
        <v>21.285714285714285</v>
      </c>
      <c r="U368" s="73" t="s">
        <v>1845</v>
      </c>
      <c r="V368" s="100" t="str">
        <f>IF(Q368=100,"CUMPLIDA",IF(M368-$AG$1&lt;0,"VENCIDA",IF(M368-$AG$1&lt;=30,"PRÓXIMA A VENCER",IF(Q368&gt;0,"CON AVANCE","EN TERMINO"))))</f>
        <v>VENCIDA</v>
      </c>
      <c r="W368" s="100" t="str">
        <f>IF(A368&lt;&gt;"",IF(AC368=1,"VENCIDO",IF(AC368=2,"PRÓXIMO A VENCER",IF(AC368=3,"EN TERMINO",IF(AC368=4,"CON AVANCE",IF(AC368=5,"CUMPLIDO",))))),"")</f>
        <v>VENCIDO</v>
      </c>
      <c r="X368" s="96" t="s">
        <v>193</v>
      </c>
      <c r="Y368" s="104" t="str">
        <f t="shared" si="98"/>
        <v>H5ECP</v>
      </c>
      <c r="Z368" s="104">
        <f>IF(A368&lt;&gt;"",1,#REF!+1)</f>
        <v>1</v>
      </c>
      <c r="AA368" s="104" t="str">
        <f t="shared" si="100"/>
        <v>H5ECP - 1</v>
      </c>
      <c r="AB368" s="150">
        <f t="shared" si="95"/>
        <v>1</v>
      </c>
      <c r="AC368" s="150">
        <f t="shared" si="94"/>
        <v>1</v>
      </c>
      <c r="AD368" s="150" t="str">
        <f>IF(A368&lt;&gt;"",MID(F368,1,FIND(" ",F368,1)-1),AD367)</f>
        <v>H5ECP.</v>
      </c>
      <c r="AE368" s="150" t="str">
        <f t="shared" si="96"/>
        <v>H5ECP</v>
      </c>
      <c r="AF368" s="62"/>
      <c r="AG368" s="62"/>
    </row>
    <row r="369" spans="1:33" s="13" customFormat="1" ht="350.1" hidden="1" customHeight="1" x14ac:dyDescent="0.2">
      <c r="A369" s="141">
        <f>IF(ISBLANK(D369),"",COUNTA($D$2:D369))</f>
        <v>310</v>
      </c>
      <c r="B369" s="125">
        <f t="shared" si="92"/>
        <v>368</v>
      </c>
      <c r="C369" s="73"/>
      <c r="D369" s="88" t="s">
        <v>832</v>
      </c>
      <c r="E369" s="88" t="s">
        <v>171</v>
      </c>
      <c r="F369" s="86" t="s">
        <v>761</v>
      </c>
      <c r="G369" s="86" t="s">
        <v>173</v>
      </c>
      <c r="H369" s="86" t="s">
        <v>705</v>
      </c>
      <c r="I369" s="86" t="s">
        <v>706</v>
      </c>
      <c r="J369" s="88" t="s">
        <v>702</v>
      </c>
      <c r="K369" s="73">
        <v>2</v>
      </c>
      <c r="L369" s="77">
        <v>43040</v>
      </c>
      <c r="M369" s="77">
        <v>43189</v>
      </c>
      <c r="N369" s="78">
        <f t="shared" si="101"/>
        <v>21.285714285714285</v>
      </c>
      <c r="O369" s="73" t="s">
        <v>2038</v>
      </c>
      <c r="P369" s="76">
        <v>0.85699999999999998</v>
      </c>
      <c r="Q369" s="79">
        <f>IF(P369/K369&gt;1,100,+P369/K369*100)</f>
        <v>42.85</v>
      </c>
      <c r="R369" s="89">
        <f>+N369*Q369/100</f>
        <v>9.1209285714285713</v>
      </c>
      <c r="S369" s="89">
        <f>IF(M369&lt;=$AG$1,R369,0)</f>
        <v>9.1209285714285713</v>
      </c>
      <c r="T369" s="89">
        <f>IF($AG$1&gt;=M369,N369,0)</f>
        <v>21.285714285714285</v>
      </c>
      <c r="U369" s="73"/>
      <c r="V369" s="100" t="str">
        <f>IF(Q369=100,"CUMPLIDA",IF(M369-$AG$1&lt;0,"VENCIDA",IF(M369-$AG$1&lt;=30,"PRÓXIMA A VENCER",IF(Q369&gt;0,"CON AVANCE","EN TERMINO"))))</f>
        <v>VENCIDA</v>
      </c>
      <c r="W369" s="100" t="str">
        <f>IF(A369&lt;&gt;"",IF(AC369=1,"VENCIDO",IF(AC369=2,"PRÓXIMO A VENCER",IF(AC369=3,"EN TERMINO",IF(AC369=4,"CON AVANCE",IF(AC369=5,"CUMPLIDO",))))),"")</f>
        <v>VENCIDO</v>
      </c>
      <c r="X369" s="96" t="s">
        <v>193</v>
      </c>
      <c r="Y369" s="104" t="str">
        <f t="shared" si="98"/>
        <v>H6ECP</v>
      </c>
      <c r="Z369" s="104">
        <f>IF(A369&lt;&gt;"",1,Z368+1)</f>
        <v>1</v>
      </c>
      <c r="AA369" s="104" t="str">
        <f t="shared" si="100"/>
        <v>H6ECP - 1</v>
      </c>
      <c r="AB369" s="150">
        <f t="shared" si="95"/>
        <v>1</v>
      </c>
      <c r="AC369" s="150">
        <f t="shared" si="94"/>
        <v>1</v>
      </c>
      <c r="AD369" s="150" t="str">
        <f>IF(A369&lt;&gt;"",MID(F369,1,FIND(" ",F369,1)-1),AD368)</f>
        <v>H6ECP.</v>
      </c>
      <c r="AE369" s="150" t="str">
        <f t="shared" si="96"/>
        <v>H6ECP</v>
      </c>
      <c r="AF369" s="62"/>
      <c r="AG369" s="62"/>
    </row>
    <row r="370" spans="1:33" s="13" customFormat="1" ht="350.1" customHeight="1" x14ac:dyDescent="0.2">
      <c r="A370" s="141">
        <f>IF(ISBLANK(D370),"",COUNTA($D$2:D370))</f>
        <v>311</v>
      </c>
      <c r="B370" s="125">
        <f t="shared" si="92"/>
        <v>369</v>
      </c>
      <c r="C370" s="73"/>
      <c r="D370" s="88" t="s">
        <v>832</v>
      </c>
      <c r="E370" s="88" t="s">
        <v>25</v>
      </c>
      <c r="F370" s="86" t="s">
        <v>950</v>
      </c>
      <c r="G370" s="86" t="s">
        <v>174</v>
      </c>
      <c r="H370" s="86" t="s">
        <v>952</v>
      </c>
      <c r="I370" s="86" t="s">
        <v>707</v>
      </c>
      <c r="J370" s="88" t="s">
        <v>9</v>
      </c>
      <c r="K370" s="73">
        <v>1</v>
      </c>
      <c r="L370" s="77">
        <v>43040</v>
      </c>
      <c r="M370" s="77">
        <v>43099</v>
      </c>
      <c r="N370" s="78">
        <f t="shared" si="101"/>
        <v>8.4285714285714288</v>
      </c>
      <c r="O370" s="73" t="s">
        <v>2038</v>
      </c>
      <c r="P370" s="76">
        <v>1</v>
      </c>
      <c r="Q370" s="79">
        <f>IF(P370/K370&gt;1,100,+P370/K370*100)</f>
        <v>100</v>
      </c>
      <c r="R370" s="89">
        <f>+N370*Q370/100</f>
        <v>8.4285714285714288</v>
      </c>
      <c r="S370" s="89">
        <f>IF(M370&lt;=$AG$1,R370,0)</f>
        <v>8.4285714285714288</v>
      </c>
      <c r="T370" s="89">
        <f>IF($AG$1&gt;=M370,N370,0)</f>
        <v>8.4285714285714288</v>
      </c>
      <c r="U370" s="73"/>
      <c r="V370" s="100" t="str">
        <f>IF(Q370=100,"CUMPLIDA",IF(M370-$AG$1&lt;0,"VENCIDA",IF(M370-$AG$1&lt;=30,"PRÓXIMA A VENCER",IF(Q370&gt;0,"CON AVANCE","EN TERMINO"))))</f>
        <v>CUMPLIDA</v>
      </c>
      <c r="W370" s="100" t="str">
        <f>IF(A370&lt;&gt;"",IF(AC370=1,"VENCIDO",IF(AC370=2,"PRÓXIMO A VENCER",IF(AC370=3,"EN TERMINO",IF(AC370=4,"CON AVANCE",IF(AC370=5,"CUMPLIDO",))))),"")</f>
        <v>VENCIDO</v>
      </c>
      <c r="X370" s="96" t="s">
        <v>193</v>
      </c>
      <c r="Y370" s="104" t="str">
        <f t="shared" si="98"/>
        <v>H7ECP</v>
      </c>
      <c r="Z370" s="104">
        <f>IF(A370&lt;&gt;"",1,Z369+1)</f>
        <v>1</v>
      </c>
      <c r="AA370" s="104" t="str">
        <f t="shared" si="100"/>
        <v>H7ECP - 1</v>
      </c>
      <c r="AB370" s="150">
        <f t="shared" si="95"/>
        <v>5</v>
      </c>
      <c r="AC370" s="150">
        <f t="shared" si="94"/>
        <v>1</v>
      </c>
      <c r="AD370" s="150" t="str">
        <f>IF(A370&lt;&gt;"",MID(F370,1,FIND(" ",F370,1)-1),AD369)</f>
        <v>H7ECP.</v>
      </c>
      <c r="AE370" s="150" t="str">
        <f t="shared" si="96"/>
        <v>H7ECP</v>
      </c>
      <c r="AF370" s="62"/>
      <c r="AG370" s="62"/>
    </row>
    <row r="371" spans="1:33" s="13" customFormat="1" ht="350.1" customHeight="1" x14ac:dyDescent="0.2">
      <c r="A371" s="141" t="str">
        <f>IF(ISBLANK(D371),"",COUNTA($D$2:D371))</f>
        <v/>
      </c>
      <c r="B371" s="125">
        <f t="shared" si="92"/>
        <v>370</v>
      </c>
      <c r="C371" s="73"/>
      <c r="D371" s="88"/>
      <c r="E371" s="88" t="s">
        <v>25</v>
      </c>
      <c r="F371" s="86" t="s">
        <v>1007</v>
      </c>
      <c r="G371" s="86" t="s">
        <v>175</v>
      </c>
      <c r="H371" s="86" t="s">
        <v>951</v>
      </c>
      <c r="I371" s="86" t="s">
        <v>708</v>
      </c>
      <c r="J371" s="88" t="s">
        <v>8</v>
      </c>
      <c r="K371" s="73">
        <v>1</v>
      </c>
      <c r="L371" s="77">
        <v>43040</v>
      </c>
      <c r="M371" s="77">
        <v>43099</v>
      </c>
      <c r="N371" s="78">
        <f t="shared" si="101"/>
        <v>8.4285714285714288</v>
      </c>
      <c r="O371" s="73" t="s">
        <v>2038</v>
      </c>
      <c r="P371" s="76">
        <v>1</v>
      </c>
      <c r="Q371" s="79">
        <f>IF(P371/K371&gt;1,100,+P371/K371*100)</f>
        <v>100</v>
      </c>
      <c r="R371" s="89">
        <f>+N371*Q371/100</f>
        <v>8.4285714285714288</v>
      </c>
      <c r="S371" s="89">
        <f>IF(M371&lt;=$AG$1,R371,0)</f>
        <v>8.4285714285714288</v>
      </c>
      <c r="T371" s="89">
        <f>IF($AG$1&gt;=M371,N371,0)</f>
        <v>8.4285714285714288</v>
      </c>
      <c r="U371" s="73"/>
      <c r="V371" s="100" t="str">
        <f>IF(Q371=100,"CUMPLIDA",IF(M371-$AG$1&lt;0,"VENCIDA",IF(M371-$AG$1&lt;=30,"PRÓXIMA A VENCER",IF(Q371&gt;0,"CON AVANCE","EN TERMINO"))))</f>
        <v>CUMPLIDA</v>
      </c>
      <c r="W371" s="100" t="str">
        <f>IF(A371&lt;&gt;"",IF(AC371=1,"VENCIDO",IF(AC371=2,"PRÓXIMO A VENCER",IF(AC371=3,"EN TERMINO",IF(AC371=4,"CON AVANCE",IF(AC371=5,"CUMPLIDO",))))),"")</f>
        <v/>
      </c>
      <c r="X371" s="96" t="s">
        <v>193</v>
      </c>
      <c r="Y371" s="104" t="str">
        <f t="shared" si="98"/>
        <v>H7ECP</v>
      </c>
      <c r="Z371" s="104">
        <f>IF(A371&lt;&gt;"",1,Z370+1)</f>
        <v>2</v>
      </c>
      <c r="AA371" s="104" t="str">
        <f t="shared" si="100"/>
        <v>H7ECP - 2</v>
      </c>
      <c r="AB371" s="150">
        <f t="shared" si="95"/>
        <v>5</v>
      </c>
      <c r="AC371" s="150">
        <f t="shared" si="94"/>
        <v>1</v>
      </c>
      <c r="AD371" s="150" t="str">
        <f>IF(A371&lt;&gt;"",MID(F371,1,FIND(" ",F371,1)-1),AD370)</f>
        <v>H7ECP.</v>
      </c>
      <c r="AE371" s="150" t="str">
        <f t="shared" si="96"/>
        <v>H7ECP</v>
      </c>
      <c r="AF371" s="62"/>
      <c r="AG371" s="62"/>
    </row>
    <row r="372" spans="1:33" s="13" customFormat="1" ht="350.1" hidden="1" customHeight="1" x14ac:dyDescent="0.2">
      <c r="A372" s="141" t="str">
        <f>IF(ISBLANK(D372),"",COUNTA($D$2:D372))</f>
        <v/>
      </c>
      <c r="B372" s="125">
        <f t="shared" si="92"/>
        <v>371</v>
      </c>
      <c r="C372" s="73"/>
      <c r="D372" s="88"/>
      <c r="E372" s="88" t="s">
        <v>25</v>
      </c>
      <c r="F372" s="86" t="s">
        <v>1960</v>
      </c>
      <c r="G372" s="86" t="s">
        <v>175</v>
      </c>
      <c r="H372" s="86" t="s">
        <v>953</v>
      </c>
      <c r="I372" s="86" t="s">
        <v>709</v>
      </c>
      <c r="J372" s="88" t="s">
        <v>157</v>
      </c>
      <c r="K372" s="73">
        <v>2</v>
      </c>
      <c r="L372" s="77">
        <v>43040</v>
      </c>
      <c r="M372" s="77">
        <v>43189</v>
      </c>
      <c r="N372" s="78">
        <f t="shared" si="101"/>
        <v>21.285714285714285</v>
      </c>
      <c r="O372" s="73" t="s">
        <v>2038</v>
      </c>
      <c r="P372" s="76">
        <v>1</v>
      </c>
      <c r="Q372" s="79">
        <f>IF(P372/K372&gt;1,100,+P372/K372*100)</f>
        <v>50</v>
      </c>
      <c r="R372" s="89">
        <f>+N372*Q372/100</f>
        <v>10.642857142857142</v>
      </c>
      <c r="S372" s="89">
        <f>IF(M372&lt;=$AG$1,R372,0)</f>
        <v>10.642857142857142</v>
      </c>
      <c r="T372" s="89">
        <f>IF($AG$1&gt;=M372,N372,0)</f>
        <v>21.285714285714285</v>
      </c>
      <c r="U372" s="73"/>
      <c r="V372" s="100" t="str">
        <f>IF(Q372=100,"CUMPLIDA",IF(M372-$AG$1&lt;0,"VENCIDA",IF(M372-$AG$1&lt;=30,"PRÓXIMA A VENCER",IF(Q372&gt;0,"CON AVANCE","EN TERMINO"))))</f>
        <v>VENCIDA</v>
      </c>
      <c r="W372" s="100" t="str">
        <f>IF(A372&lt;&gt;"",IF(AC372=1,"VENCIDO",IF(AC372=2,"PRÓXIMO A VENCER",IF(AC372=3,"EN TERMINO",IF(AC372=4,"CON AVANCE",IF(AC372=5,"CUMPLIDO",))))),"")</f>
        <v/>
      </c>
      <c r="X372" s="96" t="s">
        <v>193</v>
      </c>
      <c r="Y372" s="104" t="str">
        <f t="shared" si="98"/>
        <v>H7ECP</v>
      </c>
      <c r="Z372" s="104">
        <f>IF(A372&lt;&gt;"",1,Z371+1)</f>
        <v>3</v>
      </c>
      <c r="AA372" s="104" t="str">
        <f t="shared" si="100"/>
        <v>H7ECP - 3</v>
      </c>
      <c r="AB372" s="150">
        <f t="shared" si="95"/>
        <v>1</v>
      </c>
      <c r="AC372" s="150">
        <f t="shared" si="94"/>
        <v>1</v>
      </c>
      <c r="AD372" s="150" t="str">
        <f>IF(A372&lt;&gt;"",MID(F372,1,FIND(" ",F372,1)-1),AD371)</f>
        <v>H7ECP.</v>
      </c>
      <c r="AE372" s="150" t="str">
        <f t="shared" si="96"/>
        <v>H7ECP</v>
      </c>
      <c r="AF372" s="62"/>
      <c r="AG372" s="62"/>
    </row>
    <row r="373" spans="1:33" s="13" customFormat="1" ht="350.1" hidden="1" customHeight="1" x14ac:dyDescent="0.2">
      <c r="A373" s="141">
        <f>IF(ISBLANK(D373),"",COUNTA($D$2:D373))</f>
        <v>312</v>
      </c>
      <c r="B373" s="125">
        <f t="shared" si="92"/>
        <v>372</v>
      </c>
      <c r="C373" s="73"/>
      <c r="D373" s="88" t="s">
        <v>832</v>
      </c>
      <c r="E373" s="88" t="s">
        <v>25</v>
      </c>
      <c r="F373" s="86" t="s">
        <v>762</v>
      </c>
      <c r="G373" s="86" t="s">
        <v>176</v>
      </c>
      <c r="H373" s="86" t="s">
        <v>710</v>
      </c>
      <c r="I373" s="86" t="s">
        <v>711</v>
      </c>
      <c r="J373" s="88" t="s">
        <v>9</v>
      </c>
      <c r="K373" s="73">
        <v>1</v>
      </c>
      <c r="L373" s="77">
        <v>43040</v>
      </c>
      <c r="M373" s="77">
        <v>43099</v>
      </c>
      <c r="N373" s="78">
        <f t="shared" si="101"/>
        <v>8.4285714285714288</v>
      </c>
      <c r="O373" s="73" t="s">
        <v>2038</v>
      </c>
      <c r="P373" s="76">
        <v>0</v>
      </c>
      <c r="Q373" s="79">
        <f>IF(P373/K373&gt;1,100,+P373/K373*100)</f>
        <v>0</v>
      </c>
      <c r="R373" s="89">
        <f>+N373*Q373/100</f>
        <v>0</v>
      </c>
      <c r="S373" s="89">
        <f>IF(M373&lt;=$AG$1,R373,0)</f>
        <v>0</v>
      </c>
      <c r="T373" s="89">
        <f>IF($AG$1&gt;=M373,N373,0)</f>
        <v>8.4285714285714288</v>
      </c>
      <c r="U373" s="73"/>
      <c r="V373" s="100" t="str">
        <f>IF(Q373=100,"CUMPLIDA",IF(M373-$AG$1&lt;0,"VENCIDA",IF(M373-$AG$1&lt;=30,"PRÓXIMA A VENCER",IF(Q373&gt;0,"CON AVANCE","EN TERMINO"))))</f>
        <v>VENCIDA</v>
      </c>
      <c r="W373" s="100" t="str">
        <f>IF(A373&lt;&gt;"",IF(AC373=1,"VENCIDO",IF(AC373=2,"PRÓXIMO A VENCER",IF(AC373=3,"EN TERMINO",IF(AC373=4,"CON AVANCE",IF(AC373=5,"CUMPLIDO",))))),"")</f>
        <v>VENCIDO</v>
      </c>
      <c r="X373" s="96" t="s">
        <v>193</v>
      </c>
      <c r="Y373" s="104" t="str">
        <f t="shared" si="98"/>
        <v>H8ECP</v>
      </c>
      <c r="Z373" s="104">
        <f>IF(A373&lt;&gt;"",1,Z372+1)</f>
        <v>1</v>
      </c>
      <c r="AA373" s="104" t="str">
        <f t="shared" si="100"/>
        <v>H8ECP - 1</v>
      </c>
      <c r="AB373" s="150">
        <f t="shared" si="95"/>
        <v>1</v>
      </c>
      <c r="AC373" s="150">
        <f t="shared" si="94"/>
        <v>1</v>
      </c>
      <c r="AD373" s="150" t="str">
        <f>IF(A373&lt;&gt;"",MID(F373,1,FIND(" ",F373,1)-1),AD372)</f>
        <v>H8ECP.</v>
      </c>
      <c r="AE373" s="150" t="str">
        <f t="shared" si="96"/>
        <v>H8ECP</v>
      </c>
      <c r="AF373" s="62"/>
      <c r="AG373" s="62"/>
    </row>
    <row r="374" spans="1:33" s="13" customFormat="1" ht="350.1" hidden="1" customHeight="1" x14ac:dyDescent="0.2">
      <c r="A374" s="141">
        <f>IF(ISBLANK(D374),"",COUNTA($D$2:D374))</f>
        <v>313</v>
      </c>
      <c r="B374" s="125">
        <f t="shared" si="92"/>
        <v>373</v>
      </c>
      <c r="C374" s="73"/>
      <c r="D374" s="88" t="s">
        <v>832</v>
      </c>
      <c r="E374" s="88" t="s">
        <v>18</v>
      </c>
      <c r="F374" s="86" t="s">
        <v>859</v>
      </c>
      <c r="G374" s="86" t="s">
        <v>177</v>
      </c>
      <c r="H374" s="86" t="s">
        <v>712</v>
      </c>
      <c r="I374" s="86" t="s">
        <v>713</v>
      </c>
      <c r="J374" s="88" t="s">
        <v>47</v>
      </c>
      <c r="K374" s="73">
        <v>3</v>
      </c>
      <c r="L374" s="77">
        <v>43040</v>
      </c>
      <c r="M374" s="77">
        <v>43342</v>
      </c>
      <c r="N374" s="78">
        <f t="shared" si="101"/>
        <v>43.142857142857146</v>
      </c>
      <c r="O374" s="73" t="s">
        <v>2038</v>
      </c>
      <c r="P374" s="76">
        <v>0</v>
      </c>
      <c r="Q374" s="79">
        <f>IF(P374/K374&gt;1,100,+P374/K374*100)</f>
        <v>0</v>
      </c>
      <c r="R374" s="89">
        <f>+N374*Q374/100</f>
        <v>0</v>
      </c>
      <c r="S374" s="89">
        <f>IF(M374&lt;=$AG$1,R374,0)</f>
        <v>0</v>
      </c>
      <c r="T374" s="89">
        <f>IF($AG$1&gt;=M374,N374,0)</f>
        <v>43.142857142857146</v>
      </c>
      <c r="U374" s="73"/>
      <c r="V374" s="100" t="str">
        <f>IF(Q374=100,"CUMPLIDA",IF(M374-$AG$1&lt;0,"VENCIDA",IF(M374-$AG$1&lt;=30,"PRÓXIMA A VENCER",IF(Q374&gt;0,"CON AVANCE","EN TERMINO"))))</f>
        <v>VENCIDA</v>
      </c>
      <c r="W374" s="100" t="str">
        <f>IF(A374&lt;&gt;"",IF(AC374=1,"VENCIDO",IF(AC374=2,"PRÓXIMO A VENCER",IF(AC374=3,"EN TERMINO",IF(AC374=4,"CON AVANCE",IF(AC374=5,"CUMPLIDO",))))),"")</f>
        <v>VENCIDO</v>
      </c>
      <c r="X374" s="96" t="s">
        <v>193</v>
      </c>
      <c r="Y374" s="104" t="str">
        <f t="shared" si="98"/>
        <v>H10ECP</v>
      </c>
      <c r="Z374" s="104">
        <f>IF(A374&lt;&gt;"",1,Z373+1)</f>
        <v>1</v>
      </c>
      <c r="AA374" s="104" t="str">
        <f t="shared" si="100"/>
        <v>H10ECP - 1</v>
      </c>
      <c r="AB374" s="150">
        <f t="shared" si="95"/>
        <v>1</v>
      </c>
      <c r="AC374" s="150">
        <f t="shared" si="94"/>
        <v>1</v>
      </c>
      <c r="AD374" s="150" t="str">
        <f>IF(A374&lt;&gt;"",MID(F374,1,FIND(" ",F374,1)-1),AD373)</f>
        <v>H10ECP.</v>
      </c>
      <c r="AE374" s="150" t="str">
        <f t="shared" si="96"/>
        <v>H10ECP</v>
      </c>
      <c r="AF374" s="62"/>
      <c r="AG374" s="62"/>
    </row>
    <row r="375" spans="1:33" s="13" customFormat="1" ht="350.1" customHeight="1" x14ac:dyDescent="0.2">
      <c r="A375" s="141">
        <f>IF(ISBLANK(D375),"",COUNTA($D$2:D375))</f>
        <v>314</v>
      </c>
      <c r="B375" s="125">
        <f t="shared" si="92"/>
        <v>374</v>
      </c>
      <c r="C375" s="73"/>
      <c r="D375" s="88" t="s">
        <v>988</v>
      </c>
      <c r="E375" s="88" t="s">
        <v>18</v>
      </c>
      <c r="F375" s="86" t="s">
        <v>605</v>
      </c>
      <c r="G375" s="86" t="s">
        <v>178</v>
      </c>
      <c r="H375" s="86" t="s">
        <v>609</v>
      </c>
      <c r="I375" s="86" t="s">
        <v>607</v>
      </c>
      <c r="J375" s="88" t="s">
        <v>608</v>
      </c>
      <c r="K375" s="73">
        <v>2</v>
      </c>
      <c r="L375" s="77">
        <v>43040</v>
      </c>
      <c r="M375" s="77">
        <v>43099</v>
      </c>
      <c r="N375" s="78">
        <f t="shared" si="101"/>
        <v>8.4285714285714288</v>
      </c>
      <c r="O375" s="74" t="s">
        <v>2036</v>
      </c>
      <c r="P375" s="76">
        <v>2</v>
      </c>
      <c r="Q375" s="79">
        <f>IF(P375/K375&gt;1,100,+P375/K375*100)</f>
        <v>100</v>
      </c>
      <c r="R375" s="89">
        <f>+N375*Q375/100</f>
        <v>8.4285714285714288</v>
      </c>
      <c r="S375" s="89">
        <f>IF(M375&lt;=$AG$1,R375,0)</f>
        <v>8.4285714285714288</v>
      </c>
      <c r="T375" s="89">
        <f>IF($AG$1&gt;=M375,N375,0)</f>
        <v>8.4285714285714288</v>
      </c>
      <c r="U375" s="73"/>
      <c r="V375" s="100" t="str">
        <f>IF(Q375=100,"CUMPLIDA",IF(M375-$AG$1&lt;0,"VENCIDA",IF(M375-$AG$1&lt;=30,"PRÓXIMA A VENCER",IF(Q375&gt;0,"CON AVANCE","EN TERMINO"))))</f>
        <v>CUMPLIDA</v>
      </c>
      <c r="W375" s="100" t="str">
        <f>IF(A375&lt;&gt;"",IF(AC375=1,"VENCIDO",IF(AC375=2,"PRÓXIMO A VENCER",IF(AC375=3,"EN TERMINO",IF(AC375=4,"CON AVANCE",IF(AC375=5,"CUMPLIDO",))))),"")</f>
        <v>CUMPLIDO</v>
      </c>
      <c r="X375" s="96" t="s">
        <v>193</v>
      </c>
      <c r="Y375" s="104" t="str">
        <f t="shared" si="98"/>
        <v>H11ECP</v>
      </c>
      <c r="Z375" s="104">
        <f>IF(A375&lt;&gt;"",1,Z374+1)</f>
        <v>1</v>
      </c>
      <c r="AA375" s="104" t="str">
        <f t="shared" si="100"/>
        <v>H11ECP - 1</v>
      </c>
      <c r="AB375" s="150">
        <f t="shared" si="95"/>
        <v>5</v>
      </c>
      <c r="AC375" s="150">
        <f t="shared" si="94"/>
        <v>5</v>
      </c>
      <c r="AD375" s="150" t="str">
        <f>IF(A375&lt;&gt;"",MID(F375,1,FIND(" ",F375,1)-1),AD374)</f>
        <v>H11ECP.</v>
      </c>
      <c r="AE375" s="150" t="str">
        <f t="shared" si="96"/>
        <v>H11ECP</v>
      </c>
      <c r="AF375" s="62"/>
      <c r="AG375" s="62"/>
    </row>
    <row r="376" spans="1:33" s="13" customFormat="1" ht="350.1" customHeight="1" x14ac:dyDescent="0.2">
      <c r="A376" s="141" t="str">
        <f>IF(ISBLANK(D376),"",COUNTA($D$2:D376))</f>
        <v/>
      </c>
      <c r="B376" s="125">
        <f t="shared" si="92"/>
        <v>375</v>
      </c>
      <c r="C376" s="73"/>
      <c r="D376" s="88"/>
      <c r="E376" s="88" t="s">
        <v>18</v>
      </c>
      <c r="F376" s="86" t="s">
        <v>606</v>
      </c>
      <c r="G376" s="86" t="s">
        <v>178</v>
      </c>
      <c r="H376" s="85" t="s">
        <v>610</v>
      </c>
      <c r="I376" s="85" t="s">
        <v>284</v>
      </c>
      <c r="J376" s="73" t="s">
        <v>649</v>
      </c>
      <c r="K376" s="102">
        <v>2</v>
      </c>
      <c r="L376" s="91">
        <v>43040</v>
      </c>
      <c r="M376" s="91">
        <v>43099</v>
      </c>
      <c r="N376" s="78">
        <f t="shared" si="101"/>
        <v>8.4285714285714288</v>
      </c>
      <c r="O376" s="73" t="s">
        <v>2031</v>
      </c>
      <c r="P376" s="76">
        <v>2</v>
      </c>
      <c r="Q376" s="79">
        <f>IF(P376/K376&gt;1,100,+P376/K376*100)</f>
        <v>100</v>
      </c>
      <c r="R376" s="89">
        <f>+N376*Q376/100</f>
        <v>8.4285714285714288</v>
      </c>
      <c r="S376" s="89">
        <f>IF(M376&lt;=$AG$1,R376,0)</f>
        <v>8.4285714285714288</v>
      </c>
      <c r="T376" s="89">
        <f>IF($AG$1&gt;=M376,N376,0)</f>
        <v>8.4285714285714288</v>
      </c>
      <c r="U376" s="73"/>
      <c r="V376" s="100" t="str">
        <f>IF(Q376=100,"CUMPLIDA",IF(M376-$AG$1&lt;0,"VENCIDA",IF(M376-$AG$1&lt;=30,"PRÓXIMA A VENCER",IF(Q376&gt;0,"CON AVANCE","EN TERMINO"))))</f>
        <v>CUMPLIDA</v>
      </c>
      <c r="W376" s="100" t="str">
        <f>IF(A376&lt;&gt;"",IF(AC376=1,"VENCIDO",IF(AC376=2,"PRÓXIMO A VENCER",IF(AC376=3,"EN TERMINO",IF(AC376=4,"CON AVANCE",IF(AC376=5,"CUMPLIDO",))))),"")</f>
        <v/>
      </c>
      <c r="X376" s="96" t="s">
        <v>193</v>
      </c>
      <c r="Y376" s="104" t="str">
        <f t="shared" si="98"/>
        <v>H11ECP</v>
      </c>
      <c r="Z376" s="104">
        <f>IF(A376&lt;&gt;"",1,Z375+1)</f>
        <v>2</v>
      </c>
      <c r="AA376" s="104" t="str">
        <f t="shared" si="100"/>
        <v>H11ECP - 2</v>
      </c>
      <c r="AB376" s="150">
        <f t="shared" si="95"/>
        <v>5</v>
      </c>
      <c r="AC376" s="150">
        <f t="shared" si="94"/>
        <v>5</v>
      </c>
      <c r="AD376" s="150" t="str">
        <f>IF(A376&lt;&gt;"",MID(F376,1,FIND(" ",F376,1)-1),AD375)</f>
        <v>H11ECP.</v>
      </c>
      <c r="AE376" s="150" t="str">
        <f t="shared" si="96"/>
        <v>H11ECP</v>
      </c>
      <c r="AF376" s="62"/>
      <c r="AG376" s="62"/>
    </row>
    <row r="377" spans="1:33" s="13" customFormat="1" ht="350.1" customHeight="1" x14ac:dyDescent="0.2">
      <c r="A377" s="141">
        <f>IF(ISBLANK(D377),"",COUNTA($D$2:D377))</f>
        <v>315</v>
      </c>
      <c r="B377" s="125">
        <f t="shared" si="92"/>
        <v>376</v>
      </c>
      <c r="C377" s="73"/>
      <c r="D377" s="88" t="s">
        <v>988</v>
      </c>
      <c r="E377" s="88" t="s">
        <v>25</v>
      </c>
      <c r="F377" s="86" t="s">
        <v>266</v>
      </c>
      <c r="G377" s="86" t="s">
        <v>179</v>
      </c>
      <c r="H377" s="86" t="s">
        <v>1454</v>
      </c>
      <c r="I377" s="86" t="s">
        <v>1403</v>
      </c>
      <c r="J377" s="88" t="s">
        <v>1404</v>
      </c>
      <c r="K377" s="73">
        <v>1</v>
      </c>
      <c r="L377" s="77">
        <v>43862</v>
      </c>
      <c r="M377" s="77">
        <v>43979</v>
      </c>
      <c r="N377" s="78">
        <f t="shared" si="101"/>
        <v>16.714285714285715</v>
      </c>
      <c r="O377" s="73" t="s">
        <v>2043</v>
      </c>
      <c r="P377" s="76">
        <v>1</v>
      </c>
      <c r="Q377" s="79">
        <f>IF(P377/K377&gt;1,100,+P377/K377*100)</f>
        <v>100</v>
      </c>
      <c r="R377" s="89">
        <f>+N377*Q377/100</f>
        <v>16.714285714285715</v>
      </c>
      <c r="S377" s="89">
        <f>IF(M377&lt;=$AG$1,R377,0)</f>
        <v>16.714285714285715</v>
      </c>
      <c r="T377" s="89">
        <f>IF($AG$1&gt;=M377,N377,0)</f>
        <v>16.714285714285715</v>
      </c>
      <c r="U377" s="73"/>
      <c r="V377" s="100" t="str">
        <f>IF(Q377=100,"CUMPLIDA",IF(M377-$AG$1&lt;0,"VENCIDA",IF(M377-$AG$1&lt;=30,"PRÓXIMA A VENCER",IF(Q377&gt;0,"CON AVANCE","EN TERMINO"))))</f>
        <v>CUMPLIDA</v>
      </c>
      <c r="W377" s="100" t="str">
        <f>IF(A377&lt;&gt;"",IF(AC377=1,"VENCIDO",IF(AC377=2,"PRÓXIMO A VENCER",IF(AC377=3,"EN TERMINO",IF(AC377=4,"CON AVANCE",IF(AC377=5,"CUMPLIDO",))))),"")</f>
        <v>CUMPLIDO</v>
      </c>
      <c r="X377" s="96" t="s">
        <v>193</v>
      </c>
      <c r="Y377" s="104" t="str">
        <f t="shared" si="98"/>
        <v>H12ECP</v>
      </c>
      <c r="Z377" s="104">
        <f>IF(A377&lt;&gt;"",1,Z376+1)</f>
        <v>1</v>
      </c>
      <c r="AA377" s="104" t="str">
        <f t="shared" si="100"/>
        <v>H12ECP - 1</v>
      </c>
      <c r="AB377" s="150">
        <f t="shared" si="95"/>
        <v>5</v>
      </c>
      <c r="AC377" s="150">
        <f t="shared" si="94"/>
        <v>5</v>
      </c>
      <c r="AD377" s="150" t="str">
        <f>IF(A377&lt;&gt;"",MID(F377,1,FIND(" ",F377,1)-1),AD376)</f>
        <v>H12ECP.</v>
      </c>
      <c r="AE377" s="150" t="str">
        <f t="shared" si="96"/>
        <v>H12ECP</v>
      </c>
      <c r="AF377" s="62"/>
      <c r="AG377" s="62"/>
    </row>
    <row r="378" spans="1:33" s="13" customFormat="1" ht="350.1" customHeight="1" x14ac:dyDescent="0.2">
      <c r="A378" s="141">
        <f>IF(ISBLANK(D378),"",COUNTA($D$2:D378))</f>
        <v>316</v>
      </c>
      <c r="B378" s="125">
        <f t="shared" si="92"/>
        <v>377</v>
      </c>
      <c r="C378" s="73"/>
      <c r="D378" s="88" t="s">
        <v>832</v>
      </c>
      <c r="E378" s="88" t="s">
        <v>29</v>
      </c>
      <c r="F378" s="86" t="s">
        <v>860</v>
      </c>
      <c r="G378" s="86" t="s">
        <v>180</v>
      </c>
      <c r="H378" s="85" t="s">
        <v>611</v>
      </c>
      <c r="I378" s="85" t="s">
        <v>612</v>
      </c>
      <c r="J378" s="73" t="s">
        <v>473</v>
      </c>
      <c r="K378" s="73">
        <v>1</v>
      </c>
      <c r="L378" s="77">
        <v>43115</v>
      </c>
      <c r="M378" s="77">
        <v>43159</v>
      </c>
      <c r="N378" s="78">
        <f t="shared" si="101"/>
        <v>6.2857142857142856</v>
      </c>
      <c r="O378" s="74" t="s">
        <v>2036</v>
      </c>
      <c r="P378" s="76">
        <v>1</v>
      </c>
      <c r="Q378" s="79">
        <f>IF(P378/K378&gt;1,100,+P378/K378*100)</f>
        <v>100</v>
      </c>
      <c r="R378" s="89">
        <f>+N378*Q378/100</f>
        <v>6.2857142857142856</v>
      </c>
      <c r="S378" s="89">
        <f>IF(M378&lt;=$AG$1,R378,0)</f>
        <v>6.2857142857142856</v>
      </c>
      <c r="T378" s="89">
        <f>IF($AG$1&gt;=M378,N378,0)</f>
        <v>6.2857142857142856</v>
      </c>
      <c r="U378" s="73"/>
      <c r="V378" s="100" t="str">
        <f>IF(Q378=100,"CUMPLIDA",IF(M378-$AG$1&lt;0,"VENCIDA",IF(M378-$AG$1&lt;=30,"PRÓXIMA A VENCER",IF(Q378&gt;0,"CON AVANCE","EN TERMINO"))))</f>
        <v>CUMPLIDA</v>
      </c>
      <c r="W378" s="100" t="str">
        <f>IF(A378&lt;&gt;"",IF(AC378=1,"VENCIDO",IF(AC378=2,"PRÓXIMO A VENCER",IF(AC378=3,"EN TERMINO",IF(AC378=4,"CON AVANCE",IF(AC378=5,"CUMPLIDO",))))),"")</f>
        <v>CUMPLIDO</v>
      </c>
      <c r="X378" s="96" t="s">
        <v>193</v>
      </c>
      <c r="Y378" s="104" t="str">
        <f t="shared" si="98"/>
        <v>H13ECP</v>
      </c>
      <c r="Z378" s="104">
        <f>IF(A378&lt;&gt;"",1,Z377+1)</f>
        <v>1</v>
      </c>
      <c r="AA378" s="104" t="str">
        <f t="shared" si="100"/>
        <v>H13ECP - 1</v>
      </c>
      <c r="AB378" s="150">
        <f t="shared" si="95"/>
        <v>5</v>
      </c>
      <c r="AC378" s="150">
        <f t="shared" si="94"/>
        <v>5</v>
      </c>
      <c r="AD378" s="150" t="str">
        <f>IF(A378&lt;&gt;"",MID(F378,1,FIND(" ",F378,1)-1),AD377)</f>
        <v>H13ECP.</v>
      </c>
      <c r="AE378" s="150" t="str">
        <f t="shared" si="96"/>
        <v>H13ECP</v>
      </c>
      <c r="AF378" s="62"/>
      <c r="AG378" s="62"/>
    </row>
    <row r="379" spans="1:33" s="13" customFormat="1" ht="350.1" customHeight="1" x14ac:dyDescent="0.2">
      <c r="A379" s="141">
        <f>IF(ISBLANK(D379),"",COUNTA($D$2:D379))</f>
        <v>317</v>
      </c>
      <c r="B379" s="125">
        <f t="shared" si="92"/>
        <v>378</v>
      </c>
      <c r="C379" s="73"/>
      <c r="D379" s="88" t="s">
        <v>976</v>
      </c>
      <c r="E379" s="88" t="s">
        <v>18</v>
      </c>
      <c r="F379" s="86" t="s">
        <v>513</v>
      </c>
      <c r="G379" s="86" t="s">
        <v>181</v>
      </c>
      <c r="H379" s="85" t="s">
        <v>514</v>
      </c>
      <c r="I379" s="85" t="s">
        <v>509</v>
      </c>
      <c r="J379" s="73" t="s">
        <v>510</v>
      </c>
      <c r="K379" s="73">
        <v>1</v>
      </c>
      <c r="L379" s="77">
        <v>43040</v>
      </c>
      <c r="M379" s="77">
        <v>43281</v>
      </c>
      <c r="N379" s="78">
        <f t="shared" si="101"/>
        <v>34.428571428571431</v>
      </c>
      <c r="O379" s="73" t="s">
        <v>2033</v>
      </c>
      <c r="P379" s="76">
        <v>1</v>
      </c>
      <c r="Q379" s="79">
        <f>IF(P379/K379&gt;1,100,+P379/K379*100)</f>
        <v>100</v>
      </c>
      <c r="R379" s="89">
        <f>+N379*Q379/100</f>
        <v>34.428571428571431</v>
      </c>
      <c r="S379" s="89">
        <f>IF(M379&lt;=$AG$1,R379,0)</f>
        <v>34.428571428571431</v>
      </c>
      <c r="T379" s="89">
        <f>IF($AG$1&gt;=M379,N379,0)</f>
        <v>34.428571428571431</v>
      </c>
      <c r="U379" s="73"/>
      <c r="V379" s="100" t="str">
        <f>IF(Q379=100,"CUMPLIDA",IF(M379-$AG$1&lt;0,"VENCIDA",IF(M379-$AG$1&lt;=30,"PRÓXIMA A VENCER",IF(Q379&gt;0,"CON AVANCE","EN TERMINO"))))</f>
        <v>CUMPLIDA</v>
      </c>
      <c r="W379" s="100" t="str">
        <f>IF(A379&lt;&gt;"",IF(AC379=1,"VENCIDO",IF(AC379=2,"PRÓXIMO A VENCER",IF(AC379=3,"EN TERMINO",IF(AC379=4,"CON AVANCE",IF(AC379=5,"CUMPLIDO",))))),"")</f>
        <v>VENCIDO</v>
      </c>
      <c r="X379" s="96" t="s">
        <v>193</v>
      </c>
      <c r="Y379" s="104" t="str">
        <f t="shared" si="98"/>
        <v>H15ECP</v>
      </c>
      <c r="Z379" s="104">
        <f>IF(A379&lt;&gt;"",1,Z378+1)</f>
        <v>1</v>
      </c>
      <c r="AA379" s="104" t="str">
        <f t="shared" si="100"/>
        <v>H15ECP - 1</v>
      </c>
      <c r="AB379" s="150">
        <f t="shared" si="95"/>
        <v>5</v>
      </c>
      <c r="AC379" s="150">
        <f t="shared" si="94"/>
        <v>1</v>
      </c>
      <c r="AD379" s="150" t="str">
        <f>IF(A379&lt;&gt;"",MID(F379,1,FIND(" ",F379,1)-1),AD378)</f>
        <v>H15ECP.</v>
      </c>
      <c r="AE379" s="150" t="str">
        <f t="shared" si="96"/>
        <v>H15ECP</v>
      </c>
      <c r="AF379" s="62"/>
      <c r="AG379" s="62"/>
    </row>
    <row r="380" spans="1:33" s="13" customFormat="1" ht="350.1" customHeight="1" x14ac:dyDescent="0.2">
      <c r="A380" s="141" t="str">
        <f>IF(ISBLANK(D380),"",COUNTA($D$2:D380))</f>
        <v/>
      </c>
      <c r="B380" s="125">
        <f t="shared" si="92"/>
        <v>379</v>
      </c>
      <c r="C380" s="73"/>
      <c r="D380" s="88"/>
      <c r="E380" s="88" t="s">
        <v>18</v>
      </c>
      <c r="F380" s="86" t="s">
        <v>788</v>
      </c>
      <c r="G380" s="86" t="s">
        <v>182</v>
      </c>
      <c r="H380" s="85" t="s">
        <v>515</v>
      </c>
      <c r="I380" s="85" t="s">
        <v>511</v>
      </c>
      <c r="J380" s="73" t="s">
        <v>9</v>
      </c>
      <c r="K380" s="73">
        <v>3</v>
      </c>
      <c r="L380" s="77">
        <v>43040</v>
      </c>
      <c r="M380" s="77">
        <v>43403</v>
      </c>
      <c r="N380" s="78">
        <f t="shared" si="101"/>
        <v>51.857142857142854</v>
      </c>
      <c r="O380" s="73" t="s">
        <v>2033</v>
      </c>
      <c r="P380" s="76">
        <v>3</v>
      </c>
      <c r="Q380" s="79">
        <f>IF(P380/K380&gt;1,100,+P380/K380*100)</f>
        <v>100</v>
      </c>
      <c r="R380" s="89">
        <f>+N380*Q380/100</f>
        <v>51.857142857142854</v>
      </c>
      <c r="S380" s="89">
        <f>IF(M380&lt;=$AG$1,R380,0)</f>
        <v>51.857142857142854</v>
      </c>
      <c r="T380" s="89">
        <f>IF($AG$1&gt;=M380,N380,0)</f>
        <v>51.857142857142854</v>
      </c>
      <c r="U380" s="73"/>
      <c r="V380" s="100" t="str">
        <f>IF(Q380=100,"CUMPLIDA",IF(M380-$AG$1&lt;0,"VENCIDA",IF(M380-$AG$1&lt;=30,"PRÓXIMA A VENCER",IF(Q380&gt;0,"CON AVANCE","EN TERMINO"))))</f>
        <v>CUMPLIDA</v>
      </c>
      <c r="W380" s="100" t="str">
        <f>IF(A380&lt;&gt;"",IF(AC380=1,"VENCIDO",IF(AC380=2,"PRÓXIMO A VENCER",IF(AC380=3,"EN TERMINO",IF(AC380=4,"CON AVANCE",IF(AC380=5,"CUMPLIDO",))))),"")</f>
        <v/>
      </c>
      <c r="X380" s="96" t="s">
        <v>193</v>
      </c>
      <c r="Y380" s="104" t="str">
        <f t="shared" si="98"/>
        <v>H15ECP</v>
      </c>
      <c r="Z380" s="104">
        <f>IF(A380&lt;&gt;"",1,Z379+1)</f>
        <v>2</v>
      </c>
      <c r="AA380" s="104" t="str">
        <f t="shared" si="100"/>
        <v>H15ECP - 2</v>
      </c>
      <c r="AB380" s="150">
        <f t="shared" si="95"/>
        <v>5</v>
      </c>
      <c r="AC380" s="150">
        <f t="shared" si="94"/>
        <v>1</v>
      </c>
      <c r="AD380" s="150" t="str">
        <f>IF(A380&lt;&gt;"",MID(F380,1,FIND(" ",F380,1)-1),AD379)</f>
        <v>H15ECP.</v>
      </c>
      <c r="AE380" s="150" t="str">
        <f t="shared" si="96"/>
        <v>H15ECP</v>
      </c>
      <c r="AF380" s="62"/>
      <c r="AG380" s="62"/>
    </row>
    <row r="381" spans="1:33" s="13" customFormat="1" ht="350.1" hidden="1" customHeight="1" x14ac:dyDescent="0.2">
      <c r="A381" s="141" t="str">
        <f>IF(ISBLANK(D381),"",COUNTA($D$2:D381))</f>
        <v/>
      </c>
      <c r="B381" s="125">
        <f t="shared" si="92"/>
        <v>380</v>
      </c>
      <c r="C381" s="73"/>
      <c r="D381" s="88"/>
      <c r="E381" s="88" t="s">
        <v>18</v>
      </c>
      <c r="F381" s="86" t="s">
        <v>2010</v>
      </c>
      <c r="G381" s="86" t="s">
        <v>44</v>
      </c>
      <c r="H381" s="85" t="s">
        <v>516</v>
      </c>
      <c r="I381" s="182" t="s">
        <v>1861</v>
      </c>
      <c r="J381" s="73" t="s">
        <v>9</v>
      </c>
      <c r="K381" s="73">
        <v>2</v>
      </c>
      <c r="L381" s="77">
        <v>43040</v>
      </c>
      <c r="M381" s="77">
        <v>43403</v>
      </c>
      <c r="N381" s="78">
        <f t="shared" si="101"/>
        <v>51.857142857142854</v>
      </c>
      <c r="O381" s="73" t="s">
        <v>2033</v>
      </c>
      <c r="P381" s="76">
        <v>0</v>
      </c>
      <c r="Q381" s="79">
        <f>IF(P381/K381&gt;1,100,+P381/K381*100)</f>
        <v>0</v>
      </c>
      <c r="R381" s="89">
        <f>+N381*Q381/100</f>
        <v>0</v>
      </c>
      <c r="S381" s="89">
        <f>IF(M381&lt;=$AG$1,R381,0)</f>
        <v>0</v>
      </c>
      <c r="T381" s="89">
        <f>IF($AG$1&gt;=M381,N381,0)</f>
        <v>51.857142857142854</v>
      </c>
      <c r="U381" s="73"/>
      <c r="V381" s="100" t="str">
        <f>IF(Q381=100,"CUMPLIDA",IF(M381-$AG$1&lt;0,"VENCIDA",IF(M381-$AG$1&lt;=30,"PRÓXIMA A VENCER",IF(Q381&gt;0,"CON AVANCE","EN TERMINO"))))</f>
        <v>VENCIDA</v>
      </c>
      <c r="W381" s="100" t="str">
        <f>IF(A381&lt;&gt;"",IF(AC381=1,"VENCIDO",IF(AC381=2,"PRÓXIMO A VENCER",IF(AC381=3,"EN TERMINO",IF(AC381=4,"CON AVANCE",IF(AC381=5,"CUMPLIDO",))))),"")</f>
        <v/>
      </c>
      <c r="X381" s="96" t="s">
        <v>193</v>
      </c>
      <c r="Y381" s="104" t="str">
        <f t="shared" si="98"/>
        <v>H15ECP</v>
      </c>
      <c r="Z381" s="104">
        <f>IF(A381&lt;&gt;"",1,Z380+1)</f>
        <v>3</v>
      </c>
      <c r="AA381" s="104" t="str">
        <f t="shared" si="100"/>
        <v>H15ECP - 3</v>
      </c>
      <c r="AB381" s="150">
        <f t="shared" si="95"/>
        <v>1</v>
      </c>
      <c r="AC381" s="150">
        <f t="shared" si="94"/>
        <v>1</v>
      </c>
      <c r="AD381" s="150" t="str">
        <f>IF(A381&lt;&gt;"",MID(F381,1,FIND(" ",F381,1)-1),AD380)</f>
        <v>H15ECP.</v>
      </c>
      <c r="AE381" s="150" t="str">
        <f t="shared" si="96"/>
        <v>H15ECP</v>
      </c>
      <c r="AF381" s="62"/>
      <c r="AG381" s="62"/>
    </row>
    <row r="382" spans="1:33" s="13" customFormat="1" ht="350.1" customHeight="1" x14ac:dyDescent="0.2">
      <c r="A382" s="141" t="str">
        <f>IF(ISBLANK(D382),"",COUNTA($D$2:D382))</f>
        <v/>
      </c>
      <c r="B382" s="125">
        <f t="shared" si="92"/>
        <v>381</v>
      </c>
      <c r="C382" s="73"/>
      <c r="D382" s="88"/>
      <c r="E382" s="88" t="s">
        <v>18</v>
      </c>
      <c r="F382" s="86" t="s">
        <v>517</v>
      </c>
      <c r="G382" s="86" t="s">
        <v>198</v>
      </c>
      <c r="H382" s="86" t="s">
        <v>1159</v>
      </c>
      <c r="I382" s="86" t="s">
        <v>512</v>
      </c>
      <c r="J382" s="88" t="s">
        <v>9</v>
      </c>
      <c r="K382" s="73">
        <v>3</v>
      </c>
      <c r="L382" s="77">
        <v>43040</v>
      </c>
      <c r="M382" s="77">
        <v>43403</v>
      </c>
      <c r="N382" s="78">
        <f t="shared" si="101"/>
        <v>51.857142857142854</v>
      </c>
      <c r="O382" s="73" t="s">
        <v>2033</v>
      </c>
      <c r="P382" s="76">
        <v>3</v>
      </c>
      <c r="Q382" s="79">
        <f>IF(P382/K382&gt;1,100,+P382/K382*100)</f>
        <v>100</v>
      </c>
      <c r="R382" s="89">
        <f>+N382*Q382/100</f>
        <v>51.857142857142854</v>
      </c>
      <c r="S382" s="89">
        <f>IF(M382&lt;=$AG$1,R382,0)</f>
        <v>51.857142857142854</v>
      </c>
      <c r="T382" s="89">
        <f>IF($AG$1&gt;=M382,N382,0)</f>
        <v>51.857142857142854</v>
      </c>
      <c r="U382" s="73"/>
      <c r="V382" s="100" t="str">
        <f>IF(Q382=100,"CUMPLIDA",IF(M382-$AG$1&lt;0,"VENCIDA",IF(M382-$AG$1&lt;=30,"PRÓXIMA A VENCER",IF(Q382&gt;0,"CON AVANCE","EN TERMINO"))))</f>
        <v>CUMPLIDA</v>
      </c>
      <c r="W382" s="100" t="str">
        <f>IF(A382&lt;&gt;"",IF(AC382=1,"VENCIDO",IF(AC382=2,"PRÓXIMO A VENCER",IF(AC382=3,"EN TERMINO",IF(AC382=4,"CON AVANCE",IF(AC382=5,"CUMPLIDO",))))),"")</f>
        <v/>
      </c>
      <c r="X382" s="96" t="s">
        <v>193</v>
      </c>
      <c r="Y382" s="104" t="str">
        <f t="shared" si="98"/>
        <v>H15ECP</v>
      </c>
      <c r="Z382" s="104">
        <f>IF(A382&lt;&gt;"",1,Z381+1)</f>
        <v>4</v>
      </c>
      <c r="AA382" s="104" t="str">
        <f t="shared" si="100"/>
        <v>H15ECP - 4</v>
      </c>
      <c r="AB382" s="150">
        <f t="shared" si="95"/>
        <v>5</v>
      </c>
      <c r="AC382" s="150">
        <f t="shared" si="94"/>
        <v>5</v>
      </c>
      <c r="AD382" s="150" t="str">
        <f>IF(A382&lt;&gt;"",MID(F382,1,FIND(" ",F382,1)-1),AD381)</f>
        <v>H15ECP.</v>
      </c>
      <c r="AE382" s="150" t="str">
        <f t="shared" si="96"/>
        <v>H15ECP</v>
      </c>
      <c r="AF382" s="62"/>
      <c r="AG382" s="62"/>
    </row>
    <row r="383" spans="1:33" s="13" customFormat="1" ht="350.1" customHeight="1" x14ac:dyDescent="0.2">
      <c r="A383" s="141">
        <f>IF(ISBLANK(D383),"",COUNTA($D$2:D383))</f>
        <v>318</v>
      </c>
      <c r="B383" s="125">
        <f t="shared" si="92"/>
        <v>382</v>
      </c>
      <c r="C383" s="73"/>
      <c r="D383" s="88" t="s">
        <v>1537</v>
      </c>
      <c r="E383" s="88" t="s">
        <v>18</v>
      </c>
      <c r="F383" s="86" t="s">
        <v>825</v>
      </c>
      <c r="G383" s="86" t="s">
        <v>183</v>
      </c>
      <c r="H383" s="86" t="s">
        <v>615</v>
      </c>
      <c r="I383" s="86" t="s">
        <v>619</v>
      </c>
      <c r="J383" s="88" t="s">
        <v>613</v>
      </c>
      <c r="K383" s="73">
        <v>1</v>
      </c>
      <c r="L383" s="77">
        <v>43040</v>
      </c>
      <c r="M383" s="77">
        <v>43069</v>
      </c>
      <c r="N383" s="78">
        <f t="shared" si="101"/>
        <v>4.1428571428571432</v>
      </c>
      <c r="O383" s="74" t="s">
        <v>2036</v>
      </c>
      <c r="P383" s="73">
        <v>1</v>
      </c>
      <c r="Q383" s="79">
        <f>IF(P383/K383&gt;1,100,+P383/K383*100)</f>
        <v>100</v>
      </c>
      <c r="R383" s="89">
        <f>+N383*Q383/100</f>
        <v>4.1428571428571432</v>
      </c>
      <c r="S383" s="89">
        <f>IF(M383&lt;=$AG$1,R383,0)</f>
        <v>4.1428571428571432</v>
      </c>
      <c r="T383" s="89">
        <f>IF($AG$1&gt;=M383,N383,0)</f>
        <v>4.1428571428571432</v>
      </c>
      <c r="U383" s="73"/>
      <c r="V383" s="100" t="str">
        <f>IF(Q383=100,"CUMPLIDA",IF(M383-$AG$1&lt;0,"VENCIDA",IF(M383-$AG$1&lt;=30,"PRÓXIMA A VENCER",IF(Q383&gt;0,"CON AVANCE","EN TERMINO"))))</f>
        <v>CUMPLIDA</v>
      </c>
      <c r="W383" s="100" t="str">
        <f>IF(A383&lt;&gt;"",IF(AC383=1,"VENCIDO",IF(AC383=2,"PRÓXIMO A VENCER",IF(AC383=3,"EN TERMINO",IF(AC383=4,"CON AVANCE",IF(AC383=5,"CUMPLIDO",))))),"")</f>
        <v>CUMPLIDO</v>
      </c>
      <c r="X383" s="96" t="s">
        <v>193</v>
      </c>
      <c r="Y383" s="104" t="str">
        <f t="shared" si="98"/>
        <v>H16ECP</v>
      </c>
      <c r="Z383" s="104">
        <f>IF(A383&lt;&gt;"",1,Z382+1)</f>
        <v>1</v>
      </c>
      <c r="AA383" s="104" t="str">
        <f t="shared" si="100"/>
        <v>H16ECP - 1</v>
      </c>
      <c r="AB383" s="150">
        <f t="shared" si="95"/>
        <v>5</v>
      </c>
      <c r="AC383" s="150">
        <f t="shared" si="94"/>
        <v>5</v>
      </c>
      <c r="AD383" s="150" t="str">
        <f>IF(A383&lt;&gt;"",MID(F383,1,FIND(" ",F383,1)-1),AD382)</f>
        <v>H16ECP.</v>
      </c>
      <c r="AE383" s="150" t="str">
        <f t="shared" si="96"/>
        <v>H16ECP</v>
      </c>
      <c r="AF383" s="62"/>
      <c r="AG383" s="62"/>
    </row>
    <row r="384" spans="1:33" s="13" customFormat="1" ht="350.1" customHeight="1" x14ac:dyDescent="0.2">
      <c r="A384" s="141" t="str">
        <f>IF(ISBLANK(D384),"",COUNTA($D$2:D384))</f>
        <v/>
      </c>
      <c r="B384" s="125">
        <f t="shared" si="92"/>
        <v>383</v>
      </c>
      <c r="C384" s="73"/>
      <c r="D384" s="88"/>
      <c r="E384" s="88" t="s">
        <v>18</v>
      </c>
      <c r="F384" s="86" t="s">
        <v>1961</v>
      </c>
      <c r="G384" s="86" t="s">
        <v>618</v>
      </c>
      <c r="H384" s="85" t="s">
        <v>616</v>
      </c>
      <c r="I384" s="85" t="s">
        <v>617</v>
      </c>
      <c r="J384" s="183" t="s">
        <v>614</v>
      </c>
      <c r="K384" s="73">
        <v>1</v>
      </c>
      <c r="L384" s="77">
        <v>43132</v>
      </c>
      <c r="M384" s="77">
        <v>43160</v>
      </c>
      <c r="N384" s="78">
        <f t="shared" si="101"/>
        <v>4</v>
      </c>
      <c r="O384" s="74" t="s">
        <v>2036</v>
      </c>
      <c r="P384" s="76">
        <v>1</v>
      </c>
      <c r="Q384" s="79">
        <f>IF(P384/K384&gt;1,100,+P384/K384*100)</f>
        <v>100</v>
      </c>
      <c r="R384" s="89">
        <f>+N384*Q384/100</f>
        <v>4</v>
      </c>
      <c r="S384" s="89">
        <f>IF(M384&lt;=$AG$1,R384,0)</f>
        <v>4</v>
      </c>
      <c r="T384" s="89">
        <f>IF($AG$1&gt;=M384,N384,0)</f>
        <v>4</v>
      </c>
      <c r="U384" s="73"/>
      <c r="V384" s="100" t="str">
        <f>IF(Q384=100,"CUMPLIDA",IF(M384-$AG$1&lt;0,"VENCIDA",IF(M384-$AG$1&lt;=30,"PRÓXIMA A VENCER",IF(Q384&gt;0,"CON AVANCE","EN TERMINO"))))</f>
        <v>CUMPLIDA</v>
      </c>
      <c r="W384" s="100" t="str">
        <f>IF(A384&lt;&gt;"",IF(AC384=1,"VENCIDO",IF(AC384=2,"PRÓXIMO A VENCER",IF(AC384=3,"EN TERMINO",IF(AC384=4,"CON AVANCE",IF(AC384=5,"CUMPLIDO",))))),"")</f>
        <v/>
      </c>
      <c r="X384" s="96" t="s">
        <v>193</v>
      </c>
      <c r="Y384" s="104" t="str">
        <f t="shared" si="98"/>
        <v>H16ECP</v>
      </c>
      <c r="Z384" s="104">
        <f>IF(A384&lt;&gt;"",1,Z383+1)</f>
        <v>2</v>
      </c>
      <c r="AA384" s="104" t="str">
        <f t="shared" si="100"/>
        <v>H16ECP - 2</v>
      </c>
      <c r="AB384" s="150">
        <f t="shared" si="95"/>
        <v>5</v>
      </c>
      <c r="AC384" s="150">
        <f t="shared" si="94"/>
        <v>5</v>
      </c>
      <c r="AD384" s="150" t="str">
        <f>IF(A384&lt;&gt;"",MID(F384,1,FIND(" ",F384,1)-1),AD383)</f>
        <v>H16ECP.</v>
      </c>
      <c r="AE384" s="150" t="str">
        <f t="shared" si="96"/>
        <v>H16ECP</v>
      </c>
      <c r="AF384" s="62"/>
      <c r="AG384" s="62"/>
    </row>
    <row r="385" spans="1:33" s="13" customFormat="1" ht="350.1" customHeight="1" x14ac:dyDescent="0.2">
      <c r="A385" s="141" t="str">
        <f>IF(ISBLANK(D385),"",COUNTA($D$2:D385))</f>
        <v/>
      </c>
      <c r="B385" s="125">
        <f t="shared" si="92"/>
        <v>384</v>
      </c>
      <c r="C385" s="73"/>
      <c r="D385" s="88"/>
      <c r="E385" s="88" t="s">
        <v>18</v>
      </c>
      <c r="F385" s="86" t="s">
        <v>2012</v>
      </c>
      <c r="G385" s="86" t="s">
        <v>184</v>
      </c>
      <c r="H385" s="86" t="s">
        <v>727</v>
      </c>
      <c r="I385" s="86" t="s">
        <v>447</v>
      </c>
      <c r="J385" s="88" t="s">
        <v>448</v>
      </c>
      <c r="K385" s="73">
        <v>1</v>
      </c>
      <c r="L385" s="77">
        <v>43040</v>
      </c>
      <c r="M385" s="77">
        <v>43250</v>
      </c>
      <c r="N385" s="78">
        <f t="shared" si="101"/>
        <v>30</v>
      </c>
      <c r="O385" s="73" t="s">
        <v>2033</v>
      </c>
      <c r="P385" s="76">
        <v>1</v>
      </c>
      <c r="Q385" s="79">
        <f>IF(P385/K385&gt;1,100,+P385/K385*100)</f>
        <v>100</v>
      </c>
      <c r="R385" s="89">
        <f>+N385*Q385/100</f>
        <v>30</v>
      </c>
      <c r="S385" s="89">
        <f>IF(M385&lt;=$AG$1,R385,0)</f>
        <v>30</v>
      </c>
      <c r="T385" s="89">
        <f>IF($AG$1&gt;=M385,N385,0)</f>
        <v>30</v>
      </c>
      <c r="U385" s="73"/>
      <c r="V385" s="100" t="str">
        <f>IF(Q385=100,"CUMPLIDA",IF(M385-$AG$1&lt;0,"VENCIDA",IF(M385-$AG$1&lt;=30,"PRÓXIMA A VENCER",IF(Q385&gt;0,"CON AVANCE","EN TERMINO"))))</f>
        <v>CUMPLIDA</v>
      </c>
      <c r="W385" s="100" t="str">
        <f>IF(A385&lt;&gt;"",IF(AC385=1,"VENCIDO",IF(AC385=2,"PRÓXIMO A VENCER",IF(AC385=3,"EN TERMINO",IF(AC385=4,"CON AVANCE",IF(AC385=5,"CUMPLIDO",))))),"")</f>
        <v/>
      </c>
      <c r="X385" s="96" t="s">
        <v>193</v>
      </c>
      <c r="Y385" s="104" t="str">
        <f t="shared" si="98"/>
        <v>H16ECP</v>
      </c>
      <c r="Z385" s="104">
        <f>IF(A385&lt;&gt;"",1,Z384+1)</f>
        <v>3</v>
      </c>
      <c r="AA385" s="104" t="str">
        <f t="shared" si="100"/>
        <v>H16ECP - 3</v>
      </c>
      <c r="AB385" s="150">
        <f t="shared" si="95"/>
        <v>5</v>
      </c>
      <c r="AC385" s="150">
        <f t="shared" si="94"/>
        <v>5</v>
      </c>
      <c r="AD385" s="150" t="str">
        <f>IF(A385&lt;&gt;"",MID(F385,1,FIND(" ",F385,1)-1),AD384)</f>
        <v>H16ECP.</v>
      </c>
      <c r="AE385" s="150" t="str">
        <f t="shared" si="96"/>
        <v>H16ECP</v>
      </c>
      <c r="AF385" s="62"/>
      <c r="AG385" s="62"/>
    </row>
    <row r="386" spans="1:33" s="13" customFormat="1" ht="350.1" hidden="1" customHeight="1" x14ac:dyDescent="0.2">
      <c r="A386" s="141">
        <f>IF(ISBLANK(D386),"",COUNTA($D$2:D386))</f>
        <v>319</v>
      </c>
      <c r="B386" s="125">
        <f t="shared" ref="B386:B449" si="102">ROW()-1</f>
        <v>385</v>
      </c>
      <c r="C386" s="73"/>
      <c r="D386" s="73" t="s">
        <v>831</v>
      </c>
      <c r="E386" s="88" t="s">
        <v>28</v>
      </c>
      <c r="F386" s="86" t="s">
        <v>1405</v>
      </c>
      <c r="G386" s="86" t="s">
        <v>185</v>
      </c>
      <c r="H386" s="86" t="s">
        <v>1412</v>
      </c>
      <c r="I386" s="85" t="s">
        <v>1410</v>
      </c>
      <c r="J386" s="73" t="s">
        <v>1411</v>
      </c>
      <c r="K386" s="102">
        <v>4</v>
      </c>
      <c r="L386" s="91">
        <v>43858</v>
      </c>
      <c r="M386" s="91">
        <v>44165</v>
      </c>
      <c r="N386" s="78">
        <f t="shared" ref="N386" si="103">(+M386-L386)/7</f>
        <v>43.857142857142854</v>
      </c>
      <c r="O386" s="73" t="s">
        <v>2031</v>
      </c>
      <c r="P386" s="76">
        <v>2</v>
      </c>
      <c r="Q386" s="79">
        <f>IF(P386/K386&gt;1,100,+P386/K386*100)</f>
        <v>50</v>
      </c>
      <c r="R386" s="89">
        <f>+N386*Q386/100</f>
        <v>21.928571428571427</v>
      </c>
      <c r="S386" s="89">
        <f>IF(M386&lt;=$AG$1,R386,0)</f>
        <v>21.928571428571427</v>
      </c>
      <c r="T386" s="89">
        <f>IF($AG$1&gt;=M386,N386,0)</f>
        <v>43.857142857142854</v>
      </c>
      <c r="U386" s="73"/>
      <c r="V386" s="100" t="str">
        <f>IF(Q386=100,"CUMPLIDA",IF(M386-$AG$1&lt;0,"VENCIDA",IF(M386-$AG$1&lt;=30,"PRÓXIMA A VENCER",IF(Q386&gt;0,"CON AVANCE","EN TERMINO"))))</f>
        <v>VENCIDA</v>
      </c>
      <c r="W386" s="100" t="str">
        <f>IF(A386&lt;&gt;"",IF(AC386=1,"VENCIDO",IF(AC386=2,"PRÓXIMO A VENCER",IF(AC386=3,"EN TERMINO",IF(AC386=4,"CON AVANCE",IF(AC386=5,"CUMPLIDO",))))),"")</f>
        <v>VENCIDO</v>
      </c>
      <c r="X386" s="96" t="s">
        <v>193</v>
      </c>
      <c r="Y386" s="104" t="str">
        <f t="shared" si="98"/>
        <v>H18ECP</v>
      </c>
      <c r="Z386" s="104">
        <f>IF(A386&lt;&gt;"",1,#REF!+1)</f>
        <v>1</v>
      </c>
      <c r="AA386" s="104" t="str">
        <f t="shared" si="100"/>
        <v>H18ECP - 1</v>
      </c>
      <c r="AB386" s="150">
        <f t="shared" si="95"/>
        <v>1</v>
      </c>
      <c r="AC386" s="150">
        <f t="shared" si="94"/>
        <v>1</v>
      </c>
      <c r="AD386" s="150" t="str">
        <f>IF(A386&lt;&gt;"",MID(F386,1,FIND(" ",F386,1)-1),AD385)</f>
        <v>H18ECP.</v>
      </c>
      <c r="AE386" s="150" t="str">
        <f t="shared" si="96"/>
        <v>H18ECP</v>
      </c>
      <c r="AF386" s="62"/>
      <c r="AG386" s="62"/>
    </row>
    <row r="387" spans="1:33" s="13" customFormat="1" ht="350.1" hidden="1" customHeight="1" x14ac:dyDescent="0.2">
      <c r="A387" s="141">
        <f>IF(ISBLANK(D387),"",COUNTA($D$2:D387))</f>
        <v>320</v>
      </c>
      <c r="B387" s="125">
        <f t="shared" si="102"/>
        <v>386</v>
      </c>
      <c r="C387" s="73"/>
      <c r="D387" s="88" t="s">
        <v>832</v>
      </c>
      <c r="E387" s="88" t="s">
        <v>186</v>
      </c>
      <c r="F387" s="86" t="s">
        <v>267</v>
      </c>
      <c r="G387" s="86" t="s">
        <v>187</v>
      </c>
      <c r="H387" s="85" t="s">
        <v>763</v>
      </c>
      <c r="I387" s="85" t="s">
        <v>764</v>
      </c>
      <c r="J387" s="88" t="s">
        <v>9</v>
      </c>
      <c r="K387" s="73">
        <v>1</v>
      </c>
      <c r="L387" s="77">
        <v>43040</v>
      </c>
      <c r="M387" s="77">
        <v>43099</v>
      </c>
      <c r="N387" s="78">
        <f t="shared" si="101"/>
        <v>8.4285714285714288</v>
      </c>
      <c r="O387" s="73" t="s">
        <v>2038</v>
      </c>
      <c r="P387" s="76">
        <v>0.5</v>
      </c>
      <c r="Q387" s="79">
        <f>IF(P387/K387&gt;1,100,+P387/K387*100)</f>
        <v>50</v>
      </c>
      <c r="R387" s="89">
        <f>+N387*Q387/100</f>
        <v>4.2142857142857144</v>
      </c>
      <c r="S387" s="89">
        <f>IF(M387&lt;=$AG$1,R387,0)</f>
        <v>4.2142857142857144</v>
      </c>
      <c r="T387" s="89">
        <f>IF($AG$1&gt;=M387,N387,0)</f>
        <v>8.4285714285714288</v>
      </c>
      <c r="U387" s="73"/>
      <c r="V387" s="100" t="str">
        <f>IF(Q387=100,"CUMPLIDA",IF(M387-$AG$1&lt;0,"VENCIDA",IF(M387-$AG$1&lt;=30,"PRÓXIMA A VENCER",IF(Q387&gt;0,"CON AVANCE","EN TERMINO"))))</f>
        <v>VENCIDA</v>
      </c>
      <c r="W387" s="100" t="str">
        <f>IF(A387&lt;&gt;"",IF(AC387=1,"VENCIDO",IF(AC387=2,"PRÓXIMO A VENCER",IF(AC387=3,"EN TERMINO",IF(AC387=4,"CON AVANCE",IF(AC387=5,"CUMPLIDO",))))),"")</f>
        <v>VENCIDO</v>
      </c>
      <c r="X387" s="96" t="s">
        <v>193</v>
      </c>
      <c r="Y387" s="104" t="str">
        <f t="shared" si="98"/>
        <v>H19ECP</v>
      </c>
      <c r="Z387" s="104">
        <f>IF(A387&lt;&gt;"",1,Z386+1)</f>
        <v>1</v>
      </c>
      <c r="AA387" s="104" t="str">
        <f t="shared" si="100"/>
        <v>H19ECP - 1</v>
      </c>
      <c r="AB387" s="150">
        <f t="shared" si="95"/>
        <v>1</v>
      </c>
      <c r="AC387" s="150">
        <f t="shared" si="94"/>
        <v>1</v>
      </c>
      <c r="AD387" s="150" t="str">
        <f>IF(A387&lt;&gt;"",MID(F387,1,FIND(" ",F387,1)-1),AD386)</f>
        <v>H19ECP.</v>
      </c>
      <c r="AE387" s="150" t="str">
        <f t="shared" si="96"/>
        <v>H19ECP</v>
      </c>
      <c r="AF387" s="62"/>
      <c r="AG387" s="62"/>
    </row>
    <row r="388" spans="1:33" s="13" customFormat="1" ht="350.1" customHeight="1" x14ac:dyDescent="0.2">
      <c r="A388" s="141">
        <f>IF(ISBLANK(D388),"",COUNTA($D$2:D388))</f>
        <v>321</v>
      </c>
      <c r="B388" s="125">
        <f t="shared" si="102"/>
        <v>387</v>
      </c>
      <c r="C388" s="73"/>
      <c r="D388" s="88" t="s">
        <v>977</v>
      </c>
      <c r="E388" s="88" t="s">
        <v>18</v>
      </c>
      <c r="F388" s="86" t="s">
        <v>268</v>
      </c>
      <c r="G388" s="86" t="s">
        <v>982</v>
      </c>
      <c r="H388" s="85" t="s">
        <v>519</v>
      </c>
      <c r="I388" s="85" t="s">
        <v>520</v>
      </c>
      <c r="J388" s="88" t="s">
        <v>9</v>
      </c>
      <c r="K388" s="73">
        <v>1</v>
      </c>
      <c r="L388" s="77">
        <v>43040</v>
      </c>
      <c r="M388" s="77">
        <v>43250</v>
      </c>
      <c r="N388" s="78">
        <f t="shared" si="101"/>
        <v>30</v>
      </c>
      <c r="O388" s="73" t="s">
        <v>2033</v>
      </c>
      <c r="P388" s="76">
        <v>1</v>
      </c>
      <c r="Q388" s="79">
        <f>IF(P388/K388&gt;1,100,+P388/K388*100)</f>
        <v>100</v>
      </c>
      <c r="R388" s="89">
        <f>+N388*Q388/100</f>
        <v>30</v>
      </c>
      <c r="S388" s="89">
        <f>IF(M388&lt;=$AG$1,R388,0)</f>
        <v>30</v>
      </c>
      <c r="T388" s="89">
        <f>IF($AG$1&gt;=M388,N388,0)</f>
        <v>30</v>
      </c>
      <c r="U388" s="73"/>
      <c r="V388" s="100" t="str">
        <f>IF(Q388=100,"CUMPLIDA",IF(M388-$AG$1&lt;0,"VENCIDA",IF(M388-$AG$1&lt;=30,"PRÓXIMA A VENCER",IF(Q388&gt;0,"CON AVANCE","EN TERMINO"))))</f>
        <v>CUMPLIDA</v>
      </c>
      <c r="W388" s="100" t="str">
        <f>IF(A388&lt;&gt;"",IF(AC388=1,"VENCIDO",IF(AC388=2,"PRÓXIMO A VENCER",IF(AC388=3,"EN TERMINO",IF(AC388=4,"CON AVANCE",IF(AC388=5,"CUMPLIDO",))))),"")</f>
        <v>CUMPLIDO</v>
      </c>
      <c r="X388" s="96" t="s">
        <v>193</v>
      </c>
      <c r="Y388" s="104" t="str">
        <f t="shared" si="98"/>
        <v>H22ECP</v>
      </c>
      <c r="Z388" s="104">
        <f>IF(A388&lt;&gt;"",1,Z387+1)</f>
        <v>1</v>
      </c>
      <c r="AA388" s="104" t="str">
        <f t="shared" si="100"/>
        <v>H22ECP - 1</v>
      </c>
      <c r="AB388" s="150">
        <f t="shared" si="95"/>
        <v>5</v>
      </c>
      <c r="AC388" s="150">
        <f t="shared" si="94"/>
        <v>5</v>
      </c>
      <c r="AD388" s="150" t="str">
        <f>IF(A388&lt;&gt;"",MID(F388,1,FIND(" ",F388,1)-1),AD387)</f>
        <v>H22ECP.</v>
      </c>
      <c r="AE388" s="150" t="str">
        <f t="shared" si="96"/>
        <v>H22ECP</v>
      </c>
      <c r="AF388" s="62"/>
      <c r="AG388" s="62"/>
    </row>
    <row r="389" spans="1:33" s="13" customFormat="1" ht="350.1" hidden="1" customHeight="1" x14ac:dyDescent="0.2">
      <c r="A389" s="141">
        <f>IF(ISBLANK(D389),"",COUNTA($D$2:D389))</f>
        <v>322</v>
      </c>
      <c r="B389" s="125">
        <f t="shared" si="102"/>
        <v>388</v>
      </c>
      <c r="C389" s="73"/>
      <c r="D389" s="88" t="s">
        <v>976</v>
      </c>
      <c r="E389" s="88" t="s">
        <v>188</v>
      </c>
      <c r="F389" s="86" t="s">
        <v>716</v>
      </c>
      <c r="G389" s="86" t="s">
        <v>189</v>
      </c>
      <c r="H389" s="86" t="s">
        <v>714</v>
      </c>
      <c r="I389" s="86" t="s">
        <v>715</v>
      </c>
      <c r="J389" s="88" t="s">
        <v>9</v>
      </c>
      <c r="K389" s="73">
        <v>1</v>
      </c>
      <c r="L389" s="77">
        <v>43040</v>
      </c>
      <c r="M389" s="77">
        <v>43099</v>
      </c>
      <c r="N389" s="78">
        <f t="shared" si="101"/>
        <v>8.4285714285714288</v>
      </c>
      <c r="O389" s="73" t="s">
        <v>2038</v>
      </c>
      <c r="P389" s="76">
        <v>0</v>
      </c>
      <c r="Q389" s="79">
        <f>IF(P389/K389&gt;1,100,+P389/K389*100)</f>
        <v>0</v>
      </c>
      <c r="R389" s="89">
        <f>+N389*Q389/100</f>
        <v>0</v>
      </c>
      <c r="S389" s="89">
        <f>IF(M389&lt;=$AG$1,R389,0)</f>
        <v>0</v>
      </c>
      <c r="T389" s="89">
        <f>IF($AG$1&gt;=M389,N389,0)</f>
        <v>8.4285714285714288</v>
      </c>
      <c r="U389" s="73"/>
      <c r="V389" s="100" t="str">
        <f>IF(Q389=100,"CUMPLIDA",IF(M389-$AG$1&lt;0,"VENCIDA",IF(M389-$AG$1&lt;=30,"PRÓXIMA A VENCER",IF(Q389&gt;0,"CON AVANCE","EN TERMINO"))))</f>
        <v>VENCIDA</v>
      </c>
      <c r="W389" s="100" t="str">
        <f>IF(A389&lt;&gt;"",IF(AC389=1,"VENCIDO",IF(AC389=2,"PRÓXIMO A VENCER",IF(AC389=3,"EN TERMINO",IF(AC389=4,"CON AVANCE",IF(AC389=5,"CUMPLIDO",))))),"")</f>
        <v>VENCIDO</v>
      </c>
      <c r="X389" s="96" t="s">
        <v>193</v>
      </c>
      <c r="Y389" s="104" t="str">
        <f t="shared" si="98"/>
        <v>H24ECP</v>
      </c>
      <c r="Z389" s="104">
        <f>IF(A389&lt;&gt;"",1,Z388+1)</f>
        <v>1</v>
      </c>
      <c r="AA389" s="104" t="str">
        <f t="shared" si="100"/>
        <v>H24ECP - 1</v>
      </c>
      <c r="AB389" s="150">
        <f t="shared" si="95"/>
        <v>1</v>
      </c>
      <c r="AC389" s="150">
        <f t="shared" si="94"/>
        <v>1</v>
      </c>
      <c r="AD389" s="150" t="str">
        <f>IF(A389&lt;&gt;"",MID(F389,1,FIND(" ",F389,1)-1),AD388)</f>
        <v>H24ECP.</v>
      </c>
      <c r="AE389" s="150" t="str">
        <f t="shared" si="96"/>
        <v>H24ECP</v>
      </c>
      <c r="AF389" s="62"/>
      <c r="AG389" s="62"/>
    </row>
    <row r="390" spans="1:33" s="13" customFormat="1" ht="350.1" customHeight="1" x14ac:dyDescent="0.2">
      <c r="A390" s="141">
        <f>IF(ISBLANK(D390),"",COUNTA($D$2:D390))</f>
        <v>323</v>
      </c>
      <c r="B390" s="125">
        <f t="shared" si="102"/>
        <v>389</v>
      </c>
      <c r="C390" s="73"/>
      <c r="D390" s="88" t="s">
        <v>832</v>
      </c>
      <c r="E390" s="88" t="s">
        <v>18</v>
      </c>
      <c r="F390" s="86" t="s">
        <v>1962</v>
      </c>
      <c r="G390" s="86" t="s">
        <v>190</v>
      </c>
      <c r="H390" s="86" t="s">
        <v>717</v>
      </c>
      <c r="I390" s="86" t="s">
        <v>718</v>
      </c>
      <c r="J390" s="88" t="s">
        <v>666</v>
      </c>
      <c r="K390" s="73">
        <v>1</v>
      </c>
      <c r="L390" s="77">
        <v>43040</v>
      </c>
      <c r="M390" s="77">
        <v>43099</v>
      </c>
      <c r="N390" s="78">
        <f t="shared" si="101"/>
        <v>8.4285714285714288</v>
      </c>
      <c r="O390" s="73" t="s">
        <v>2038</v>
      </c>
      <c r="P390" s="76">
        <v>1</v>
      </c>
      <c r="Q390" s="79">
        <f>IF(P390/K390&gt;1,100,+P390/K390*100)</f>
        <v>100</v>
      </c>
      <c r="R390" s="89">
        <f>+N390*Q390/100</f>
        <v>8.4285714285714288</v>
      </c>
      <c r="S390" s="89">
        <f>IF(M390&lt;=$AG$1,R390,0)</f>
        <v>8.4285714285714288</v>
      </c>
      <c r="T390" s="89">
        <f>IF($AG$1&gt;=M390,N390,0)</f>
        <v>8.4285714285714288</v>
      </c>
      <c r="U390" s="73"/>
      <c r="V390" s="100" t="str">
        <f>IF(Q390=100,"CUMPLIDA",IF(M390-$AG$1&lt;0,"VENCIDA",IF(M390-$AG$1&lt;=30,"PRÓXIMA A VENCER",IF(Q390&gt;0,"CON AVANCE","EN TERMINO"))))</f>
        <v>CUMPLIDA</v>
      </c>
      <c r="W390" s="100" t="str">
        <f>IF(A390&lt;&gt;"",IF(AC390=1,"VENCIDO",IF(AC390=2,"PRÓXIMO A VENCER",IF(AC390=3,"EN TERMINO",IF(AC390=4,"CON AVANCE",IF(AC390=5,"CUMPLIDO",))))),"")</f>
        <v>CUMPLIDO</v>
      </c>
      <c r="X390" s="96" t="s">
        <v>193</v>
      </c>
      <c r="Y390" s="104" t="str">
        <f t="shared" si="98"/>
        <v>H25ECP</v>
      </c>
      <c r="Z390" s="104">
        <f>IF(A390&lt;&gt;"",1,Z389+1)</f>
        <v>1</v>
      </c>
      <c r="AA390" s="104" t="str">
        <f t="shared" si="100"/>
        <v>H25ECP - 1</v>
      </c>
      <c r="AB390" s="150">
        <f t="shared" si="95"/>
        <v>5</v>
      </c>
      <c r="AC390" s="150">
        <f t="shared" si="94"/>
        <v>5</v>
      </c>
      <c r="AD390" s="150" t="str">
        <f>IF(A390&lt;&gt;"",MID(F390,1,FIND(" ",F390,1)-1),AD389)</f>
        <v>H25ECP.</v>
      </c>
      <c r="AE390" s="150" t="str">
        <f t="shared" si="96"/>
        <v>H25ECP</v>
      </c>
      <c r="AF390" s="62"/>
      <c r="AG390" s="62"/>
    </row>
    <row r="391" spans="1:33" s="13" customFormat="1" ht="350.1" hidden="1" customHeight="1" x14ac:dyDescent="0.2">
      <c r="A391" s="141">
        <f>IF(ISBLANK(D391),"",COUNTA($D$2:D391))</f>
        <v>324</v>
      </c>
      <c r="B391" s="125">
        <f t="shared" si="102"/>
        <v>390</v>
      </c>
      <c r="C391" s="73"/>
      <c r="D391" s="88" t="s">
        <v>832</v>
      </c>
      <c r="E391" s="88" t="s">
        <v>18</v>
      </c>
      <c r="F391" s="86" t="s">
        <v>269</v>
      </c>
      <c r="G391" s="86" t="s">
        <v>191</v>
      </c>
      <c r="H391" s="86" t="s">
        <v>518</v>
      </c>
      <c r="I391" s="86" t="s">
        <v>521</v>
      </c>
      <c r="J391" s="88" t="s">
        <v>157</v>
      </c>
      <c r="K391" s="73">
        <v>2</v>
      </c>
      <c r="L391" s="77">
        <v>43040</v>
      </c>
      <c r="M391" s="77">
        <v>43403</v>
      </c>
      <c r="N391" s="78">
        <f t="shared" si="101"/>
        <v>51.857142857142854</v>
      </c>
      <c r="O391" s="73" t="s">
        <v>2033</v>
      </c>
      <c r="P391" s="76">
        <v>0</v>
      </c>
      <c r="Q391" s="79">
        <f>IF(P391/K391&gt;1,100,+P391/K391*100)</f>
        <v>0</v>
      </c>
      <c r="R391" s="89">
        <f>+N391*Q391/100</f>
        <v>0</v>
      </c>
      <c r="S391" s="89">
        <f>IF(M391&lt;=$AG$1,R391,0)</f>
        <v>0</v>
      </c>
      <c r="T391" s="89">
        <f>IF($AG$1&gt;=M391,N391,0)</f>
        <v>51.857142857142854</v>
      </c>
      <c r="U391" s="73"/>
      <c r="V391" s="100" t="str">
        <f>IF(Q391=100,"CUMPLIDA",IF(M391-$AG$1&lt;0,"VENCIDA",IF(M391-$AG$1&lt;=30,"PRÓXIMA A VENCER",IF(Q391&gt;0,"CON AVANCE","EN TERMINO"))))</f>
        <v>VENCIDA</v>
      </c>
      <c r="W391" s="100" t="str">
        <f>IF(A391&lt;&gt;"",IF(AC391=1,"VENCIDO",IF(AC391=2,"PRÓXIMO A VENCER",IF(AC391=3,"EN TERMINO",IF(AC391=4,"CON AVANCE",IF(AC391=5,"CUMPLIDO",))))),"")</f>
        <v>VENCIDO</v>
      </c>
      <c r="X391" s="96" t="s">
        <v>193</v>
      </c>
      <c r="Y391" s="104" t="str">
        <f t="shared" si="98"/>
        <v>H26ECP</v>
      </c>
      <c r="Z391" s="104">
        <f>IF(A391&lt;&gt;"",1,Z390+1)</f>
        <v>1</v>
      </c>
      <c r="AA391" s="104" t="str">
        <f t="shared" si="100"/>
        <v>H26ECP - 1</v>
      </c>
      <c r="AB391" s="150">
        <f t="shared" si="95"/>
        <v>1</v>
      </c>
      <c r="AC391" s="150">
        <f t="shared" si="94"/>
        <v>1</v>
      </c>
      <c r="AD391" s="150" t="str">
        <f>IF(A391&lt;&gt;"",MID(F391,1,FIND(" ",F391,1)-1),AD390)</f>
        <v>H26ECP.</v>
      </c>
      <c r="AE391" s="150" t="str">
        <f t="shared" si="96"/>
        <v>H26ECP</v>
      </c>
      <c r="AF391" s="62"/>
      <c r="AG391" s="62"/>
    </row>
    <row r="392" spans="1:33" s="13" customFormat="1" ht="350.1" customHeight="1" x14ac:dyDescent="0.2">
      <c r="A392" s="141">
        <f>IF(ISBLANK(D392),"",COUNTA($D$2:D392))</f>
        <v>325</v>
      </c>
      <c r="B392" s="125">
        <f t="shared" si="102"/>
        <v>391</v>
      </c>
      <c r="C392" s="73"/>
      <c r="D392" s="88" t="s">
        <v>976</v>
      </c>
      <c r="E392" s="88" t="s">
        <v>25</v>
      </c>
      <c r="F392" s="86" t="s">
        <v>625</v>
      </c>
      <c r="G392" s="86" t="s">
        <v>154</v>
      </c>
      <c r="H392" s="86" t="s">
        <v>624</v>
      </c>
      <c r="I392" s="86" t="s">
        <v>620</v>
      </c>
      <c r="J392" s="88" t="s">
        <v>621</v>
      </c>
      <c r="K392" s="73">
        <v>1</v>
      </c>
      <c r="L392" s="77">
        <v>43040</v>
      </c>
      <c r="M392" s="77">
        <v>43099</v>
      </c>
      <c r="N392" s="78">
        <f t="shared" si="101"/>
        <v>8.4285714285714288</v>
      </c>
      <c r="O392" s="74" t="s">
        <v>2036</v>
      </c>
      <c r="P392" s="76">
        <v>1</v>
      </c>
      <c r="Q392" s="79">
        <f>IF(P392/K392&gt;1,100,+P392/K392*100)</f>
        <v>100</v>
      </c>
      <c r="R392" s="89">
        <f>+N392*Q392/100</f>
        <v>8.4285714285714288</v>
      </c>
      <c r="S392" s="89">
        <f>IF(M392&lt;=$AG$1,R392,0)</f>
        <v>8.4285714285714288</v>
      </c>
      <c r="T392" s="89">
        <f>IF($AG$1&gt;=M392,N392,0)</f>
        <v>8.4285714285714288</v>
      </c>
      <c r="U392" s="73"/>
      <c r="V392" s="100" t="str">
        <f>IF(Q392=100,"CUMPLIDA",IF(M392-$AG$1&lt;0,"VENCIDA",IF(M392-$AG$1&lt;=30,"PRÓXIMA A VENCER",IF(Q392&gt;0,"CON AVANCE","EN TERMINO"))))</f>
        <v>CUMPLIDA</v>
      </c>
      <c r="W392" s="100" t="str">
        <f>IF(A392&lt;&gt;"",IF(AC392=1,"VENCIDO",IF(AC392=2,"PRÓXIMO A VENCER",IF(AC392=3,"EN TERMINO",IF(AC392=4,"CON AVANCE",IF(AC392=5,"CUMPLIDO",))))),"")</f>
        <v>CUMPLIDO</v>
      </c>
      <c r="X392" s="96" t="s">
        <v>192</v>
      </c>
      <c r="Y392" s="104" t="str">
        <f t="shared" si="98"/>
        <v>H1EVP</v>
      </c>
      <c r="Z392" s="104">
        <f>IF(A392&lt;&gt;"",1,Z391+1)</f>
        <v>1</v>
      </c>
      <c r="AA392" s="104" t="str">
        <f t="shared" si="100"/>
        <v>H1EVP - 1</v>
      </c>
      <c r="AB392" s="150">
        <f t="shared" si="95"/>
        <v>5</v>
      </c>
      <c r="AC392" s="150">
        <f t="shared" si="94"/>
        <v>5</v>
      </c>
      <c r="AD392" s="150" t="str">
        <f>IF(A392&lt;&gt;"",MID(F392,1,FIND(" ",F392,1)-1),AD391)</f>
        <v>H1EVP.</v>
      </c>
      <c r="AE392" s="150" t="str">
        <f t="shared" si="96"/>
        <v>H1EVP</v>
      </c>
      <c r="AF392" s="62"/>
      <c r="AG392" s="62"/>
    </row>
    <row r="393" spans="1:33" s="13" customFormat="1" ht="350.1" customHeight="1" x14ac:dyDescent="0.2">
      <c r="A393" s="141" t="str">
        <f>IF(ISBLANK(D393),"",COUNTA($D$2:D393))</f>
        <v/>
      </c>
      <c r="B393" s="125">
        <f t="shared" si="102"/>
        <v>392</v>
      </c>
      <c r="C393" s="73"/>
      <c r="D393" s="88"/>
      <c r="E393" s="88" t="s">
        <v>25</v>
      </c>
      <c r="F393" s="85" t="s">
        <v>1963</v>
      </c>
      <c r="G393" s="86" t="s">
        <v>626</v>
      </c>
      <c r="H393" s="86" t="s">
        <v>983</v>
      </c>
      <c r="I393" s="86" t="s">
        <v>622</v>
      </c>
      <c r="J393" s="73" t="s">
        <v>623</v>
      </c>
      <c r="K393" s="73">
        <v>1</v>
      </c>
      <c r="L393" s="77">
        <v>43040</v>
      </c>
      <c r="M393" s="77">
        <v>43099</v>
      </c>
      <c r="N393" s="78">
        <f t="shared" si="101"/>
        <v>8.4285714285714288</v>
      </c>
      <c r="O393" s="74" t="s">
        <v>2036</v>
      </c>
      <c r="P393" s="76">
        <v>1</v>
      </c>
      <c r="Q393" s="79">
        <f>IF(P393/K393&gt;1,100,+P393/K393*100)</f>
        <v>100</v>
      </c>
      <c r="R393" s="89">
        <f>+N393*Q393/100</f>
        <v>8.4285714285714288</v>
      </c>
      <c r="S393" s="89">
        <f>IF(M393&lt;=$AG$1,R393,0)</f>
        <v>8.4285714285714288</v>
      </c>
      <c r="T393" s="89">
        <f>IF($AG$1&gt;=M393,N393,0)</f>
        <v>8.4285714285714288</v>
      </c>
      <c r="U393" s="73"/>
      <c r="V393" s="100" t="str">
        <f>IF(Q393=100,"CUMPLIDA",IF(M393-$AG$1&lt;0,"VENCIDA",IF(M393-$AG$1&lt;=30,"PRÓXIMA A VENCER",IF(Q393&gt;0,"CON AVANCE","EN TERMINO"))))</f>
        <v>CUMPLIDA</v>
      </c>
      <c r="W393" s="100" t="str">
        <f>IF(A393&lt;&gt;"",IF(AC393=1,"VENCIDO",IF(AC393=2,"PRÓXIMO A VENCER",IF(AC393=3,"EN TERMINO",IF(AC393=4,"CON AVANCE",IF(AC393=5,"CUMPLIDO",))))),"")</f>
        <v/>
      </c>
      <c r="X393" s="96" t="s">
        <v>192</v>
      </c>
      <c r="Y393" s="104" t="str">
        <f t="shared" si="98"/>
        <v>H1EVP</v>
      </c>
      <c r="Z393" s="104">
        <f>IF(A393&lt;&gt;"",1,Z392+1)</f>
        <v>2</v>
      </c>
      <c r="AA393" s="104" t="str">
        <f t="shared" si="100"/>
        <v>H1EVP - 2</v>
      </c>
      <c r="AB393" s="150">
        <f t="shared" si="95"/>
        <v>5</v>
      </c>
      <c r="AC393" s="150">
        <f t="shared" si="94"/>
        <v>5</v>
      </c>
      <c r="AD393" s="150" t="str">
        <f>IF(A393&lt;&gt;"",MID(F393,1,FIND(" ",F393,1)-1),AD392)</f>
        <v>H1EVP.</v>
      </c>
      <c r="AE393" s="150" t="str">
        <f t="shared" si="96"/>
        <v>H1EVP</v>
      </c>
      <c r="AF393" s="62"/>
      <c r="AG393" s="62"/>
    </row>
    <row r="394" spans="1:33" s="13" customFormat="1" ht="350.1" customHeight="1" x14ac:dyDescent="0.2">
      <c r="A394" s="141">
        <f>IF(ISBLANK(D394),"",COUNTA($D$2:D394))</f>
        <v>326</v>
      </c>
      <c r="B394" s="125">
        <f t="shared" si="102"/>
        <v>393</v>
      </c>
      <c r="C394" s="73"/>
      <c r="D394" s="88" t="s">
        <v>976</v>
      </c>
      <c r="E394" s="88" t="s">
        <v>155</v>
      </c>
      <c r="F394" s="86" t="s">
        <v>800</v>
      </c>
      <c r="G394" s="86" t="s">
        <v>156</v>
      </c>
      <c r="H394" s="86" t="s">
        <v>630</v>
      </c>
      <c r="I394" s="86" t="s">
        <v>627</v>
      </c>
      <c r="J394" s="73" t="s">
        <v>628</v>
      </c>
      <c r="K394" s="73">
        <v>1</v>
      </c>
      <c r="L394" s="77">
        <v>43040</v>
      </c>
      <c r="M394" s="77">
        <v>43099</v>
      </c>
      <c r="N394" s="78">
        <f t="shared" si="101"/>
        <v>8.4285714285714288</v>
      </c>
      <c r="O394" s="74" t="s">
        <v>2036</v>
      </c>
      <c r="P394" s="76">
        <v>1</v>
      </c>
      <c r="Q394" s="79">
        <f>IF(P394/K394&gt;1,100,+P394/K394*100)</f>
        <v>100</v>
      </c>
      <c r="R394" s="89">
        <f>+N394*Q394/100</f>
        <v>8.4285714285714288</v>
      </c>
      <c r="S394" s="89">
        <f>IF(M394&lt;=$AG$1,R394,0)</f>
        <v>8.4285714285714288</v>
      </c>
      <c r="T394" s="89">
        <f>IF($AG$1&gt;=M394,N394,0)</f>
        <v>8.4285714285714288</v>
      </c>
      <c r="U394" s="73"/>
      <c r="V394" s="100" t="str">
        <f>IF(Q394=100,"CUMPLIDA",IF(M394-$AG$1&lt;0,"VENCIDA",IF(M394-$AG$1&lt;=30,"PRÓXIMA A VENCER",IF(Q394&gt;0,"CON AVANCE","EN TERMINO"))))</f>
        <v>CUMPLIDA</v>
      </c>
      <c r="W394" s="100" t="str">
        <f>IF(A394&lt;&gt;"",IF(AC394=1,"VENCIDO",IF(AC394=2,"PRÓXIMO A VENCER",IF(AC394=3,"EN TERMINO",IF(AC394=4,"CON AVANCE",IF(AC394=5,"CUMPLIDO",))))),"")</f>
        <v>CUMPLIDO</v>
      </c>
      <c r="X394" s="96" t="s">
        <v>192</v>
      </c>
      <c r="Y394" s="104" t="str">
        <f t="shared" si="98"/>
        <v>H2EVP</v>
      </c>
      <c r="Z394" s="104">
        <f>IF(A394&lt;&gt;"",1,Z393+1)</f>
        <v>1</v>
      </c>
      <c r="AA394" s="104" t="str">
        <f t="shared" si="100"/>
        <v>H2EVP - 1</v>
      </c>
      <c r="AB394" s="150">
        <f t="shared" si="95"/>
        <v>5</v>
      </c>
      <c r="AC394" s="150">
        <f t="shared" si="94"/>
        <v>5</v>
      </c>
      <c r="AD394" s="150" t="str">
        <f>IF(A394&lt;&gt;"",MID(F394,1,FIND(" ",F394,1)-1),AD393)</f>
        <v>H2EVP.</v>
      </c>
      <c r="AE394" s="150" t="str">
        <f t="shared" si="96"/>
        <v>H2EVP</v>
      </c>
      <c r="AF394" s="62"/>
      <c r="AG394" s="62"/>
    </row>
    <row r="395" spans="1:33" s="13" customFormat="1" ht="350.1" customHeight="1" x14ac:dyDescent="0.2">
      <c r="A395" s="141" t="str">
        <f>IF(ISBLANK(D395),"",COUNTA($D$2:D395))</f>
        <v/>
      </c>
      <c r="B395" s="125">
        <f t="shared" si="102"/>
        <v>394</v>
      </c>
      <c r="C395" s="73"/>
      <c r="D395" s="88"/>
      <c r="E395" s="88" t="s">
        <v>155</v>
      </c>
      <c r="F395" s="86" t="s">
        <v>1964</v>
      </c>
      <c r="G395" s="86" t="s">
        <v>156</v>
      </c>
      <c r="H395" s="86" t="s">
        <v>631</v>
      </c>
      <c r="I395" s="86" t="s">
        <v>629</v>
      </c>
      <c r="J395" s="73" t="s">
        <v>614</v>
      </c>
      <c r="K395" s="73">
        <v>1</v>
      </c>
      <c r="L395" s="77">
        <v>43132</v>
      </c>
      <c r="M395" s="77">
        <v>43250</v>
      </c>
      <c r="N395" s="78">
        <f t="shared" si="101"/>
        <v>16.857142857142858</v>
      </c>
      <c r="O395" s="74" t="s">
        <v>2036</v>
      </c>
      <c r="P395" s="76">
        <v>1</v>
      </c>
      <c r="Q395" s="79">
        <f>IF(P395/K395&gt;1,100,+P395/K395*100)</f>
        <v>100</v>
      </c>
      <c r="R395" s="89">
        <f>+N395*Q395/100</f>
        <v>16.857142857142858</v>
      </c>
      <c r="S395" s="89">
        <f>IF(M395&lt;=$AG$1,R395,0)</f>
        <v>16.857142857142858</v>
      </c>
      <c r="T395" s="89">
        <f>IF($AG$1&gt;=M395,N395,0)</f>
        <v>16.857142857142858</v>
      </c>
      <c r="U395" s="73"/>
      <c r="V395" s="100" t="str">
        <f>IF(Q395=100,"CUMPLIDA",IF(M395-$AG$1&lt;0,"VENCIDA",IF(M395-$AG$1&lt;=30,"PRÓXIMA A VENCER",IF(Q395&gt;0,"CON AVANCE","EN TERMINO"))))</f>
        <v>CUMPLIDA</v>
      </c>
      <c r="W395" s="100" t="str">
        <f>IF(A395&lt;&gt;"",IF(AC395=1,"VENCIDO",IF(AC395=2,"PRÓXIMO A VENCER",IF(AC395=3,"EN TERMINO",IF(AC395=4,"CON AVANCE",IF(AC395=5,"CUMPLIDO",))))),"")</f>
        <v/>
      </c>
      <c r="X395" s="96" t="s">
        <v>192</v>
      </c>
      <c r="Y395" s="104" t="str">
        <f t="shared" si="98"/>
        <v>H2EVP</v>
      </c>
      <c r="Z395" s="104">
        <f>IF(A395&lt;&gt;"",1,Z394+1)</f>
        <v>2</v>
      </c>
      <c r="AA395" s="104" t="str">
        <f t="shared" si="100"/>
        <v>H2EVP - 2</v>
      </c>
      <c r="AB395" s="150">
        <f t="shared" si="95"/>
        <v>5</v>
      </c>
      <c r="AC395" s="150">
        <f t="shared" si="94"/>
        <v>5</v>
      </c>
      <c r="AD395" s="150" t="str">
        <f>IF(A395&lt;&gt;"",MID(F395,1,FIND(" ",F395,1)-1),AD394)</f>
        <v>H2EVP.</v>
      </c>
      <c r="AE395" s="150" t="str">
        <f t="shared" si="96"/>
        <v>H2EVP</v>
      </c>
      <c r="AF395" s="62"/>
      <c r="AG395" s="62"/>
    </row>
    <row r="396" spans="1:33" s="13" customFormat="1" ht="350.1" customHeight="1" x14ac:dyDescent="0.2">
      <c r="A396" s="141">
        <f>IF(ISBLANK(D396),"",COUNTA($D$2:D396))</f>
        <v>327</v>
      </c>
      <c r="B396" s="125">
        <f t="shared" si="102"/>
        <v>395</v>
      </c>
      <c r="C396" s="73"/>
      <c r="D396" s="88" t="s">
        <v>976</v>
      </c>
      <c r="E396" s="88" t="s">
        <v>18</v>
      </c>
      <c r="F396" s="85" t="s">
        <v>729</v>
      </c>
      <c r="G396" s="86" t="s">
        <v>633</v>
      </c>
      <c r="H396" s="86" t="s">
        <v>728</v>
      </c>
      <c r="I396" s="86" t="s">
        <v>632</v>
      </c>
      <c r="J396" s="88" t="s">
        <v>157</v>
      </c>
      <c r="K396" s="73">
        <v>12</v>
      </c>
      <c r="L396" s="77">
        <v>43040</v>
      </c>
      <c r="M396" s="77">
        <v>43099</v>
      </c>
      <c r="N396" s="78">
        <f t="shared" si="101"/>
        <v>8.4285714285714288</v>
      </c>
      <c r="O396" s="74" t="s">
        <v>2036</v>
      </c>
      <c r="P396" s="76">
        <v>12</v>
      </c>
      <c r="Q396" s="79">
        <f>IF(P396/K396&gt;1,100,+P396/K396*100)</f>
        <v>100</v>
      </c>
      <c r="R396" s="89">
        <f>+N396*Q396/100</f>
        <v>8.4285714285714288</v>
      </c>
      <c r="S396" s="89">
        <f>IF(M396&lt;=$AG$1,R396,0)</f>
        <v>8.4285714285714288</v>
      </c>
      <c r="T396" s="89">
        <f>IF($AG$1&gt;=M396,N396,0)</f>
        <v>8.4285714285714288</v>
      </c>
      <c r="U396" s="73"/>
      <c r="V396" s="100" t="str">
        <f>IF(Q396=100,"CUMPLIDA",IF(M396-$AG$1&lt;0,"VENCIDA",IF(M396-$AG$1&lt;=30,"PRÓXIMA A VENCER",IF(Q396&gt;0,"CON AVANCE","EN TERMINO"))))</f>
        <v>CUMPLIDA</v>
      </c>
      <c r="W396" s="100" t="str">
        <f>IF(A396&lt;&gt;"",IF(AC396=1,"VENCIDO",IF(AC396=2,"PRÓXIMO A VENCER",IF(AC396=3,"EN TERMINO",IF(AC396=4,"CON AVANCE",IF(AC396=5,"CUMPLIDO",))))),"")</f>
        <v>CUMPLIDO</v>
      </c>
      <c r="X396" s="96" t="s">
        <v>192</v>
      </c>
      <c r="Y396" s="104" t="str">
        <f t="shared" si="98"/>
        <v>H4EVP</v>
      </c>
      <c r="Z396" s="104">
        <f>IF(A396&lt;&gt;"",1,Z395+1)</f>
        <v>1</v>
      </c>
      <c r="AA396" s="104" t="str">
        <f t="shared" si="100"/>
        <v>H4EVP - 1</v>
      </c>
      <c r="AB396" s="150">
        <f t="shared" si="95"/>
        <v>5</v>
      </c>
      <c r="AC396" s="150">
        <f t="shared" si="94"/>
        <v>5</v>
      </c>
      <c r="AD396" s="150" t="str">
        <f>IF(A396&lt;&gt;"",MID(F396,1,FIND(" ",F396,1)-1),AD395)</f>
        <v>H4EVP.</v>
      </c>
      <c r="AE396" s="150" t="str">
        <f t="shared" si="96"/>
        <v>H4EVP</v>
      </c>
      <c r="AF396" s="62"/>
      <c r="AG396" s="62"/>
    </row>
    <row r="397" spans="1:33" s="13" customFormat="1" ht="350.1" customHeight="1" x14ac:dyDescent="0.2">
      <c r="A397" s="141" t="str">
        <f>IF(ISBLANK(D397),"",COUNTA($D$2:D397))</f>
        <v/>
      </c>
      <c r="B397" s="125">
        <f t="shared" si="102"/>
        <v>396</v>
      </c>
      <c r="C397" s="73"/>
      <c r="D397" s="88"/>
      <c r="E397" s="88" t="s">
        <v>18</v>
      </c>
      <c r="F397" s="85" t="s">
        <v>1965</v>
      </c>
      <c r="G397" s="86" t="s">
        <v>633</v>
      </c>
      <c r="H397" s="85" t="s">
        <v>730</v>
      </c>
      <c r="I397" s="85" t="s">
        <v>650</v>
      </c>
      <c r="J397" s="73" t="s">
        <v>651</v>
      </c>
      <c r="K397" s="102">
        <v>3</v>
      </c>
      <c r="L397" s="91">
        <v>43040</v>
      </c>
      <c r="M397" s="91">
        <v>43099</v>
      </c>
      <c r="N397" s="78">
        <f t="shared" si="101"/>
        <v>8.4285714285714288</v>
      </c>
      <c r="O397" s="73" t="s">
        <v>2053</v>
      </c>
      <c r="P397" s="76">
        <v>3</v>
      </c>
      <c r="Q397" s="79">
        <f>IF(P397/K397&gt;1,100,+P397/K397*100)</f>
        <v>100</v>
      </c>
      <c r="R397" s="89">
        <f>+N397*Q397/100</f>
        <v>8.4285714285714288</v>
      </c>
      <c r="S397" s="89">
        <f>IF(M397&lt;=$AG$1,R397,0)</f>
        <v>8.4285714285714288</v>
      </c>
      <c r="T397" s="89">
        <f>IF($AG$1&gt;=M397,N397,0)</f>
        <v>8.4285714285714288</v>
      </c>
      <c r="U397" s="73"/>
      <c r="V397" s="100" t="str">
        <f>IF(Q397=100,"CUMPLIDA",IF(M397-$AG$1&lt;0,"VENCIDA",IF(M397-$AG$1&lt;=30,"PRÓXIMA A VENCER",IF(Q397&gt;0,"CON AVANCE","EN TERMINO"))))</f>
        <v>CUMPLIDA</v>
      </c>
      <c r="W397" s="100" t="str">
        <f>IF(A397&lt;&gt;"",IF(AC397=1,"VENCIDO",IF(AC397=2,"PRÓXIMO A VENCER",IF(AC397=3,"EN TERMINO",IF(AC397=4,"CON AVANCE",IF(AC397=5,"CUMPLIDO",))))),"")</f>
        <v/>
      </c>
      <c r="X397" s="96" t="s">
        <v>192</v>
      </c>
      <c r="Y397" s="104" t="str">
        <f t="shared" si="98"/>
        <v>H4EVP</v>
      </c>
      <c r="Z397" s="104">
        <f>IF(A397&lt;&gt;"",1,Z396+1)</f>
        <v>2</v>
      </c>
      <c r="AA397" s="104" t="str">
        <f t="shared" si="100"/>
        <v>H4EVP - 2</v>
      </c>
      <c r="AB397" s="150">
        <f t="shared" si="95"/>
        <v>5</v>
      </c>
      <c r="AC397" s="150">
        <f t="shared" si="94"/>
        <v>5</v>
      </c>
      <c r="AD397" s="150" t="str">
        <f>IF(A397&lt;&gt;"",MID(F397,1,FIND(" ",F397,1)-1),AD396)</f>
        <v>H4EVP.</v>
      </c>
      <c r="AE397" s="150" t="str">
        <f t="shared" si="96"/>
        <v>H4EVP</v>
      </c>
      <c r="AF397" s="62"/>
      <c r="AG397" s="62"/>
    </row>
    <row r="398" spans="1:33" s="13" customFormat="1" ht="350.1" customHeight="1" x14ac:dyDescent="0.2">
      <c r="A398" s="141">
        <f>IF(ISBLANK(D398),"",COUNTA($D$2:D398))</f>
        <v>328</v>
      </c>
      <c r="B398" s="125">
        <f t="shared" si="102"/>
        <v>397</v>
      </c>
      <c r="C398" s="73"/>
      <c r="D398" s="88" t="s">
        <v>978</v>
      </c>
      <c r="E398" s="88" t="s">
        <v>158</v>
      </c>
      <c r="F398" s="86" t="s">
        <v>861</v>
      </c>
      <c r="G398" s="86" t="s">
        <v>159</v>
      </c>
      <c r="H398" s="86" t="s">
        <v>636</v>
      </c>
      <c r="I398" s="86" t="s">
        <v>634</v>
      </c>
      <c r="J398" s="88" t="s">
        <v>635</v>
      </c>
      <c r="K398" s="73">
        <v>1</v>
      </c>
      <c r="L398" s="77">
        <v>43040</v>
      </c>
      <c r="M398" s="77">
        <v>43099</v>
      </c>
      <c r="N398" s="78">
        <f t="shared" si="101"/>
        <v>8.4285714285714288</v>
      </c>
      <c r="O398" s="74" t="s">
        <v>2036</v>
      </c>
      <c r="P398" s="76">
        <v>1</v>
      </c>
      <c r="Q398" s="79">
        <f>IF(P398/K398&gt;1,100,+P398/K398*100)</f>
        <v>100</v>
      </c>
      <c r="R398" s="89">
        <f>+N398*Q398/100</f>
        <v>8.4285714285714288</v>
      </c>
      <c r="S398" s="89">
        <f>IF(M398&lt;=$AG$1,R398,0)</f>
        <v>8.4285714285714288</v>
      </c>
      <c r="T398" s="89">
        <f>IF($AG$1&gt;=M398,N398,0)</f>
        <v>8.4285714285714288</v>
      </c>
      <c r="U398" s="73"/>
      <c r="V398" s="100" t="str">
        <f>IF(Q398=100,"CUMPLIDA",IF(M398-$AG$1&lt;0,"VENCIDA",IF(M398-$AG$1&lt;=30,"PRÓXIMA A VENCER",IF(Q398&gt;0,"CON AVANCE","EN TERMINO"))))</f>
        <v>CUMPLIDA</v>
      </c>
      <c r="W398" s="100" t="str">
        <f>IF(A398&lt;&gt;"",IF(AC398=1,"VENCIDO",IF(AC398=2,"PRÓXIMO A VENCER",IF(AC398=3,"EN TERMINO",IF(AC398=4,"CON AVANCE",IF(AC398=5,"CUMPLIDO",))))),"")</f>
        <v>CUMPLIDO</v>
      </c>
      <c r="X398" s="96" t="s">
        <v>192</v>
      </c>
      <c r="Y398" s="104" t="str">
        <f t="shared" si="98"/>
        <v>H6EVP</v>
      </c>
      <c r="Z398" s="104">
        <f>IF(A398&lt;&gt;"",1,Z397+1)</f>
        <v>1</v>
      </c>
      <c r="AA398" s="104" t="str">
        <f t="shared" si="100"/>
        <v>H6EVP - 1</v>
      </c>
      <c r="AB398" s="150">
        <f t="shared" si="95"/>
        <v>5</v>
      </c>
      <c r="AC398" s="150">
        <f t="shared" si="94"/>
        <v>5</v>
      </c>
      <c r="AD398" s="150" t="str">
        <f>IF(A398&lt;&gt;"",MID(F398,1,FIND(" ",F398,1)-1),AD397)</f>
        <v>H6EVP.</v>
      </c>
      <c r="AE398" s="150" t="str">
        <f t="shared" si="96"/>
        <v>H6EVP</v>
      </c>
      <c r="AF398" s="62"/>
      <c r="AG398" s="62"/>
    </row>
    <row r="399" spans="1:33" s="13" customFormat="1" ht="350.1" customHeight="1" x14ac:dyDescent="0.2">
      <c r="A399" s="141" t="str">
        <f>IF(ISBLANK(D399),"",COUNTA($D$2:D399))</f>
        <v/>
      </c>
      <c r="B399" s="125">
        <f t="shared" si="102"/>
        <v>398</v>
      </c>
      <c r="C399" s="73"/>
      <c r="D399" s="88"/>
      <c r="E399" s="88" t="s">
        <v>158</v>
      </c>
      <c r="F399" s="86" t="s">
        <v>1966</v>
      </c>
      <c r="G399" s="86" t="s">
        <v>159</v>
      </c>
      <c r="H399" s="86" t="s">
        <v>638</v>
      </c>
      <c r="I399" s="86" t="s">
        <v>622</v>
      </c>
      <c r="J399" s="88" t="s">
        <v>637</v>
      </c>
      <c r="K399" s="73">
        <v>1</v>
      </c>
      <c r="L399" s="77">
        <v>43040</v>
      </c>
      <c r="M399" s="77">
        <v>43099</v>
      </c>
      <c r="N399" s="78">
        <f t="shared" si="101"/>
        <v>8.4285714285714288</v>
      </c>
      <c r="O399" s="74" t="s">
        <v>2036</v>
      </c>
      <c r="P399" s="76">
        <v>1</v>
      </c>
      <c r="Q399" s="79">
        <f>IF(P399/K399&gt;1,100,+P399/K399*100)</f>
        <v>100</v>
      </c>
      <c r="R399" s="89">
        <f>+N399*Q399/100</f>
        <v>8.4285714285714288</v>
      </c>
      <c r="S399" s="89">
        <f>IF(M399&lt;=$AG$1,R399,0)</f>
        <v>8.4285714285714288</v>
      </c>
      <c r="T399" s="89">
        <f>IF($AG$1&gt;=M399,N399,0)</f>
        <v>8.4285714285714288</v>
      </c>
      <c r="U399" s="73"/>
      <c r="V399" s="100" t="str">
        <f>IF(Q399=100,"CUMPLIDA",IF(M399-$AG$1&lt;0,"VENCIDA",IF(M399-$AG$1&lt;=30,"PRÓXIMA A VENCER",IF(Q399&gt;0,"CON AVANCE","EN TERMINO"))))</f>
        <v>CUMPLIDA</v>
      </c>
      <c r="W399" s="100" t="str">
        <f>IF(A399&lt;&gt;"",IF(AC399=1,"VENCIDO",IF(AC399=2,"PRÓXIMO A VENCER",IF(AC399=3,"EN TERMINO",IF(AC399=4,"CON AVANCE",IF(AC399=5,"CUMPLIDO",))))),"")</f>
        <v/>
      </c>
      <c r="X399" s="96" t="s">
        <v>192</v>
      </c>
      <c r="Y399" s="104" t="str">
        <f t="shared" si="98"/>
        <v>H6EVP</v>
      </c>
      <c r="Z399" s="104">
        <f>IF(A399&lt;&gt;"",1,Z398+1)</f>
        <v>2</v>
      </c>
      <c r="AA399" s="104" t="str">
        <f t="shared" si="100"/>
        <v>H6EVP - 2</v>
      </c>
      <c r="AB399" s="150">
        <f t="shared" si="95"/>
        <v>5</v>
      </c>
      <c r="AC399" s="150">
        <f t="shared" si="94"/>
        <v>5</v>
      </c>
      <c r="AD399" s="150" t="str">
        <f>IF(A399&lt;&gt;"",MID(F399,1,FIND(" ",F399,1)-1),AD398)</f>
        <v>H6EVP.</v>
      </c>
      <c r="AE399" s="150" t="str">
        <f t="shared" si="96"/>
        <v>H6EVP</v>
      </c>
      <c r="AF399" s="62"/>
      <c r="AG399" s="62"/>
    </row>
    <row r="400" spans="1:33" s="13" customFormat="1" ht="350.1" customHeight="1" x14ac:dyDescent="0.2">
      <c r="A400" s="141">
        <f>IF(ISBLANK(D400),"",COUNTA($D$2:D400))</f>
        <v>329</v>
      </c>
      <c r="B400" s="125">
        <f t="shared" si="102"/>
        <v>399</v>
      </c>
      <c r="C400" s="73"/>
      <c r="D400" s="88" t="s">
        <v>832</v>
      </c>
      <c r="E400" s="88" t="s">
        <v>18</v>
      </c>
      <c r="F400" s="86" t="s">
        <v>106</v>
      </c>
      <c r="G400" s="86" t="s">
        <v>107</v>
      </c>
      <c r="H400" s="86" t="s">
        <v>329</v>
      </c>
      <c r="I400" s="86" t="s">
        <v>330</v>
      </c>
      <c r="J400" s="88" t="s">
        <v>331</v>
      </c>
      <c r="K400" s="73">
        <v>3</v>
      </c>
      <c r="L400" s="77">
        <v>43040</v>
      </c>
      <c r="M400" s="77">
        <v>43312</v>
      </c>
      <c r="N400" s="78">
        <f t="shared" si="101"/>
        <v>38.857142857142854</v>
      </c>
      <c r="O400" s="76" t="s">
        <v>2070</v>
      </c>
      <c r="P400" s="76">
        <v>3</v>
      </c>
      <c r="Q400" s="79">
        <f>IF(P400/K400&gt;1,100,+P400/K400*100)</f>
        <v>100</v>
      </c>
      <c r="R400" s="89">
        <f>+N400*Q400/100</f>
        <v>38.857142857142854</v>
      </c>
      <c r="S400" s="89">
        <f>IF(M400&lt;=$AG$1,R400,0)</f>
        <v>38.857142857142854</v>
      </c>
      <c r="T400" s="89">
        <f>IF($AG$1&gt;=M400,N400,0)</f>
        <v>38.857142857142854</v>
      </c>
      <c r="U400" s="73"/>
      <c r="V400" s="100" t="str">
        <f>IF(Q400=100,"CUMPLIDA",IF(M400-$AG$1&lt;0,"VENCIDA",IF(M400-$AG$1&lt;=30,"PRÓXIMA A VENCER",IF(Q400&gt;0,"CON AVANCE","EN TERMINO"))))</f>
        <v>CUMPLIDA</v>
      </c>
      <c r="W400" s="100" t="str">
        <f>IF(A400&lt;&gt;"",IF(AC400=1,"VENCIDO",IF(AC400=2,"PRÓXIMO A VENCER",IF(AC400=3,"EN TERMINO",IF(AC400=4,"CON AVANCE",IF(AC400=5,"CUMPLIDO",))))),"")</f>
        <v>CUMPLIDO</v>
      </c>
      <c r="X400" s="96" t="s">
        <v>166</v>
      </c>
      <c r="Y400" s="104" t="str">
        <f t="shared" si="98"/>
        <v>H1R15</v>
      </c>
      <c r="Z400" s="104">
        <f>IF(A400&lt;&gt;"",1,Z399+1)</f>
        <v>1</v>
      </c>
      <c r="AA400" s="104" t="str">
        <f t="shared" si="100"/>
        <v>H1R15 - 1</v>
      </c>
      <c r="AB400" s="150">
        <f t="shared" si="95"/>
        <v>5</v>
      </c>
      <c r="AC400" s="150">
        <f t="shared" si="94"/>
        <v>5</v>
      </c>
      <c r="AD400" s="150" t="str">
        <f>IF(A400&lt;&gt;"",MID(F400,1,FIND(" ",F400,1)-1),AD399)</f>
        <v>H1R15.</v>
      </c>
      <c r="AE400" s="150" t="str">
        <f t="shared" si="96"/>
        <v>H1R15</v>
      </c>
      <c r="AF400" s="62"/>
      <c r="AG400" s="62"/>
    </row>
    <row r="401" spans="1:33" s="13" customFormat="1" ht="350.1" customHeight="1" x14ac:dyDescent="0.2">
      <c r="A401" s="141">
        <f>IF(ISBLANK(D401),"",COUNTA($D$2:D401))</f>
        <v>330</v>
      </c>
      <c r="B401" s="125">
        <f t="shared" si="102"/>
        <v>400</v>
      </c>
      <c r="C401" s="73"/>
      <c r="D401" s="88" t="s">
        <v>978</v>
      </c>
      <c r="E401" s="88" t="s">
        <v>108</v>
      </c>
      <c r="F401" s="86" t="s">
        <v>1588</v>
      </c>
      <c r="G401" s="86" t="s">
        <v>109</v>
      </c>
      <c r="H401" s="86" t="s">
        <v>1595</v>
      </c>
      <c r="I401" s="85" t="s">
        <v>1590</v>
      </c>
      <c r="J401" s="73" t="s">
        <v>1591</v>
      </c>
      <c r="K401" s="73">
        <v>3</v>
      </c>
      <c r="L401" s="77">
        <v>44044</v>
      </c>
      <c r="M401" s="77">
        <v>44316</v>
      </c>
      <c r="N401" s="78">
        <f t="shared" si="101"/>
        <v>38.857142857142854</v>
      </c>
      <c r="O401" s="73" t="s">
        <v>2033</v>
      </c>
      <c r="P401" s="76">
        <v>3</v>
      </c>
      <c r="Q401" s="79">
        <f>IF(P401/K401&gt;1,100,+P401/K401*100)</f>
        <v>100</v>
      </c>
      <c r="R401" s="89">
        <f>+N401*Q401/100</f>
        <v>38.857142857142854</v>
      </c>
      <c r="S401" s="89">
        <f>IF(M401&lt;=$AG$1,R401,0)</f>
        <v>38.857142857142854</v>
      </c>
      <c r="T401" s="89">
        <f>IF($AG$1&gt;=M401,N401,0)</f>
        <v>38.857142857142854</v>
      </c>
      <c r="U401" s="73"/>
      <c r="V401" s="100" t="str">
        <f>IF(Q401=100,"CUMPLIDA",IF(M401-$AG$1&lt;0,"VENCIDA",IF(M401-$AG$1&lt;=30,"PRÓXIMA A VENCER",IF(Q401&gt;0,"CON AVANCE","EN TERMINO"))))</f>
        <v>CUMPLIDA</v>
      </c>
      <c r="W401" s="100" t="str">
        <f>IF(A401&lt;&gt;"",IF(AC401=1,"VENCIDO",IF(AC401=2,"PRÓXIMO A VENCER",IF(AC401=3,"EN TERMINO",IF(AC401=4,"CON AVANCE",IF(AC401=5,"CUMPLIDO",))))),"")</f>
        <v>CUMPLIDO</v>
      </c>
      <c r="X401" s="96" t="s">
        <v>166</v>
      </c>
      <c r="Y401" s="104" t="str">
        <f t="shared" ref="Y401:Y447" si="104">AE401</f>
        <v>H2R15</v>
      </c>
      <c r="Z401" s="104">
        <f>IF(A401&lt;&gt;"",1,Z400+1)</f>
        <v>1</v>
      </c>
      <c r="AA401" s="104" t="str">
        <f t="shared" si="100"/>
        <v>H2R15 - 1</v>
      </c>
      <c r="AB401" s="150">
        <f t="shared" si="95"/>
        <v>5</v>
      </c>
      <c r="AC401" s="150">
        <f t="shared" si="94"/>
        <v>5</v>
      </c>
      <c r="AD401" s="150" t="str">
        <f>IF(A401&lt;&gt;"",MID(F401,1,FIND(" ",F401,1)-1),AD400)</f>
        <v>H2R15.</v>
      </c>
      <c r="AE401" s="150" t="str">
        <f t="shared" si="96"/>
        <v>H2R15</v>
      </c>
      <c r="AF401" s="62"/>
      <c r="AG401" s="62"/>
    </row>
    <row r="402" spans="1:33" s="13" customFormat="1" ht="350.1" customHeight="1" x14ac:dyDescent="0.2">
      <c r="A402" s="141" t="str">
        <f>IF(ISBLANK(D402),"",COUNTA($D$2:D402))</f>
        <v/>
      </c>
      <c r="B402" s="125">
        <f t="shared" si="102"/>
        <v>401</v>
      </c>
      <c r="C402" s="73"/>
      <c r="D402" s="88"/>
      <c r="E402" s="88" t="s">
        <v>108</v>
      </c>
      <c r="F402" s="86" t="s">
        <v>1589</v>
      </c>
      <c r="G402" s="86" t="s">
        <v>109</v>
      </c>
      <c r="H402" s="86" t="s">
        <v>1594</v>
      </c>
      <c r="I402" s="85" t="s">
        <v>1592</v>
      </c>
      <c r="J402" s="73" t="s">
        <v>1593</v>
      </c>
      <c r="K402" s="73">
        <v>3</v>
      </c>
      <c r="L402" s="77">
        <v>44044</v>
      </c>
      <c r="M402" s="77">
        <v>44316</v>
      </c>
      <c r="N402" s="78">
        <f t="shared" si="101"/>
        <v>38.857142857142854</v>
      </c>
      <c r="O402" s="73" t="s">
        <v>2033</v>
      </c>
      <c r="P402" s="76">
        <v>3</v>
      </c>
      <c r="Q402" s="79">
        <f>IF(P402/K402&gt;1,100,+P402/K402*100)</f>
        <v>100</v>
      </c>
      <c r="R402" s="89">
        <f>+N402*Q402/100</f>
        <v>38.857142857142854</v>
      </c>
      <c r="S402" s="89">
        <f>IF(M402&lt;=$AG$1,R402,0)</f>
        <v>38.857142857142854</v>
      </c>
      <c r="T402" s="89">
        <f>IF($AG$1&gt;=M402,N402,0)</f>
        <v>38.857142857142854</v>
      </c>
      <c r="U402" s="73"/>
      <c r="V402" s="100" t="str">
        <f>IF(Q402=100,"CUMPLIDA",IF(M402-$AG$1&lt;0,"VENCIDA",IF(M402-$AG$1&lt;=30,"PRÓXIMA A VENCER",IF(Q402&gt;0,"CON AVANCE","EN TERMINO"))))</f>
        <v>CUMPLIDA</v>
      </c>
      <c r="W402" s="100" t="str">
        <f>IF(A402&lt;&gt;"",IF(AC402=1,"VENCIDO",IF(AC402=2,"PRÓXIMO A VENCER",IF(AC402=3,"EN TERMINO",IF(AC402=4,"CON AVANCE",IF(AC402=5,"CUMPLIDO",))))),"")</f>
        <v/>
      </c>
      <c r="X402" s="96" t="s">
        <v>166</v>
      </c>
      <c r="Y402" s="104" t="str">
        <f t="shared" ref="Y402" si="105">AE402</f>
        <v>H2R15</v>
      </c>
      <c r="Z402" s="104">
        <f>IF(A402&lt;&gt;"",1,Z401+1)</f>
        <v>2</v>
      </c>
      <c r="AA402" s="104" t="str">
        <f t="shared" si="100"/>
        <v>H2R15 - 2</v>
      </c>
      <c r="AB402" s="150">
        <f t="shared" si="95"/>
        <v>5</v>
      </c>
      <c r="AC402" s="150">
        <f t="shared" ref="AC402:AC465" si="106">IF(Z403=Z402+1,MIN(AB402,AC403),AB402)</f>
        <v>5</v>
      </c>
      <c r="AD402" s="150" t="str">
        <f>IF(A402&lt;&gt;"",MID(F402,1,FIND(" ",F402,1)-1),AD401)</f>
        <v>H2R15.</v>
      </c>
      <c r="AE402" s="150" t="str">
        <f t="shared" si="96"/>
        <v>H2R15</v>
      </c>
      <c r="AF402" s="62"/>
      <c r="AG402" s="62"/>
    </row>
    <row r="403" spans="1:33" s="13" customFormat="1" ht="350.1" customHeight="1" x14ac:dyDescent="0.2">
      <c r="A403" s="141">
        <f>IF(ISBLANK(D403),"",COUNTA($D$2:D403))</f>
        <v>331</v>
      </c>
      <c r="B403" s="125">
        <f t="shared" si="102"/>
        <v>402</v>
      </c>
      <c r="C403" s="73"/>
      <c r="D403" s="88" t="s">
        <v>976</v>
      </c>
      <c r="E403" s="88" t="s">
        <v>110</v>
      </c>
      <c r="F403" s="85" t="s">
        <v>474</v>
      </c>
      <c r="G403" s="86" t="s">
        <v>111</v>
      </c>
      <c r="H403" s="86" t="s">
        <v>475</v>
      </c>
      <c r="I403" s="86" t="s">
        <v>1477</v>
      </c>
      <c r="J403" s="88" t="s">
        <v>476</v>
      </c>
      <c r="K403" s="73">
        <v>1</v>
      </c>
      <c r="L403" s="77">
        <v>43040</v>
      </c>
      <c r="M403" s="77">
        <v>43099</v>
      </c>
      <c r="N403" s="78">
        <f t="shared" si="101"/>
        <v>8.4285714285714288</v>
      </c>
      <c r="O403" s="73" t="s">
        <v>2033</v>
      </c>
      <c r="P403" s="76">
        <v>1</v>
      </c>
      <c r="Q403" s="79">
        <f>IF(P403/K403&gt;1,100,+P403/K403*100)</f>
        <v>100</v>
      </c>
      <c r="R403" s="89">
        <f>+N403*Q403/100</f>
        <v>8.4285714285714288</v>
      </c>
      <c r="S403" s="89">
        <f>IF(M403&lt;=$AG$1,R403,0)</f>
        <v>8.4285714285714288</v>
      </c>
      <c r="T403" s="89">
        <f>IF($AG$1&gt;=M403,N403,0)</f>
        <v>8.4285714285714288</v>
      </c>
      <c r="U403" s="73"/>
      <c r="V403" s="100" t="str">
        <f>IF(Q403=100,"CUMPLIDA",IF(M403-$AG$1&lt;0,"VENCIDA",IF(M403-$AG$1&lt;=30,"PRÓXIMA A VENCER",IF(Q403&gt;0,"CON AVANCE","EN TERMINO"))))</f>
        <v>CUMPLIDA</v>
      </c>
      <c r="W403" s="100" t="str">
        <f>IF(A403&lt;&gt;"",IF(AC403=1,"VENCIDO",IF(AC403=2,"PRÓXIMO A VENCER",IF(AC403=3,"EN TERMINO",IF(AC403=4,"CON AVANCE",IF(AC403=5,"CUMPLIDO",))))),"")</f>
        <v>CUMPLIDO</v>
      </c>
      <c r="X403" s="96" t="s">
        <v>166</v>
      </c>
      <c r="Y403" s="104" t="str">
        <f t="shared" si="104"/>
        <v>H3R15</v>
      </c>
      <c r="Z403" s="104">
        <f>IF(A403&lt;&gt;"",1,Z402+1)</f>
        <v>1</v>
      </c>
      <c r="AA403" s="104" t="str">
        <f t="shared" si="100"/>
        <v>H3R15 - 1</v>
      </c>
      <c r="AB403" s="150">
        <f t="shared" ref="AB403:AB466" si="107">IF(V403="VENCIDA",1,IF(V403="PRÓXIMA A VENCER",2,IF(V403="EN TERMINO",3,IF(V403="CON AVANCE",4,IF(V403="CUMPLIDA",5,)))))</f>
        <v>5</v>
      </c>
      <c r="AC403" s="150">
        <f t="shared" si="106"/>
        <v>5</v>
      </c>
      <c r="AD403" s="150" t="str">
        <f>IF(A403&lt;&gt;"",MID(F403,1,FIND(" ",F403,1)-1),AD402)</f>
        <v>H3R15.</v>
      </c>
      <c r="AE403" s="150" t="str">
        <f t="shared" ref="AE403:AE466" si="108">IFERROR(MID(AD403,1,FIND(".",AD403,1)-1),AD403)</f>
        <v>H3R15</v>
      </c>
      <c r="AF403" s="62"/>
      <c r="AG403" s="62"/>
    </row>
    <row r="404" spans="1:33" s="13" customFormat="1" ht="350.1" customHeight="1" x14ac:dyDescent="0.2">
      <c r="A404" s="141">
        <f>IF(ISBLANK(D404),"",COUNTA($D$2:D404))</f>
        <v>332</v>
      </c>
      <c r="B404" s="125">
        <f t="shared" si="102"/>
        <v>403</v>
      </c>
      <c r="C404" s="73"/>
      <c r="D404" s="88" t="s">
        <v>976</v>
      </c>
      <c r="E404" s="88" t="s">
        <v>28</v>
      </c>
      <c r="F404" s="85" t="s">
        <v>984</v>
      </c>
      <c r="G404" s="86" t="s">
        <v>112</v>
      </c>
      <c r="H404" s="85" t="s">
        <v>280</v>
      </c>
      <c r="I404" s="85" t="s">
        <v>272</v>
      </c>
      <c r="J404" s="102" t="s">
        <v>47</v>
      </c>
      <c r="K404" s="102">
        <v>3</v>
      </c>
      <c r="L404" s="91">
        <v>43040</v>
      </c>
      <c r="M404" s="91">
        <v>43342</v>
      </c>
      <c r="N404" s="78">
        <f t="shared" si="101"/>
        <v>43.142857142857146</v>
      </c>
      <c r="O404" s="73" t="s">
        <v>2031</v>
      </c>
      <c r="P404" s="76">
        <v>3</v>
      </c>
      <c r="Q404" s="79">
        <f>IF(P404/K404&gt;1,100,+P404/K404*100)</f>
        <v>100</v>
      </c>
      <c r="R404" s="89">
        <f>+N404*Q404/100</f>
        <v>43.142857142857146</v>
      </c>
      <c r="S404" s="89">
        <f>IF(M404&lt;=$AG$1,R404,0)</f>
        <v>43.142857142857146</v>
      </c>
      <c r="T404" s="89">
        <f>IF($AG$1&gt;=M404,N404,0)</f>
        <v>43.142857142857146</v>
      </c>
      <c r="U404" s="73"/>
      <c r="V404" s="100" t="str">
        <f>IF(Q404=100,"CUMPLIDA",IF(M404-$AG$1&lt;0,"VENCIDA",IF(M404-$AG$1&lt;=30,"PRÓXIMA A VENCER",IF(Q404&gt;0,"CON AVANCE","EN TERMINO"))))</f>
        <v>CUMPLIDA</v>
      </c>
      <c r="W404" s="100" t="str">
        <f>IF(A404&lt;&gt;"",IF(AC404=1,"VENCIDO",IF(AC404=2,"PRÓXIMO A VENCER",IF(AC404=3,"EN TERMINO",IF(AC404=4,"CON AVANCE",IF(AC404=5,"CUMPLIDO",))))),"")</f>
        <v>CUMPLIDO</v>
      </c>
      <c r="X404" s="96" t="s">
        <v>166</v>
      </c>
      <c r="Y404" s="104" t="str">
        <f t="shared" si="104"/>
        <v>H5R15</v>
      </c>
      <c r="Z404" s="104">
        <f>IF(A404&lt;&gt;"",1,Z403+1)</f>
        <v>1</v>
      </c>
      <c r="AA404" s="104" t="str">
        <f t="shared" si="100"/>
        <v>H5R15 - 1</v>
      </c>
      <c r="AB404" s="150">
        <f t="shared" si="107"/>
        <v>5</v>
      </c>
      <c r="AC404" s="150">
        <f t="shared" si="106"/>
        <v>5</v>
      </c>
      <c r="AD404" s="150" t="str">
        <f>IF(A404&lt;&gt;"",MID(F404,1,FIND(" ",F404,1)-1),AD403)</f>
        <v>H5R15.</v>
      </c>
      <c r="AE404" s="150" t="str">
        <f t="shared" si="108"/>
        <v>H5R15</v>
      </c>
      <c r="AF404" s="62"/>
      <c r="AG404" s="62"/>
    </row>
    <row r="405" spans="1:33" s="13" customFormat="1" ht="350.1" customHeight="1" x14ac:dyDescent="0.2">
      <c r="A405" s="141">
        <f>IF(ISBLANK(D405),"",COUNTA($D$2:D405))</f>
        <v>333</v>
      </c>
      <c r="B405" s="125">
        <f t="shared" si="102"/>
        <v>404</v>
      </c>
      <c r="C405" s="73"/>
      <c r="D405" s="88" t="s">
        <v>832</v>
      </c>
      <c r="E405" s="88" t="s">
        <v>25</v>
      </c>
      <c r="F405" s="85" t="s">
        <v>1380</v>
      </c>
      <c r="G405" s="86" t="s">
        <v>731</v>
      </c>
      <c r="H405" s="86" t="s">
        <v>661</v>
      </c>
      <c r="I405" s="86" t="s">
        <v>662</v>
      </c>
      <c r="J405" s="88" t="s">
        <v>732</v>
      </c>
      <c r="K405" s="73">
        <v>1</v>
      </c>
      <c r="L405" s="77">
        <v>43040</v>
      </c>
      <c r="M405" s="77">
        <v>43099</v>
      </c>
      <c r="N405" s="78">
        <f t="shared" si="101"/>
        <v>8.4285714285714288</v>
      </c>
      <c r="O405" s="73" t="s">
        <v>2038</v>
      </c>
      <c r="P405" s="76">
        <v>1</v>
      </c>
      <c r="Q405" s="79">
        <f>IF(P405/K405&gt;1,100,+P405/K405*100)</f>
        <v>100</v>
      </c>
      <c r="R405" s="89">
        <f>+N405*Q405/100</f>
        <v>8.4285714285714288</v>
      </c>
      <c r="S405" s="89">
        <f>IF(M405&lt;=$AG$1,R405,0)</f>
        <v>8.4285714285714288</v>
      </c>
      <c r="T405" s="89">
        <f>IF($AG$1&gt;=M405,N405,0)</f>
        <v>8.4285714285714288</v>
      </c>
      <c r="U405" s="73"/>
      <c r="V405" s="100" t="str">
        <f>IF(Q405=100,"CUMPLIDA",IF(M405-$AG$1&lt;0,"VENCIDA",IF(M405-$AG$1&lt;=30,"PRÓXIMA A VENCER",IF(Q405&gt;0,"CON AVANCE","EN TERMINO"))))</f>
        <v>CUMPLIDA</v>
      </c>
      <c r="W405" s="100" t="str">
        <f>IF(A405&lt;&gt;"",IF(AC405=1,"VENCIDO",IF(AC405=2,"PRÓXIMO A VENCER",IF(AC405=3,"EN TERMINO",IF(AC405=4,"CON AVANCE",IF(AC405=5,"CUMPLIDO",))))),"")</f>
        <v>CUMPLIDO</v>
      </c>
      <c r="X405" s="96" t="s">
        <v>166</v>
      </c>
      <c r="Y405" s="104" t="str">
        <f t="shared" si="104"/>
        <v>H6R15</v>
      </c>
      <c r="Z405" s="104">
        <f>IF(A405&lt;&gt;"",1,Z404+1)</f>
        <v>1</v>
      </c>
      <c r="AA405" s="104" t="str">
        <f t="shared" si="100"/>
        <v>H6R15 - 1</v>
      </c>
      <c r="AB405" s="150">
        <f t="shared" si="107"/>
        <v>5</v>
      </c>
      <c r="AC405" s="150">
        <f t="shared" si="106"/>
        <v>5</v>
      </c>
      <c r="AD405" s="150" t="str">
        <f>IF(A405&lt;&gt;"",MID(F405,1,FIND(" ",F405,1)-1),AD404)</f>
        <v>H6R15.</v>
      </c>
      <c r="AE405" s="150" t="str">
        <f t="shared" si="108"/>
        <v>H6R15</v>
      </c>
      <c r="AF405" s="62"/>
      <c r="AG405" s="62"/>
    </row>
    <row r="406" spans="1:33" s="13" customFormat="1" ht="350.1" customHeight="1" x14ac:dyDescent="0.2">
      <c r="A406" s="141">
        <f>IF(ISBLANK(D406),"",COUNTA($D$2:D406))</f>
        <v>334</v>
      </c>
      <c r="B406" s="125">
        <f t="shared" si="102"/>
        <v>405</v>
      </c>
      <c r="C406" s="73"/>
      <c r="D406" s="88" t="s">
        <v>976</v>
      </c>
      <c r="E406" s="88" t="s">
        <v>36</v>
      </c>
      <c r="F406" s="85" t="s">
        <v>862</v>
      </c>
      <c r="G406" s="86" t="s">
        <v>113</v>
      </c>
      <c r="H406" s="86" t="s">
        <v>663</v>
      </c>
      <c r="I406" s="86" t="s">
        <v>662</v>
      </c>
      <c r="J406" s="88" t="s">
        <v>732</v>
      </c>
      <c r="K406" s="73">
        <v>1</v>
      </c>
      <c r="L406" s="77">
        <v>43040</v>
      </c>
      <c r="M406" s="77">
        <v>43099</v>
      </c>
      <c r="N406" s="78">
        <f t="shared" si="101"/>
        <v>8.4285714285714288</v>
      </c>
      <c r="O406" s="73" t="s">
        <v>2038</v>
      </c>
      <c r="P406" s="76">
        <v>1</v>
      </c>
      <c r="Q406" s="79">
        <f>IF(P406/K406&gt;1,100,+P406/K406*100)</f>
        <v>100</v>
      </c>
      <c r="R406" s="89">
        <f>+N406*Q406/100</f>
        <v>8.4285714285714288</v>
      </c>
      <c r="S406" s="89">
        <f>IF(M406&lt;=$AG$1,R406,0)</f>
        <v>8.4285714285714288</v>
      </c>
      <c r="T406" s="89">
        <f>IF($AG$1&gt;=M406,N406,0)</f>
        <v>8.4285714285714288</v>
      </c>
      <c r="U406" s="73"/>
      <c r="V406" s="100" t="str">
        <f>IF(Q406=100,"CUMPLIDA",IF(M406-$AG$1&lt;0,"VENCIDA",IF(M406-$AG$1&lt;=30,"PRÓXIMA A VENCER",IF(Q406&gt;0,"CON AVANCE","EN TERMINO"))))</f>
        <v>CUMPLIDA</v>
      </c>
      <c r="W406" s="100" t="str">
        <f>IF(A406&lt;&gt;"",IF(AC406=1,"VENCIDO",IF(AC406=2,"PRÓXIMO A VENCER",IF(AC406=3,"EN TERMINO",IF(AC406=4,"CON AVANCE",IF(AC406=5,"CUMPLIDO",))))),"")</f>
        <v>CUMPLIDO</v>
      </c>
      <c r="X406" s="96" t="s">
        <v>166</v>
      </c>
      <c r="Y406" s="104" t="str">
        <f t="shared" si="104"/>
        <v>H7R15</v>
      </c>
      <c r="Z406" s="104">
        <f>IF(A406&lt;&gt;"",1,Z405+1)</f>
        <v>1</v>
      </c>
      <c r="AA406" s="104" t="str">
        <f t="shared" si="100"/>
        <v>H7R15 - 1</v>
      </c>
      <c r="AB406" s="150">
        <f t="shared" si="107"/>
        <v>5</v>
      </c>
      <c r="AC406" s="150">
        <f t="shared" si="106"/>
        <v>5</v>
      </c>
      <c r="AD406" s="150" t="str">
        <f>IF(A406&lt;&gt;"",MID(F406,1,FIND(" ",F406,1)-1),AD405)</f>
        <v>H7R15.</v>
      </c>
      <c r="AE406" s="150" t="str">
        <f t="shared" si="108"/>
        <v>H7R15</v>
      </c>
      <c r="AF406" s="62"/>
      <c r="AG406" s="62"/>
    </row>
    <row r="407" spans="1:33" s="13" customFormat="1" ht="350.1" customHeight="1" x14ac:dyDescent="0.2">
      <c r="A407" s="141">
        <f>IF(ISBLANK(D407),"",COUNTA($D$2:D407))</f>
        <v>335</v>
      </c>
      <c r="B407" s="125">
        <f t="shared" si="102"/>
        <v>406</v>
      </c>
      <c r="C407" s="73"/>
      <c r="D407" s="88" t="s">
        <v>976</v>
      </c>
      <c r="E407" s="88" t="s">
        <v>25</v>
      </c>
      <c r="F407" s="85" t="s">
        <v>1188</v>
      </c>
      <c r="G407" s="86" t="s">
        <v>114</v>
      </c>
      <c r="H407" s="86" t="s">
        <v>664</v>
      </c>
      <c r="I407" s="85" t="s">
        <v>665</v>
      </c>
      <c r="J407" s="73" t="s">
        <v>9</v>
      </c>
      <c r="K407" s="73">
        <v>1</v>
      </c>
      <c r="L407" s="77">
        <v>43040</v>
      </c>
      <c r="M407" s="77">
        <v>43099</v>
      </c>
      <c r="N407" s="78">
        <f t="shared" si="101"/>
        <v>8.4285714285714288</v>
      </c>
      <c r="O407" s="73" t="s">
        <v>2038</v>
      </c>
      <c r="P407" s="76">
        <v>1</v>
      </c>
      <c r="Q407" s="79">
        <f>IF(P407/K407&gt;1,100,+P407/K407*100)</f>
        <v>100</v>
      </c>
      <c r="R407" s="89">
        <f>+N407*Q407/100</f>
        <v>8.4285714285714288</v>
      </c>
      <c r="S407" s="89">
        <f>IF(M407&lt;=$AG$1,R407,0)</f>
        <v>8.4285714285714288</v>
      </c>
      <c r="T407" s="89">
        <f>IF($AG$1&gt;=M407,N407,0)</f>
        <v>8.4285714285714288</v>
      </c>
      <c r="U407" s="73"/>
      <c r="V407" s="100" t="str">
        <f>IF(Q407=100,"CUMPLIDA",IF(M407-$AG$1&lt;0,"VENCIDA",IF(M407-$AG$1&lt;=30,"PRÓXIMA A VENCER",IF(Q407&gt;0,"CON AVANCE","EN TERMINO"))))</f>
        <v>CUMPLIDA</v>
      </c>
      <c r="W407" s="100" t="str">
        <f>IF(A407&lt;&gt;"",IF(AC407=1,"VENCIDO",IF(AC407=2,"PRÓXIMO A VENCER",IF(AC407=3,"EN TERMINO",IF(AC407=4,"CON AVANCE",IF(AC407=5,"CUMPLIDO",))))),"")</f>
        <v>CUMPLIDO</v>
      </c>
      <c r="X407" s="96" t="s">
        <v>166</v>
      </c>
      <c r="Y407" s="104" t="str">
        <f t="shared" si="104"/>
        <v>H8R15</v>
      </c>
      <c r="Z407" s="104">
        <f>IF(A407&lt;&gt;"",1,Z406+1)</f>
        <v>1</v>
      </c>
      <c r="AA407" s="104" t="str">
        <f t="shared" ref="AA407:AA451" si="109">CONCATENATE(Y407," - ",Z407)</f>
        <v>H8R15 - 1</v>
      </c>
      <c r="AB407" s="150">
        <f t="shared" si="107"/>
        <v>5</v>
      </c>
      <c r="AC407" s="150">
        <f t="shared" si="106"/>
        <v>5</v>
      </c>
      <c r="AD407" s="150" t="str">
        <f>IF(A407&lt;&gt;"",MID(F407,1,FIND(" ",F407,1)-1),AD406)</f>
        <v>H8R15.</v>
      </c>
      <c r="AE407" s="150" t="str">
        <f t="shared" si="108"/>
        <v>H8R15</v>
      </c>
      <c r="AF407" s="62"/>
      <c r="AG407" s="62"/>
    </row>
    <row r="408" spans="1:33" s="13" customFormat="1" ht="350.1" hidden="1" customHeight="1" x14ac:dyDescent="0.2">
      <c r="A408" s="141">
        <f>IF(ISBLANK(D408),"",COUNTA($D$2:D408))</f>
        <v>336</v>
      </c>
      <c r="B408" s="125">
        <f t="shared" si="102"/>
        <v>407</v>
      </c>
      <c r="C408" s="73"/>
      <c r="D408" s="88" t="s">
        <v>976</v>
      </c>
      <c r="E408" s="88" t="s">
        <v>18</v>
      </c>
      <c r="F408" s="85" t="s">
        <v>1211</v>
      </c>
      <c r="G408" s="86" t="s">
        <v>115</v>
      </c>
      <c r="H408" s="86" t="s">
        <v>667</v>
      </c>
      <c r="I408" s="85" t="s">
        <v>668</v>
      </c>
      <c r="J408" s="73" t="s">
        <v>9</v>
      </c>
      <c r="K408" s="73">
        <v>1</v>
      </c>
      <c r="L408" s="77">
        <v>43040</v>
      </c>
      <c r="M408" s="77">
        <v>43099</v>
      </c>
      <c r="N408" s="78">
        <f t="shared" si="101"/>
        <v>8.4285714285714288</v>
      </c>
      <c r="O408" s="73" t="s">
        <v>2038</v>
      </c>
      <c r="P408" s="76">
        <v>0.4</v>
      </c>
      <c r="Q408" s="79">
        <f>IF(P408/K408&gt;1,100,+P408/K408*100)</f>
        <v>40</v>
      </c>
      <c r="R408" s="89">
        <f>+N408*Q408/100</f>
        <v>3.3714285714285719</v>
      </c>
      <c r="S408" s="89">
        <f>IF(M408&lt;=$AG$1,R408,0)</f>
        <v>3.3714285714285719</v>
      </c>
      <c r="T408" s="89">
        <f>IF($AG$1&gt;=M408,N408,0)</f>
        <v>8.4285714285714288</v>
      </c>
      <c r="U408" s="73"/>
      <c r="V408" s="100" t="str">
        <f>IF(Q408=100,"CUMPLIDA",IF(M408-$AG$1&lt;0,"VENCIDA",IF(M408-$AG$1&lt;=30,"PRÓXIMA A VENCER",IF(Q408&gt;0,"CON AVANCE","EN TERMINO"))))</f>
        <v>VENCIDA</v>
      </c>
      <c r="W408" s="100" t="str">
        <f>IF(A408&lt;&gt;"",IF(AC408=1,"VENCIDO",IF(AC408=2,"PRÓXIMO A VENCER",IF(AC408=3,"EN TERMINO",IF(AC408=4,"CON AVANCE",IF(AC408=5,"CUMPLIDO",))))),"")</f>
        <v>VENCIDO</v>
      </c>
      <c r="X408" s="96" t="s">
        <v>166</v>
      </c>
      <c r="Y408" s="104" t="str">
        <f t="shared" si="104"/>
        <v>H9R15</v>
      </c>
      <c r="Z408" s="104">
        <f>IF(A408&lt;&gt;"",1,Z407+1)</f>
        <v>1</v>
      </c>
      <c r="AA408" s="104" t="str">
        <f t="shared" si="109"/>
        <v>H9R15 - 1</v>
      </c>
      <c r="AB408" s="150">
        <f t="shared" si="107"/>
        <v>1</v>
      </c>
      <c r="AC408" s="150">
        <f t="shared" si="106"/>
        <v>1</v>
      </c>
      <c r="AD408" s="150" t="str">
        <f>IF(A408&lt;&gt;"",MID(F408,1,FIND(" ",F408,1)-1),AD407)</f>
        <v>H9R15.</v>
      </c>
      <c r="AE408" s="150" t="str">
        <f t="shared" si="108"/>
        <v>H9R15</v>
      </c>
      <c r="AF408" s="62"/>
      <c r="AG408" s="62"/>
    </row>
    <row r="409" spans="1:33" s="13" customFormat="1" ht="350.1" customHeight="1" x14ac:dyDescent="0.2">
      <c r="A409" s="141">
        <f>IF(ISBLANK(D409),"",COUNTA($D$2:D409))</f>
        <v>337</v>
      </c>
      <c r="B409" s="125">
        <f t="shared" si="102"/>
        <v>408</v>
      </c>
      <c r="C409" s="73"/>
      <c r="D409" s="88" t="s">
        <v>976</v>
      </c>
      <c r="E409" s="88" t="s">
        <v>29</v>
      </c>
      <c r="F409" s="85" t="s">
        <v>863</v>
      </c>
      <c r="G409" s="86" t="s">
        <v>116</v>
      </c>
      <c r="H409" s="85" t="s">
        <v>669</v>
      </c>
      <c r="I409" s="85" t="s">
        <v>670</v>
      </c>
      <c r="J409" s="73" t="s">
        <v>604</v>
      </c>
      <c r="K409" s="73">
        <v>1</v>
      </c>
      <c r="L409" s="77">
        <v>43040</v>
      </c>
      <c r="M409" s="77">
        <v>43099</v>
      </c>
      <c r="N409" s="78">
        <f t="shared" si="101"/>
        <v>8.4285714285714288</v>
      </c>
      <c r="O409" s="73" t="s">
        <v>2038</v>
      </c>
      <c r="P409" s="76">
        <v>1</v>
      </c>
      <c r="Q409" s="79">
        <f>IF(P409/K409&gt;1,100,+P409/K409*100)</f>
        <v>100</v>
      </c>
      <c r="R409" s="89">
        <f>+N409*Q409/100</f>
        <v>8.4285714285714288</v>
      </c>
      <c r="S409" s="89">
        <f>IF(M409&lt;=$AG$1,R409,0)</f>
        <v>8.4285714285714288</v>
      </c>
      <c r="T409" s="89">
        <f>IF($AG$1&gt;=M409,N409,0)</f>
        <v>8.4285714285714288</v>
      </c>
      <c r="U409" s="73"/>
      <c r="V409" s="100" t="str">
        <f>IF(Q409=100,"CUMPLIDA",IF(M409-$AG$1&lt;0,"VENCIDA",IF(M409-$AG$1&lt;=30,"PRÓXIMA A VENCER",IF(Q409&gt;0,"CON AVANCE","EN TERMINO"))))</f>
        <v>CUMPLIDA</v>
      </c>
      <c r="W409" s="100" t="str">
        <f>IF(A409&lt;&gt;"",IF(AC409=1,"VENCIDO",IF(AC409=2,"PRÓXIMO A VENCER",IF(AC409=3,"EN TERMINO",IF(AC409=4,"CON AVANCE",IF(AC409=5,"CUMPLIDO",))))),"")</f>
        <v>CUMPLIDO</v>
      </c>
      <c r="X409" s="96" t="s">
        <v>166</v>
      </c>
      <c r="Y409" s="104" t="str">
        <f t="shared" si="104"/>
        <v>H10R15</v>
      </c>
      <c r="Z409" s="104">
        <f>IF(A409&lt;&gt;"",1,Z408+1)</f>
        <v>1</v>
      </c>
      <c r="AA409" s="104" t="str">
        <f t="shared" si="109"/>
        <v>H10R15 - 1</v>
      </c>
      <c r="AB409" s="150">
        <f t="shared" si="107"/>
        <v>5</v>
      </c>
      <c r="AC409" s="150">
        <f t="shared" si="106"/>
        <v>5</v>
      </c>
      <c r="AD409" s="150" t="str">
        <f>IF(A409&lt;&gt;"",MID(F409,1,FIND(" ",F409,1)-1),AD408)</f>
        <v>H10R15.</v>
      </c>
      <c r="AE409" s="150" t="str">
        <f t="shared" si="108"/>
        <v>H10R15</v>
      </c>
      <c r="AF409" s="62"/>
      <c r="AG409" s="62"/>
    </row>
    <row r="410" spans="1:33" s="13" customFormat="1" ht="350.1" customHeight="1" x14ac:dyDescent="0.2">
      <c r="A410" s="141">
        <f>IF(ISBLANK(D410),"",COUNTA($D$2:D410))</f>
        <v>338</v>
      </c>
      <c r="B410" s="125">
        <f t="shared" si="102"/>
        <v>409</v>
      </c>
      <c r="C410" s="73"/>
      <c r="D410" s="88" t="s">
        <v>832</v>
      </c>
      <c r="E410" s="88" t="s">
        <v>25</v>
      </c>
      <c r="F410" s="85" t="s">
        <v>117</v>
      </c>
      <c r="G410" s="86" t="s">
        <v>118</v>
      </c>
      <c r="H410" s="85" t="s">
        <v>789</v>
      </c>
      <c r="I410" s="85" t="s">
        <v>590</v>
      </c>
      <c r="J410" s="73" t="s">
        <v>9</v>
      </c>
      <c r="K410" s="73">
        <v>1</v>
      </c>
      <c r="L410" s="77">
        <v>43040</v>
      </c>
      <c r="M410" s="77">
        <v>43099</v>
      </c>
      <c r="N410" s="78">
        <f t="shared" si="101"/>
        <v>8.4285714285714288</v>
      </c>
      <c r="O410" s="74" t="s">
        <v>2036</v>
      </c>
      <c r="P410" s="76">
        <v>1</v>
      </c>
      <c r="Q410" s="79">
        <f>IF(P410/K410&gt;1,100,+P410/K410*100)</f>
        <v>100</v>
      </c>
      <c r="R410" s="89">
        <f>+N410*Q410/100</f>
        <v>8.4285714285714288</v>
      </c>
      <c r="S410" s="89">
        <f>IF(M410&lt;=$AG$1,R410,0)</f>
        <v>8.4285714285714288</v>
      </c>
      <c r="T410" s="89">
        <f>IF($AG$1&gt;=M410,N410,0)</f>
        <v>8.4285714285714288</v>
      </c>
      <c r="U410" s="73"/>
      <c r="V410" s="100" t="str">
        <f>IF(Q410=100,"CUMPLIDA",IF(M410-$AG$1&lt;0,"VENCIDA",IF(M410-$AG$1&lt;=30,"PRÓXIMA A VENCER",IF(Q410&gt;0,"CON AVANCE","EN TERMINO"))))</f>
        <v>CUMPLIDA</v>
      </c>
      <c r="W410" s="100" t="str">
        <f>IF(A410&lt;&gt;"",IF(AC410=1,"VENCIDO",IF(AC410=2,"PRÓXIMO A VENCER",IF(AC410=3,"EN TERMINO",IF(AC410=4,"CON AVANCE",IF(AC410=5,"CUMPLIDO",))))),"")</f>
        <v>CUMPLIDO</v>
      </c>
      <c r="X410" s="96" t="s">
        <v>166</v>
      </c>
      <c r="Y410" s="104" t="str">
        <f t="shared" si="104"/>
        <v>H13R15</v>
      </c>
      <c r="Z410" s="104">
        <f>IF(A410&lt;&gt;"",1,#REF!+1)</f>
        <v>1</v>
      </c>
      <c r="AA410" s="104" t="str">
        <f t="shared" si="109"/>
        <v>H13R15 - 1</v>
      </c>
      <c r="AB410" s="150">
        <f t="shared" si="107"/>
        <v>5</v>
      </c>
      <c r="AC410" s="150">
        <f t="shared" si="106"/>
        <v>5</v>
      </c>
      <c r="AD410" s="150" t="str">
        <f>IF(A410&lt;&gt;"",MID(F410,1,FIND(" ",F410,1)-1),AD409)</f>
        <v>H13R15.</v>
      </c>
      <c r="AE410" s="150" t="str">
        <f t="shared" si="108"/>
        <v>H13R15</v>
      </c>
      <c r="AF410" s="62"/>
      <c r="AG410" s="62"/>
    </row>
    <row r="411" spans="1:33" s="13" customFormat="1" ht="350.1" customHeight="1" x14ac:dyDescent="0.2">
      <c r="A411" s="141">
        <f>IF(ISBLANK(D411),"",COUNTA($D$2:D411))</f>
        <v>339</v>
      </c>
      <c r="B411" s="125">
        <f t="shared" si="102"/>
        <v>410</v>
      </c>
      <c r="C411" s="73"/>
      <c r="D411" s="88" t="s">
        <v>832</v>
      </c>
      <c r="E411" s="88" t="s">
        <v>25</v>
      </c>
      <c r="F411" s="85" t="s">
        <v>1027</v>
      </c>
      <c r="G411" s="86" t="s">
        <v>270</v>
      </c>
      <c r="H411" s="86" t="s">
        <v>1024</v>
      </c>
      <c r="I411" s="85" t="s">
        <v>595</v>
      </c>
      <c r="J411" s="73" t="s">
        <v>8</v>
      </c>
      <c r="K411" s="73">
        <v>1</v>
      </c>
      <c r="L411" s="77">
        <v>43040</v>
      </c>
      <c r="M411" s="77">
        <v>43099</v>
      </c>
      <c r="N411" s="78">
        <f t="shared" ref="N411:N445" si="110">(+M411-L411)/7</f>
        <v>8.4285714285714288</v>
      </c>
      <c r="O411" s="73" t="s">
        <v>2035</v>
      </c>
      <c r="P411" s="76">
        <v>1</v>
      </c>
      <c r="Q411" s="79">
        <f>IF(P411/K411&gt;1,100,+P411/K411*100)</f>
        <v>100</v>
      </c>
      <c r="R411" s="89">
        <f>+N411*Q411/100</f>
        <v>8.4285714285714288</v>
      </c>
      <c r="S411" s="89">
        <f>IF(M411&lt;=$AG$1,R411,0)</f>
        <v>8.4285714285714288</v>
      </c>
      <c r="T411" s="89">
        <f>IF($AG$1&gt;=M411,N411,0)</f>
        <v>8.4285714285714288</v>
      </c>
      <c r="U411" s="73"/>
      <c r="V411" s="100" t="str">
        <f>IF(Q411=100,"CUMPLIDA",IF(M411-$AG$1&lt;0,"VENCIDA",IF(M411-$AG$1&lt;=30,"PRÓXIMA A VENCER",IF(Q411&gt;0,"CON AVANCE","EN TERMINO"))))</f>
        <v>CUMPLIDA</v>
      </c>
      <c r="W411" s="100" t="str">
        <f>IF(A411&lt;&gt;"",IF(AC411=1,"VENCIDO",IF(AC411=2,"PRÓXIMO A VENCER",IF(AC411=3,"EN TERMINO",IF(AC411=4,"CON AVANCE",IF(AC411=5,"CUMPLIDO",))))),"")</f>
        <v>CUMPLIDO</v>
      </c>
      <c r="X411" s="96" t="s">
        <v>166</v>
      </c>
      <c r="Y411" s="104" t="str">
        <f t="shared" si="104"/>
        <v>H14R15</v>
      </c>
      <c r="Z411" s="104">
        <f>IF(A411&lt;&gt;"",1,Z410+1)</f>
        <v>1</v>
      </c>
      <c r="AA411" s="104" t="str">
        <f t="shared" si="109"/>
        <v>H14R15 - 1</v>
      </c>
      <c r="AB411" s="150">
        <f t="shared" si="107"/>
        <v>5</v>
      </c>
      <c r="AC411" s="150">
        <f t="shared" si="106"/>
        <v>5</v>
      </c>
      <c r="AD411" s="150" t="str">
        <f>IF(A411&lt;&gt;"",MID(F411,1,FIND(" ",F411,1)-1),AD410)</f>
        <v>H14R15.</v>
      </c>
      <c r="AE411" s="150" t="str">
        <f t="shared" si="108"/>
        <v>H14R15</v>
      </c>
      <c r="AF411" s="62"/>
      <c r="AG411" s="62"/>
    </row>
    <row r="412" spans="1:33" s="13" customFormat="1" ht="350.1" hidden="1" customHeight="1" x14ac:dyDescent="0.2">
      <c r="A412" s="141">
        <f>IF(ISBLANK(D412),"",COUNTA($D$2:D412))</f>
        <v>340</v>
      </c>
      <c r="B412" s="125">
        <f t="shared" si="102"/>
        <v>411</v>
      </c>
      <c r="C412" s="73"/>
      <c r="D412" s="88" t="s">
        <v>976</v>
      </c>
      <c r="E412" s="88" t="s">
        <v>18</v>
      </c>
      <c r="F412" s="86" t="s">
        <v>864</v>
      </c>
      <c r="G412" s="86" t="s">
        <v>119</v>
      </c>
      <c r="H412" s="85" t="s">
        <v>1457</v>
      </c>
      <c r="I412" s="85" t="s">
        <v>1458</v>
      </c>
      <c r="J412" s="102" t="s">
        <v>1459</v>
      </c>
      <c r="K412" s="102">
        <v>10</v>
      </c>
      <c r="L412" s="91">
        <v>43862</v>
      </c>
      <c r="M412" s="91">
        <v>44165</v>
      </c>
      <c r="N412" s="78">
        <f t="shared" si="110"/>
        <v>43.285714285714285</v>
      </c>
      <c r="O412" s="73" t="s">
        <v>2050</v>
      </c>
      <c r="P412" s="76">
        <v>0</v>
      </c>
      <c r="Q412" s="79">
        <f>IF(P412/K412&gt;1,100,+P412/K412*100)</f>
        <v>0</v>
      </c>
      <c r="R412" s="89">
        <f>+N412*Q412/100</f>
        <v>0</v>
      </c>
      <c r="S412" s="89">
        <f>IF(M412&lt;=$AG$1,R412,0)</f>
        <v>0</v>
      </c>
      <c r="T412" s="89">
        <f>IF($AG$1&gt;=M412,N412,0)</f>
        <v>43.285714285714285</v>
      </c>
      <c r="U412" s="73"/>
      <c r="V412" s="100" t="str">
        <f>IF(Q412=100,"CUMPLIDA",IF(M412-$AG$1&lt;0,"VENCIDA",IF(M412-$AG$1&lt;=30,"PRÓXIMA A VENCER",IF(Q412&gt;0,"CON AVANCE","EN TERMINO"))))</f>
        <v>VENCIDA</v>
      </c>
      <c r="W412" s="100" t="str">
        <f>IF(A412&lt;&gt;"",IF(AC412=1,"VENCIDO",IF(AC412=2,"PRÓXIMO A VENCER",IF(AC412=3,"EN TERMINO",IF(AC412=4,"CON AVANCE",IF(AC412=5,"CUMPLIDO",))))),"")</f>
        <v>VENCIDO</v>
      </c>
      <c r="X412" s="96" t="s">
        <v>166</v>
      </c>
      <c r="Y412" s="104" t="str">
        <f t="shared" si="104"/>
        <v>H16R15</v>
      </c>
      <c r="Z412" s="104">
        <f>IF(A412&lt;&gt;"",1,#REF!+1)</f>
        <v>1</v>
      </c>
      <c r="AA412" s="104" t="str">
        <f t="shared" si="109"/>
        <v>H16R15 - 1</v>
      </c>
      <c r="AB412" s="150">
        <f t="shared" si="107"/>
        <v>1</v>
      </c>
      <c r="AC412" s="150">
        <f t="shared" si="106"/>
        <v>1</v>
      </c>
      <c r="AD412" s="150" t="str">
        <f>IF(A412&lt;&gt;"",MID(F412,1,FIND(" ",F412,1)-1),AD411)</f>
        <v>H16R15.</v>
      </c>
      <c r="AE412" s="150" t="str">
        <f t="shared" si="108"/>
        <v>H16R15</v>
      </c>
      <c r="AF412" s="62"/>
      <c r="AG412" s="62"/>
    </row>
    <row r="413" spans="1:33" s="13" customFormat="1" ht="350.1" customHeight="1" x14ac:dyDescent="0.2">
      <c r="A413" s="141">
        <f>IF(ISBLANK(D413),"",COUNTA($D$2:D413))</f>
        <v>341</v>
      </c>
      <c r="B413" s="125">
        <f t="shared" si="102"/>
        <v>412</v>
      </c>
      <c r="C413" s="73"/>
      <c r="D413" s="88" t="s">
        <v>832</v>
      </c>
      <c r="E413" s="88" t="s">
        <v>25</v>
      </c>
      <c r="F413" s="86" t="s">
        <v>865</v>
      </c>
      <c r="G413" s="86" t="s">
        <v>120</v>
      </c>
      <c r="H413" s="85" t="s">
        <v>596</v>
      </c>
      <c r="I413" s="85" t="s">
        <v>597</v>
      </c>
      <c r="J413" s="73" t="s">
        <v>598</v>
      </c>
      <c r="K413" s="73">
        <v>1</v>
      </c>
      <c r="L413" s="77">
        <v>43040</v>
      </c>
      <c r="M413" s="77">
        <v>43099</v>
      </c>
      <c r="N413" s="78">
        <f t="shared" si="110"/>
        <v>8.4285714285714288</v>
      </c>
      <c r="O413" s="74" t="s">
        <v>2036</v>
      </c>
      <c r="P413" s="76">
        <v>1</v>
      </c>
      <c r="Q413" s="79">
        <f>IF(P413/K413&gt;1,100,+P413/K413*100)</f>
        <v>100</v>
      </c>
      <c r="R413" s="89">
        <f>+N413*Q413/100</f>
        <v>8.4285714285714288</v>
      </c>
      <c r="S413" s="89">
        <f>IF(M413&lt;=$AG$1,R413,0)</f>
        <v>8.4285714285714288</v>
      </c>
      <c r="T413" s="89">
        <f>IF($AG$1&gt;=M413,N413,0)</f>
        <v>8.4285714285714288</v>
      </c>
      <c r="U413" s="73"/>
      <c r="V413" s="100" t="str">
        <f>IF(Q413=100,"CUMPLIDA",IF(M413-$AG$1&lt;0,"VENCIDA",IF(M413-$AG$1&lt;=30,"PRÓXIMA A VENCER",IF(Q413&gt;0,"CON AVANCE","EN TERMINO"))))</f>
        <v>CUMPLIDA</v>
      </c>
      <c r="W413" s="100" t="str">
        <f>IF(A413&lt;&gt;"",IF(AC413=1,"VENCIDO",IF(AC413=2,"PRÓXIMO A VENCER",IF(AC413=3,"EN TERMINO",IF(AC413=4,"CON AVANCE",IF(AC413=5,"CUMPLIDO",))))),"")</f>
        <v>CUMPLIDO</v>
      </c>
      <c r="X413" s="96" t="s">
        <v>166</v>
      </c>
      <c r="Y413" s="104" t="str">
        <f t="shared" si="104"/>
        <v>H17R15</v>
      </c>
      <c r="Z413" s="104">
        <f>IF(A413&lt;&gt;"",1,Z412+1)</f>
        <v>1</v>
      </c>
      <c r="AA413" s="104" t="str">
        <f t="shared" si="109"/>
        <v>H17R15 - 1</v>
      </c>
      <c r="AB413" s="150">
        <f t="shared" si="107"/>
        <v>5</v>
      </c>
      <c r="AC413" s="150">
        <f t="shared" si="106"/>
        <v>5</v>
      </c>
      <c r="AD413" s="150" t="str">
        <f>IF(A413&lt;&gt;"",MID(F413,1,FIND(" ",F413,1)-1),AD412)</f>
        <v>H17R15.</v>
      </c>
      <c r="AE413" s="150" t="str">
        <f t="shared" si="108"/>
        <v>H17R15</v>
      </c>
      <c r="AF413" s="62"/>
      <c r="AG413" s="62"/>
    </row>
    <row r="414" spans="1:33" s="13" customFormat="1" ht="350.1" customHeight="1" x14ac:dyDescent="0.2">
      <c r="A414" s="141">
        <f>IF(ISBLANK(D414),"",COUNTA($D$2:D414))</f>
        <v>342</v>
      </c>
      <c r="B414" s="125">
        <f t="shared" si="102"/>
        <v>413</v>
      </c>
      <c r="C414" s="73"/>
      <c r="D414" s="88" t="s">
        <v>832</v>
      </c>
      <c r="E414" s="88" t="s">
        <v>25</v>
      </c>
      <c r="F414" s="86" t="s">
        <v>477</v>
      </c>
      <c r="G414" s="86" t="s">
        <v>121</v>
      </c>
      <c r="H414" s="85" t="s">
        <v>478</v>
      </c>
      <c r="I414" s="85" t="s">
        <v>479</v>
      </c>
      <c r="J414" s="73" t="s">
        <v>480</v>
      </c>
      <c r="K414" s="73">
        <v>2</v>
      </c>
      <c r="L414" s="77">
        <v>43040</v>
      </c>
      <c r="M414" s="77">
        <v>43403</v>
      </c>
      <c r="N414" s="78">
        <f t="shared" si="110"/>
        <v>51.857142857142854</v>
      </c>
      <c r="O414" s="73" t="s">
        <v>2033</v>
      </c>
      <c r="P414" s="76">
        <v>2</v>
      </c>
      <c r="Q414" s="79">
        <f>IF(P414/K414&gt;1,100,+P414/K414*100)</f>
        <v>100</v>
      </c>
      <c r="R414" s="89">
        <f>+N414*Q414/100</f>
        <v>51.857142857142854</v>
      </c>
      <c r="S414" s="89">
        <f>IF(M414&lt;=$AG$1,R414,0)</f>
        <v>51.857142857142854</v>
      </c>
      <c r="T414" s="89">
        <f>IF($AG$1&gt;=M414,N414,0)</f>
        <v>51.857142857142854</v>
      </c>
      <c r="U414" s="73"/>
      <c r="V414" s="100" t="str">
        <f>IF(Q414=100,"CUMPLIDA",IF(M414-$AG$1&lt;0,"VENCIDA",IF(M414-$AG$1&lt;=30,"PRÓXIMA A VENCER",IF(Q414&gt;0,"CON AVANCE","EN TERMINO"))))</f>
        <v>CUMPLIDA</v>
      </c>
      <c r="W414" s="100" t="str">
        <f>IF(A414&lt;&gt;"",IF(AC414=1,"VENCIDO",IF(AC414=2,"PRÓXIMO A VENCER",IF(AC414=3,"EN TERMINO",IF(AC414=4,"CON AVANCE",IF(AC414=5,"CUMPLIDO",))))),"")</f>
        <v>CUMPLIDO</v>
      </c>
      <c r="X414" s="96" t="s">
        <v>166</v>
      </c>
      <c r="Y414" s="104" t="str">
        <f t="shared" si="104"/>
        <v>H20R15</v>
      </c>
      <c r="Z414" s="104">
        <f>IF(A414&lt;&gt;"",1,#REF!+1)</f>
        <v>1</v>
      </c>
      <c r="AA414" s="104" t="str">
        <f t="shared" si="109"/>
        <v>H20R15 - 1</v>
      </c>
      <c r="AB414" s="150">
        <f t="shared" si="107"/>
        <v>5</v>
      </c>
      <c r="AC414" s="150">
        <f t="shared" si="106"/>
        <v>5</v>
      </c>
      <c r="AD414" s="150" t="str">
        <f>IF(A414&lt;&gt;"",MID(F414,1,FIND(" ",F414,1)-1),AD413)</f>
        <v>H20R15.</v>
      </c>
      <c r="AE414" s="150" t="str">
        <f t="shared" si="108"/>
        <v>H20R15</v>
      </c>
      <c r="AF414" s="62"/>
      <c r="AG414" s="62"/>
    </row>
    <row r="415" spans="1:33" s="13" customFormat="1" ht="350.1" customHeight="1" x14ac:dyDescent="0.2">
      <c r="A415" s="141">
        <f>IF(ISBLANK(D415),"",COUNTA($D$2:D415))</f>
        <v>343</v>
      </c>
      <c r="B415" s="125">
        <f t="shared" si="102"/>
        <v>414</v>
      </c>
      <c r="C415" s="73"/>
      <c r="D415" s="88" t="s">
        <v>832</v>
      </c>
      <c r="E415" s="88" t="s">
        <v>32</v>
      </c>
      <c r="F415" s="86" t="s">
        <v>484</v>
      </c>
      <c r="G415" s="86" t="s">
        <v>122</v>
      </c>
      <c r="H415" s="85" t="s">
        <v>481</v>
      </c>
      <c r="I415" s="85" t="s">
        <v>482</v>
      </c>
      <c r="J415" s="73" t="s">
        <v>483</v>
      </c>
      <c r="K415" s="73">
        <v>2</v>
      </c>
      <c r="L415" s="77">
        <v>43040</v>
      </c>
      <c r="M415" s="77">
        <v>43403</v>
      </c>
      <c r="N415" s="78">
        <f t="shared" si="110"/>
        <v>51.857142857142854</v>
      </c>
      <c r="O415" s="73" t="s">
        <v>2033</v>
      </c>
      <c r="P415" s="76">
        <v>2</v>
      </c>
      <c r="Q415" s="79">
        <f>IF(P415/K415&gt;1,100,+P415/K415*100)</f>
        <v>100</v>
      </c>
      <c r="R415" s="89">
        <f>+N415*Q415/100</f>
        <v>51.857142857142854</v>
      </c>
      <c r="S415" s="89">
        <f>IF(M415&lt;=$AG$1,R415,0)</f>
        <v>51.857142857142854</v>
      </c>
      <c r="T415" s="89">
        <f>IF($AG$1&gt;=M415,N415,0)</f>
        <v>51.857142857142854</v>
      </c>
      <c r="U415" s="73"/>
      <c r="V415" s="100" t="str">
        <f>IF(Q415=100,"CUMPLIDA",IF(M415-$AG$1&lt;0,"VENCIDA",IF(M415-$AG$1&lt;=30,"PRÓXIMA A VENCER",IF(Q415&gt;0,"CON AVANCE","EN TERMINO"))))</f>
        <v>CUMPLIDA</v>
      </c>
      <c r="W415" s="100" t="str">
        <f>IF(A415&lt;&gt;"",IF(AC415=1,"VENCIDO",IF(AC415=2,"PRÓXIMO A VENCER",IF(AC415=3,"EN TERMINO",IF(AC415=4,"CON AVANCE",IF(AC415=5,"CUMPLIDO",))))),"")</f>
        <v>CUMPLIDO</v>
      </c>
      <c r="X415" s="96" t="s">
        <v>166</v>
      </c>
      <c r="Y415" s="104" t="str">
        <f t="shared" si="104"/>
        <v>H21R15</v>
      </c>
      <c r="Z415" s="104">
        <f>IF(A415&lt;&gt;"",1,Z414+1)</f>
        <v>1</v>
      </c>
      <c r="AA415" s="104" t="str">
        <f t="shared" si="109"/>
        <v>H21R15 - 1</v>
      </c>
      <c r="AB415" s="150">
        <f t="shared" si="107"/>
        <v>5</v>
      </c>
      <c r="AC415" s="150">
        <f t="shared" si="106"/>
        <v>5</v>
      </c>
      <c r="AD415" s="150" t="str">
        <f>IF(A415&lt;&gt;"",MID(F415,1,FIND(" ",F415,1)-1),AD414)</f>
        <v>H21R15.</v>
      </c>
      <c r="AE415" s="150" t="str">
        <f t="shared" si="108"/>
        <v>H21R15</v>
      </c>
      <c r="AF415" s="62"/>
      <c r="AG415" s="62"/>
    </row>
    <row r="416" spans="1:33" s="13" customFormat="1" ht="350.1" customHeight="1" x14ac:dyDescent="0.2">
      <c r="A416" s="141">
        <f>IF(ISBLANK(D416),"",COUNTA($D$2:D416))</f>
        <v>344</v>
      </c>
      <c r="B416" s="125">
        <f t="shared" si="102"/>
        <v>415</v>
      </c>
      <c r="C416" s="73"/>
      <c r="D416" s="88" t="s">
        <v>976</v>
      </c>
      <c r="E416" s="88" t="s">
        <v>25</v>
      </c>
      <c r="F416" s="86" t="s">
        <v>960</v>
      </c>
      <c r="G416" s="86" t="s">
        <v>123</v>
      </c>
      <c r="H416" s="85" t="s">
        <v>281</v>
      </c>
      <c r="I416" s="85" t="s">
        <v>1862</v>
      </c>
      <c r="J416" s="102" t="s">
        <v>9</v>
      </c>
      <c r="K416" s="102">
        <v>1</v>
      </c>
      <c r="L416" s="91">
        <v>43040</v>
      </c>
      <c r="M416" s="91">
        <v>43099</v>
      </c>
      <c r="N416" s="78">
        <f t="shared" si="110"/>
        <v>8.4285714285714288</v>
      </c>
      <c r="O416" s="73" t="s">
        <v>2031</v>
      </c>
      <c r="P416" s="73">
        <v>1</v>
      </c>
      <c r="Q416" s="79">
        <f>IF(P416/K416&gt;1,100,+P416/K416*100)</f>
        <v>100</v>
      </c>
      <c r="R416" s="89">
        <f>+N416*Q416/100</f>
        <v>8.4285714285714288</v>
      </c>
      <c r="S416" s="89">
        <f>IF(M416&lt;=$AG$1,R416,0)</f>
        <v>8.4285714285714288</v>
      </c>
      <c r="T416" s="89">
        <f>IF($AG$1&gt;=M416,N416,0)</f>
        <v>8.4285714285714288</v>
      </c>
      <c r="U416" s="73"/>
      <c r="V416" s="100" t="str">
        <f>IF(Q416=100,"CUMPLIDA",IF(M416-$AG$1&lt;0,"VENCIDA",IF(M416-$AG$1&lt;=30,"PRÓXIMA A VENCER",IF(Q416&gt;0,"CON AVANCE","EN TERMINO"))))</f>
        <v>CUMPLIDA</v>
      </c>
      <c r="W416" s="100" t="str">
        <f>IF(A416&lt;&gt;"",IF(AC416=1,"VENCIDO",IF(AC416=2,"PRÓXIMO A VENCER",IF(AC416=3,"EN TERMINO",IF(AC416=4,"CON AVANCE",IF(AC416=5,"CUMPLIDO",))))),"")</f>
        <v>CUMPLIDO</v>
      </c>
      <c r="X416" s="96" t="s">
        <v>166</v>
      </c>
      <c r="Y416" s="104" t="str">
        <f t="shared" si="104"/>
        <v xml:space="preserve">
H22R15</v>
      </c>
      <c r="Z416" s="104">
        <f>IF(A416&lt;&gt;"",1,Z415+1)</f>
        <v>1</v>
      </c>
      <c r="AA416" s="104" t="str">
        <f t="shared" si="109"/>
        <v xml:space="preserve">
H22R15 - 1</v>
      </c>
      <c r="AB416" s="150">
        <f t="shared" si="107"/>
        <v>5</v>
      </c>
      <c r="AC416" s="150">
        <f t="shared" si="106"/>
        <v>5</v>
      </c>
      <c r="AD416" s="150" t="str">
        <f>IF(A416&lt;&gt;"",MID(F416,1,FIND(" ",F416,1)-1),AD415)</f>
        <v xml:space="preserve">
H22R15.</v>
      </c>
      <c r="AE416" s="150" t="str">
        <f t="shared" si="108"/>
        <v xml:space="preserve">
H22R15</v>
      </c>
      <c r="AF416" s="62"/>
      <c r="AG416" s="62"/>
    </row>
    <row r="417" spans="1:33" s="13" customFormat="1" ht="350.1" hidden="1" customHeight="1" x14ac:dyDescent="0.2">
      <c r="A417" s="141">
        <f>IF(ISBLANK(D417),"",COUNTA($D$2:D417))</f>
        <v>345</v>
      </c>
      <c r="B417" s="125">
        <f t="shared" si="102"/>
        <v>416</v>
      </c>
      <c r="C417" s="73"/>
      <c r="D417" s="88" t="s">
        <v>976</v>
      </c>
      <c r="E417" s="88" t="s">
        <v>26</v>
      </c>
      <c r="F417" s="86" t="s">
        <v>485</v>
      </c>
      <c r="G417" s="86" t="s">
        <v>985</v>
      </c>
      <c r="H417" s="85" t="s">
        <v>486</v>
      </c>
      <c r="I417" s="86" t="s">
        <v>487</v>
      </c>
      <c r="J417" s="88" t="s">
        <v>488</v>
      </c>
      <c r="K417" s="73">
        <v>3</v>
      </c>
      <c r="L417" s="77">
        <v>43040</v>
      </c>
      <c r="M417" s="77">
        <v>43403</v>
      </c>
      <c r="N417" s="78">
        <f t="shared" si="110"/>
        <v>51.857142857142854</v>
      </c>
      <c r="O417" s="73" t="s">
        <v>2033</v>
      </c>
      <c r="P417" s="76">
        <v>0</v>
      </c>
      <c r="Q417" s="79">
        <f>IF(P417/K417&gt;1,100,+P417/K417*100)</f>
        <v>0</v>
      </c>
      <c r="R417" s="89">
        <f>+N417*Q417/100</f>
        <v>0</v>
      </c>
      <c r="S417" s="89">
        <f>IF(M417&lt;=$AG$1,R417,0)</f>
        <v>0</v>
      </c>
      <c r="T417" s="89">
        <f>IF($AG$1&gt;=M417,N417,0)</f>
        <v>51.857142857142854</v>
      </c>
      <c r="U417" s="73"/>
      <c r="V417" s="100" t="str">
        <f>IF(Q417=100,"CUMPLIDA",IF(M417-$AG$1&lt;0,"VENCIDA",IF(M417-$AG$1&lt;=30,"PRÓXIMA A VENCER",IF(Q417&gt;0,"CON AVANCE","EN TERMINO"))))</f>
        <v>VENCIDA</v>
      </c>
      <c r="W417" s="100" t="str">
        <f>IF(A417&lt;&gt;"",IF(AC417=1,"VENCIDO",IF(AC417=2,"PRÓXIMO A VENCER",IF(AC417=3,"EN TERMINO",IF(AC417=4,"CON AVANCE",IF(AC417=5,"CUMPLIDO",))))),"")</f>
        <v>VENCIDO</v>
      </c>
      <c r="X417" s="96" t="s">
        <v>166</v>
      </c>
      <c r="Y417" s="104" t="str">
        <f t="shared" si="104"/>
        <v>H23R15</v>
      </c>
      <c r="Z417" s="104">
        <f>IF(A417&lt;&gt;"",1,Z416+1)</f>
        <v>1</v>
      </c>
      <c r="AA417" s="104" t="str">
        <f t="shared" si="109"/>
        <v>H23R15 - 1</v>
      </c>
      <c r="AB417" s="150">
        <f t="shared" si="107"/>
        <v>1</v>
      </c>
      <c r="AC417" s="150">
        <f t="shared" si="106"/>
        <v>1</v>
      </c>
      <c r="AD417" s="150" t="str">
        <f>IF(A417&lt;&gt;"",MID(F417,1,FIND(" ",F417,1)-1),AD416)</f>
        <v>H23R15.</v>
      </c>
      <c r="AE417" s="150" t="str">
        <f t="shared" si="108"/>
        <v>H23R15</v>
      </c>
      <c r="AF417" s="62"/>
      <c r="AG417" s="62"/>
    </row>
    <row r="418" spans="1:33" s="13" customFormat="1" ht="350.1" hidden="1" customHeight="1" x14ac:dyDescent="0.2">
      <c r="A418" s="141">
        <f>IF(ISBLANK(D418),"",COUNTA($D$2:D418))</f>
        <v>346</v>
      </c>
      <c r="B418" s="125">
        <f t="shared" si="102"/>
        <v>417</v>
      </c>
      <c r="C418" s="73"/>
      <c r="D418" s="88" t="s">
        <v>833</v>
      </c>
      <c r="E418" s="88" t="s">
        <v>26</v>
      </c>
      <c r="F418" s="86" t="s">
        <v>496</v>
      </c>
      <c r="G418" s="86" t="s">
        <v>495</v>
      </c>
      <c r="H418" s="85" t="s">
        <v>489</v>
      </c>
      <c r="I418" s="86" t="s">
        <v>765</v>
      </c>
      <c r="J418" s="88" t="s">
        <v>488</v>
      </c>
      <c r="K418" s="73">
        <v>3</v>
      </c>
      <c r="L418" s="77">
        <v>43040</v>
      </c>
      <c r="M418" s="77">
        <v>43403</v>
      </c>
      <c r="N418" s="78">
        <f t="shared" si="110"/>
        <v>51.857142857142854</v>
      </c>
      <c r="O418" s="73" t="s">
        <v>2033</v>
      </c>
      <c r="P418" s="76">
        <v>0</v>
      </c>
      <c r="Q418" s="79">
        <f>IF(P418/K418&gt;1,100,+P418/K418*100)</f>
        <v>0</v>
      </c>
      <c r="R418" s="89">
        <f>+N418*Q418/100</f>
        <v>0</v>
      </c>
      <c r="S418" s="89">
        <f>IF(M418&lt;=$AG$1,R418,0)</f>
        <v>0</v>
      </c>
      <c r="T418" s="89">
        <f>IF($AG$1&gt;=M418,N418,0)</f>
        <v>51.857142857142854</v>
      </c>
      <c r="U418" s="73"/>
      <c r="V418" s="100" t="str">
        <f>IF(Q418=100,"CUMPLIDA",IF(M418-$AG$1&lt;0,"VENCIDA",IF(M418-$AG$1&lt;=30,"PRÓXIMA A VENCER",IF(Q418&gt;0,"CON AVANCE","EN TERMINO"))))</f>
        <v>VENCIDA</v>
      </c>
      <c r="W418" s="100" t="str">
        <f>IF(A418&lt;&gt;"",IF(AC418=1,"VENCIDO",IF(AC418=2,"PRÓXIMO A VENCER",IF(AC418=3,"EN TERMINO",IF(AC418=4,"CON AVANCE",IF(AC418=5,"CUMPLIDO",))))),"")</f>
        <v>VENCIDO</v>
      </c>
      <c r="X418" s="96" t="s">
        <v>166</v>
      </c>
      <c r="Y418" s="104" t="str">
        <f t="shared" si="104"/>
        <v>H24R15</v>
      </c>
      <c r="Z418" s="104">
        <f>IF(A418&lt;&gt;"",1,Z417+1)</f>
        <v>1</v>
      </c>
      <c r="AA418" s="104" t="str">
        <f t="shared" si="109"/>
        <v>H24R15 - 1</v>
      </c>
      <c r="AB418" s="150">
        <f t="shared" si="107"/>
        <v>1</v>
      </c>
      <c r="AC418" s="150">
        <f t="shared" si="106"/>
        <v>1</v>
      </c>
      <c r="AD418" s="150" t="str">
        <f>IF(A418&lt;&gt;"",MID(F418,1,FIND(" ",F418,1)-1),AD417)</f>
        <v>H24R15.</v>
      </c>
      <c r="AE418" s="150" t="str">
        <f t="shared" si="108"/>
        <v>H24R15</v>
      </c>
      <c r="AF418" s="62"/>
      <c r="AG418" s="62"/>
    </row>
    <row r="419" spans="1:33" s="13" customFormat="1" ht="350.1" hidden="1" customHeight="1" x14ac:dyDescent="0.2">
      <c r="A419" s="141">
        <f>IF(ISBLANK(D419),"",COUNTA($D$2:D419))</f>
        <v>347</v>
      </c>
      <c r="B419" s="125">
        <f t="shared" si="102"/>
        <v>418</v>
      </c>
      <c r="C419" s="73"/>
      <c r="D419" s="88" t="s">
        <v>991</v>
      </c>
      <c r="E419" s="88" t="s">
        <v>26</v>
      </c>
      <c r="F419" s="86" t="s">
        <v>497</v>
      </c>
      <c r="G419" s="86" t="s">
        <v>498</v>
      </c>
      <c r="H419" s="85" t="s">
        <v>490</v>
      </c>
      <c r="I419" s="86" t="s">
        <v>491</v>
      </c>
      <c r="J419" s="88" t="s">
        <v>9</v>
      </c>
      <c r="K419" s="73">
        <v>1</v>
      </c>
      <c r="L419" s="77">
        <v>43040</v>
      </c>
      <c r="M419" s="77">
        <v>43403</v>
      </c>
      <c r="N419" s="78">
        <f t="shared" si="110"/>
        <v>51.857142857142854</v>
      </c>
      <c r="O419" s="73" t="s">
        <v>2033</v>
      </c>
      <c r="P419" s="76">
        <v>0</v>
      </c>
      <c r="Q419" s="79">
        <f>IF(P419/K419&gt;1,100,+P419/K419*100)</f>
        <v>0</v>
      </c>
      <c r="R419" s="89">
        <f>+N419*Q419/100</f>
        <v>0</v>
      </c>
      <c r="S419" s="89">
        <f>IF(M419&lt;=$AG$1,R419,0)</f>
        <v>0</v>
      </c>
      <c r="T419" s="89">
        <f>IF($AG$1&gt;=M419,N419,0)</f>
        <v>51.857142857142854</v>
      </c>
      <c r="U419" s="73"/>
      <c r="V419" s="100" t="str">
        <f>IF(Q419=100,"CUMPLIDA",IF(M419-$AG$1&lt;0,"VENCIDA",IF(M419-$AG$1&lt;=30,"PRÓXIMA A VENCER",IF(Q419&gt;0,"CON AVANCE","EN TERMINO"))))</f>
        <v>VENCIDA</v>
      </c>
      <c r="W419" s="100" t="str">
        <f>IF(A419&lt;&gt;"",IF(AC419=1,"VENCIDO",IF(AC419=2,"PRÓXIMO A VENCER",IF(AC419=3,"EN TERMINO",IF(AC419=4,"CON AVANCE",IF(AC419=5,"CUMPLIDO",))))),"")</f>
        <v>VENCIDO</v>
      </c>
      <c r="X419" s="96" t="s">
        <v>166</v>
      </c>
      <c r="Y419" s="104" t="str">
        <f t="shared" si="104"/>
        <v>H25R15</v>
      </c>
      <c r="Z419" s="104">
        <f>IF(A419&lt;&gt;"",1,Z418+1)</f>
        <v>1</v>
      </c>
      <c r="AA419" s="104" t="str">
        <f t="shared" si="109"/>
        <v>H25R15 - 1</v>
      </c>
      <c r="AB419" s="150">
        <f t="shared" si="107"/>
        <v>1</v>
      </c>
      <c r="AC419" s="150">
        <f t="shared" si="106"/>
        <v>1</v>
      </c>
      <c r="AD419" s="150" t="str">
        <f>IF(A419&lt;&gt;"",MID(F419,1,FIND(" ",F419,1)-1),AD418)</f>
        <v>H25R15.</v>
      </c>
      <c r="AE419" s="150" t="str">
        <f t="shared" si="108"/>
        <v>H25R15</v>
      </c>
      <c r="AF419" s="62"/>
      <c r="AG419" s="62"/>
    </row>
    <row r="420" spans="1:33" s="13" customFormat="1" ht="350.1" hidden="1" customHeight="1" x14ac:dyDescent="0.2">
      <c r="A420" s="141">
        <f>IF(ISBLANK(D420),"",COUNTA($D$2:D420))</f>
        <v>348</v>
      </c>
      <c r="B420" s="125">
        <f t="shared" si="102"/>
        <v>419</v>
      </c>
      <c r="C420" s="73"/>
      <c r="D420" s="88" t="s">
        <v>1573</v>
      </c>
      <c r="E420" s="88" t="s">
        <v>26</v>
      </c>
      <c r="F420" s="86" t="s">
        <v>499</v>
      </c>
      <c r="G420" s="86" t="s">
        <v>500</v>
      </c>
      <c r="H420" s="85" t="s">
        <v>1160</v>
      </c>
      <c r="I420" s="86" t="s">
        <v>766</v>
      </c>
      <c r="J420" s="88" t="s">
        <v>492</v>
      </c>
      <c r="K420" s="73">
        <v>10</v>
      </c>
      <c r="L420" s="77">
        <v>43040</v>
      </c>
      <c r="M420" s="77">
        <v>43403</v>
      </c>
      <c r="N420" s="78">
        <f t="shared" si="110"/>
        <v>51.857142857142854</v>
      </c>
      <c r="O420" s="73" t="s">
        <v>2033</v>
      </c>
      <c r="P420" s="76">
        <v>0</v>
      </c>
      <c r="Q420" s="79">
        <f>IF(P420/K420&gt;1,100,+P420/K420*100)</f>
        <v>0</v>
      </c>
      <c r="R420" s="89">
        <f>+N420*Q420/100</f>
        <v>0</v>
      </c>
      <c r="S420" s="89">
        <f>IF(M420&lt;=$AG$1,R420,0)</f>
        <v>0</v>
      </c>
      <c r="T420" s="89">
        <f>IF($AG$1&gt;=M420,N420,0)</f>
        <v>51.857142857142854</v>
      </c>
      <c r="U420" s="73"/>
      <c r="V420" s="100" t="str">
        <f>IF(Q420=100,"CUMPLIDA",IF(M420-$AG$1&lt;0,"VENCIDA",IF(M420-$AG$1&lt;=30,"PRÓXIMA A VENCER",IF(Q420&gt;0,"CON AVANCE","EN TERMINO"))))</f>
        <v>VENCIDA</v>
      </c>
      <c r="W420" s="100" t="str">
        <f>IF(A420&lt;&gt;"",IF(AC420=1,"VENCIDO",IF(AC420=2,"PRÓXIMO A VENCER",IF(AC420=3,"EN TERMINO",IF(AC420=4,"CON AVANCE",IF(AC420=5,"CUMPLIDO",))))),"")</f>
        <v>VENCIDO</v>
      </c>
      <c r="X420" s="96" t="s">
        <v>166</v>
      </c>
      <c r="Y420" s="104" t="str">
        <f t="shared" si="104"/>
        <v>H26R15</v>
      </c>
      <c r="Z420" s="104">
        <f>IF(A420&lt;&gt;"",1,Z419+1)</f>
        <v>1</v>
      </c>
      <c r="AA420" s="104" t="str">
        <f t="shared" si="109"/>
        <v>H26R15 - 1</v>
      </c>
      <c r="AB420" s="150">
        <f t="shared" si="107"/>
        <v>1</v>
      </c>
      <c r="AC420" s="150">
        <f t="shared" si="106"/>
        <v>1</v>
      </c>
      <c r="AD420" s="150" t="str">
        <f>IF(A420&lt;&gt;"",MID(F420,1,FIND(" ",F420,1)-1),AD419)</f>
        <v>H26R15.</v>
      </c>
      <c r="AE420" s="150" t="str">
        <f t="shared" si="108"/>
        <v>H26R15</v>
      </c>
      <c r="AF420" s="62"/>
      <c r="AG420" s="62"/>
    </row>
    <row r="421" spans="1:33" s="13" customFormat="1" ht="350.1" customHeight="1" x14ac:dyDescent="0.2">
      <c r="A421" s="141">
        <f>IF(ISBLANK(D421),"",COUNTA($D$2:D421))</f>
        <v>349</v>
      </c>
      <c r="B421" s="125">
        <f t="shared" si="102"/>
        <v>420</v>
      </c>
      <c r="C421" s="73"/>
      <c r="D421" s="88" t="s">
        <v>833</v>
      </c>
      <c r="E421" s="88" t="s">
        <v>26</v>
      </c>
      <c r="F421" s="86" t="s">
        <v>501</v>
      </c>
      <c r="G421" s="86" t="s">
        <v>502</v>
      </c>
      <c r="H421" s="85" t="s">
        <v>1596</v>
      </c>
      <c r="I421" s="86" t="s">
        <v>1597</v>
      </c>
      <c r="J421" s="88" t="s">
        <v>1598</v>
      </c>
      <c r="K421" s="73">
        <v>2</v>
      </c>
      <c r="L421" s="77">
        <v>44044</v>
      </c>
      <c r="M421" s="77">
        <v>44255</v>
      </c>
      <c r="N421" s="78">
        <f t="shared" si="110"/>
        <v>30.142857142857142</v>
      </c>
      <c r="O421" s="73" t="s">
        <v>2033</v>
      </c>
      <c r="P421" s="76">
        <v>2</v>
      </c>
      <c r="Q421" s="79">
        <f>IF(P421/K421&gt;1,100,+P421/K421*100)</f>
        <v>100</v>
      </c>
      <c r="R421" s="89">
        <f>+N421*Q421/100</f>
        <v>30.142857142857142</v>
      </c>
      <c r="S421" s="89">
        <f>IF(M421&lt;=$AG$1,R421,0)</f>
        <v>30.142857142857142</v>
      </c>
      <c r="T421" s="89">
        <f>IF($AG$1&gt;=M421,N421,0)</f>
        <v>30.142857142857142</v>
      </c>
      <c r="U421" s="73"/>
      <c r="V421" s="100" t="str">
        <f>IF(Q421=100,"CUMPLIDA",IF(M421-$AG$1&lt;0,"VENCIDA",IF(M421-$AG$1&lt;=30,"PRÓXIMA A VENCER",IF(Q421&gt;0,"CON AVANCE","EN TERMINO"))))</f>
        <v>CUMPLIDA</v>
      </c>
      <c r="W421" s="100" t="str">
        <f>IF(A421&lt;&gt;"",IF(AC421=1,"VENCIDO",IF(AC421=2,"PRÓXIMO A VENCER",IF(AC421=3,"EN TERMINO",IF(AC421=4,"CON AVANCE",IF(AC421=5,"CUMPLIDO",))))),"")</f>
        <v>CUMPLIDO</v>
      </c>
      <c r="X421" s="96" t="s">
        <v>166</v>
      </c>
      <c r="Y421" s="104" t="str">
        <f t="shared" si="104"/>
        <v>H27R15</v>
      </c>
      <c r="Z421" s="104">
        <f>IF(A421&lt;&gt;"",1,Z420+1)</f>
        <v>1</v>
      </c>
      <c r="AA421" s="104" t="str">
        <f t="shared" si="109"/>
        <v>H27R15 - 1</v>
      </c>
      <c r="AB421" s="150">
        <f t="shared" si="107"/>
        <v>5</v>
      </c>
      <c r="AC421" s="150">
        <f t="shared" si="106"/>
        <v>5</v>
      </c>
      <c r="AD421" s="150" t="str">
        <f>IF(A421&lt;&gt;"",MID(F421,1,FIND(" ",F421,1)-1),AD420)</f>
        <v>H27R15.</v>
      </c>
      <c r="AE421" s="150" t="str">
        <f t="shared" si="108"/>
        <v>H27R15</v>
      </c>
      <c r="AF421" s="62"/>
      <c r="AG421" s="62"/>
    </row>
    <row r="422" spans="1:33" s="13" customFormat="1" ht="350.1" customHeight="1" x14ac:dyDescent="0.2">
      <c r="A422" s="141">
        <f>IF(ISBLANK(D422),"",COUNTA($D$2:D422))</f>
        <v>350</v>
      </c>
      <c r="B422" s="125">
        <f t="shared" si="102"/>
        <v>421</v>
      </c>
      <c r="C422" s="73"/>
      <c r="D422" s="88" t="s">
        <v>832</v>
      </c>
      <c r="E422" s="88" t="s">
        <v>26</v>
      </c>
      <c r="F422" s="85" t="s">
        <v>503</v>
      </c>
      <c r="G422" s="86" t="s">
        <v>504</v>
      </c>
      <c r="H422" s="85" t="s">
        <v>493</v>
      </c>
      <c r="I422" s="85" t="s">
        <v>494</v>
      </c>
      <c r="J422" s="73" t="s">
        <v>9</v>
      </c>
      <c r="K422" s="73">
        <v>2</v>
      </c>
      <c r="L422" s="77">
        <v>43040</v>
      </c>
      <c r="M422" s="77">
        <v>43403</v>
      </c>
      <c r="N422" s="78">
        <f t="shared" si="110"/>
        <v>51.857142857142854</v>
      </c>
      <c r="O422" s="73" t="s">
        <v>2033</v>
      </c>
      <c r="P422" s="76">
        <v>2</v>
      </c>
      <c r="Q422" s="79">
        <f>IF(P422/K422&gt;1,100,+P422/K422*100)</f>
        <v>100</v>
      </c>
      <c r="R422" s="89">
        <f>+N422*Q422/100</f>
        <v>51.857142857142854</v>
      </c>
      <c r="S422" s="89">
        <f>IF(M422&lt;=$AG$1,R422,0)</f>
        <v>51.857142857142854</v>
      </c>
      <c r="T422" s="89">
        <f>IF($AG$1&gt;=M422,N422,0)</f>
        <v>51.857142857142854</v>
      </c>
      <c r="U422" s="73"/>
      <c r="V422" s="100" t="str">
        <f>IF(Q422=100,"CUMPLIDA",IF(M422-$AG$1&lt;0,"VENCIDA",IF(M422-$AG$1&lt;=30,"PRÓXIMA A VENCER",IF(Q422&gt;0,"CON AVANCE","EN TERMINO"))))</f>
        <v>CUMPLIDA</v>
      </c>
      <c r="W422" s="100" t="str">
        <f>IF(A422&lt;&gt;"",IF(AC422=1,"VENCIDO",IF(AC422=2,"PRÓXIMO A VENCER",IF(AC422=3,"EN TERMINO",IF(AC422=4,"CON AVANCE",IF(AC422=5,"CUMPLIDO",))))),"")</f>
        <v>CUMPLIDO</v>
      </c>
      <c r="X422" s="96" t="s">
        <v>166</v>
      </c>
      <c r="Y422" s="104" t="str">
        <f t="shared" si="104"/>
        <v>H28R15</v>
      </c>
      <c r="Z422" s="104">
        <f>IF(A422&lt;&gt;"",1,Z421+1)</f>
        <v>1</v>
      </c>
      <c r="AA422" s="104" t="str">
        <f t="shared" si="109"/>
        <v>H28R15 - 1</v>
      </c>
      <c r="AB422" s="150">
        <f t="shared" si="107"/>
        <v>5</v>
      </c>
      <c r="AC422" s="150">
        <f t="shared" si="106"/>
        <v>5</v>
      </c>
      <c r="AD422" s="150" t="str">
        <f>IF(A422&lt;&gt;"",MID(F422,1,FIND(" ",F422,1)-1),AD421)</f>
        <v>H28R15.</v>
      </c>
      <c r="AE422" s="150" t="str">
        <f t="shared" si="108"/>
        <v>H28R15</v>
      </c>
      <c r="AF422" s="62"/>
      <c r="AG422" s="62"/>
    </row>
    <row r="423" spans="1:33" s="13" customFormat="1" ht="350.1" customHeight="1" x14ac:dyDescent="0.2">
      <c r="A423" s="141">
        <f>IF(ISBLANK(D423),"",COUNTA($D$2:D423))</f>
        <v>351</v>
      </c>
      <c r="B423" s="125">
        <f t="shared" si="102"/>
        <v>422</v>
      </c>
      <c r="C423" s="73"/>
      <c r="D423" s="88" t="s">
        <v>976</v>
      </c>
      <c r="E423" s="88" t="s">
        <v>124</v>
      </c>
      <c r="F423" s="85" t="s">
        <v>1967</v>
      </c>
      <c r="G423" s="86" t="s">
        <v>125</v>
      </c>
      <c r="H423" s="86" t="s">
        <v>734</v>
      </c>
      <c r="I423" s="86" t="s">
        <v>599</v>
      </c>
      <c r="J423" s="88" t="s">
        <v>600</v>
      </c>
      <c r="K423" s="73">
        <v>2</v>
      </c>
      <c r="L423" s="77">
        <v>43040</v>
      </c>
      <c r="M423" s="77">
        <v>43099</v>
      </c>
      <c r="N423" s="78">
        <f t="shared" si="110"/>
        <v>8.4285714285714288</v>
      </c>
      <c r="O423" s="74" t="s">
        <v>2036</v>
      </c>
      <c r="P423" s="76">
        <v>2</v>
      </c>
      <c r="Q423" s="79">
        <f>IF(P423/K423&gt;1,100,+P423/K423*100)</f>
        <v>100</v>
      </c>
      <c r="R423" s="89">
        <f>+N423*Q423/100</f>
        <v>8.4285714285714288</v>
      </c>
      <c r="S423" s="89">
        <f>IF(M423&lt;=$AG$1,R423,0)</f>
        <v>8.4285714285714288</v>
      </c>
      <c r="T423" s="89">
        <f>IF($AG$1&gt;=M423,N423,0)</f>
        <v>8.4285714285714288</v>
      </c>
      <c r="U423" s="73"/>
      <c r="V423" s="100" t="str">
        <f>IF(Q423=100,"CUMPLIDA",IF(M423-$AG$1&lt;0,"VENCIDA",IF(M423-$AG$1&lt;=30,"PRÓXIMA A VENCER",IF(Q423&gt;0,"CON AVANCE","EN TERMINO"))))</f>
        <v>CUMPLIDA</v>
      </c>
      <c r="W423" s="100" t="str">
        <f>IF(A423&lt;&gt;"",IF(AC423=1,"VENCIDO",IF(AC423=2,"PRÓXIMO A VENCER",IF(AC423=3,"EN TERMINO",IF(AC423=4,"CON AVANCE",IF(AC423=5,"CUMPLIDO",))))),"")</f>
        <v>CUMPLIDO</v>
      </c>
      <c r="X423" s="96" t="s">
        <v>166</v>
      </c>
      <c r="Y423" s="104" t="str">
        <f t="shared" si="104"/>
        <v>H30R15</v>
      </c>
      <c r="Z423" s="104">
        <f>IF(A423&lt;&gt;"",1,Z422+1)</f>
        <v>1</v>
      </c>
      <c r="AA423" s="104" t="str">
        <f t="shared" si="109"/>
        <v>H30R15 - 1</v>
      </c>
      <c r="AB423" s="150">
        <f t="shared" si="107"/>
        <v>5</v>
      </c>
      <c r="AC423" s="150">
        <f t="shared" si="106"/>
        <v>5</v>
      </c>
      <c r="AD423" s="150" t="str">
        <f>IF(A423&lt;&gt;"",MID(F423,1,FIND(" ",F423,1)-1),AD422)</f>
        <v>H30R15.</v>
      </c>
      <c r="AE423" s="150" t="str">
        <f t="shared" si="108"/>
        <v>H30R15</v>
      </c>
      <c r="AF423" s="62"/>
      <c r="AG423" s="62"/>
    </row>
    <row r="424" spans="1:33" s="13" customFormat="1" ht="350.1" customHeight="1" x14ac:dyDescent="0.2">
      <c r="A424" s="141" t="str">
        <f>IF(ISBLANK(D424),"",COUNTA($D$2:D424))</f>
        <v/>
      </c>
      <c r="B424" s="125">
        <f t="shared" si="102"/>
        <v>423</v>
      </c>
      <c r="C424" s="73"/>
      <c r="D424" s="88"/>
      <c r="E424" s="88" t="s">
        <v>124</v>
      </c>
      <c r="F424" s="85" t="s">
        <v>1968</v>
      </c>
      <c r="G424" s="86" t="s">
        <v>125</v>
      </c>
      <c r="H424" s="86" t="s">
        <v>735</v>
      </c>
      <c r="I424" s="86" t="s">
        <v>736</v>
      </c>
      <c r="J424" s="88" t="s">
        <v>733</v>
      </c>
      <c r="K424" s="73">
        <v>1</v>
      </c>
      <c r="L424" s="77">
        <v>43040</v>
      </c>
      <c r="M424" s="77">
        <v>43099</v>
      </c>
      <c r="N424" s="78">
        <f t="shared" si="110"/>
        <v>8.4285714285714288</v>
      </c>
      <c r="O424" s="73" t="s">
        <v>2035</v>
      </c>
      <c r="P424" s="76">
        <v>1</v>
      </c>
      <c r="Q424" s="79">
        <f>IF(P424/K424&gt;1,100,+P424/K424*100)</f>
        <v>100</v>
      </c>
      <c r="R424" s="89">
        <f>+N424*Q424/100</f>
        <v>8.4285714285714288</v>
      </c>
      <c r="S424" s="89">
        <f>IF(M424&lt;=$AG$1,R424,0)</f>
        <v>8.4285714285714288</v>
      </c>
      <c r="T424" s="89">
        <f>IF($AG$1&gt;=M424,N424,0)</f>
        <v>8.4285714285714288</v>
      </c>
      <c r="U424" s="73"/>
      <c r="V424" s="100" t="str">
        <f>IF(Q424=100,"CUMPLIDA",IF(M424-$AG$1&lt;0,"VENCIDA",IF(M424-$AG$1&lt;=30,"PRÓXIMA A VENCER",IF(Q424&gt;0,"CON AVANCE","EN TERMINO"))))</f>
        <v>CUMPLIDA</v>
      </c>
      <c r="W424" s="100" t="str">
        <f>IF(A424&lt;&gt;"",IF(AC424=1,"VENCIDO",IF(AC424=2,"PRÓXIMO A VENCER",IF(AC424=3,"EN TERMINO",IF(AC424=4,"CON AVANCE",IF(AC424=5,"CUMPLIDO",))))),"")</f>
        <v/>
      </c>
      <c r="X424" s="96" t="s">
        <v>166</v>
      </c>
      <c r="Y424" s="104" t="str">
        <f t="shared" si="104"/>
        <v>H30R15</v>
      </c>
      <c r="Z424" s="104">
        <f>IF(A424&lt;&gt;"",1,Z423+1)</f>
        <v>2</v>
      </c>
      <c r="AA424" s="104" t="str">
        <f t="shared" si="109"/>
        <v>H30R15 - 2</v>
      </c>
      <c r="AB424" s="150">
        <f t="shared" si="107"/>
        <v>5</v>
      </c>
      <c r="AC424" s="150">
        <f t="shared" si="106"/>
        <v>5</v>
      </c>
      <c r="AD424" s="150" t="str">
        <f>IF(A424&lt;&gt;"",MID(F424,1,FIND(" ",F424,1)-1),AD423)</f>
        <v>H30R15.</v>
      </c>
      <c r="AE424" s="150" t="str">
        <f t="shared" si="108"/>
        <v>H30R15</v>
      </c>
      <c r="AF424" s="62"/>
      <c r="AG424" s="62"/>
    </row>
    <row r="425" spans="1:33" s="13" customFormat="1" ht="350.1" customHeight="1" x14ac:dyDescent="0.2">
      <c r="A425" s="141">
        <f>IF(ISBLANK(D425),"",COUNTA($D$2:D425))</f>
        <v>352</v>
      </c>
      <c r="B425" s="125">
        <f t="shared" si="102"/>
        <v>424</v>
      </c>
      <c r="C425" s="73"/>
      <c r="D425" s="88" t="s">
        <v>1969</v>
      </c>
      <c r="E425" s="88" t="s">
        <v>100</v>
      </c>
      <c r="F425" s="85" t="s">
        <v>961</v>
      </c>
      <c r="G425" s="86" t="s">
        <v>126</v>
      </c>
      <c r="H425" s="86" t="s">
        <v>1454</v>
      </c>
      <c r="I425" s="86" t="s">
        <v>1449</v>
      </c>
      <c r="J425" s="88" t="s">
        <v>1404</v>
      </c>
      <c r="K425" s="73">
        <v>1</v>
      </c>
      <c r="L425" s="77">
        <v>43862</v>
      </c>
      <c r="M425" s="77">
        <v>43979</v>
      </c>
      <c r="N425" s="78">
        <f t="shared" si="110"/>
        <v>16.714285714285715</v>
      </c>
      <c r="O425" s="73" t="s">
        <v>2043</v>
      </c>
      <c r="P425" s="76">
        <v>1</v>
      </c>
      <c r="Q425" s="79">
        <f>IF(P425/K425&gt;1,100,+P425/K425*100)</f>
        <v>100</v>
      </c>
      <c r="R425" s="89">
        <f>+N425*Q425/100</f>
        <v>16.714285714285715</v>
      </c>
      <c r="S425" s="89">
        <f>IF(M425&lt;=$AG$1,R425,0)</f>
        <v>16.714285714285715</v>
      </c>
      <c r="T425" s="89">
        <f>IF($AG$1&gt;=M425,N425,0)</f>
        <v>16.714285714285715</v>
      </c>
      <c r="U425" s="73"/>
      <c r="V425" s="100" t="str">
        <f>IF(Q425=100,"CUMPLIDA",IF(M425-$AG$1&lt;0,"VENCIDA",IF(M425-$AG$1&lt;=30,"PRÓXIMA A VENCER",IF(Q425&gt;0,"CON AVANCE","EN TERMINO"))))</f>
        <v>CUMPLIDA</v>
      </c>
      <c r="W425" s="100" t="str">
        <f>IF(A425&lt;&gt;"",IF(AC425=1,"VENCIDO",IF(AC425=2,"PRÓXIMO A VENCER",IF(AC425=3,"EN TERMINO",IF(AC425=4,"CON AVANCE",IF(AC425=5,"CUMPLIDO",))))),"")</f>
        <v>CUMPLIDO</v>
      </c>
      <c r="X425" s="96" t="s">
        <v>166</v>
      </c>
      <c r="Y425" s="104" t="str">
        <f t="shared" si="104"/>
        <v>H32R15</v>
      </c>
      <c r="Z425" s="104">
        <f>IF(A425&lt;&gt;"",1,#REF!+1)</f>
        <v>1</v>
      </c>
      <c r="AA425" s="104" t="str">
        <f t="shared" si="109"/>
        <v>H32R15 - 1</v>
      </c>
      <c r="AB425" s="150">
        <f t="shared" si="107"/>
        <v>5</v>
      </c>
      <c r="AC425" s="150">
        <f t="shared" si="106"/>
        <v>5</v>
      </c>
      <c r="AD425" s="150" t="str">
        <f>IF(A425&lt;&gt;"",MID(F425,1,FIND(" ",F425,1)-1),AD424)</f>
        <v>H32R15.</v>
      </c>
      <c r="AE425" s="150" t="str">
        <f t="shared" si="108"/>
        <v>H32R15</v>
      </c>
      <c r="AF425" s="62"/>
      <c r="AG425" s="62"/>
    </row>
    <row r="426" spans="1:33" s="13" customFormat="1" ht="350.1" customHeight="1" x14ac:dyDescent="0.2">
      <c r="A426" s="141">
        <f>IF(ISBLANK(D426),"",COUNTA($D$2:D426))</f>
        <v>353</v>
      </c>
      <c r="B426" s="125">
        <f t="shared" si="102"/>
        <v>425</v>
      </c>
      <c r="C426" s="73"/>
      <c r="D426" s="88" t="s">
        <v>831</v>
      </c>
      <c r="E426" s="88" t="s">
        <v>100</v>
      </c>
      <c r="F426" s="85" t="s">
        <v>962</v>
      </c>
      <c r="G426" s="86" t="s">
        <v>768</v>
      </c>
      <c r="H426" s="86" t="s">
        <v>594</v>
      </c>
      <c r="I426" s="86" t="s">
        <v>595</v>
      </c>
      <c r="J426" s="88" t="s">
        <v>8</v>
      </c>
      <c r="K426" s="73">
        <v>1</v>
      </c>
      <c r="L426" s="77">
        <v>43040</v>
      </c>
      <c r="M426" s="77">
        <v>43099</v>
      </c>
      <c r="N426" s="78">
        <f t="shared" si="110"/>
        <v>8.4285714285714288</v>
      </c>
      <c r="O426" s="74" t="s">
        <v>2036</v>
      </c>
      <c r="P426" s="76">
        <v>1</v>
      </c>
      <c r="Q426" s="79">
        <f>IF(P426/K426&gt;1,100,+P426/K426*100)</f>
        <v>100</v>
      </c>
      <c r="R426" s="89">
        <f>+N426*Q426/100</f>
        <v>8.4285714285714288</v>
      </c>
      <c r="S426" s="89">
        <f>IF(M426&lt;=$AG$1,R426,0)</f>
        <v>8.4285714285714288</v>
      </c>
      <c r="T426" s="89">
        <f>IF($AG$1&gt;=M426,N426,0)</f>
        <v>8.4285714285714288</v>
      </c>
      <c r="U426" s="73"/>
      <c r="V426" s="100" t="str">
        <f>IF(Q426=100,"CUMPLIDA",IF(M426-$AG$1&lt;0,"VENCIDA",IF(M426-$AG$1&lt;=30,"PRÓXIMA A VENCER",IF(Q426&gt;0,"CON AVANCE","EN TERMINO"))))</f>
        <v>CUMPLIDA</v>
      </c>
      <c r="W426" s="100" t="str">
        <f>IF(A426&lt;&gt;"",IF(AC426=1,"VENCIDO",IF(AC426=2,"PRÓXIMO A VENCER",IF(AC426=3,"EN TERMINO",IF(AC426=4,"CON AVANCE",IF(AC426=5,"CUMPLIDO",))))),"")</f>
        <v>CUMPLIDO</v>
      </c>
      <c r="X426" s="96" t="s">
        <v>166</v>
      </c>
      <c r="Y426" s="104" t="str">
        <f t="shared" si="104"/>
        <v>H38R15</v>
      </c>
      <c r="Z426" s="104">
        <f>IF(A426&lt;&gt;"",1,Z425+1)</f>
        <v>1</v>
      </c>
      <c r="AA426" s="104" t="str">
        <f t="shared" si="109"/>
        <v>H38R15 - 1</v>
      </c>
      <c r="AB426" s="150">
        <f t="shared" si="107"/>
        <v>5</v>
      </c>
      <c r="AC426" s="150">
        <f t="shared" si="106"/>
        <v>5</v>
      </c>
      <c r="AD426" s="150" t="str">
        <f>IF(A426&lt;&gt;"",MID(F426,1,FIND(" ",F426,1)-1),AD425)</f>
        <v>H38R15.</v>
      </c>
      <c r="AE426" s="150" t="str">
        <f t="shared" si="108"/>
        <v>H38R15</v>
      </c>
      <c r="AF426" s="62"/>
      <c r="AG426" s="62"/>
    </row>
    <row r="427" spans="1:33" s="13" customFormat="1" ht="350.1" customHeight="1" x14ac:dyDescent="0.2">
      <c r="A427" s="141">
        <f>IF(ISBLANK(D427),"",COUNTA($D$2:D427))</f>
        <v>354</v>
      </c>
      <c r="B427" s="125">
        <f t="shared" si="102"/>
        <v>426</v>
      </c>
      <c r="C427" s="73"/>
      <c r="D427" s="88" t="s">
        <v>831</v>
      </c>
      <c r="E427" s="88" t="s">
        <v>30</v>
      </c>
      <c r="F427" s="85" t="s">
        <v>767</v>
      </c>
      <c r="G427" s="86" t="s">
        <v>769</v>
      </c>
      <c r="H427" s="86" t="s">
        <v>790</v>
      </c>
      <c r="I427" s="86" t="s">
        <v>791</v>
      </c>
      <c r="J427" s="88" t="s">
        <v>8</v>
      </c>
      <c r="K427" s="73">
        <v>1</v>
      </c>
      <c r="L427" s="77">
        <v>43040</v>
      </c>
      <c r="M427" s="77">
        <v>43099</v>
      </c>
      <c r="N427" s="78">
        <f t="shared" si="110"/>
        <v>8.4285714285714288</v>
      </c>
      <c r="O427" s="74" t="s">
        <v>2036</v>
      </c>
      <c r="P427" s="76">
        <v>1</v>
      </c>
      <c r="Q427" s="79">
        <f>IF(P427/K427&gt;1,100,+P427/K427*100)</f>
        <v>100</v>
      </c>
      <c r="R427" s="89">
        <f>+N427*Q427/100</f>
        <v>8.4285714285714288</v>
      </c>
      <c r="S427" s="89">
        <f>IF(M427&lt;=$AG$1,R427,0)</f>
        <v>8.4285714285714288</v>
      </c>
      <c r="T427" s="89">
        <f>IF($AG$1&gt;=M427,N427,0)</f>
        <v>8.4285714285714288</v>
      </c>
      <c r="U427" s="73"/>
      <c r="V427" s="100" t="str">
        <f>IF(Q427=100,"CUMPLIDA",IF(M427-$AG$1&lt;0,"VENCIDA",IF(M427-$AG$1&lt;=30,"PRÓXIMA A VENCER",IF(Q427&gt;0,"CON AVANCE","EN TERMINO"))))</f>
        <v>CUMPLIDA</v>
      </c>
      <c r="W427" s="100" t="str">
        <f>IF(A427&lt;&gt;"",IF(AC427=1,"VENCIDO",IF(AC427=2,"PRÓXIMO A VENCER",IF(AC427=3,"EN TERMINO",IF(AC427=4,"CON AVANCE",IF(AC427=5,"CUMPLIDO",))))),"")</f>
        <v>CUMPLIDO</v>
      </c>
      <c r="X427" s="96" t="s">
        <v>166</v>
      </c>
      <c r="Y427" s="104" t="str">
        <f t="shared" si="104"/>
        <v>H39R15</v>
      </c>
      <c r="Z427" s="104">
        <f>IF(A427&lt;&gt;"",1,Z426+1)</f>
        <v>1</v>
      </c>
      <c r="AA427" s="104" t="str">
        <f t="shared" si="109"/>
        <v>H39R15 - 1</v>
      </c>
      <c r="AB427" s="150">
        <f t="shared" si="107"/>
        <v>5</v>
      </c>
      <c r="AC427" s="150">
        <f t="shared" si="106"/>
        <v>5</v>
      </c>
      <c r="AD427" s="150" t="str">
        <f>IF(A427&lt;&gt;"",MID(F427,1,FIND(" ",F427,1)-1),AD426)</f>
        <v>H39R15.</v>
      </c>
      <c r="AE427" s="150" t="str">
        <f t="shared" si="108"/>
        <v>H39R15</v>
      </c>
      <c r="AF427" s="62"/>
      <c r="AG427" s="62"/>
    </row>
    <row r="428" spans="1:33" s="13" customFormat="1" ht="350.1" customHeight="1" x14ac:dyDescent="0.2">
      <c r="A428" s="141">
        <f>IF(ISBLANK(D428),"",COUNTA($D$2:D428))</f>
        <v>355</v>
      </c>
      <c r="B428" s="125">
        <f t="shared" si="102"/>
        <v>427</v>
      </c>
      <c r="C428" s="73"/>
      <c r="D428" s="88" t="s">
        <v>832</v>
      </c>
      <c r="E428" s="88" t="s">
        <v>18</v>
      </c>
      <c r="F428" s="85" t="s">
        <v>770</v>
      </c>
      <c r="G428" s="86" t="s">
        <v>771</v>
      </c>
      <c r="H428" s="86" t="s">
        <v>671</v>
      </c>
      <c r="I428" s="86" t="s">
        <v>672</v>
      </c>
      <c r="J428" s="88" t="s">
        <v>9</v>
      </c>
      <c r="K428" s="73">
        <v>1</v>
      </c>
      <c r="L428" s="77">
        <v>43040</v>
      </c>
      <c r="M428" s="77">
        <v>43099</v>
      </c>
      <c r="N428" s="78">
        <f t="shared" si="110"/>
        <v>8.4285714285714288</v>
      </c>
      <c r="O428" s="73" t="s">
        <v>2038</v>
      </c>
      <c r="P428" s="76">
        <v>1</v>
      </c>
      <c r="Q428" s="79">
        <f>IF(P428/K428&gt;1,100,+P428/K428*100)</f>
        <v>100</v>
      </c>
      <c r="R428" s="89">
        <f>+N428*Q428/100</f>
        <v>8.4285714285714288</v>
      </c>
      <c r="S428" s="89">
        <f>IF(M428&lt;=$AG$1,R428,0)</f>
        <v>8.4285714285714288</v>
      </c>
      <c r="T428" s="89">
        <f>IF($AG$1&gt;=M428,N428,0)</f>
        <v>8.4285714285714288</v>
      </c>
      <c r="U428" s="73"/>
      <c r="V428" s="100" t="str">
        <f>IF(Q428=100,"CUMPLIDA",IF(M428-$AG$1&lt;0,"VENCIDA",IF(M428-$AG$1&lt;=30,"PRÓXIMA A VENCER",IF(Q428&gt;0,"CON AVANCE","EN TERMINO"))))</f>
        <v>CUMPLIDA</v>
      </c>
      <c r="W428" s="100" t="str">
        <f>IF(A428&lt;&gt;"",IF(AC428=1,"VENCIDO",IF(AC428=2,"PRÓXIMO A VENCER",IF(AC428=3,"EN TERMINO",IF(AC428=4,"CON AVANCE",IF(AC428=5,"CUMPLIDO",))))),"")</f>
        <v>CUMPLIDO</v>
      </c>
      <c r="X428" s="96" t="s">
        <v>166</v>
      </c>
      <c r="Y428" s="104" t="str">
        <f t="shared" si="104"/>
        <v>H43R15</v>
      </c>
      <c r="Z428" s="104">
        <f>IF(A428&lt;&gt;"",1,#REF!+1)</f>
        <v>1</v>
      </c>
      <c r="AA428" s="104" t="str">
        <f t="shared" si="109"/>
        <v>H43R15 - 1</v>
      </c>
      <c r="AB428" s="150">
        <f t="shared" si="107"/>
        <v>5</v>
      </c>
      <c r="AC428" s="150">
        <f t="shared" si="106"/>
        <v>5</v>
      </c>
      <c r="AD428" s="150" t="str">
        <f>IF(A428&lt;&gt;"",MID(F428,1,FIND(" ",F428,1)-1),AD427)</f>
        <v>H43R15.</v>
      </c>
      <c r="AE428" s="150" t="str">
        <f t="shared" si="108"/>
        <v>H43R15</v>
      </c>
      <c r="AF428" s="62"/>
      <c r="AG428" s="62"/>
    </row>
    <row r="429" spans="1:33" s="13" customFormat="1" ht="350.1" customHeight="1" x14ac:dyDescent="0.2">
      <c r="A429" s="141">
        <f>IF(ISBLANK(D429),"",COUNTA($D$2:D429))</f>
        <v>356</v>
      </c>
      <c r="B429" s="125">
        <f t="shared" si="102"/>
        <v>428</v>
      </c>
      <c r="C429" s="73"/>
      <c r="D429" s="88" t="s">
        <v>831</v>
      </c>
      <c r="E429" s="88" t="s">
        <v>127</v>
      </c>
      <c r="F429" s="85" t="s">
        <v>1970</v>
      </c>
      <c r="G429" s="86" t="s">
        <v>128</v>
      </c>
      <c r="H429" s="86" t="s">
        <v>673</v>
      </c>
      <c r="I429" s="86" t="s">
        <v>674</v>
      </c>
      <c r="J429" s="88" t="s">
        <v>8</v>
      </c>
      <c r="K429" s="73">
        <v>1</v>
      </c>
      <c r="L429" s="77">
        <v>43040</v>
      </c>
      <c r="M429" s="77">
        <v>43099</v>
      </c>
      <c r="N429" s="78">
        <f t="shared" si="110"/>
        <v>8.4285714285714288</v>
      </c>
      <c r="O429" s="73" t="s">
        <v>2038</v>
      </c>
      <c r="P429" s="76">
        <v>1</v>
      </c>
      <c r="Q429" s="79">
        <f>IF(P429/K429&gt;1,100,+P429/K429*100)</f>
        <v>100</v>
      </c>
      <c r="R429" s="89">
        <f>+N429*Q429/100</f>
        <v>8.4285714285714288</v>
      </c>
      <c r="S429" s="89">
        <f>IF(M429&lt;=$AG$1,R429,0)</f>
        <v>8.4285714285714288</v>
      </c>
      <c r="T429" s="89">
        <f>IF($AG$1&gt;=M429,N429,0)</f>
        <v>8.4285714285714288</v>
      </c>
      <c r="U429" s="73"/>
      <c r="V429" s="100" t="str">
        <f>IF(Q429=100,"CUMPLIDA",IF(M429-$AG$1&lt;0,"VENCIDA",IF(M429-$AG$1&lt;=30,"PRÓXIMA A VENCER",IF(Q429&gt;0,"CON AVANCE","EN TERMINO"))))</f>
        <v>CUMPLIDA</v>
      </c>
      <c r="W429" s="100" t="str">
        <f>IF(A429&lt;&gt;"",IF(AC429=1,"VENCIDO",IF(AC429=2,"PRÓXIMO A VENCER",IF(AC429=3,"EN TERMINO",IF(AC429=4,"CON AVANCE",IF(AC429=5,"CUMPLIDO",))))),"")</f>
        <v>CUMPLIDO</v>
      </c>
      <c r="X429" s="96" t="s">
        <v>166</v>
      </c>
      <c r="Y429" s="104" t="str">
        <f t="shared" si="104"/>
        <v>H48R15</v>
      </c>
      <c r="Z429" s="104">
        <f>IF(A429&lt;&gt;"",1,Z428+1)</f>
        <v>1</v>
      </c>
      <c r="AA429" s="104" t="str">
        <f t="shared" si="109"/>
        <v>H48R15 - 1</v>
      </c>
      <c r="AB429" s="150">
        <f t="shared" si="107"/>
        <v>5</v>
      </c>
      <c r="AC429" s="150">
        <f t="shared" si="106"/>
        <v>5</v>
      </c>
      <c r="AD429" s="150" t="str">
        <f>IF(A429&lt;&gt;"",MID(F429,1,FIND(" ",F429,1)-1),AD428)</f>
        <v>H48R15.</v>
      </c>
      <c r="AE429" s="150" t="str">
        <f t="shared" si="108"/>
        <v>H48R15</v>
      </c>
      <c r="AF429" s="62"/>
      <c r="AG429" s="62"/>
    </row>
    <row r="430" spans="1:33" s="13" customFormat="1" ht="350.1" customHeight="1" x14ac:dyDescent="0.2">
      <c r="A430" s="141">
        <f>IF(ISBLANK(D430),"",COUNTA($D$2:D430))</f>
        <v>357</v>
      </c>
      <c r="B430" s="125">
        <f t="shared" si="102"/>
        <v>429</v>
      </c>
      <c r="C430" s="73"/>
      <c r="D430" s="88" t="s">
        <v>976</v>
      </c>
      <c r="E430" s="88" t="s">
        <v>127</v>
      </c>
      <c r="F430" s="85" t="s">
        <v>2013</v>
      </c>
      <c r="G430" s="86" t="s">
        <v>128</v>
      </c>
      <c r="H430" s="86" t="s">
        <v>675</v>
      </c>
      <c r="I430" s="86" t="s">
        <v>676</v>
      </c>
      <c r="J430" s="88" t="s">
        <v>8</v>
      </c>
      <c r="K430" s="73">
        <v>1</v>
      </c>
      <c r="L430" s="77">
        <v>43040</v>
      </c>
      <c r="M430" s="77">
        <v>43099</v>
      </c>
      <c r="N430" s="78">
        <f t="shared" si="110"/>
        <v>8.4285714285714288</v>
      </c>
      <c r="O430" s="73" t="s">
        <v>2038</v>
      </c>
      <c r="P430" s="76">
        <v>1</v>
      </c>
      <c r="Q430" s="79">
        <f>IF(P430/K430&gt;1,100,+P430/K430*100)</f>
        <v>100</v>
      </c>
      <c r="R430" s="89">
        <f>+N430*Q430/100</f>
        <v>8.4285714285714288</v>
      </c>
      <c r="S430" s="89">
        <f>IF(M430&lt;=$AG$1,R430,0)</f>
        <v>8.4285714285714288</v>
      </c>
      <c r="T430" s="89">
        <f>IF($AG$1&gt;=M430,N430,0)</f>
        <v>8.4285714285714288</v>
      </c>
      <c r="U430" s="73"/>
      <c r="V430" s="100" t="str">
        <f>IF(Q430=100,"CUMPLIDA",IF(M430-$AG$1&lt;0,"VENCIDA",IF(M430-$AG$1&lt;=30,"PRÓXIMA A VENCER",IF(Q430&gt;0,"CON AVANCE","EN TERMINO"))))</f>
        <v>CUMPLIDA</v>
      </c>
      <c r="W430" s="100" t="str">
        <f>IF(A430&lt;&gt;"",IF(AC430=1,"VENCIDO",IF(AC430=2,"PRÓXIMO A VENCER",IF(AC430=3,"EN TERMINO",IF(AC430=4,"CON AVANCE",IF(AC430=5,"CUMPLIDO",))))),"")</f>
        <v>CUMPLIDO</v>
      </c>
      <c r="X430" s="96" t="s">
        <v>166</v>
      </c>
      <c r="Y430" s="104" t="str">
        <f t="shared" si="104"/>
        <v>H49R15</v>
      </c>
      <c r="Z430" s="104">
        <f>IF(A430&lt;&gt;"",1,Z429+1)</f>
        <v>1</v>
      </c>
      <c r="AA430" s="104" t="str">
        <f t="shared" si="109"/>
        <v>H49R15 - 1</v>
      </c>
      <c r="AB430" s="150">
        <f t="shared" si="107"/>
        <v>5</v>
      </c>
      <c r="AC430" s="150">
        <f t="shared" si="106"/>
        <v>5</v>
      </c>
      <c r="AD430" s="150" t="str">
        <f>IF(A430&lt;&gt;"",MID(F430,1,FIND(" ",F430,1)-1),AD429)</f>
        <v>H49R15.</v>
      </c>
      <c r="AE430" s="150" t="str">
        <f t="shared" si="108"/>
        <v>H49R15</v>
      </c>
      <c r="AF430" s="62"/>
      <c r="AG430" s="62"/>
    </row>
    <row r="431" spans="1:33" s="13" customFormat="1" ht="350.1" hidden="1" customHeight="1" x14ac:dyDescent="0.2">
      <c r="A431" s="141">
        <f>IF(ISBLANK(D431),"",COUNTA($D$2:D431))</f>
        <v>358</v>
      </c>
      <c r="B431" s="125">
        <f t="shared" si="102"/>
        <v>430</v>
      </c>
      <c r="C431" s="73"/>
      <c r="D431" s="88" t="s">
        <v>832</v>
      </c>
      <c r="E431" s="88" t="s">
        <v>127</v>
      </c>
      <c r="F431" s="85" t="s">
        <v>680</v>
      </c>
      <c r="G431" s="86" t="s">
        <v>128</v>
      </c>
      <c r="H431" s="86" t="s">
        <v>677</v>
      </c>
      <c r="I431" s="86" t="s">
        <v>676</v>
      </c>
      <c r="J431" s="88" t="s">
        <v>8</v>
      </c>
      <c r="K431" s="73">
        <v>1</v>
      </c>
      <c r="L431" s="77">
        <v>43040</v>
      </c>
      <c r="M431" s="77">
        <v>43099</v>
      </c>
      <c r="N431" s="78">
        <f t="shared" si="110"/>
        <v>8.4285714285714288</v>
      </c>
      <c r="O431" s="73" t="s">
        <v>2038</v>
      </c>
      <c r="P431" s="76">
        <v>0.5</v>
      </c>
      <c r="Q431" s="79">
        <f>IF(P431/K431&gt;1,100,+P431/K431*100)</f>
        <v>50</v>
      </c>
      <c r="R431" s="89">
        <f>+N431*Q431/100</f>
        <v>4.2142857142857144</v>
      </c>
      <c r="S431" s="89">
        <f>IF(M431&lt;=$AG$1,R431,0)</f>
        <v>4.2142857142857144</v>
      </c>
      <c r="T431" s="89">
        <f>IF($AG$1&gt;=M431,N431,0)</f>
        <v>8.4285714285714288</v>
      </c>
      <c r="U431" s="73"/>
      <c r="V431" s="100" t="str">
        <f>IF(Q431=100,"CUMPLIDA",IF(M431-$AG$1&lt;0,"VENCIDA",IF(M431-$AG$1&lt;=30,"PRÓXIMA A VENCER",IF(Q431&gt;0,"CON AVANCE","EN TERMINO"))))</f>
        <v>VENCIDA</v>
      </c>
      <c r="W431" s="100" t="str">
        <f>IF(A431&lt;&gt;"",IF(AC431=1,"VENCIDO",IF(AC431=2,"PRÓXIMO A VENCER",IF(AC431=3,"EN TERMINO",IF(AC431=4,"CON AVANCE",IF(AC431=5,"CUMPLIDO",))))),"")</f>
        <v>VENCIDO</v>
      </c>
      <c r="X431" s="96" t="s">
        <v>166</v>
      </c>
      <c r="Y431" s="104" t="str">
        <f t="shared" si="104"/>
        <v>H50R15</v>
      </c>
      <c r="Z431" s="104">
        <f>IF(A431&lt;&gt;"",1,Z430+1)</f>
        <v>1</v>
      </c>
      <c r="AA431" s="104" t="str">
        <f t="shared" si="109"/>
        <v>H50R15 - 1</v>
      </c>
      <c r="AB431" s="150">
        <f t="shared" si="107"/>
        <v>1</v>
      </c>
      <c r="AC431" s="150">
        <f t="shared" si="106"/>
        <v>1</v>
      </c>
      <c r="AD431" s="150" t="str">
        <f>IF(A431&lt;&gt;"",MID(F431,1,FIND(" ",F431,1)-1),AD430)</f>
        <v>H50R15.</v>
      </c>
      <c r="AE431" s="150" t="str">
        <f t="shared" si="108"/>
        <v>H50R15</v>
      </c>
      <c r="AF431" s="62"/>
      <c r="AG431" s="62"/>
    </row>
    <row r="432" spans="1:33" s="13" customFormat="1" ht="350.1" hidden="1" customHeight="1" x14ac:dyDescent="0.2">
      <c r="A432" s="141">
        <f>IF(ISBLANK(D432),"",COUNTA($D$2:D432))</f>
        <v>359</v>
      </c>
      <c r="B432" s="125">
        <f t="shared" si="102"/>
        <v>431</v>
      </c>
      <c r="C432" s="73"/>
      <c r="D432" s="88" t="s">
        <v>832</v>
      </c>
      <c r="E432" s="88" t="s">
        <v>100</v>
      </c>
      <c r="F432" s="85" t="s">
        <v>772</v>
      </c>
      <c r="G432" s="86" t="s">
        <v>681</v>
      </c>
      <c r="H432" s="86" t="s">
        <v>678</v>
      </c>
      <c r="I432" s="86" t="s">
        <v>679</v>
      </c>
      <c r="J432" s="88" t="s">
        <v>47</v>
      </c>
      <c r="K432" s="73">
        <v>3</v>
      </c>
      <c r="L432" s="77">
        <v>43040</v>
      </c>
      <c r="M432" s="77">
        <v>43342</v>
      </c>
      <c r="N432" s="78">
        <f t="shared" si="110"/>
        <v>43.142857142857146</v>
      </c>
      <c r="O432" s="73" t="s">
        <v>2038</v>
      </c>
      <c r="P432" s="76">
        <v>0</v>
      </c>
      <c r="Q432" s="79">
        <f>IF(P432/K432&gt;1,100,+P432/K432*100)</f>
        <v>0</v>
      </c>
      <c r="R432" s="89">
        <f>+N432*Q432/100</f>
        <v>0</v>
      </c>
      <c r="S432" s="89">
        <f>IF(M432&lt;=$AG$1,R432,0)</f>
        <v>0</v>
      </c>
      <c r="T432" s="89">
        <f>IF($AG$1&gt;=M432,N432,0)</f>
        <v>43.142857142857146</v>
      </c>
      <c r="U432" s="73"/>
      <c r="V432" s="100" t="str">
        <f>IF(Q432=100,"CUMPLIDA",IF(M432-$AG$1&lt;0,"VENCIDA",IF(M432-$AG$1&lt;=30,"PRÓXIMA A VENCER",IF(Q432&gt;0,"CON AVANCE","EN TERMINO"))))</f>
        <v>VENCIDA</v>
      </c>
      <c r="W432" s="100" t="str">
        <f>IF(A432&lt;&gt;"",IF(AC432=1,"VENCIDO",IF(AC432=2,"PRÓXIMO A VENCER",IF(AC432=3,"EN TERMINO",IF(AC432=4,"CON AVANCE",IF(AC432=5,"CUMPLIDO",))))),"")</f>
        <v>VENCIDO</v>
      </c>
      <c r="X432" s="96" t="s">
        <v>166</v>
      </c>
      <c r="Y432" s="104" t="str">
        <f t="shared" si="104"/>
        <v>H51R15</v>
      </c>
      <c r="Z432" s="104">
        <f>IF(A432&lt;&gt;"",1,Z431+1)</f>
        <v>1</v>
      </c>
      <c r="AA432" s="104" t="str">
        <f t="shared" si="109"/>
        <v>H51R15 - 1</v>
      </c>
      <c r="AB432" s="150">
        <f t="shared" si="107"/>
        <v>1</v>
      </c>
      <c r="AC432" s="150">
        <f t="shared" si="106"/>
        <v>1</v>
      </c>
      <c r="AD432" s="150" t="str">
        <f>IF(A432&lt;&gt;"",MID(F432,1,FIND(" ",F432,1)-1),AD431)</f>
        <v>H51R15.</v>
      </c>
      <c r="AE432" s="150" t="str">
        <f t="shared" si="108"/>
        <v>H51R15</v>
      </c>
      <c r="AF432" s="62"/>
      <c r="AG432" s="62"/>
    </row>
    <row r="433" spans="1:33" s="13" customFormat="1" ht="350.1" customHeight="1" x14ac:dyDescent="0.2">
      <c r="A433" s="141">
        <f>IF(ISBLANK(D433),"",COUNTA($D$2:D433))</f>
        <v>360</v>
      </c>
      <c r="B433" s="125">
        <f t="shared" si="102"/>
        <v>432</v>
      </c>
      <c r="C433" s="73"/>
      <c r="D433" s="88" t="s">
        <v>993</v>
      </c>
      <c r="E433" s="88" t="s">
        <v>129</v>
      </c>
      <c r="F433" s="85" t="s">
        <v>374</v>
      </c>
      <c r="G433" s="86" t="s">
        <v>130</v>
      </c>
      <c r="H433" s="86" t="s">
        <v>371</v>
      </c>
      <c r="I433" s="86" t="s">
        <v>372</v>
      </c>
      <c r="J433" s="88" t="s">
        <v>373</v>
      </c>
      <c r="K433" s="73">
        <v>3</v>
      </c>
      <c r="L433" s="77">
        <v>43040</v>
      </c>
      <c r="M433" s="77">
        <v>43342</v>
      </c>
      <c r="N433" s="78">
        <f t="shared" si="110"/>
        <v>43.142857142857146</v>
      </c>
      <c r="O433" s="73" t="s">
        <v>352</v>
      </c>
      <c r="P433" s="76">
        <v>3</v>
      </c>
      <c r="Q433" s="79">
        <f>IF(P433/K433&gt;1,100,+P433/K433*100)</f>
        <v>100</v>
      </c>
      <c r="R433" s="89">
        <f>+N433*Q433/100</f>
        <v>43.142857142857146</v>
      </c>
      <c r="S433" s="89">
        <f>IF(M433&lt;=$AG$1,R433,0)</f>
        <v>43.142857142857146</v>
      </c>
      <c r="T433" s="89">
        <f>IF($AG$1&gt;=M433,N433,0)</f>
        <v>43.142857142857146</v>
      </c>
      <c r="U433" s="73"/>
      <c r="V433" s="100" t="str">
        <f>IF(Q433=100,"CUMPLIDA",IF(M433-$AG$1&lt;0,"VENCIDA",IF(M433-$AG$1&lt;=30,"PRÓXIMA A VENCER",IF(Q433&gt;0,"CON AVANCE","EN TERMINO"))))</f>
        <v>CUMPLIDA</v>
      </c>
      <c r="W433" s="100" t="str">
        <f>IF(A433&lt;&gt;"",IF(AC433=1,"VENCIDO",IF(AC433=2,"PRÓXIMO A VENCER",IF(AC433=3,"EN TERMINO",IF(AC433=4,"CON AVANCE",IF(AC433=5,"CUMPLIDO",))))),"")</f>
        <v>CUMPLIDO</v>
      </c>
      <c r="X433" s="96" t="s">
        <v>166</v>
      </c>
      <c r="Y433" s="104" t="str">
        <f t="shared" si="104"/>
        <v>H52R15</v>
      </c>
      <c r="Z433" s="104">
        <f>IF(A433&lt;&gt;"",1,Z432+1)</f>
        <v>1</v>
      </c>
      <c r="AA433" s="104" t="str">
        <f t="shared" si="109"/>
        <v>H52R15 - 1</v>
      </c>
      <c r="AB433" s="150">
        <f t="shared" si="107"/>
        <v>5</v>
      </c>
      <c r="AC433" s="150">
        <f t="shared" si="106"/>
        <v>5</v>
      </c>
      <c r="AD433" s="150" t="str">
        <f>IF(A433&lt;&gt;"",MID(F433,1,FIND(" ",F433,1)-1),AD432)</f>
        <v>H52R15.</v>
      </c>
      <c r="AE433" s="150" t="str">
        <f t="shared" si="108"/>
        <v>H52R15</v>
      </c>
      <c r="AF433" s="62"/>
      <c r="AG433" s="62"/>
    </row>
    <row r="434" spans="1:33" s="13" customFormat="1" ht="350.1" customHeight="1" x14ac:dyDescent="0.2">
      <c r="A434" s="141">
        <f>IF(ISBLANK(D434),"",COUNTA($D$2:D434))</f>
        <v>361</v>
      </c>
      <c r="B434" s="125">
        <f t="shared" si="102"/>
        <v>433</v>
      </c>
      <c r="C434" s="73"/>
      <c r="D434" s="88" t="s">
        <v>832</v>
      </c>
      <c r="E434" s="88" t="s">
        <v>25</v>
      </c>
      <c r="F434" s="85" t="s">
        <v>131</v>
      </c>
      <c r="G434" s="86" t="s">
        <v>132</v>
      </c>
      <c r="H434" s="85" t="s">
        <v>282</v>
      </c>
      <c r="I434" s="85" t="s">
        <v>283</v>
      </c>
      <c r="J434" s="102" t="s">
        <v>47</v>
      </c>
      <c r="K434" s="102">
        <v>3</v>
      </c>
      <c r="L434" s="91">
        <v>43040</v>
      </c>
      <c r="M434" s="91">
        <v>43342</v>
      </c>
      <c r="N434" s="78">
        <f t="shared" si="110"/>
        <v>43.142857142857146</v>
      </c>
      <c r="O434" s="73" t="s">
        <v>2031</v>
      </c>
      <c r="P434" s="76">
        <v>3</v>
      </c>
      <c r="Q434" s="79">
        <f>IF(P434/K434&gt;1,100,+P434/K434*100)</f>
        <v>100</v>
      </c>
      <c r="R434" s="89">
        <f>+N434*Q434/100</f>
        <v>43.142857142857146</v>
      </c>
      <c r="S434" s="89">
        <f>IF(M434&lt;=$AG$1,R434,0)</f>
        <v>43.142857142857146</v>
      </c>
      <c r="T434" s="89">
        <f>IF($AG$1&gt;=M434,N434,0)</f>
        <v>43.142857142857146</v>
      </c>
      <c r="U434" s="73"/>
      <c r="V434" s="100" t="str">
        <f>IF(Q434=100,"CUMPLIDA",IF(M434-$AG$1&lt;0,"VENCIDA",IF(M434-$AG$1&lt;=30,"PRÓXIMA A VENCER",IF(Q434&gt;0,"CON AVANCE","EN TERMINO"))))</f>
        <v>CUMPLIDA</v>
      </c>
      <c r="W434" s="100" t="str">
        <f>IF(A434&lt;&gt;"",IF(AC434=1,"VENCIDO",IF(AC434=2,"PRÓXIMO A VENCER",IF(AC434=3,"EN TERMINO",IF(AC434=4,"CON AVANCE",IF(AC434=5,"CUMPLIDO",))))),"")</f>
        <v>CUMPLIDO</v>
      </c>
      <c r="X434" s="96" t="s">
        <v>166</v>
      </c>
      <c r="Y434" s="104" t="str">
        <f t="shared" si="104"/>
        <v>H53R15</v>
      </c>
      <c r="Z434" s="104">
        <f>IF(A434&lt;&gt;"",1,Z433+1)</f>
        <v>1</v>
      </c>
      <c r="AA434" s="104" t="str">
        <f t="shared" si="109"/>
        <v>H53R15 - 1</v>
      </c>
      <c r="AB434" s="150">
        <f t="shared" si="107"/>
        <v>5</v>
      </c>
      <c r="AC434" s="150">
        <f t="shared" si="106"/>
        <v>5</v>
      </c>
      <c r="AD434" s="150" t="str">
        <f>IF(A434&lt;&gt;"",MID(F434,1,FIND(" ",F434,1)-1),AD433)</f>
        <v>H53R15</v>
      </c>
      <c r="AE434" s="150" t="str">
        <f t="shared" si="108"/>
        <v>H53R15</v>
      </c>
      <c r="AF434" s="62"/>
      <c r="AG434" s="62"/>
    </row>
    <row r="435" spans="1:33" s="13" customFormat="1" ht="350.1" customHeight="1" x14ac:dyDescent="0.2">
      <c r="A435" s="141">
        <f>IF(ISBLANK(D435),"",COUNTA($D$2:D435))</f>
        <v>362</v>
      </c>
      <c r="B435" s="125">
        <f t="shared" si="102"/>
        <v>434</v>
      </c>
      <c r="C435" s="73"/>
      <c r="D435" s="88" t="s">
        <v>832</v>
      </c>
      <c r="E435" s="88" t="s">
        <v>16</v>
      </c>
      <c r="F435" s="85" t="s">
        <v>963</v>
      </c>
      <c r="G435" s="86" t="s">
        <v>133</v>
      </c>
      <c r="H435" s="86" t="s">
        <v>603</v>
      </c>
      <c r="I435" s="86" t="s">
        <v>602</v>
      </c>
      <c r="J435" s="88" t="s">
        <v>601</v>
      </c>
      <c r="K435" s="73">
        <v>2</v>
      </c>
      <c r="L435" s="77">
        <v>43040</v>
      </c>
      <c r="M435" s="77">
        <v>43099</v>
      </c>
      <c r="N435" s="78">
        <f t="shared" si="110"/>
        <v>8.4285714285714288</v>
      </c>
      <c r="O435" s="74" t="s">
        <v>2036</v>
      </c>
      <c r="P435" s="76">
        <v>2</v>
      </c>
      <c r="Q435" s="79">
        <f>IF(P435/K435&gt;1,100,+P435/K435*100)</f>
        <v>100</v>
      </c>
      <c r="R435" s="89">
        <f>+N435*Q435/100</f>
        <v>8.4285714285714288</v>
      </c>
      <c r="S435" s="89">
        <f>IF(M435&lt;=$AG$1,R435,0)</f>
        <v>8.4285714285714288</v>
      </c>
      <c r="T435" s="89">
        <f>IF($AG$1&gt;=M435,N435,0)</f>
        <v>8.4285714285714288</v>
      </c>
      <c r="U435" s="73"/>
      <c r="V435" s="100" t="str">
        <f>IF(Q435=100,"CUMPLIDA",IF(M435-$AG$1&lt;0,"VENCIDA",IF(M435-$AG$1&lt;=30,"PRÓXIMA A VENCER",IF(Q435&gt;0,"CON AVANCE","EN TERMINO"))))</f>
        <v>CUMPLIDA</v>
      </c>
      <c r="W435" s="100" t="str">
        <f>IF(A435&lt;&gt;"",IF(AC435=1,"VENCIDO",IF(AC435=2,"PRÓXIMO A VENCER",IF(AC435=3,"EN TERMINO",IF(AC435=4,"CON AVANCE",IF(AC435=5,"CUMPLIDO",))))),"")</f>
        <v>CUMPLIDO</v>
      </c>
      <c r="X435" s="96" t="s">
        <v>166</v>
      </c>
      <c r="Y435" s="104" t="str">
        <f t="shared" si="104"/>
        <v>H54R15</v>
      </c>
      <c r="Z435" s="104">
        <f>IF(A435&lt;&gt;"",1,Z434+1)</f>
        <v>1</v>
      </c>
      <c r="AA435" s="104" t="str">
        <f t="shared" si="109"/>
        <v>H54R15 - 1</v>
      </c>
      <c r="AB435" s="150">
        <f t="shared" si="107"/>
        <v>5</v>
      </c>
      <c r="AC435" s="150">
        <f t="shared" si="106"/>
        <v>5</v>
      </c>
      <c r="AD435" s="150" t="str">
        <f>IF(A435&lt;&gt;"",MID(F435,1,FIND(" ",F435,1)-1),AD434)</f>
        <v>H54R15.</v>
      </c>
      <c r="AE435" s="150" t="str">
        <f t="shared" si="108"/>
        <v>H54R15</v>
      </c>
      <c r="AF435" s="62"/>
      <c r="AG435" s="62"/>
    </row>
    <row r="436" spans="1:33" s="13" customFormat="1" ht="350.1" customHeight="1" x14ac:dyDescent="0.2">
      <c r="A436" s="141">
        <f>IF(ISBLANK(D436),"",COUNTA($D$2:D436))</f>
        <v>363</v>
      </c>
      <c r="B436" s="125">
        <f t="shared" si="102"/>
        <v>435</v>
      </c>
      <c r="C436" s="73"/>
      <c r="D436" s="88" t="s">
        <v>832</v>
      </c>
      <c r="E436" s="88" t="s">
        <v>16</v>
      </c>
      <c r="F436" s="85" t="s">
        <v>685</v>
      </c>
      <c r="G436" s="86" t="s">
        <v>684</v>
      </c>
      <c r="H436" s="86" t="s">
        <v>682</v>
      </c>
      <c r="I436" s="86" t="s">
        <v>683</v>
      </c>
      <c r="J436" s="88" t="s">
        <v>666</v>
      </c>
      <c r="K436" s="73">
        <v>1</v>
      </c>
      <c r="L436" s="77">
        <v>43040</v>
      </c>
      <c r="M436" s="77">
        <v>43099</v>
      </c>
      <c r="N436" s="78">
        <f t="shared" si="110"/>
        <v>8.4285714285714288</v>
      </c>
      <c r="O436" s="73" t="s">
        <v>2038</v>
      </c>
      <c r="P436" s="76">
        <v>1</v>
      </c>
      <c r="Q436" s="79">
        <f>IF(P436/K436&gt;1,100,+P436/K436*100)</f>
        <v>100</v>
      </c>
      <c r="R436" s="89">
        <f>+N436*Q436/100</f>
        <v>8.4285714285714288</v>
      </c>
      <c r="S436" s="89">
        <f>IF(M436&lt;=$AG$1,R436,0)</f>
        <v>8.4285714285714288</v>
      </c>
      <c r="T436" s="89">
        <f>IF($AG$1&gt;=M436,N436,0)</f>
        <v>8.4285714285714288</v>
      </c>
      <c r="U436" s="73"/>
      <c r="V436" s="100" t="str">
        <f>IF(Q436=100,"CUMPLIDA",IF(M436-$AG$1&lt;0,"VENCIDA",IF(M436-$AG$1&lt;=30,"PRÓXIMA A VENCER",IF(Q436&gt;0,"CON AVANCE","EN TERMINO"))))</f>
        <v>CUMPLIDA</v>
      </c>
      <c r="W436" s="100" t="str">
        <f>IF(A436&lt;&gt;"",IF(AC436=1,"VENCIDO",IF(AC436=2,"PRÓXIMO A VENCER",IF(AC436=3,"EN TERMINO",IF(AC436=4,"CON AVANCE",IF(AC436=5,"CUMPLIDO",))))),"")</f>
        <v>CUMPLIDO</v>
      </c>
      <c r="X436" s="96" t="s">
        <v>166</v>
      </c>
      <c r="Y436" s="104" t="str">
        <f t="shared" si="104"/>
        <v>H55R15</v>
      </c>
      <c r="Z436" s="104">
        <f>IF(A436&lt;&gt;"",1,Z435+1)</f>
        <v>1</v>
      </c>
      <c r="AA436" s="104" t="str">
        <f t="shared" si="109"/>
        <v>H55R15 - 1</v>
      </c>
      <c r="AB436" s="150">
        <f t="shared" si="107"/>
        <v>5</v>
      </c>
      <c r="AC436" s="150">
        <f t="shared" si="106"/>
        <v>5</v>
      </c>
      <c r="AD436" s="150" t="str">
        <f>IF(A436&lt;&gt;"",MID(F436,1,FIND(" ",F436,1)-1),AD435)</f>
        <v>H55R15.</v>
      </c>
      <c r="AE436" s="150" t="str">
        <f t="shared" si="108"/>
        <v>H55R15</v>
      </c>
      <c r="AF436" s="62"/>
      <c r="AG436" s="62"/>
    </row>
    <row r="437" spans="1:33" s="13" customFormat="1" ht="350.1" customHeight="1" x14ac:dyDescent="0.2">
      <c r="A437" s="141">
        <f>IF(ISBLANK(D437),"",COUNTA($D$2:D437))</f>
        <v>364</v>
      </c>
      <c r="B437" s="125">
        <f t="shared" si="102"/>
        <v>436</v>
      </c>
      <c r="C437" s="73"/>
      <c r="D437" s="88" t="s">
        <v>976</v>
      </c>
      <c r="E437" s="88" t="s">
        <v>134</v>
      </c>
      <c r="F437" s="85" t="s">
        <v>686</v>
      </c>
      <c r="G437" s="86" t="s">
        <v>135</v>
      </c>
      <c r="H437" s="86" t="s">
        <v>722</v>
      </c>
      <c r="I437" s="86" t="s">
        <v>724</v>
      </c>
      <c r="J437" s="88" t="s">
        <v>723</v>
      </c>
      <c r="K437" s="73">
        <v>6</v>
      </c>
      <c r="L437" s="77">
        <v>43040</v>
      </c>
      <c r="M437" s="77">
        <v>43251</v>
      </c>
      <c r="N437" s="78">
        <f t="shared" si="110"/>
        <v>30.142857142857142</v>
      </c>
      <c r="O437" s="73" t="s">
        <v>411</v>
      </c>
      <c r="P437" s="76">
        <v>6</v>
      </c>
      <c r="Q437" s="79">
        <f>IF(P437/K437&gt;1,100,+P437/K437*100)</f>
        <v>100</v>
      </c>
      <c r="R437" s="89">
        <f>+N437*Q437/100</f>
        <v>30.142857142857142</v>
      </c>
      <c r="S437" s="89">
        <f>IF(M437&lt;=$AG$1,R437,0)</f>
        <v>30.142857142857142</v>
      </c>
      <c r="T437" s="89">
        <f>IF($AG$1&gt;=M437,N437,0)</f>
        <v>30.142857142857142</v>
      </c>
      <c r="U437" s="73"/>
      <c r="V437" s="100" t="str">
        <f>IF(Q437=100,"CUMPLIDA",IF(M437-$AG$1&lt;0,"VENCIDA",IF(M437-$AG$1&lt;=30,"PRÓXIMA A VENCER",IF(Q437&gt;0,"CON AVANCE","EN TERMINO"))))</f>
        <v>CUMPLIDA</v>
      </c>
      <c r="W437" s="100" t="str">
        <f>IF(A437&lt;&gt;"",IF(AC437=1,"VENCIDO",IF(AC437=2,"PRÓXIMO A VENCER",IF(AC437=3,"EN TERMINO",IF(AC437=4,"CON AVANCE",IF(AC437=5,"CUMPLIDO",))))),"")</f>
        <v>CUMPLIDO</v>
      </c>
      <c r="X437" s="96" t="s">
        <v>166</v>
      </c>
      <c r="Y437" s="104" t="str">
        <f t="shared" si="104"/>
        <v>H56R15</v>
      </c>
      <c r="Z437" s="104">
        <f>IF(A437&lt;&gt;"",1,Z436+1)</f>
        <v>1</v>
      </c>
      <c r="AA437" s="104" t="str">
        <f t="shared" si="109"/>
        <v>H56R15 - 1</v>
      </c>
      <c r="AB437" s="150">
        <f t="shared" si="107"/>
        <v>5</v>
      </c>
      <c r="AC437" s="150">
        <f t="shared" si="106"/>
        <v>5</v>
      </c>
      <c r="AD437" s="150" t="str">
        <f>IF(A437&lt;&gt;"",MID(F437,1,FIND(" ",F437,1)-1),AD436)</f>
        <v>H56R15.</v>
      </c>
      <c r="AE437" s="150" t="str">
        <f t="shared" si="108"/>
        <v>H56R15</v>
      </c>
      <c r="AF437" s="62"/>
      <c r="AG437" s="62"/>
    </row>
    <row r="438" spans="1:33" s="13" customFormat="1" ht="350.1" hidden="1" customHeight="1" x14ac:dyDescent="0.2">
      <c r="A438" s="141">
        <f>IF(ISBLANK(D438),"",COUNTA($D$2:D438))</f>
        <v>365</v>
      </c>
      <c r="B438" s="125">
        <f t="shared" si="102"/>
        <v>437</v>
      </c>
      <c r="C438" s="73"/>
      <c r="D438" s="88" t="s">
        <v>1985</v>
      </c>
      <c r="E438" s="88" t="s">
        <v>136</v>
      </c>
      <c r="F438" s="85" t="s">
        <v>964</v>
      </c>
      <c r="G438" s="86" t="s">
        <v>137</v>
      </c>
      <c r="H438" s="86" t="s">
        <v>1972</v>
      </c>
      <c r="I438" s="86" t="s">
        <v>1980</v>
      </c>
      <c r="J438" s="88" t="s">
        <v>1915</v>
      </c>
      <c r="K438" s="73">
        <v>1</v>
      </c>
      <c r="L438" s="77">
        <v>44407</v>
      </c>
      <c r="M438" s="77">
        <v>44561</v>
      </c>
      <c r="N438" s="78">
        <f t="shared" si="110"/>
        <v>22</v>
      </c>
      <c r="O438" s="76" t="s">
        <v>2034</v>
      </c>
      <c r="P438" s="76">
        <v>0</v>
      </c>
      <c r="Q438" s="79">
        <f>IF(P438/K438&gt;1,100,+P438/K438*100)</f>
        <v>0</v>
      </c>
      <c r="R438" s="89">
        <f>+N438*Q438/100</f>
        <v>0</v>
      </c>
      <c r="S438" s="89">
        <f>IF(M438&lt;=$AG$1,R438,0)</f>
        <v>0</v>
      </c>
      <c r="T438" s="89">
        <f>IF($AG$1&gt;=M438,N438,0)</f>
        <v>22</v>
      </c>
      <c r="U438" s="73"/>
      <c r="V438" s="100" t="str">
        <f>IF(Q438=100,"CUMPLIDA",IF(M438-$AG$1&lt;0,"VENCIDA",IF(M438-$AG$1&lt;=30,"PRÓXIMA A VENCER",IF(Q438&gt;0,"CON AVANCE","EN TERMINO"))))</f>
        <v>VENCIDA</v>
      </c>
      <c r="W438" s="100" t="str">
        <f>IF(A438&lt;&gt;"",IF(AC438=1,"VENCIDO",IF(AC438=2,"PRÓXIMO A VENCER",IF(AC438=3,"EN TERMINO",IF(AC438=4,"CON AVANCE",IF(AC438=5,"CUMPLIDO",))))),"")</f>
        <v>VENCIDO</v>
      </c>
      <c r="X438" s="96" t="s">
        <v>166</v>
      </c>
      <c r="Y438" s="104" t="str">
        <f t="shared" si="104"/>
        <v>H60R15</v>
      </c>
      <c r="Z438" s="104">
        <f>IF(A438&lt;&gt;"",1,#REF!+1)</f>
        <v>1</v>
      </c>
      <c r="AA438" s="104" t="str">
        <f t="shared" si="109"/>
        <v>H60R15 - 1</v>
      </c>
      <c r="AB438" s="150">
        <f t="shared" si="107"/>
        <v>1</v>
      </c>
      <c r="AC438" s="150">
        <f t="shared" si="106"/>
        <v>1</v>
      </c>
      <c r="AD438" s="150" t="str">
        <f>IF(A438&lt;&gt;"",MID(F438,1,FIND(" ",F438,1)-1),AD437)</f>
        <v>H60R15.</v>
      </c>
      <c r="AE438" s="150" t="str">
        <f t="shared" si="108"/>
        <v>H60R15</v>
      </c>
      <c r="AF438" s="62"/>
      <c r="AG438" s="62"/>
    </row>
    <row r="439" spans="1:33" s="13" customFormat="1" ht="350.1" customHeight="1" x14ac:dyDescent="0.2">
      <c r="A439" s="141">
        <f>IF(ISBLANK(D439),"",COUNTA($D$2:D439))</f>
        <v>366</v>
      </c>
      <c r="B439" s="125">
        <f t="shared" si="102"/>
        <v>438</v>
      </c>
      <c r="C439" s="73"/>
      <c r="D439" s="88" t="s">
        <v>833</v>
      </c>
      <c r="E439" s="88" t="s">
        <v>134</v>
      </c>
      <c r="F439" s="85" t="s">
        <v>965</v>
      </c>
      <c r="G439" s="86" t="s">
        <v>138</v>
      </c>
      <c r="H439" s="86" t="s">
        <v>792</v>
      </c>
      <c r="I439" s="86" t="s">
        <v>793</v>
      </c>
      <c r="J439" s="86" t="s">
        <v>335</v>
      </c>
      <c r="K439" s="73">
        <v>16</v>
      </c>
      <c r="L439" s="77">
        <v>43040</v>
      </c>
      <c r="M439" s="77">
        <v>43403</v>
      </c>
      <c r="N439" s="78">
        <f t="shared" si="110"/>
        <v>51.857142857142854</v>
      </c>
      <c r="O439" s="76" t="s">
        <v>2034</v>
      </c>
      <c r="P439" s="73">
        <v>16</v>
      </c>
      <c r="Q439" s="79">
        <f>IF(P439/K439&gt;1,100,+P439/K439*100)</f>
        <v>100</v>
      </c>
      <c r="R439" s="89">
        <f>+N439*Q439/100</f>
        <v>51.857142857142854</v>
      </c>
      <c r="S439" s="89">
        <f>IF(M439&lt;=$AG$1,R439,0)</f>
        <v>51.857142857142854</v>
      </c>
      <c r="T439" s="89">
        <f>IF($AG$1&gt;=M439,N439,0)</f>
        <v>51.857142857142854</v>
      </c>
      <c r="U439" s="73"/>
      <c r="V439" s="100" t="str">
        <f>IF(Q439=100,"CUMPLIDA",IF(M439-$AG$1&lt;0,"VENCIDA",IF(M439-$AG$1&lt;=30,"PRÓXIMA A VENCER",IF(Q439&gt;0,"CON AVANCE","EN TERMINO"))))</f>
        <v>CUMPLIDA</v>
      </c>
      <c r="W439" s="100" t="str">
        <f>IF(A439&lt;&gt;"",IF(AC439=1,"VENCIDO",IF(AC439=2,"PRÓXIMO A VENCER",IF(AC439=3,"EN TERMINO",IF(AC439=4,"CON AVANCE",IF(AC439=5,"CUMPLIDO",))))),"")</f>
        <v>CUMPLIDO</v>
      </c>
      <c r="X439" s="96" t="s">
        <v>166</v>
      </c>
      <c r="Y439" s="104" t="str">
        <f t="shared" si="104"/>
        <v>H61R15</v>
      </c>
      <c r="Z439" s="104">
        <f>IF(A439&lt;&gt;"",1,Z438+1)</f>
        <v>1</v>
      </c>
      <c r="AA439" s="104" t="str">
        <f t="shared" si="109"/>
        <v>H61R15 - 1</v>
      </c>
      <c r="AB439" s="150">
        <f t="shared" si="107"/>
        <v>5</v>
      </c>
      <c r="AC439" s="150">
        <f t="shared" si="106"/>
        <v>5</v>
      </c>
      <c r="AD439" s="150" t="str">
        <f>IF(A439&lt;&gt;"",MID(F439,1,FIND(" ",F439,1)-1),AD438)</f>
        <v>H61R15.</v>
      </c>
      <c r="AE439" s="150" t="str">
        <f t="shared" si="108"/>
        <v>H61R15</v>
      </c>
      <c r="AF439" s="62"/>
      <c r="AG439" s="62"/>
    </row>
    <row r="440" spans="1:33" s="13" customFormat="1" ht="350.1" customHeight="1" x14ac:dyDescent="0.2">
      <c r="A440" s="141">
        <f>IF(ISBLANK(D440),"",COUNTA($D$2:D440))</f>
        <v>367</v>
      </c>
      <c r="B440" s="125">
        <f t="shared" si="102"/>
        <v>439</v>
      </c>
      <c r="C440" s="73"/>
      <c r="D440" s="88" t="s">
        <v>833</v>
      </c>
      <c r="E440" s="88" t="s">
        <v>100</v>
      </c>
      <c r="F440" s="85" t="s">
        <v>966</v>
      </c>
      <c r="G440" s="86" t="s">
        <v>139</v>
      </c>
      <c r="H440" s="86" t="s">
        <v>792</v>
      </c>
      <c r="I440" s="86" t="s">
        <v>793</v>
      </c>
      <c r="J440" s="86" t="s">
        <v>339</v>
      </c>
      <c r="K440" s="102">
        <v>16</v>
      </c>
      <c r="L440" s="77">
        <v>43040</v>
      </c>
      <c r="M440" s="77">
        <v>43403</v>
      </c>
      <c r="N440" s="78">
        <f t="shared" si="110"/>
        <v>51.857142857142854</v>
      </c>
      <c r="O440" s="76" t="s">
        <v>2034</v>
      </c>
      <c r="P440" s="73">
        <v>16</v>
      </c>
      <c r="Q440" s="79">
        <f>IF(P440/K440&gt;1,100,+P440/K440*100)</f>
        <v>100</v>
      </c>
      <c r="R440" s="89">
        <f>+N440*Q440/100</f>
        <v>51.857142857142854</v>
      </c>
      <c r="S440" s="89">
        <f>IF(M440&lt;=$AG$1,R440,0)</f>
        <v>51.857142857142854</v>
      </c>
      <c r="T440" s="89">
        <f>IF($AG$1&gt;=M440,N440,0)</f>
        <v>51.857142857142854</v>
      </c>
      <c r="U440" s="73"/>
      <c r="V440" s="100" t="str">
        <f>IF(Q440=100,"CUMPLIDA",IF(M440-$AG$1&lt;0,"VENCIDA",IF(M440-$AG$1&lt;=30,"PRÓXIMA A VENCER",IF(Q440&gt;0,"CON AVANCE","EN TERMINO"))))</f>
        <v>CUMPLIDA</v>
      </c>
      <c r="W440" s="100" t="str">
        <f>IF(A440&lt;&gt;"",IF(AC440=1,"VENCIDO",IF(AC440=2,"PRÓXIMO A VENCER",IF(AC440=3,"EN TERMINO",IF(AC440=4,"CON AVANCE",IF(AC440=5,"CUMPLIDO",))))),"")</f>
        <v>CUMPLIDO</v>
      </c>
      <c r="X440" s="96" t="s">
        <v>166</v>
      </c>
      <c r="Y440" s="104" t="str">
        <f t="shared" si="104"/>
        <v>H62R15</v>
      </c>
      <c r="Z440" s="104">
        <f>IF(A440&lt;&gt;"",1,Z439+1)</f>
        <v>1</v>
      </c>
      <c r="AA440" s="104" t="str">
        <f t="shared" si="109"/>
        <v>H62R15 - 1</v>
      </c>
      <c r="AB440" s="150">
        <f t="shared" si="107"/>
        <v>5</v>
      </c>
      <c r="AC440" s="150">
        <f t="shared" si="106"/>
        <v>5</v>
      </c>
      <c r="AD440" s="150" t="str">
        <f>IF(A440&lt;&gt;"",MID(F440,1,FIND(" ",F440,1)-1),AD439)</f>
        <v>H62R15.</v>
      </c>
      <c r="AE440" s="150" t="str">
        <f t="shared" si="108"/>
        <v>H62R15</v>
      </c>
      <c r="AF440" s="62"/>
      <c r="AG440" s="62"/>
    </row>
    <row r="441" spans="1:33" s="13" customFormat="1" ht="350.1" hidden="1" customHeight="1" x14ac:dyDescent="0.2">
      <c r="A441" s="141">
        <f>IF(ISBLANK(D441),"",COUNTA($D$2:D441))</f>
        <v>368</v>
      </c>
      <c r="B441" s="125">
        <f t="shared" si="102"/>
        <v>440</v>
      </c>
      <c r="C441" s="73"/>
      <c r="D441" s="88" t="s">
        <v>832</v>
      </c>
      <c r="E441" s="88" t="s">
        <v>100</v>
      </c>
      <c r="F441" s="85" t="s">
        <v>1988</v>
      </c>
      <c r="G441" s="86" t="s">
        <v>507</v>
      </c>
      <c r="H441" s="86" t="s">
        <v>1987</v>
      </c>
      <c r="I441" s="86" t="s">
        <v>1987</v>
      </c>
      <c r="J441" s="88" t="s">
        <v>1986</v>
      </c>
      <c r="K441" s="102">
        <v>1</v>
      </c>
      <c r="L441" s="77">
        <v>44407</v>
      </c>
      <c r="M441" s="77">
        <v>44561</v>
      </c>
      <c r="N441" s="78">
        <f t="shared" si="110"/>
        <v>22</v>
      </c>
      <c r="O441" s="76" t="s">
        <v>2034</v>
      </c>
      <c r="P441" s="76">
        <v>0</v>
      </c>
      <c r="Q441" s="79">
        <f>IF(P441/K441&gt;1,100,+P441/K441*100)</f>
        <v>0</v>
      </c>
      <c r="R441" s="89">
        <f>+N441*Q441/100</f>
        <v>0</v>
      </c>
      <c r="S441" s="89">
        <f>IF(M441&lt;=$AG$1,R441,0)</f>
        <v>0</v>
      </c>
      <c r="T441" s="89">
        <f>IF($AG$1&gt;=M441,N441,0)</f>
        <v>22</v>
      </c>
      <c r="U441" s="73"/>
      <c r="V441" s="100" t="str">
        <f>IF(Q441=100,"CUMPLIDA",IF(M441-$AG$1&lt;0,"VENCIDA",IF(M441-$AG$1&lt;=30,"PRÓXIMA A VENCER",IF(Q441&gt;0,"CON AVANCE","EN TERMINO"))))</f>
        <v>VENCIDA</v>
      </c>
      <c r="W441" s="100" t="str">
        <f>IF(A441&lt;&gt;"",IF(AC441=1,"VENCIDO",IF(AC441=2,"PRÓXIMO A VENCER",IF(AC441=3,"EN TERMINO",IF(AC441=4,"CON AVANCE",IF(AC441=5,"CUMPLIDO",))))),"")</f>
        <v>VENCIDO</v>
      </c>
      <c r="X441" s="96" t="s">
        <v>166</v>
      </c>
      <c r="Y441" s="104" t="str">
        <f t="shared" si="104"/>
        <v>H63R15</v>
      </c>
      <c r="Z441" s="104">
        <f>IF(A441&lt;&gt;"",1,Z440+1)</f>
        <v>1</v>
      </c>
      <c r="AA441" s="104" t="str">
        <f t="shared" si="109"/>
        <v>H63R15 - 1</v>
      </c>
      <c r="AB441" s="150">
        <f t="shared" si="107"/>
        <v>1</v>
      </c>
      <c r="AC441" s="150">
        <f t="shared" si="106"/>
        <v>1</v>
      </c>
      <c r="AD441" s="150" t="str">
        <f>IF(A441&lt;&gt;"",MID(F441,1,FIND(" ",F441,1)-1),AD440)</f>
        <v>H63R15.</v>
      </c>
      <c r="AE441" s="150" t="str">
        <f t="shared" si="108"/>
        <v>H63R15</v>
      </c>
      <c r="AF441" s="62"/>
      <c r="AG441" s="62"/>
    </row>
    <row r="442" spans="1:33" s="13" customFormat="1" ht="182.25" hidden="1" customHeight="1" x14ac:dyDescent="0.2">
      <c r="A442" s="141" t="str">
        <f>IF(ISBLANK(D442),"",COUNTA($D$2:D442))</f>
        <v/>
      </c>
      <c r="B442" s="125">
        <f t="shared" si="102"/>
        <v>441</v>
      </c>
      <c r="C442" s="73"/>
      <c r="D442" s="88"/>
      <c r="E442" s="88" t="s">
        <v>100</v>
      </c>
      <c r="F442" s="85" t="s">
        <v>506</v>
      </c>
      <c r="G442" s="86" t="s">
        <v>196</v>
      </c>
      <c r="H442" s="86" t="s">
        <v>508</v>
      </c>
      <c r="I442" s="86" t="s">
        <v>505</v>
      </c>
      <c r="J442" s="88" t="s">
        <v>473</v>
      </c>
      <c r="K442" s="73">
        <v>3</v>
      </c>
      <c r="L442" s="77">
        <v>43040</v>
      </c>
      <c r="M442" s="77">
        <v>43403</v>
      </c>
      <c r="N442" s="78">
        <f t="shared" si="110"/>
        <v>51.857142857142854</v>
      </c>
      <c r="O442" s="73" t="s">
        <v>2033</v>
      </c>
      <c r="P442" s="76">
        <v>0</v>
      </c>
      <c r="Q442" s="79">
        <f>IF(P442/K442&gt;1,100,+P442/K442*100)</f>
        <v>0</v>
      </c>
      <c r="R442" s="89">
        <f>+N442*Q442/100</f>
        <v>0</v>
      </c>
      <c r="S442" s="89">
        <f>IF(M442&lt;=$AG$1,R442,0)</f>
        <v>0</v>
      </c>
      <c r="T442" s="89">
        <f>IF($AG$1&gt;=M442,N442,0)</f>
        <v>51.857142857142854</v>
      </c>
      <c r="U442" s="73"/>
      <c r="V442" s="100" t="str">
        <f>IF(Q442=100,"CUMPLIDA",IF(M442-$AG$1&lt;0,"VENCIDA",IF(M442-$AG$1&lt;=30,"PRÓXIMA A VENCER",IF(Q442&gt;0,"CON AVANCE","EN TERMINO"))))</f>
        <v>VENCIDA</v>
      </c>
      <c r="W442" s="100" t="str">
        <f>IF(A442&lt;&gt;"",IF(AC442=1,"VENCIDO",IF(AC442=2,"PRÓXIMO A VENCER",IF(AC442=3,"EN TERMINO",IF(AC442=4,"CON AVANCE",IF(AC442=5,"CUMPLIDO",))))),"")</f>
        <v/>
      </c>
      <c r="X442" s="96" t="s">
        <v>166</v>
      </c>
      <c r="Y442" s="104" t="str">
        <f t="shared" si="104"/>
        <v>H63R15</v>
      </c>
      <c r="Z442" s="104">
        <f>IF(A442&lt;&gt;"",1,Z441+1)</f>
        <v>2</v>
      </c>
      <c r="AA442" s="104" t="str">
        <f t="shared" si="109"/>
        <v>H63R15 - 2</v>
      </c>
      <c r="AB442" s="150">
        <f t="shared" si="107"/>
        <v>1</v>
      </c>
      <c r="AC442" s="150">
        <f t="shared" si="106"/>
        <v>1</v>
      </c>
      <c r="AD442" s="150" t="str">
        <f>IF(A442&lt;&gt;"",MID(F442,1,FIND(" ",F442,1)-1),AD441)</f>
        <v>H63R15.</v>
      </c>
      <c r="AE442" s="150" t="str">
        <f t="shared" si="108"/>
        <v>H63R15</v>
      </c>
      <c r="AF442" s="62"/>
      <c r="AG442" s="62"/>
    </row>
    <row r="443" spans="1:33" s="13" customFormat="1" ht="350.1" hidden="1" customHeight="1" x14ac:dyDescent="0.2">
      <c r="A443" s="141">
        <f>IF(ISBLANK(D443),"",COUNTA($D$2:D443))</f>
        <v>369</v>
      </c>
      <c r="B443" s="125">
        <f t="shared" si="102"/>
        <v>442</v>
      </c>
      <c r="C443" s="73"/>
      <c r="D443" s="88" t="s">
        <v>832</v>
      </c>
      <c r="E443" s="88" t="s">
        <v>136</v>
      </c>
      <c r="F443" s="85" t="s">
        <v>967</v>
      </c>
      <c r="G443" s="86" t="s">
        <v>140</v>
      </c>
      <c r="H443" s="86" t="s">
        <v>1972</v>
      </c>
      <c r="I443" s="86" t="s">
        <v>1980</v>
      </c>
      <c r="J443" s="88" t="s">
        <v>1915</v>
      </c>
      <c r="K443" s="73">
        <v>1</v>
      </c>
      <c r="L443" s="77">
        <v>44407</v>
      </c>
      <c r="M443" s="77">
        <v>44561</v>
      </c>
      <c r="N443" s="78">
        <f t="shared" si="110"/>
        <v>22</v>
      </c>
      <c r="O443" s="76" t="s">
        <v>2034</v>
      </c>
      <c r="P443" s="76">
        <v>0</v>
      </c>
      <c r="Q443" s="79">
        <f>IF(P443/K443&gt;1,100,+P443/K443*100)</f>
        <v>0</v>
      </c>
      <c r="R443" s="89">
        <f>+N443*Q443/100</f>
        <v>0</v>
      </c>
      <c r="S443" s="89">
        <f>IF(M443&lt;=$AG$1,R443,0)</f>
        <v>0</v>
      </c>
      <c r="T443" s="89">
        <f>IF($AG$1&gt;=M443,N443,0)</f>
        <v>22</v>
      </c>
      <c r="U443" s="73"/>
      <c r="V443" s="100" t="str">
        <f>IF(Q443=100,"CUMPLIDA",IF(M443-$AG$1&lt;0,"VENCIDA",IF(M443-$AG$1&lt;=30,"PRÓXIMA A VENCER",IF(Q443&gt;0,"CON AVANCE","EN TERMINO"))))</f>
        <v>VENCIDA</v>
      </c>
      <c r="W443" s="100" t="str">
        <f>IF(A443&lt;&gt;"",IF(AC443=1,"VENCIDO",IF(AC443=2,"PRÓXIMO A VENCER",IF(AC443=3,"EN TERMINO",IF(AC443=4,"CON AVANCE",IF(AC443=5,"CUMPLIDO",))))),"")</f>
        <v>VENCIDO</v>
      </c>
      <c r="X443" s="96" t="s">
        <v>166</v>
      </c>
      <c r="Y443" s="104" t="str">
        <f t="shared" si="104"/>
        <v>H64R15</v>
      </c>
      <c r="Z443" s="104">
        <f>IF(A443&lt;&gt;"",1,Z442+1)</f>
        <v>1</v>
      </c>
      <c r="AA443" s="104" t="str">
        <f t="shared" si="109"/>
        <v>H64R15 - 1</v>
      </c>
      <c r="AB443" s="150">
        <f t="shared" si="107"/>
        <v>1</v>
      </c>
      <c r="AC443" s="150">
        <f t="shared" si="106"/>
        <v>1</v>
      </c>
      <c r="AD443" s="150" t="str">
        <f>IF(A443&lt;&gt;"",MID(F443,1,FIND(" ",F443,1)-1),AD442)</f>
        <v>H64R15.</v>
      </c>
      <c r="AE443" s="150" t="str">
        <f t="shared" si="108"/>
        <v>H64R15</v>
      </c>
      <c r="AF443" s="62"/>
      <c r="AG443" s="62"/>
    </row>
    <row r="444" spans="1:33" s="13" customFormat="1" ht="350.1" hidden="1" customHeight="1" x14ac:dyDescent="0.2">
      <c r="A444" s="141">
        <f>IF(ISBLANK(D444),"",COUNTA($D$2:D444))</f>
        <v>370</v>
      </c>
      <c r="B444" s="125">
        <f t="shared" si="102"/>
        <v>443</v>
      </c>
      <c r="C444" s="73"/>
      <c r="D444" s="88" t="s">
        <v>832</v>
      </c>
      <c r="E444" s="88" t="s">
        <v>24</v>
      </c>
      <c r="F444" s="85" t="s">
        <v>801</v>
      </c>
      <c r="G444" s="86" t="s">
        <v>141</v>
      </c>
      <c r="H444" s="85" t="s">
        <v>1990</v>
      </c>
      <c r="I444" s="85" t="s">
        <v>1989</v>
      </c>
      <c r="J444" s="86" t="s">
        <v>2020</v>
      </c>
      <c r="K444" s="73">
        <v>1</v>
      </c>
      <c r="L444" s="77">
        <v>44407</v>
      </c>
      <c r="M444" s="77">
        <v>44620</v>
      </c>
      <c r="N444" s="78">
        <f t="shared" si="110"/>
        <v>30.428571428571427</v>
      </c>
      <c r="O444" s="76" t="s">
        <v>2034</v>
      </c>
      <c r="P444" s="76">
        <v>0</v>
      </c>
      <c r="Q444" s="79">
        <f>IF(P444/K444&gt;1,100,+P444/K444*100)</f>
        <v>0</v>
      </c>
      <c r="R444" s="89">
        <f>+N444*Q444/100</f>
        <v>0</v>
      </c>
      <c r="S444" s="89">
        <f>IF(M444&lt;=$AG$1,R444,0)</f>
        <v>0</v>
      </c>
      <c r="T444" s="89">
        <f>IF($AG$1&gt;=M444,N444,0)</f>
        <v>30.428571428571427</v>
      </c>
      <c r="U444" s="73"/>
      <c r="V444" s="100" t="str">
        <f>IF(Q444=100,"CUMPLIDA",IF(M444-$AG$1&lt;0,"VENCIDA",IF(M444-$AG$1&lt;=30,"PRÓXIMA A VENCER",IF(Q444&gt;0,"CON AVANCE","EN TERMINO"))))</f>
        <v>VENCIDA</v>
      </c>
      <c r="W444" s="100" t="str">
        <f>IF(A444&lt;&gt;"",IF(AC444=1,"VENCIDO",IF(AC444=2,"PRÓXIMO A VENCER",IF(AC444=3,"EN TERMINO",IF(AC444=4,"CON AVANCE",IF(AC444=5,"CUMPLIDO",))))),"")</f>
        <v>VENCIDO</v>
      </c>
      <c r="X444" s="96" t="s">
        <v>166</v>
      </c>
      <c r="Y444" s="104" t="str">
        <f t="shared" si="104"/>
        <v>H66R15</v>
      </c>
      <c r="Z444" s="104">
        <f>IF(A444&lt;&gt;"",1,Z443+1)</f>
        <v>1</v>
      </c>
      <c r="AA444" s="104" t="str">
        <f t="shared" si="109"/>
        <v>H66R15 - 1</v>
      </c>
      <c r="AB444" s="150">
        <f t="shared" si="107"/>
        <v>1</v>
      </c>
      <c r="AC444" s="150">
        <f t="shared" si="106"/>
        <v>1</v>
      </c>
      <c r="AD444" s="150" t="str">
        <f>IF(A444&lt;&gt;"",MID(F444,1,FIND(" ",F444,1)-1),AD443)</f>
        <v>H66R15.</v>
      </c>
      <c r="AE444" s="150" t="str">
        <f t="shared" si="108"/>
        <v>H66R15</v>
      </c>
      <c r="AF444" s="62"/>
      <c r="AG444" s="62"/>
    </row>
    <row r="445" spans="1:33" s="13" customFormat="1" ht="350.1" customHeight="1" x14ac:dyDescent="0.2">
      <c r="A445" s="141">
        <f>IF(ISBLANK(D445),"",COUNTA($D$2:D445))</f>
        <v>371</v>
      </c>
      <c r="B445" s="125">
        <f t="shared" si="102"/>
        <v>444</v>
      </c>
      <c r="C445" s="73"/>
      <c r="D445" s="88" t="s">
        <v>833</v>
      </c>
      <c r="E445" s="88" t="s">
        <v>91</v>
      </c>
      <c r="F445" s="85" t="s">
        <v>402</v>
      </c>
      <c r="G445" s="86" t="s">
        <v>197</v>
      </c>
      <c r="H445" s="86" t="s">
        <v>403</v>
      </c>
      <c r="I445" s="85" t="s">
        <v>404</v>
      </c>
      <c r="J445" s="88" t="s">
        <v>388</v>
      </c>
      <c r="K445" s="73">
        <v>1</v>
      </c>
      <c r="L445" s="77">
        <v>43040</v>
      </c>
      <c r="M445" s="77">
        <v>43099</v>
      </c>
      <c r="N445" s="78">
        <f t="shared" si="110"/>
        <v>8.4285714285714288</v>
      </c>
      <c r="O445" s="73" t="s">
        <v>381</v>
      </c>
      <c r="P445" s="73">
        <v>1</v>
      </c>
      <c r="Q445" s="79">
        <f>IF(P445/K445&gt;1,100,+P445/K445*100)</f>
        <v>100</v>
      </c>
      <c r="R445" s="89">
        <f>+N445*Q445/100</f>
        <v>8.4285714285714288</v>
      </c>
      <c r="S445" s="89">
        <f>IF(M445&lt;=$AG$1,R445,0)</f>
        <v>8.4285714285714288</v>
      </c>
      <c r="T445" s="89">
        <f>IF($AG$1&gt;=M445,N445,0)</f>
        <v>8.4285714285714288</v>
      </c>
      <c r="U445" s="73"/>
      <c r="V445" s="100" t="str">
        <f>IF(Q445=100,"CUMPLIDA",IF(M445-$AG$1&lt;0,"VENCIDA",IF(M445-$AG$1&lt;=30,"PRÓXIMA A VENCER",IF(Q445&gt;0,"CON AVANCE","EN TERMINO"))))</f>
        <v>CUMPLIDA</v>
      </c>
      <c r="W445" s="100" t="str">
        <f>IF(A445&lt;&gt;"",IF(AC445=1,"VENCIDO",IF(AC445=2,"PRÓXIMO A VENCER",IF(AC445=3,"EN TERMINO",IF(AC445=4,"CON AVANCE",IF(AC445=5,"CUMPLIDO",))))),"")</f>
        <v>CUMPLIDO</v>
      </c>
      <c r="X445" s="96" t="s">
        <v>166</v>
      </c>
      <c r="Y445" s="104" t="str">
        <f t="shared" si="104"/>
        <v>H68R15</v>
      </c>
      <c r="Z445" s="104">
        <f>IF(A445&lt;&gt;"",1,Z444+1)</f>
        <v>1</v>
      </c>
      <c r="AA445" s="104" t="str">
        <f t="shared" si="109"/>
        <v>H68R15 - 1</v>
      </c>
      <c r="AB445" s="150">
        <f t="shared" si="107"/>
        <v>5</v>
      </c>
      <c r="AC445" s="150">
        <f t="shared" si="106"/>
        <v>5</v>
      </c>
      <c r="AD445" s="150" t="str">
        <f>IF(A445&lt;&gt;"",MID(F445,1,FIND(" ",F445,1)-1),AD444)</f>
        <v>H68R15.</v>
      </c>
      <c r="AE445" s="150" t="str">
        <f t="shared" si="108"/>
        <v>H68R15</v>
      </c>
      <c r="AF445" s="62"/>
      <c r="AG445" s="62"/>
    </row>
    <row r="446" spans="1:33" s="13" customFormat="1" ht="350.1" customHeight="1" x14ac:dyDescent="0.2">
      <c r="A446" s="141">
        <f>IF(ISBLANK(D446),"",COUNTA($D$2:D446))</f>
        <v>372</v>
      </c>
      <c r="B446" s="125">
        <f t="shared" si="102"/>
        <v>445</v>
      </c>
      <c r="C446" s="73"/>
      <c r="D446" s="73" t="s">
        <v>832</v>
      </c>
      <c r="E446" s="73" t="s">
        <v>23</v>
      </c>
      <c r="F446" s="85" t="s">
        <v>826</v>
      </c>
      <c r="G446" s="85" t="s">
        <v>142</v>
      </c>
      <c r="H446" s="85" t="s">
        <v>405</v>
      </c>
      <c r="I446" s="184" t="s">
        <v>406</v>
      </c>
      <c r="J446" s="73" t="s">
        <v>407</v>
      </c>
      <c r="K446" s="73">
        <v>1</v>
      </c>
      <c r="L446" s="77">
        <v>43040</v>
      </c>
      <c r="M446" s="77">
        <v>43069</v>
      </c>
      <c r="N446" s="78">
        <f t="shared" ref="N446:N476" si="111">(+M446-L446)/7</f>
        <v>4.1428571428571432</v>
      </c>
      <c r="O446" s="73" t="s">
        <v>381</v>
      </c>
      <c r="P446" s="73">
        <v>1</v>
      </c>
      <c r="Q446" s="79">
        <f>IF(P446/K446&gt;1,100,+P446/K446*100)</f>
        <v>100</v>
      </c>
      <c r="R446" s="89">
        <f>+N446*Q446/100</f>
        <v>4.1428571428571432</v>
      </c>
      <c r="S446" s="89">
        <f>IF(M446&lt;=$AG$1,R446,0)</f>
        <v>4.1428571428571432</v>
      </c>
      <c r="T446" s="89">
        <f>IF($AG$1&gt;=M446,N446,0)</f>
        <v>4.1428571428571432</v>
      </c>
      <c r="U446" s="73" t="s">
        <v>1845</v>
      </c>
      <c r="V446" s="100" t="str">
        <f>IF(Q446=100,"CUMPLIDA",IF(M446-$AG$1&lt;0,"VENCIDA",IF(M446-$AG$1&lt;=30,"PRÓXIMA A VENCER",IF(Q446&gt;0,"CON AVANCE","EN TERMINO"))))</f>
        <v>CUMPLIDA</v>
      </c>
      <c r="W446" s="100" t="str">
        <f>IF(A446&lt;&gt;"",IF(AC446=1,"VENCIDO",IF(AC446=2,"PRÓXIMO A VENCER",IF(AC446=3,"EN TERMINO",IF(AC446=4,"CON AVANCE",IF(AC446=5,"CUMPLIDO",))))),"")</f>
        <v>CUMPLIDO</v>
      </c>
      <c r="X446" s="96" t="s">
        <v>166</v>
      </c>
      <c r="Y446" s="104" t="str">
        <f t="shared" si="104"/>
        <v>H75R15</v>
      </c>
      <c r="Z446" s="104">
        <f>IF(A446&lt;&gt;"",1,#REF!+1)</f>
        <v>1</v>
      </c>
      <c r="AA446" s="104" t="str">
        <f t="shared" si="109"/>
        <v>H75R15 - 1</v>
      </c>
      <c r="AB446" s="150">
        <f t="shared" si="107"/>
        <v>5</v>
      </c>
      <c r="AC446" s="150">
        <f t="shared" si="106"/>
        <v>5</v>
      </c>
      <c r="AD446" s="150" t="str">
        <f>IF(A446&lt;&gt;"",MID(F446,1,FIND(" ",F446,1)-1),AD445)</f>
        <v>H75R15.</v>
      </c>
      <c r="AE446" s="150" t="str">
        <f t="shared" si="108"/>
        <v>H75R15</v>
      </c>
      <c r="AF446" s="62"/>
      <c r="AG446" s="62"/>
    </row>
    <row r="447" spans="1:33" s="13" customFormat="1" ht="350.1" customHeight="1" x14ac:dyDescent="0.2">
      <c r="A447" s="141">
        <f>IF(ISBLANK(D447),"",COUNTA($D$2:D447))</f>
        <v>373</v>
      </c>
      <c r="B447" s="125">
        <f t="shared" si="102"/>
        <v>446</v>
      </c>
      <c r="C447" s="73"/>
      <c r="D447" s="88" t="s">
        <v>832</v>
      </c>
      <c r="E447" s="88" t="s">
        <v>37</v>
      </c>
      <c r="F447" s="85" t="s">
        <v>376</v>
      </c>
      <c r="G447" s="86" t="s">
        <v>375</v>
      </c>
      <c r="H447" s="86" t="s">
        <v>1397</v>
      </c>
      <c r="I447" s="86" t="s">
        <v>1460</v>
      </c>
      <c r="J447" s="88" t="s">
        <v>363</v>
      </c>
      <c r="K447" s="73">
        <v>3</v>
      </c>
      <c r="L447" s="77">
        <v>43709</v>
      </c>
      <c r="M447" s="77">
        <v>44073</v>
      </c>
      <c r="N447" s="78">
        <f t="shared" si="111"/>
        <v>52</v>
      </c>
      <c r="O447" s="73" t="s">
        <v>352</v>
      </c>
      <c r="P447" s="76">
        <v>3</v>
      </c>
      <c r="Q447" s="79">
        <f>IF(P447/K447&gt;1,100,+P447/K447*100)</f>
        <v>100</v>
      </c>
      <c r="R447" s="89">
        <f>+N447*Q447/100</f>
        <v>52</v>
      </c>
      <c r="S447" s="89">
        <f>IF(M447&lt;=$AG$1,R447,0)</f>
        <v>52</v>
      </c>
      <c r="T447" s="89">
        <f>IF($AG$1&gt;=M447,N447,0)</f>
        <v>52</v>
      </c>
      <c r="U447" s="73" t="s">
        <v>1845</v>
      </c>
      <c r="V447" s="100" t="str">
        <f>IF(Q447=100,"CUMPLIDA",IF(M447-$AG$1&lt;0,"VENCIDA",IF(M447-$AG$1&lt;=30,"PRÓXIMA A VENCER",IF(Q447&gt;0,"CON AVANCE","EN TERMINO"))))</f>
        <v>CUMPLIDA</v>
      </c>
      <c r="W447" s="100" t="str">
        <f>IF(A447&lt;&gt;"",IF(AC447=1,"VENCIDO",IF(AC447=2,"PRÓXIMO A VENCER",IF(AC447=3,"EN TERMINO",IF(AC447=4,"CON AVANCE",IF(AC447=5,"CUMPLIDO",))))),"")</f>
        <v>CUMPLIDO</v>
      </c>
      <c r="X447" s="96" t="s">
        <v>166</v>
      </c>
      <c r="Y447" s="104" t="str">
        <f t="shared" si="104"/>
        <v>H76R15</v>
      </c>
      <c r="Z447" s="104">
        <f>IF(A447&lt;&gt;"",1,Z446+1)</f>
        <v>1</v>
      </c>
      <c r="AA447" s="104" t="str">
        <f t="shared" si="109"/>
        <v>H76R15 - 1</v>
      </c>
      <c r="AB447" s="150">
        <f t="shared" si="107"/>
        <v>5</v>
      </c>
      <c r="AC447" s="150">
        <f t="shared" si="106"/>
        <v>5</v>
      </c>
      <c r="AD447" s="150" t="str">
        <f>IF(A447&lt;&gt;"",MID(F447,1,FIND(" ",F447,1)-1),AD446)</f>
        <v>H76R15.</v>
      </c>
      <c r="AE447" s="150" t="str">
        <f t="shared" si="108"/>
        <v>H76R15</v>
      </c>
      <c r="AF447" s="62"/>
      <c r="AG447" s="62"/>
    </row>
    <row r="448" spans="1:33" s="13" customFormat="1" ht="350.1" hidden="1" customHeight="1" x14ac:dyDescent="0.2">
      <c r="A448" s="141">
        <f>IF(ISBLANK(D448),"",COUNTA($D$2:D448))</f>
        <v>374</v>
      </c>
      <c r="B448" s="125">
        <f t="shared" si="102"/>
        <v>447</v>
      </c>
      <c r="C448" s="73"/>
      <c r="D448" s="88" t="s">
        <v>832</v>
      </c>
      <c r="E448" s="88" t="s">
        <v>143</v>
      </c>
      <c r="F448" s="85" t="s">
        <v>351</v>
      </c>
      <c r="G448" s="86" t="s">
        <v>2014</v>
      </c>
      <c r="H448" s="112" t="s">
        <v>1884</v>
      </c>
      <c r="I448" s="112" t="s">
        <v>1392</v>
      </c>
      <c r="J448" s="185" t="s">
        <v>1393</v>
      </c>
      <c r="K448" s="128">
        <v>1</v>
      </c>
      <c r="L448" s="186">
        <v>43859</v>
      </c>
      <c r="M448" s="186">
        <v>44196</v>
      </c>
      <c r="N448" s="78">
        <f t="shared" si="111"/>
        <v>48.142857142857146</v>
      </c>
      <c r="O448" s="73" t="s">
        <v>381</v>
      </c>
      <c r="P448" s="76">
        <v>0.3</v>
      </c>
      <c r="Q448" s="79">
        <f>IF(P448/K448&gt;1,100,+P448/K448*100)</f>
        <v>30</v>
      </c>
      <c r="R448" s="89">
        <f>+N448*Q448/100</f>
        <v>14.442857142857145</v>
      </c>
      <c r="S448" s="89">
        <f>IF(M448&lt;=$AG$1,R448,0)</f>
        <v>14.442857142857145</v>
      </c>
      <c r="T448" s="89">
        <f>IF($AG$1&gt;=M448,N448,0)</f>
        <v>48.142857142857146</v>
      </c>
      <c r="U448" s="73" t="s">
        <v>1845</v>
      </c>
      <c r="V448" s="100" t="str">
        <f>IF(Q448=100,"CUMPLIDA",IF(M448-$AG$1&lt;0,"VENCIDA",IF(M448-$AG$1&lt;=30,"PRÓXIMA A VENCER",IF(Q448&gt;0,"CON AVANCE","EN TERMINO"))))</f>
        <v>VENCIDA</v>
      </c>
      <c r="W448" s="100" t="str">
        <f>IF(A448&lt;&gt;"",IF(AC448=1,"VENCIDO",IF(AC448=2,"PRÓXIMO A VENCER",IF(AC448=3,"EN TERMINO",IF(AC448=4,"CON AVANCE",IF(AC448=5,"CUMPLIDO",))))),"")</f>
        <v>VENCIDO</v>
      </c>
      <c r="X448" s="96" t="s">
        <v>166</v>
      </c>
      <c r="Y448" s="104" t="str">
        <f t="shared" ref="Y448:Y502" si="112">AE448</f>
        <v>H83R15</v>
      </c>
      <c r="Z448" s="104">
        <f>IF(A448&lt;&gt;"",1,#REF!+1)</f>
        <v>1</v>
      </c>
      <c r="AA448" s="104" t="str">
        <f t="shared" si="109"/>
        <v>H83R15 - 1</v>
      </c>
      <c r="AB448" s="150">
        <f t="shared" si="107"/>
        <v>1</v>
      </c>
      <c r="AC448" s="150">
        <f t="shared" si="106"/>
        <v>1</v>
      </c>
      <c r="AD448" s="150" t="str">
        <f>IF(A448&lt;&gt;"",MID(F448,1,FIND(" ",F448,1)-1),AD447)</f>
        <v>H83R15.</v>
      </c>
      <c r="AE448" s="150" t="str">
        <f t="shared" si="108"/>
        <v>H83R15</v>
      </c>
      <c r="AF448" s="62"/>
      <c r="AG448" s="62"/>
    </row>
    <row r="449" spans="1:33" s="13" customFormat="1" ht="238.5" customHeight="1" x14ac:dyDescent="0.2">
      <c r="A449" s="141">
        <f>IF(ISBLANK(D449),"",COUNTA($D$2:D449))</f>
        <v>375</v>
      </c>
      <c r="B449" s="125">
        <f t="shared" si="102"/>
        <v>448</v>
      </c>
      <c r="C449" s="73"/>
      <c r="D449" s="88" t="s">
        <v>832</v>
      </c>
      <c r="E449" s="88" t="s">
        <v>24</v>
      </c>
      <c r="F449" s="85" t="s">
        <v>954</v>
      </c>
      <c r="G449" s="86" t="s">
        <v>144</v>
      </c>
      <c r="H449" s="86" t="s">
        <v>955</v>
      </c>
      <c r="I449" s="86" t="s">
        <v>773</v>
      </c>
      <c r="J449" s="88" t="s">
        <v>397</v>
      </c>
      <c r="K449" s="73">
        <v>1</v>
      </c>
      <c r="L449" s="186">
        <v>43040</v>
      </c>
      <c r="M449" s="186">
        <v>43099</v>
      </c>
      <c r="N449" s="78">
        <f t="shared" si="111"/>
        <v>8.4285714285714288</v>
      </c>
      <c r="O449" s="73" t="s">
        <v>381</v>
      </c>
      <c r="P449" s="73">
        <v>1</v>
      </c>
      <c r="Q449" s="79">
        <f>IF(P449/K449&gt;1,100,+P449/K449*100)</f>
        <v>100</v>
      </c>
      <c r="R449" s="89">
        <f>+N449*Q449/100</f>
        <v>8.4285714285714288</v>
      </c>
      <c r="S449" s="89">
        <f>IF(M449&lt;=$AG$1,R449,0)</f>
        <v>8.4285714285714288</v>
      </c>
      <c r="T449" s="89">
        <f>IF($AG$1&gt;=M449,N449,0)</f>
        <v>8.4285714285714288</v>
      </c>
      <c r="U449" s="73" t="s">
        <v>1845</v>
      </c>
      <c r="V449" s="100" t="str">
        <f>IF(Q449=100,"CUMPLIDA",IF(M449-$AG$1&lt;0,"VENCIDA",IF(M449-$AG$1&lt;=30,"PRÓXIMA A VENCER",IF(Q449&gt;0,"CON AVANCE","EN TERMINO"))))</f>
        <v>CUMPLIDA</v>
      </c>
      <c r="W449" s="100" t="str">
        <f>IF(A449&lt;&gt;"",IF(AC449=1,"VENCIDO",IF(AC449=2,"PRÓXIMO A VENCER",IF(AC449=3,"EN TERMINO",IF(AC449=4,"CON AVANCE",IF(AC449=5,"CUMPLIDO",))))),"")</f>
        <v>VENCIDO</v>
      </c>
      <c r="X449" s="96" t="s">
        <v>166</v>
      </c>
      <c r="Y449" s="104" t="str">
        <f t="shared" si="112"/>
        <v>H84R15</v>
      </c>
      <c r="Z449" s="104">
        <f>IF(A449&lt;&gt;"",1,Z448+1)</f>
        <v>1</v>
      </c>
      <c r="AA449" s="104" t="str">
        <f t="shared" si="109"/>
        <v>H84R15 - 1</v>
      </c>
      <c r="AB449" s="150">
        <f t="shared" si="107"/>
        <v>5</v>
      </c>
      <c r="AC449" s="150">
        <f t="shared" si="106"/>
        <v>1</v>
      </c>
      <c r="AD449" s="150" t="str">
        <f>IF(A449&lt;&gt;"",MID(F449,1,FIND(" ",F449,1)-1),AD448)</f>
        <v>H84R15.</v>
      </c>
      <c r="AE449" s="150" t="str">
        <f t="shared" si="108"/>
        <v>H84R15</v>
      </c>
      <c r="AF449" s="62"/>
      <c r="AG449" s="62"/>
    </row>
    <row r="450" spans="1:33" s="13" customFormat="1" ht="350.1" hidden="1" customHeight="1" x14ac:dyDescent="0.2">
      <c r="A450" s="141" t="str">
        <f>IF(ISBLANK(D450),"",COUNTA($D$2:D450))</f>
        <v/>
      </c>
      <c r="B450" s="125">
        <f t="shared" ref="B450:B513" si="113">ROW()-1</f>
        <v>449</v>
      </c>
      <c r="C450" s="73"/>
      <c r="D450" s="88"/>
      <c r="E450" s="88" t="s">
        <v>24</v>
      </c>
      <c r="F450" s="85" t="s">
        <v>1971</v>
      </c>
      <c r="G450" s="86" t="s">
        <v>144</v>
      </c>
      <c r="H450" s="86" t="s">
        <v>2015</v>
      </c>
      <c r="I450" s="86" t="s">
        <v>1989</v>
      </c>
      <c r="J450" s="86" t="s">
        <v>2020</v>
      </c>
      <c r="K450" s="73">
        <v>1</v>
      </c>
      <c r="L450" s="77">
        <v>44408</v>
      </c>
      <c r="M450" s="77">
        <v>44620</v>
      </c>
      <c r="N450" s="78">
        <f t="shared" si="111"/>
        <v>30.285714285714285</v>
      </c>
      <c r="O450" s="76" t="s">
        <v>2034</v>
      </c>
      <c r="P450" s="76">
        <v>0</v>
      </c>
      <c r="Q450" s="79">
        <f>IF(P450/K450&gt;1,100,+P450/K450*100)</f>
        <v>0</v>
      </c>
      <c r="R450" s="89">
        <f>+N450*Q450/100</f>
        <v>0</v>
      </c>
      <c r="S450" s="89">
        <f>IF(M450&lt;=$AG$1,R450,0)</f>
        <v>0</v>
      </c>
      <c r="T450" s="89">
        <f>IF($AG$1&gt;=M450,N450,0)</f>
        <v>30.285714285714285</v>
      </c>
      <c r="U450" s="73"/>
      <c r="V450" s="100" t="str">
        <f>IF(Q450=100,"CUMPLIDA",IF(M450-$AG$1&lt;0,"VENCIDA",IF(M450-$AG$1&lt;=30,"PRÓXIMA A VENCER",IF(Q450&gt;0,"CON AVANCE","EN TERMINO"))))</f>
        <v>VENCIDA</v>
      </c>
      <c r="W450" s="100" t="str">
        <f>IF(A450&lt;&gt;"",IF(AC450=1,"VENCIDO",IF(AC450=2,"PRÓXIMO A VENCER",IF(AC450=3,"EN TERMINO",IF(AC450=4,"CON AVANCE",IF(AC450=5,"CUMPLIDO",))))),"")</f>
        <v/>
      </c>
      <c r="X450" s="96" t="s">
        <v>166</v>
      </c>
      <c r="Y450" s="104" t="str">
        <f t="shared" si="112"/>
        <v>H84R15</v>
      </c>
      <c r="Z450" s="104">
        <f>IF(A450&lt;&gt;"",1,Z449+1)</f>
        <v>2</v>
      </c>
      <c r="AA450" s="104" t="str">
        <f t="shared" si="109"/>
        <v>H84R15 - 2</v>
      </c>
      <c r="AB450" s="150">
        <f t="shared" si="107"/>
        <v>1</v>
      </c>
      <c r="AC450" s="150">
        <f t="shared" si="106"/>
        <v>1</v>
      </c>
      <c r="AD450" s="150" t="str">
        <f>IF(A450&lt;&gt;"",MID(F450,1,FIND(" ",F450,1)-1),AD449)</f>
        <v>H84R15.</v>
      </c>
      <c r="AE450" s="150" t="str">
        <f t="shared" si="108"/>
        <v>H84R15</v>
      </c>
      <c r="AF450" s="62"/>
      <c r="AG450" s="62"/>
    </row>
    <row r="451" spans="1:33" s="13" customFormat="1" ht="350.1" customHeight="1" x14ac:dyDescent="0.2">
      <c r="A451" s="141">
        <f>IF(ISBLANK(D451),"",COUNTA($D$2:D451))</f>
        <v>376</v>
      </c>
      <c r="B451" s="125">
        <f t="shared" si="113"/>
        <v>450</v>
      </c>
      <c r="C451" s="73"/>
      <c r="D451" s="88" t="s">
        <v>832</v>
      </c>
      <c r="E451" s="88" t="s">
        <v>24</v>
      </c>
      <c r="F451" s="85" t="s">
        <v>410</v>
      </c>
      <c r="G451" s="86" t="s">
        <v>145</v>
      </c>
      <c r="H451" s="86" t="s">
        <v>382</v>
      </c>
      <c r="I451" s="86" t="s">
        <v>409</v>
      </c>
      <c r="J451" s="88" t="s">
        <v>47</v>
      </c>
      <c r="K451" s="73">
        <v>4</v>
      </c>
      <c r="L451" s="77">
        <v>43040</v>
      </c>
      <c r="M451" s="77">
        <v>43403</v>
      </c>
      <c r="N451" s="78">
        <f t="shared" si="111"/>
        <v>51.857142857142854</v>
      </c>
      <c r="O451" s="73" t="s">
        <v>381</v>
      </c>
      <c r="P451" s="76">
        <v>4</v>
      </c>
      <c r="Q451" s="99">
        <f>IF(P451/K451&gt;1,100,+P451/K451*100)</f>
        <v>100</v>
      </c>
      <c r="R451" s="89">
        <f>+N451*Q451/100</f>
        <v>51.857142857142854</v>
      </c>
      <c r="S451" s="89">
        <f>IF(M451&lt;=$AG$1,R451,0)</f>
        <v>51.857142857142854</v>
      </c>
      <c r="T451" s="89">
        <f>IF($AG$1&gt;=M451,N451,0)</f>
        <v>51.857142857142854</v>
      </c>
      <c r="U451" s="73" t="s">
        <v>1845</v>
      </c>
      <c r="V451" s="100" t="str">
        <f>IF(Q451=100,"CUMPLIDA",IF(M451-$AG$1&lt;0,"VENCIDA",IF(M451-$AG$1&lt;=30,"PRÓXIMA A VENCER",IF(Q451&gt;0,"CON AVANCE","EN TERMINO"))))</f>
        <v>CUMPLIDA</v>
      </c>
      <c r="W451" s="100" t="str">
        <f>IF(A451&lt;&gt;"",IF(AC451=1,"VENCIDO",IF(AC451=2,"PRÓXIMO A VENCER",IF(AC451=3,"EN TERMINO",IF(AC451=4,"CON AVANCE",IF(AC451=5,"CUMPLIDO",))))),"")</f>
        <v>CUMPLIDO</v>
      </c>
      <c r="X451" s="96" t="s">
        <v>166</v>
      </c>
      <c r="Y451" s="104" t="str">
        <f t="shared" si="112"/>
        <v>H88R15</v>
      </c>
      <c r="Z451" s="104">
        <f>IF(A451&lt;&gt;"",1,Z450+1)</f>
        <v>1</v>
      </c>
      <c r="AA451" s="104" t="str">
        <f t="shared" si="109"/>
        <v>H88R15 - 1</v>
      </c>
      <c r="AB451" s="150">
        <f t="shared" si="107"/>
        <v>5</v>
      </c>
      <c r="AC451" s="150">
        <f t="shared" si="106"/>
        <v>5</v>
      </c>
      <c r="AD451" s="150" t="str">
        <f>IF(A451&lt;&gt;"",MID(F451,1,FIND(" ",F451,1)-1),AD450)</f>
        <v>H88R15.</v>
      </c>
      <c r="AE451" s="150" t="str">
        <f t="shared" si="108"/>
        <v>H88R15</v>
      </c>
      <c r="AF451" s="62"/>
      <c r="AG451" s="62"/>
    </row>
    <row r="452" spans="1:33" s="13" customFormat="1" ht="350.1" customHeight="1" x14ac:dyDescent="0.2">
      <c r="A452" s="141">
        <f>IF(ISBLANK(D452),"",COUNTA($D$2:D452))</f>
        <v>377</v>
      </c>
      <c r="B452" s="125">
        <f t="shared" si="113"/>
        <v>451</v>
      </c>
      <c r="C452" s="73"/>
      <c r="D452" s="88" t="s">
        <v>832</v>
      </c>
      <c r="E452" s="88" t="s">
        <v>22</v>
      </c>
      <c r="F452" s="85" t="s">
        <v>1415</v>
      </c>
      <c r="G452" s="86" t="s">
        <v>774</v>
      </c>
      <c r="H452" s="86" t="s">
        <v>1409</v>
      </c>
      <c r="I452" s="86" t="s">
        <v>1407</v>
      </c>
      <c r="J452" s="88" t="s">
        <v>1408</v>
      </c>
      <c r="K452" s="73">
        <v>4</v>
      </c>
      <c r="L452" s="186">
        <v>43858</v>
      </c>
      <c r="M452" s="186">
        <v>44165</v>
      </c>
      <c r="N452" s="78">
        <f t="shared" si="111"/>
        <v>43.857142857142854</v>
      </c>
      <c r="O452" s="73" t="s">
        <v>2031</v>
      </c>
      <c r="P452" s="76">
        <v>4</v>
      </c>
      <c r="Q452" s="79">
        <f>IF(P452/K452&gt;1,100,+P452/K452*100)</f>
        <v>100</v>
      </c>
      <c r="R452" s="89">
        <f>+N452*Q452/100</f>
        <v>43.857142857142854</v>
      </c>
      <c r="S452" s="89">
        <f>IF(M452&lt;=$AG$1,R452,0)</f>
        <v>43.857142857142854</v>
      </c>
      <c r="T452" s="89">
        <f>IF($AG$1&gt;=M452,N452,0)</f>
        <v>43.857142857142854</v>
      </c>
      <c r="U452" s="73" t="s">
        <v>1845</v>
      </c>
      <c r="V452" s="100" t="str">
        <f>IF(Q452=100,"CUMPLIDA",IF(M452-$AG$1&lt;0,"VENCIDA",IF(M452-$AG$1&lt;=30,"PRÓXIMA A VENCER",IF(Q452&gt;0,"CON AVANCE","EN TERMINO"))))</f>
        <v>CUMPLIDA</v>
      </c>
      <c r="W452" s="100" t="str">
        <f>IF(A452&lt;&gt;"",IF(AC452=1,"VENCIDO",IF(AC452=2,"PRÓXIMO A VENCER",IF(AC452=3,"EN TERMINO",IF(AC452=4,"CON AVANCE",IF(AC452=5,"CUMPLIDO",))))),"")</f>
        <v>VENCIDO</v>
      </c>
      <c r="X452" s="96" t="s">
        <v>166</v>
      </c>
      <c r="Y452" s="104" t="str">
        <f t="shared" si="112"/>
        <v>H93R15</v>
      </c>
      <c r="Z452" s="104">
        <f>IF(A452&lt;&gt;"",1,#REF!+1)</f>
        <v>1</v>
      </c>
      <c r="AA452" s="104" t="str">
        <f t="shared" ref="AA452:AA510" si="114">CONCATENATE(Y452," - ",Z452)</f>
        <v>H93R15 - 1</v>
      </c>
      <c r="AB452" s="150">
        <f t="shared" si="107"/>
        <v>5</v>
      </c>
      <c r="AC452" s="150">
        <f t="shared" si="106"/>
        <v>1</v>
      </c>
      <c r="AD452" s="150" t="str">
        <f>IF(A452&lt;&gt;"",MID(F452,1,FIND(" ",F452,1)-1),AD451)</f>
        <v>H93R15.</v>
      </c>
      <c r="AE452" s="150" t="str">
        <f t="shared" si="108"/>
        <v>H93R15</v>
      </c>
      <c r="AF452" s="62"/>
      <c r="AG452" s="62"/>
    </row>
    <row r="453" spans="1:33" s="13" customFormat="1" ht="350.1" hidden="1" customHeight="1" x14ac:dyDescent="0.2">
      <c r="A453" s="141" t="str">
        <f>IF(ISBLANK(D453),"",COUNTA($D$2:D453))</f>
        <v/>
      </c>
      <c r="B453" s="125">
        <f t="shared" si="113"/>
        <v>452</v>
      </c>
      <c r="C453" s="73"/>
      <c r="D453" s="88"/>
      <c r="E453" s="88" t="s">
        <v>22</v>
      </c>
      <c r="F453" s="85" t="s">
        <v>1416</v>
      </c>
      <c r="G453" s="86" t="s">
        <v>774</v>
      </c>
      <c r="H453" s="86" t="s">
        <v>1412</v>
      </c>
      <c r="I453" s="86" t="s">
        <v>1414</v>
      </c>
      <c r="J453" s="88" t="s">
        <v>1413</v>
      </c>
      <c r="K453" s="73">
        <v>5</v>
      </c>
      <c r="L453" s="186">
        <v>43858</v>
      </c>
      <c r="M453" s="186">
        <v>44165</v>
      </c>
      <c r="N453" s="78">
        <f t="shared" ref="N453" si="115">(+M453-L453)/7</f>
        <v>43.857142857142854</v>
      </c>
      <c r="O453" s="73" t="s">
        <v>2031</v>
      </c>
      <c r="P453" s="76">
        <v>2.5</v>
      </c>
      <c r="Q453" s="79">
        <f>IF(P453/K453&gt;1,100,+P453/K453*100)</f>
        <v>50</v>
      </c>
      <c r="R453" s="89">
        <f>+N453*Q453/100</f>
        <v>21.928571428571427</v>
      </c>
      <c r="S453" s="89">
        <f>IF(M453&lt;=$AG$1,R453,0)</f>
        <v>21.928571428571427</v>
      </c>
      <c r="T453" s="89">
        <f>IF($AG$1&gt;=M453,N453,0)</f>
        <v>43.857142857142854</v>
      </c>
      <c r="U453" s="73" t="s">
        <v>1845</v>
      </c>
      <c r="V453" s="100" t="str">
        <f>IF(Q453=100,"CUMPLIDA",IF(M453-$AG$1&lt;0,"VENCIDA",IF(M453-$AG$1&lt;=30,"PRÓXIMA A VENCER",IF(Q453&gt;0,"CON AVANCE","EN TERMINO"))))</f>
        <v>VENCIDA</v>
      </c>
      <c r="W453" s="100" t="str">
        <f>IF(A453&lt;&gt;"",IF(AC453=1,"VENCIDO",IF(AC453=2,"PRÓXIMO A VENCER",IF(AC453=3,"EN TERMINO",IF(AC453=4,"CON AVANCE",IF(AC453=5,"CUMPLIDO",))))),"")</f>
        <v/>
      </c>
      <c r="X453" s="96" t="s">
        <v>166</v>
      </c>
      <c r="Y453" s="104" t="str">
        <f t="shared" si="112"/>
        <v>H93R15</v>
      </c>
      <c r="Z453" s="104">
        <f>IF(A453&lt;&gt;"",1,Z452+1)</f>
        <v>2</v>
      </c>
      <c r="AA453" s="104" t="str">
        <f t="shared" si="114"/>
        <v>H93R15 - 2</v>
      </c>
      <c r="AB453" s="150">
        <f t="shared" si="107"/>
        <v>1</v>
      </c>
      <c r="AC453" s="150">
        <f t="shared" si="106"/>
        <v>1</v>
      </c>
      <c r="AD453" s="150" t="str">
        <f>IF(A453&lt;&gt;"",MID(F453,1,FIND(" ",F453,1)-1),AD452)</f>
        <v>H93R15.</v>
      </c>
      <c r="AE453" s="150" t="str">
        <f t="shared" si="108"/>
        <v>H93R15</v>
      </c>
      <c r="AF453" s="62"/>
      <c r="AG453" s="62"/>
    </row>
    <row r="454" spans="1:33" s="13" customFormat="1" ht="350.1" customHeight="1" x14ac:dyDescent="0.2">
      <c r="A454" s="141">
        <f>IF(ISBLANK(D454),"",COUNTA($D$2:D454))</f>
        <v>378</v>
      </c>
      <c r="B454" s="125">
        <f t="shared" si="113"/>
        <v>453</v>
      </c>
      <c r="C454" s="73"/>
      <c r="D454" s="88" t="s">
        <v>832</v>
      </c>
      <c r="E454" s="88" t="s">
        <v>22</v>
      </c>
      <c r="F454" s="85" t="s">
        <v>1417</v>
      </c>
      <c r="G454" s="86" t="s">
        <v>775</v>
      </c>
      <c r="H454" s="86" t="s">
        <v>1406</v>
      </c>
      <c r="I454" s="86" t="s">
        <v>1407</v>
      </c>
      <c r="J454" s="88" t="s">
        <v>1408</v>
      </c>
      <c r="K454" s="73">
        <v>4</v>
      </c>
      <c r="L454" s="77">
        <v>43858</v>
      </c>
      <c r="M454" s="77">
        <v>44165</v>
      </c>
      <c r="N454" s="78">
        <f t="shared" si="111"/>
        <v>43.857142857142854</v>
      </c>
      <c r="O454" s="73" t="s">
        <v>2031</v>
      </c>
      <c r="P454" s="76">
        <v>4</v>
      </c>
      <c r="Q454" s="79">
        <f>IF(P454/K454&gt;1,100,+P454/K454*100)</f>
        <v>100</v>
      </c>
      <c r="R454" s="89">
        <f>+N454*Q454/100</f>
        <v>43.857142857142854</v>
      </c>
      <c r="S454" s="89">
        <f>IF(M454&lt;=$AG$1,R454,0)</f>
        <v>43.857142857142854</v>
      </c>
      <c r="T454" s="89">
        <f>IF($AG$1&gt;=M454,N454,0)</f>
        <v>43.857142857142854</v>
      </c>
      <c r="U454" s="73" t="s">
        <v>1845</v>
      </c>
      <c r="V454" s="100" t="str">
        <f>IF(Q454=100,"CUMPLIDA",IF(M454-$AG$1&lt;0,"VENCIDA",IF(M454-$AG$1&lt;=30,"PRÓXIMA A VENCER",IF(Q454&gt;0,"CON AVANCE","EN TERMINO"))))</f>
        <v>CUMPLIDA</v>
      </c>
      <c r="W454" s="100" t="str">
        <f>IF(A454&lt;&gt;"",IF(AC454=1,"VENCIDO",IF(AC454=2,"PRÓXIMO A VENCER",IF(AC454=3,"EN TERMINO",IF(AC454=4,"CON AVANCE",IF(AC454=5,"CUMPLIDO",))))),"")</f>
        <v>VENCIDO</v>
      </c>
      <c r="X454" s="96" t="s">
        <v>166</v>
      </c>
      <c r="Y454" s="104" t="str">
        <f t="shared" si="112"/>
        <v>H94R15</v>
      </c>
      <c r="Z454" s="104">
        <f>IF(A454&lt;&gt;"",1,Z453+1)</f>
        <v>1</v>
      </c>
      <c r="AA454" s="104" t="str">
        <f t="shared" si="114"/>
        <v>H94R15 - 1</v>
      </c>
      <c r="AB454" s="150">
        <f t="shared" si="107"/>
        <v>5</v>
      </c>
      <c r="AC454" s="150">
        <f t="shared" si="106"/>
        <v>1</v>
      </c>
      <c r="AD454" s="150" t="str">
        <f>IF(A454&lt;&gt;"",MID(F454,1,FIND(" ",F454,1)-1),AD453)</f>
        <v>H94R15.</v>
      </c>
      <c r="AE454" s="150" t="str">
        <f t="shared" si="108"/>
        <v>H94R15</v>
      </c>
      <c r="AF454" s="62"/>
      <c r="AG454" s="62"/>
    </row>
    <row r="455" spans="1:33" s="13" customFormat="1" ht="350.1" hidden="1" customHeight="1" x14ac:dyDescent="0.2">
      <c r="A455" s="141" t="str">
        <f>IF(ISBLANK(D455),"",COUNTA($D$2:D455))</f>
        <v/>
      </c>
      <c r="B455" s="125">
        <f t="shared" si="113"/>
        <v>454</v>
      </c>
      <c r="C455" s="73"/>
      <c r="D455" s="88"/>
      <c r="E455" s="88" t="s">
        <v>22</v>
      </c>
      <c r="F455" s="85" t="s">
        <v>1418</v>
      </c>
      <c r="G455" s="86" t="s">
        <v>775</v>
      </c>
      <c r="H455" s="86" t="s">
        <v>1406</v>
      </c>
      <c r="I455" s="86" t="s">
        <v>1410</v>
      </c>
      <c r="J455" s="88" t="s">
        <v>1413</v>
      </c>
      <c r="K455" s="73">
        <v>5</v>
      </c>
      <c r="L455" s="77">
        <v>43858</v>
      </c>
      <c r="M455" s="77">
        <v>44165</v>
      </c>
      <c r="N455" s="78">
        <f t="shared" ref="N455" si="116">(+M455-L455)/7</f>
        <v>43.857142857142854</v>
      </c>
      <c r="O455" s="73" t="s">
        <v>2031</v>
      </c>
      <c r="P455" s="76">
        <v>2.5</v>
      </c>
      <c r="Q455" s="79">
        <f>IF(P455/K455&gt;1,100,+P455/K455*100)</f>
        <v>50</v>
      </c>
      <c r="R455" s="89">
        <f>+N455*Q455/100</f>
        <v>21.928571428571427</v>
      </c>
      <c r="S455" s="89">
        <f>IF(M455&lt;=$AG$1,R455,0)</f>
        <v>21.928571428571427</v>
      </c>
      <c r="T455" s="89">
        <f>IF($AG$1&gt;=M455,N455,0)</f>
        <v>43.857142857142854</v>
      </c>
      <c r="U455" s="73" t="s">
        <v>1845</v>
      </c>
      <c r="V455" s="100" t="str">
        <f>IF(Q455=100,"CUMPLIDA",IF(M455-$AG$1&lt;0,"VENCIDA",IF(M455-$AG$1&lt;=30,"PRÓXIMA A VENCER",IF(Q455&gt;0,"CON AVANCE","EN TERMINO"))))</f>
        <v>VENCIDA</v>
      </c>
      <c r="W455" s="100" t="str">
        <f>IF(A455&lt;&gt;"",IF(AC455=1,"VENCIDO",IF(AC455=2,"PRÓXIMO A VENCER",IF(AC455=3,"EN TERMINO",IF(AC455=4,"CON AVANCE",IF(AC455=5,"CUMPLIDO",))))),"")</f>
        <v/>
      </c>
      <c r="X455" s="96" t="s">
        <v>166</v>
      </c>
      <c r="Y455" s="104" t="str">
        <f t="shared" si="112"/>
        <v>H94R15</v>
      </c>
      <c r="Z455" s="104">
        <f>IF(A455&lt;&gt;"",1,Z454+1)</f>
        <v>2</v>
      </c>
      <c r="AA455" s="104" t="str">
        <f t="shared" si="114"/>
        <v>H94R15 - 2</v>
      </c>
      <c r="AB455" s="150">
        <f t="shared" si="107"/>
        <v>1</v>
      </c>
      <c r="AC455" s="150">
        <f t="shared" si="106"/>
        <v>1</v>
      </c>
      <c r="AD455" s="150" t="str">
        <f>IF(A455&lt;&gt;"",MID(F455,1,FIND(" ",F455,1)-1),AD454)</f>
        <v>H94R15.</v>
      </c>
      <c r="AE455" s="150" t="str">
        <f t="shared" si="108"/>
        <v>H94R15</v>
      </c>
      <c r="AF455" s="62"/>
      <c r="AG455" s="62"/>
    </row>
    <row r="456" spans="1:33" s="13" customFormat="1" ht="350.1" customHeight="1" x14ac:dyDescent="0.2">
      <c r="A456" s="141">
        <f>IF(ISBLANK(D456),"",COUNTA($D$2:D456))</f>
        <v>379</v>
      </c>
      <c r="B456" s="125">
        <f t="shared" si="113"/>
        <v>455</v>
      </c>
      <c r="C456" s="73"/>
      <c r="D456" s="88" t="s">
        <v>832</v>
      </c>
      <c r="E456" s="88" t="s">
        <v>22</v>
      </c>
      <c r="F456" s="85" t="s">
        <v>1419</v>
      </c>
      <c r="G456" s="86" t="s">
        <v>146</v>
      </c>
      <c r="H456" s="86" t="s">
        <v>1406</v>
      </c>
      <c r="I456" s="86" t="s">
        <v>1407</v>
      </c>
      <c r="J456" s="88" t="s">
        <v>1408</v>
      </c>
      <c r="K456" s="73">
        <v>4</v>
      </c>
      <c r="L456" s="77">
        <v>43858</v>
      </c>
      <c r="M456" s="77">
        <v>44165</v>
      </c>
      <c r="N456" s="78">
        <f t="shared" si="111"/>
        <v>43.857142857142854</v>
      </c>
      <c r="O456" s="73" t="s">
        <v>2031</v>
      </c>
      <c r="P456" s="76">
        <v>4</v>
      </c>
      <c r="Q456" s="79">
        <f>IF(P456/K456&gt;1,100,+P456/K456*100)</f>
        <v>100</v>
      </c>
      <c r="R456" s="89">
        <f>+N456*Q456/100</f>
        <v>43.857142857142854</v>
      </c>
      <c r="S456" s="89">
        <f>IF(M456&lt;=$AG$1,R456,0)</f>
        <v>43.857142857142854</v>
      </c>
      <c r="T456" s="89">
        <f>IF($AG$1&gt;=M456,N456,0)</f>
        <v>43.857142857142854</v>
      </c>
      <c r="U456" s="73" t="s">
        <v>1845</v>
      </c>
      <c r="V456" s="100" t="str">
        <f>IF(Q456=100,"CUMPLIDA",IF(M456-$AG$1&lt;0,"VENCIDA",IF(M456-$AG$1&lt;=30,"PRÓXIMA A VENCER",IF(Q456&gt;0,"CON AVANCE","EN TERMINO"))))</f>
        <v>CUMPLIDA</v>
      </c>
      <c r="W456" s="100" t="str">
        <f>IF(A456&lt;&gt;"",IF(AC456=1,"VENCIDO",IF(AC456=2,"PRÓXIMO A VENCER",IF(AC456=3,"EN TERMINO",IF(AC456=4,"CON AVANCE",IF(AC456=5,"CUMPLIDO",))))),"")</f>
        <v>VENCIDO</v>
      </c>
      <c r="X456" s="96" t="s">
        <v>166</v>
      </c>
      <c r="Y456" s="104" t="str">
        <f t="shared" si="112"/>
        <v>H95R15</v>
      </c>
      <c r="Z456" s="104">
        <f>IF(A456&lt;&gt;"",1,Z455+1)</f>
        <v>1</v>
      </c>
      <c r="AA456" s="104" t="str">
        <f t="shared" si="114"/>
        <v>H95R15 - 1</v>
      </c>
      <c r="AB456" s="150">
        <f t="shared" si="107"/>
        <v>5</v>
      </c>
      <c r="AC456" s="150">
        <f t="shared" si="106"/>
        <v>1</v>
      </c>
      <c r="AD456" s="150" t="str">
        <f>IF(A456&lt;&gt;"",MID(F456,1,FIND(" ",F456,1)-1),AD455)</f>
        <v>H95R15.</v>
      </c>
      <c r="AE456" s="150" t="str">
        <f t="shared" si="108"/>
        <v>H95R15</v>
      </c>
      <c r="AF456" s="62"/>
      <c r="AG456" s="62"/>
    </row>
    <row r="457" spans="1:33" s="13" customFormat="1" ht="350.1" hidden="1" customHeight="1" x14ac:dyDescent="0.2">
      <c r="A457" s="141" t="str">
        <f>IF(ISBLANK(D457),"",COUNTA($D$2:D457))</f>
        <v/>
      </c>
      <c r="B457" s="125">
        <f t="shared" si="113"/>
        <v>456</v>
      </c>
      <c r="C457" s="73"/>
      <c r="D457" s="88"/>
      <c r="E457" s="88" t="s">
        <v>22</v>
      </c>
      <c r="F457" s="85" t="s">
        <v>1420</v>
      </c>
      <c r="G457" s="86" t="s">
        <v>146</v>
      </c>
      <c r="H457" s="86" t="s">
        <v>1406</v>
      </c>
      <c r="I457" s="86" t="s">
        <v>1410</v>
      </c>
      <c r="J457" s="88" t="s">
        <v>1413</v>
      </c>
      <c r="K457" s="73">
        <v>5</v>
      </c>
      <c r="L457" s="77">
        <v>43858</v>
      </c>
      <c r="M457" s="77">
        <v>44165</v>
      </c>
      <c r="N457" s="78">
        <f t="shared" ref="N457" si="117">(+M457-L457)/7</f>
        <v>43.857142857142854</v>
      </c>
      <c r="O457" s="73" t="s">
        <v>2031</v>
      </c>
      <c r="P457" s="76">
        <v>2.5</v>
      </c>
      <c r="Q457" s="79">
        <f>IF(P457/K457&gt;1,100,+P457/K457*100)</f>
        <v>50</v>
      </c>
      <c r="R457" s="89">
        <f>+N457*Q457/100</f>
        <v>21.928571428571427</v>
      </c>
      <c r="S457" s="89">
        <f>IF(M457&lt;=$AG$1,R457,0)</f>
        <v>21.928571428571427</v>
      </c>
      <c r="T457" s="89">
        <f>IF($AG$1&gt;=M457,N457,0)</f>
        <v>43.857142857142854</v>
      </c>
      <c r="U457" s="73" t="s">
        <v>1845</v>
      </c>
      <c r="V457" s="100" t="str">
        <f>IF(Q457=100,"CUMPLIDA",IF(M457-$AG$1&lt;0,"VENCIDA",IF(M457-$AG$1&lt;=30,"PRÓXIMA A VENCER",IF(Q457&gt;0,"CON AVANCE","EN TERMINO"))))</f>
        <v>VENCIDA</v>
      </c>
      <c r="W457" s="100" t="str">
        <f>IF(A457&lt;&gt;"",IF(AC457=1,"VENCIDO",IF(AC457=2,"PRÓXIMO A VENCER",IF(AC457=3,"EN TERMINO",IF(AC457=4,"CON AVANCE",IF(AC457=5,"CUMPLIDO",))))),"")</f>
        <v/>
      </c>
      <c r="X457" s="96" t="s">
        <v>166</v>
      </c>
      <c r="Y457" s="104" t="str">
        <f t="shared" si="112"/>
        <v>H95R15</v>
      </c>
      <c r="Z457" s="104">
        <f>IF(A457&lt;&gt;"",1,Z456+1)</f>
        <v>2</v>
      </c>
      <c r="AA457" s="104" t="str">
        <f t="shared" si="114"/>
        <v>H95R15 - 2</v>
      </c>
      <c r="AB457" s="150">
        <f t="shared" si="107"/>
        <v>1</v>
      </c>
      <c r="AC457" s="150">
        <f t="shared" si="106"/>
        <v>1</v>
      </c>
      <c r="AD457" s="150" t="str">
        <f>IF(A457&lt;&gt;"",MID(F457,1,FIND(" ",F457,1)-1),AD456)</f>
        <v>H95R15.</v>
      </c>
      <c r="AE457" s="150" t="str">
        <f t="shared" si="108"/>
        <v>H95R15</v>
      </c>
      <c r="AF457" s="62"/>
      <c r="AG457" s="62"/>
    </row>
    <row r="458" spans="1:33" s="13" customFormat="1" ht="350.1" hidden="1" customHeight="1" x14ac:dyDescent="0.2">
      <c r="A458" s="141">
        <f>IF(ISBLANK(D458),"",COUNTA($D$2:D458))</f>
        <v>380</v>
      </c>
      <c r="B458" s="125">
        <f t="shared" si="113"/>
        <v>457</v>
      </c>
      <c r="C458" s="73"/>
      <c r="D458" s="88" t="s">
        <v>832</v>
      </c>
      <c r="E458" s="88" t="s">
        <v>35</v>
      </c>
      <c r="F458" s="85" t="s">
        <v>968</v>
      </c>
      <c r="G458" s="86" t="s">
        <v>147</v>
      </c>
      <c r="H458" s="86" t="s">
        <v>1972</v>
      </c>
      <c r="I458" s="86" t="s">
        <v>1980</v>
      </c>
      <c r="J458" s="88" t="s">
        <v>1915</v>
      </c>
      <c r="K458" s="73">
        <v>1</v>
      </c>
      <c r="L458" s="77">
        <v>44407</v>
      </c>
      <c r="M458" s="77">
        <v>44561</v>
      </c>
      <c r="N458" s="78">
        <f t="shared" si="111"/>
        <v>22</v>
      </c>
      <c r="O458" s="76" t="s">
        <v>2034</v>
      </c>
      <c r="P458" s="76">
        <v>0</v>
      </c>
      <c r="Q458" s="79">
        <f>IF(P458/K458&gt;1,100,+P458/K458*100)</f>
        <v>0</v>
      </c>
      <c r="R458" s="89">
        <f>+N458*Q458/100</f>
        <v>0</v>
      </c>
      <c r="S458" s="89">
        <f>IF(M458&lt;=$AG$1,R458,0)</f>
        <v>0</v>
      </c>
      <c r="T458" s="89">
        <f>IF($AG$1&gt;=M458,N458,0)</f>
        <v>22</v>
      </c>
      <c r="U458" s="73"/>
      <c r="V458" s="100" t="str">
        <f>IF(Q458=100,"CUMPLIDA",IF(M458-$AG$1&lt;0,"VENCIDA",IF(M458-$AG$1&lt;=30,"PRÓXIMA A VENCER",IF(Q458&gt;0,"CON AVANCE","EN TERMINO"))))</f>
        <v>VENCIDA</v>
      </c>
      <c r="W458" s="100" t="str">
        <f>IF(A458&lt;&gt;"",IF(AC458=1,"VENCIDO",IF(AC458=2,"PRÓXIMO A VENCER",IF(AC458=3,"EN TERMINO",IF(AC458=4,"CON AVANCE",IF(AC458=5,"CUMPLIDO",))))),"")</f>
        <v>VENCIDO</v>
      </c>
      <c r="X458" s="96" t="s">
        <v>166</v>
      </c>
      <c r="Y458" s="104" t="str">
        <f t="shared" si="112"/>
        <v>H96R15</v>
      </c>
      <c r="Z458" s="104">
        <f>IF(A458&lt;&gt;"",1,Z457+1)</f>
        <v>1</v>
      </c>
      <c r="AA458" s="104" t="str">
        <f t="shared" si="114"/>
        <v>H96R15 - 1</v>
      </c>
      <c r="AB458" s="150">
        <f t="shared" si="107"/>
        <v>1</v>
      </c>
      <c r="AC458" s="150">
        <f t="shared" si="106"/>
        <v>1</v>
      </c>
      <c r="AD458" s="150" t="str">
        <f>IF(A458&lt;&gt;"",MID(F458,1,FIND(" ",F458,1)-1),AD457)</f>
        <v>H96R15.</v>
      </c>
      <c r="AE458" s="150" t="str">
        <f t="shared" si="108"/>
        <v>H96R15</v>
      </c>
      <c r="AF458" s="62"/>
      <c r="AG458" s="62"/>
    </row>
    <row r="459" spans="1:33" s="13" customFormat="1" ht="350.1" customHeight="1" x14ac:dyDescent="0.2">
      <c r="A459" s="141">
        <f>IF(ISBLANK(D459),"",COUNTA($D$2:D459))</f>
        <v>381</v>
      </c>
      <c r="B459" s="125">
        <f t="shared" si="113"/>
        <v>458</v>
      </c>
      <c r="C459" s="73"/>
      <c r="D459" s="88" t="s">
        <v>1575</v>
      </c>
      <c r="E459" s="88" t="s">
        <v>148</v>
      </c>
      <c r="F459" s="85" t="s">
        <v>377</v>
      </c>
      <c r="G459" s="86" t="s">
        <v>378</v>
      </c>
      <c r="H459" s="86" t="s">
        <v>1461</v>
      </c>
      <c r="I459" s="86" t="s">
        <v>1462</v>
      </c>
      <c r="J459" s="88" t="s">
        <v>363</v>
      </c>
      <c r="K459" s="73">
        <v>3</v>
      </c>
      <c r="L459" s="77">
        <v>43709</v>
      </c>
      <c r="M459" s="77">
        <v>44073</v>
      </c>
      <c r="N459" s="78">
        <f t="shared" si="111"/>
        <v>52</v>
      </c>
      <c r="O459" s="73" t="s">
        <v>352</v>
      </c>
      <c r="P459" s="76">
        <v>3</v>
      </c>
      <c r="Q459" s="79">
        <f>IF(P459/K459&gt;1,100,+P459/K459*100)</f>
        <v>100</v>
      </c>
      <c r="R459" s="89">
        <f>+N459*Q459/100</f>
        <v>52</v>
      </c>
      <c r="S459" s="89">
        <f>IF(M459&lt;=$AG$1,R459,0)</f>
        <v>52</v>
      </c>
      <c r="T459" s="89">
        <f>IF($AG$1&gt;=M459,N459,0)</f>
        <v>52</v>
      </c>
      <c r="U459" s="73" t="s">
        <v>1845</v>
      </c>
      <c r="V459" s="100" t="str">
        <f>IF(Q459=100,"CUMPLIDA",IF(M459-$AG$1&lt;0,"VENCIDA",IF(M459-$AG$1&lt;=30,"PRÓXIMA A VENCER",IF(Q459&gt;0,"CON AVANCE","EN TERMINO"))))</f>
        <v>CUMPLIDA</v>
      </c>
      <c r="W459" s="100" t="str">
        <f>IF(A459&lt;&gt;"",IF(AC459=1,"VENCIDO",IF(AC459=2,"PRÓXIMO A VENCER",IF(AC459=3,"EN TERMINO",IF(AC459=4,"CON AVANCE",IF(AC459=5,"CUMPLIDO",))))),"")</f>
        <v>CUMPLIDO</v>
      </c>
      <c r="X459" s="96" t="s">
        <v>166</v>
      </c>
      <c r="Y459" s="104" t="str">
        <f t="shared" si="112"/>
        <v>H97R15</v>
      </c>
      <c r="Z459" s="104">
        <f>IF(A459&lt;&gt;"",1,Z458+1)</f>
        <v>1</v>
      </c>
      <c r="AA459" s="104" t="str">
        <f t="shared" si="114"/>
        <v>H97R15 - 1</v>
      </c>
      <c r="AB459" s="150">
        <f t="shared" si="107"/>
        <v>5</v>
      </c>
      <c r="AC459" s="150">
        <f t="shared" si="106"/>
        <v>5</v>
      </c>
      <c r="AD459" s="150" t="str">
        <f>IF(A459&lt;&gt;"",MID(F459,1,FIND(" ",F459,1)-1),AD458)</f>
        <v>H97R15.</v>
      </c>
      <c r="AE459" s="150" t="str">
        <f t="shared" si="108"/>
        <v>H97R15</v>
      </c>
      <c r="AF459" s="62"/>
      <c r="AG459" s="62"/>
    </row>
    <row r="460" spans="1:33" s="13" customFormat="1" ht="350.1" customHeight="1" x14ac:dyDescent="0.2">
      <c r="A460" s="141">
        <f>IF(ISBLANK(D460),"",COUNTA($D$2:D460))</f>
        <v>382</v>
      </c>
      <c r="B460" s="125">
        <f t="shared" si="113"/>
        <v>459</v>
      </c>
      <c r="C460" s="73"/>
      <c r="D460" s="88" t="s">
        <v>832</v>
      </c>
      <c r="E460" s="88" t="s">
        <v>30</v>
      </c>
      <c r="F460" s="85" t="s">
        <v>573</v>
      </c>
      <c r="G460" s="86" t="s">
        <v>257</v>
      </c>
      <c r="H460" s="86" t="s">
        <v>1454</v>
      </c>
      <c r="I460" s="86" t="s">
        <v>1864</v>
      </c>
      <c r="J460" s="88" t="s">
        <v>1863</v>
      </c>
      <c r="K460" s="73">
        <v>1</v>
      </c>
      <c r="L460" s="77">
        <v>43862</v>
      </c>
      <c r="M460" s="77">
        <v>43979</v>
      </c>
      <c r="N460" s="78">
        <f t="shared" si="111"/>
        <v>16.714285714285715</v>
      </c>
      <c r="O460" s="73" t="s">
        <v>2043</v>
      </c>
      <c r="P460" s="76">
        <v>1</v>
      </c>
      <c r="Q460" s="79">
        <f>IF(P460/K460&gt;1,100,+P460/K460*100)</f>
        <v>100</v>
      </c>
      <c r="R460" s="89">
        <f>+N460*Q460/100</f>
        <v>16.714285714285715</v>
      </c>
      <c r="S460" s="89">
        <f>IF(M460&lt;=$AG$1,R460,0)</f>
        <v>16.714285714285715</v>
      </c>
      <c r="T460" s="89">
        <f>IF($AG$1&gt;=M460,N460,0)</f>
        <v>16.714285714285715</v>
      </c>
      <c r="U460" s="73"/>
      <c r="V460" s="100" t="str">
        <f>IF(Q460=100,"CUMPLIDA",IF(M460-$AG$1&lt;0,"VENCIDA",IF(M460-$AG$1&lt;=30,"PRÓXIMA A VENCER",IF(Q460&gt;0,"CON AVANCE","EN TERMINO"))))</f>
        <v>CUMPLIDA</v>
      </c>
      <c r="W460" s="100" t="str">
        <f>IF(A460&lt;&gt;"",IF(AC460=1,"VENCIDO",IF(AC460=2,"PRÓXIMO A VENCER",IF(AC460=3,"EN TERMINO",IF(AC460=4,"CON AVANCE",IF(AC460=5,"CUMPLIDO",))))),"")</f>
        <v>CUMPLIDO</v>
      </c>
      <c r="X460" s="96" t="s">
        <v>165</v>
      </c>
      <c r="Y460" s="104" t="str">
        <f t="shared" si="112"/>
        <v>H1R14</v>
      </c>
      <c r="Z460" s="104">
        <f>IF(A460&lt;&gt;"",1,#REF!+1)</f>
        <v>1</v>
      </c>
      <c r="AA460" s="104" t="str">
        <f t="shared" si="114"/>
        <v>H1R14 - 1</v>
      </c>
      <c r="AB460" s="150">
        <f t="shared" si="107"/>
        <v>5</v>
      </c>
      <c r="AC460" s="150">
        <f t="shared" si="106"/>
        <v>5</v>
      </c>
      <c r="AD460" s="150" t="str">
        <f>IF(A460&lt;&gt;"",MID(F460,1,FIND(" ",F460,1)-1),AD459)</f>
        <v>H1R14.</v>
      </c>
      <c r="AE460" s="150" t="str">
        <f t="shared" si="108"/>
        <v>H1R14</v>
      </c>
      <c r="AF460" s="62"/>
      <c r="AG460" s="62"/>
    </row>
    <row r="461" spans="1:33" s="13" customFormat="1" ht="350.1" customHeight="1" x14ac:dyDescent="0.2">
      <c r="A461" s="141">
        <f>IF(ISBLANK(D461),"",COUNTA($D$2:D461))</f>
        <v>383</v>
      </c>
      <c r="B461" s="125">
        <f t="shared" si="113"/>
        <v>460</v>
      </c>
      <c r="C461" s="73"/>
      <c r="D461" s="88" t="s">
        <v>832</v>
      </c>
      <c r="E461" s="88" t="s">
        <v>25</v>
      </c>
      <c r="F461" s="85" t="s">
        <v>572</v>
      </c>
      <c r="G461" s="86" t="s">
        <v>256</v>
      </c>
      <c r="H461" s="86" t="s">
        <v>1454</v>
      </c>
      <c r="I461" s="86" t="s">
        <v>1449</v>
      </c>
      <c r="J461" s="88" t="s">
        <v>1404</v>
      </c>
      <c r="K461" s="73">
        <v>1</v>
      </c>
      <c r="L461" s="77">
        <v>43862</v>
      </c>
      <c r="M461" s="77">
        <v>43979</v>
      </c>
      <c r="N461" s="78">
        <f t="shared" si="111"/>
        <v>16.714285714285715</v>
      </c>
      <c r="O461" s="73" t="s">
        <v>2043</v>
      </c>
      <c r="P461" s="76">
        <v>1</v>
      </c>
      <c r="Q461" s="79">
        <f>IF(P461/K461&gt;1,100,+P461/K461*100)</f>
        <v>100</v>
      </c>
      <c r="R461" s="89">
        <f>+N461*Q461/100</f>
        <v>16.714285714285715</v>
      </c>
      <c r="S461" s="89">
        <f>IF(M461&lt;=$AG$1,R461,0)</f>
        <v>16.714285714285715</v>
      </c>
      <c r="T461" s="89">
        <f>IF($AG$1&gt;=M461,N461,0)</f>
        <v>16.714285714285715</v>
      </c>
      <c r="U461" s="73"/>
      <c r="V461" s="100" t="str">
        <f>IF(Q461=100,"CUMPLIDA",IF(M461-$AG$1&lt;0,"VENCIDA",IF(M461-$AG$1&lt;=30,"PRÓXIMA A VENCER",IF(Q461&gt;0,"CON AVANCE","EN TERMINO"))))</f>
        <v>CUMPLIDA</v>
      </c>
      <c r="W461" s="100" t="str">
        <f>IF(A461&lt;&gt;"",IF(AC461=1,"VENCIDO",IF(AC461=2,"PRÓXIMO A VENCER",IF(AC461=3,"EN TERMINO",IF(AC461=4,"CON AVANCE",IF(AC461=5,"CUMPLIDO",))))),"")</f>
        <v>CUMPLIDO</v>
      </c>
      <c r="X461" s="96" t="s">
        <v>165</v>
      </c>
      <c r="Y461" s="104" t="str">
        <f t="shared" si="112"/>
        <v>H2R14</v>
      </c>
      <c r="Z461" s="104">
        <f>IF(A461&lt;&gt;"",1,Z460+1)</f>
        <v>1</v>
      </c>
      <c r="AA461" s="104" t="str">
        <f t="shared" si="114"/>
        <v>H2R14 - 1</v>
      </c>
      <c r="AB461" s="150">
        <f t="shared" si="107"/>
        <v>5</v>
      </c>
      <c r="AC461" s="150">
        <f t="shared" si="106"/>
        <v>5</v>
      </c>
      <c r="AD461" s="150" t="str">
        <f>IF(A461&lt;&gt;"",MID(F461,1,FIND(" ",F461,1)-1),AD460)</f>
        <v>H2R14.</v>
      </c>
      <c r="AE461" s="150" t="str">
        <f t="shared" si="108"/>
        <v>H2R14</v>
      </c>
      <c r="AF461" s="62"/>
      <c r="AG461" s="62"/>
    </row>
    <row r="462" spans="1:33" s="13" customFormat="1" ht="350.1" customHeight="1" x14ac:dyDescent="0.2">
      <c r="A462" s="141">
        <f>IF(ISBLANK(D462),"",COUNTA($D$2:D462))</f>
        <v>384</v>
      </c>
      <c r="B462" s="125">
        <f t="shared" si="113"/>
        <v>461</v>
      </c>
      <c r="C462" s="73"/>
      <c r="D462" s="88" t="s">
        <v>832</v>
      </c>
      <c r="E462" s="88" t="s">
        <v>25</v>
      </c>
      <c r="F462" s="85" t="s">
        <v>1163</v>
      </c>
      <c r="G462" s="85" t="s">
        <v>45</v>
      </c>
      <c r="H462" s="85" t="s">
        <v>1161</v>
      </c>
      <c r="I462" s="86" t="s">
        <v>574</v>
      </c>
      <c r="J462" s="88" t="s">
        <v>575</v>
      </c>
      <c r="K462" s="73">
        <v>1</v>
      </c>
      <c r="L462" s="77">
        <v>43040</v>
      </c>
      <c r="M462" s="77">
        <v>43099</v>
      </c>
      <c r="N462" s="78">
        <f t="shared" si="111"/>
        <v>8.4285714285714288</v>
      </c>
      <c r="O462" s="74" t="s">
        <v>2036</v>
      </c>
      <c r="P462" s="76">
        <v>1</v>
      </c>
      <c r="Q462" s="79">
        <f>IF(P462/K462&gt;1,100,+P462/K462*100)</f>
        <v>100</v>
      </c>
      <c r="R462" s="89">
        <f>+N462*Q462/100</f>
        <v>8.4285714285714288</v>
      </c>
      <c r="S462" s="89">
        <f>IF(M462&lt;=$AG$1,R462,0)</f>
        <v>8.4285714285714288</v>
      </c>
      <c r="T462" s="89">
        <f>IF($AG$1&gt;=M462,N462,0)</f>
        <v>8.4285714285714288</v>
      </c>
      <c r="U462" s="73"/>
      <c r="V462" s="100" t="str">
        <f>IF(Q462=100,"CUMPLIDA",IF(M462-$AG$1&lt;0,"VENCIDA",IF(M462-$AG$1&lt;=30,"PRÓXIMA A VENCER",IF(Q462&gt;0,"CON AVANCE","EN TERMINO"))))</f>
        <v>CUMPLIDA</v>
      </c>
      <c r="W462" s="100" t="str">
        <f>IF(A462&lt;&gt;"",IF(AC462=1,"VENCIDO",IF(AC462=2,"PRÓXIMO A VENCER",IF(AC462=3,"EN TERMINO",IF(AC462=4,"CON AVANCE",IF(AC462=5,"CUMPLIDO",))))),"")</f>
        <v>CUMPLIDO</v>
      </c>
      <c r="X462" s="96" t="s">
        <v>165</v>
      </c>
      <c r="Y462" s="104" t="str">
        <f t="shared" si="112"/>
        <v>H4R14</v>
      </c>
      <c r="Z462" s="104">
        <f>IF(A462&lt;&gt;"",1,Z461+1)</f>
        <v>1</v>
      </c>
      <c r="AA462" s="104" t="str">
        <f t="shared" si="114"/>
        <v>H4R14 - 1</v>
      </c>
      <c r="AB462" s="150">
        <f t="shared" si="107"/>
        <v>5</v>
      </c>
      <c r="AC462" s="150">
        <f t="shared" si="106"/>
        <v>5</v>
      </c>
      <c r="AD462" s="150" t="str">
        <f>IF(A462&lt;&gt;"",MID(F462,1,FIND(" ",F462,1)-1),AD461)</f>
        <v>H4R14.</v>
      </c>
      <c r="AE462" s="150" t="str">
        <f t="shared" si="108"/>
        <v>H4R14</v>
      </c>
      <c r="AF462" s="62"/>
      <c r="AG462" s="62"/>
    </row>
    <row r="463" spans="1:33" s="13" customFormat="1" ht="350.1" customHeight="1" x14ac:dyDescent="0.2">
      <c r="A463" s="141">
        <f>IF(ISBLANK(D463),"",COUNTA($D$2:D463))</f>
        <v>385</v>
      </c>
      <c r="B463" s="125">
        <f t="shared" si="113"/>
        <v>462</v>
      </c>
      <c r="C463" s="73"/>
      <c r="D463" s="88" t="s">
        <v>994</v>
      </c>
      <c r="E463" s="88" t="s">
        <v>34</v>
      </c>
      <c r="F463" s="85" t="s">
        <v>449</v>
      </c>
      <c r="G463" s="85" t="s">
        <v>452</v>
      </c>
      <c r="H463" s="85" t="s">
        <v>1601</v>
      </c>
      <c r="I463" s="86" t="s">
        <v>1603</v>
      </c>
      <c r="J463" s="88" t="s">
        <v>1599</v>
      </c>
      <c r="K463" s="73">
        <v>2</v>
      </c>
      <c r="L463" s="77">
        <v>44044</v>
      </c>
      <c r="M463" s="77">
        <v>44285</v>
      </c>
      <c r="N463" s="78">
        <f t="shared" si="111"/>
        <v>34.428571428571431</v>
      </c>
      <c r="O463" s="73" t="s">
        <v>2033</v>
      </c>
      <c r="P463" s="76">
        <v>2</v>
      </c>
      <c r="Q463" s="79">
        <f>IF(P463/K463&gt;1,100,+P463/K463*100)</f>
        <v>100</v>
      </c>
      <c r="R463" s="89">
        <f>+N463*Q463/100</f>
        <v>34.428571428571431</v>
      </c>
      <c r="S463" s="89">
        <f>IF(M463&lt;=$AG$1,R463,0)</f>
        <v>34.428571428571431</v>
      </c>
      <c r="T463" s="89">
        <f>IF($AG$1&gt;=M463,N463,0)</f>
        <v>34.428571428571431</v>
      </c>
      <c r="U463" s="73"/>
      <c r="V463" s="100" t="str">
        <f>IF(Q463=100,"CUMPLIDA",IF(M463-$AG$1&lt;0,"VENCIDA",IF(M463-$AG$1&lt;=30,"PRÓXIMA A VENCER",IF(Q463&gt;0,"CON AVANCE","EN TERMINO"))))</f>
        <v>CUMPLIDA</v>
      </c>
      <c r="W463" s="100" t="str">
        <f>IF(A463&lt;&gt;"",IF(AC463=1,"VENCIDO",IF(AC463=2,"PRÓXIMO A VENCER",IF(AC463=3,"EN TERMINO",IF(AC463=4,"CON AVANCE",IF(AC463=5,"CUMPLIDO",))))),"")</f>
        <v>CUMPLIDO</v>
      </c>
      <c r="X463" s="96" t="s">
        <v>165</v>
      </c>
      <c r="Y463" s="104" t="str">
        <f t="shared" si="112"/>
        <v>H5R14</v>
      </c>
      <c r="Z463" s="104">
        <f>IF(A463&lt;&gt;"",1,Z462+1)</f>
        <v>1</v>
      </c>
      <c r="AA463" s="104" t="str">
        <f t="shared" si="114"/>
        <v>H5R14 - 1</v>
      </c>
      <c r="AB463" s="150">
        <f t="shared" si="107"/>
        <v>5</v>
      </c>
      <c r="AC463" s="150">
        <f t="shared" si="106"/>
        <v>5</v>
      </c>
      <c r="AD463" s="150" t="str">
        <f>IF(A463&lt;&gt;"",MID(F463,1,FIND(" ",F463,1)-1),AD462)</f>
        <v>H5R14.</v>
      </c>
      <c r="AE463" s="150" t="str">
        <f t="shared" si="108"/>
        <v>H5R14</v>
      </c>
      <c r="AF463" s="62"/>
      <c r="AG463" s="62"/>
    </row>
    <row r="464" spans="1:33" s="13" customFormat="1" ht="350.1" customHeight="1" x14ac:dyDescent="0.2">
      <c r="A464" s="141" t="str">
        <f>IF(ISBLANK(D464),"",COUNTA($D$2:D464))</f>
        <v/>
      </c>
      <c r="B464" s="125">
        <f t="shared" si="113"/>
        <v>463</v>
      </c>
      <c r="C464" s="73"/>
      <c r="D464" s="88"/>
      <c r="E464" s="88" t="s">
        <v>34</v>
      </c>
      <c r="F464" s="85" t="s">
        <v>450</v>
      </c>
      <c r="G464" s="85" t="s">
        <v>451</v>
      </c>
      <c r="H464" s="85" t="s">
        <v>1602</v>
      </c>
      <c r="I464" s="86" t="s">
        <v>1604</v>
      </c>
      <c r="J464" s="88" t="s">
        <v>1600</v>
      </c>
      <c r="K464" s="73">
        <v>4</v>
      </c>
      <c r="L464" s="77">
        <v>44044</v>
      </c>
      <c r="M464" s="77">
        <v>44316</v>
      </c>
      <c r="N464" s="78">
        <f t="shared" si="111"/>
        <v>38.857142857142854</v>
      </c>
      <c r="O464" s="73" t="s">
        <v>2033</v>
      </c>
      <c r="P464" s="76">
        <v>4</v>
      </c>
      <c r="Q464" s="79">
        <f>IF(P464/K464&gt;1,100,+P464/K464*100)</f>
        <v>100</v>
      </c>
      <c r="R464" s="89">
        <f>+N464*Q464/100</f>
        <v>38.857142857142854</v>
      </c>
      <c r="S464" s="89">
        <f>IF(M464&lt;=$AG$1,R464,0)</f>
        <v>38.857142857142854</v>
      </c>
      <c r="T464" s="89">
        <f>IF($AG$1&gt;=M464,N464,0)</f>
        <v>38.857142857142854</v>
      </c>
      <c r="U464" s="73"/>
      <c r="V464" s="100" t="str">
        <f>IF(Q464=100,"CUMPLIDA",IF(M464-$AG$1&lt;0,"VENCIDA",IF(M464-$AG$1&lt;=30,"PRÓXIMA A VENCER",IF(Q464&gt;0,"CON AVANCE","EN TERMINO"))))</f>
        <v>CUMPLIDA</v>
      </c>
      <c r="W464" s="100" t="str">
        <f>IF(A464&lt;&gt;"",IF(AC464=1,"VENCIDO",IF(AC464=2,"PRÓXIMO A VENCER",IF(AC464=3,"EN TERMINO",IF(AC464=4,"CON AVANCE",IF(AC464=5,"CUMPLIDO",))))),"")</f>
        <v/>
      </c>
      <c r="X464" s="96" t="s">
        <v>165</v>
      </c>
      <c r="Y464" s="104" t="str">
        <f t="shared" si="112"/>
        <v>H5R14</v>
      </c>
      <c r="Z464" s="104">
        <f>IF(A464&lt;&gt;"",1,Z463+1)</f>
        <v>2</v>
      </c>
      <c r="AA464" s="104" t="str">
        <f t="shared" si="114"/>
        <v>H5R14 - 2</v>
      </c>
      <c r="AB464" s="150">
        <f t="shared" si="107"/>
        <v>5</v>
      </c>
      <c r="AC464" s="150">
        <f t="shared" si="106"/>
        <v>5</v>
      </c>
      <c r="AD464" s="150" t="str">
        <f>IF(A464&lt;&gt;"",MID(F464,1,FIND(" ",F464,1)-1),AD463)</f>
        <v>H5R14.</v>
      </c>
      <c r="AE464" s="150" t="str">
        <f t="shared" si="108"/>
        <v>H5R14</v>
      </c>
      <c r="AF464" s="62"/>
      <c r="AG464" s="62"/>
    </row>
    <row r="465" spans="1:33" s="13" customFormat="1" ht="350.1" customHeight="1" x14ac:dyDescent="0.2">
      <c r="A465" s="141">
        <f>IF(ISBLANK(D465),"",COUNTA($D$2:D465))</f>
        <v>386</v>
      </c>
      <c r="B465" s="125">
        <f t="shared" si="113"/>
        <v>464</v>
      </c>
      <c r="C465" s="73"/>
      <c r="D465" s="88" t="s">
        <v>832</v>
      </c>
      <c r="E465" s="88" t="s">
        <v>25</v>
      </c>
      <c r="F465" s="85" t="s">
        <v>1164</v>
      </c>
      <c r="G465" s="85" t="s">
        <v>46</v>
      </c>
      <c r="H465" s="85" t="s">
        <v>329</v>
      </c>
      <c r="I465" s="86" t="s">
        <v>330</v>
      </c>
      <c r="J465" s="88" t="s">
        <v>21</v>
      </c>
      <c r="K465" s="73">
        <v>3</v>
      </c>
      <c r="L465" s="77">
        <v>43040</v>
      </c>
      <c r="M465" s="77">
        <v>43312</v>
      </c>
      <c r="N465" s="78">
        <f t="shared" si="111"/>
        <v>38.857142857142854</v>
      </c>
      <c r="O465" s="76" t="s">
        <v>2070</v>
      </c>
      <c r="P465" s="76">
        <v>3</v>
      </c>
      <c r="Q465" s="79">
        <f>IF(P465/K465&gt;1,100,+P465/K465*100)</f>
        <v>100</v>
      </c>
      <c r="R465" s="89">
        <f>+N465*Q465/100</f>
        <v>38.857142857142854</v>
      </c>
      <c r="S465" s="89">
        <f>IF(M465&lt;=$AG$1,R465,0)</f>
        <v>38.857142857142854</v>
      </c>
      <c r="T465" s="89">
        <f>IF($AG$1&gt;=M465,N465,0)</f>
        <v>38.857142857142854</v>
      </c>
      <c r="U465" s="73"/>
      <c r="V465" s="100" t="str">
        <f>IF(Q465=100,"CUMPLIDA",IF(M465-$AG$1&lt;0,"VENCIDA",IF(M465-$AG$1&lt;=30,"PRÓXIMA A VENCER",IF(Q465&gt;0,"CON AVANCE","EN TERMINO"))))</f>
        <v>CUMPLIDA</v>
      </c>
      <c r="W465" s="100" t="str">
        <f>IF(A465&lt;&gt;"",IF(AC465=1,"VENCIDO",IF(AC465=2,"PRÓXIMO A VENCER",IF(AC465=3,"EN TERMINO",IF(AC465=4,"CON AVANCE",IF(AC465=5,"CUMPLIDO",))))),"")</f>
        <v>CUMPLIDO</v>
      </c>
      <c r="X465" s="96" t="s">
        <v>165</v>
      </c>
      <c r="Y465" s="104" t="str">
        <f t="shared" si="112"/>
        <v>H6R14</v>
      </c>
      <c r="Z465" s="104">
        <f>IF(A465&lt;&gt;"",1,Z464+1)</f>
        <v>1</v>
      </c>
      <c r="AA465" s="104" t="str">
        <f t="shared" si="114"/>
        <v>H6R14 - 1</v>
      </c>
      <c r="AB465" s="150">
        <f t="shared" si="107"/>
        <v>5</v>
      </c>
      <c r="AC465" s="150">
        <f t="shared" si="106"/>
        <v>5</v>
      </c>
      <c r="AD465" s="150" t="str">
        <f>IF(A465&lt;&gt;"",MID(F465,1,FIND(" ",F465,1)-1),AD464)</f>
        <v>H6R14.</v>
      </c>
      <c r="AE465" s="150" t="str">
        <f t="shared" si="108"/>
        <v>H6R14</v>
      </c>
      <c r="AF465" s="62"/>
      <c r="AG465" s="62"/>
    </row>
    <row r="466" spans="1:33" s="13" customFormat="1" ht="350.1" customHeight="1" x14ac:dyDescent="0.2">
      <c r="A466" s="141">
        <f>IF(ISBLANK(D466),"",COUNTA($D$2:D466))</f>
        <v>387</v>
      </c>
      <c r="B466" s="125">
        <f t="shared" si="113"/>
        <v>465</v>
      </c>
      <c r="C466" s="73"/>
      <c r="D466" s="88" t="s">
        <v>832</v>
      </c>
      <c r="E466" s="88" t="s">
        <v>30</v>
      </c>
      <c r="F466" s="85" t="s">
        <v>1165</v>
      </c>
      <c r="G466" s="86" t="s">
        <v>48</v>
      </c>
      <c r="H466" s="86" t="s">
        <v>332</v>
      </c>
      <c r="I466" s="86" t="s">
        <v>333</v>
      </c>
      <c r="J466" s="88" t="s">
        <v>334</v>
      </c>
      <c r="K466" s="73">
        <v>2</v>
      </c>
      <c r="L466" s="77">
        <v>43040</v>
      </c>
      <c r="M466" s="77">
        <v>43189</v>
      </c>
      <c r="N466" s="78">
        <f t="shared" si="111"/>
        <v>21.285714285714285</v>
      </c>
      <c r="O466" s="76" t="s">
        <v>2070</v>
      </c>
      <c r="P466" s="76">
        <v>2</v>
      </c>
      <c r="Q466" s="79">
        <f>IF(P466/K466&gt;1,100,+P466/K466*100)</f>
        <v>100</v>
      </c>
      <c r="R466" s="89">
        <f>+N466*Q466/100</f>
        <v>21.285714285714285</v>
      </c>
      <c r="S466" s="89">
        <f>IF(M466&lt;=$AG$1,R466,0)</f>
        <v>21.285714285714285</v>
      </c>
      <c r="T466" s="89">
        <f>IF($AG$1&gt;=M466,N466,0)</f>
        <v>21.285714285714285</v>
      </c>
      <c r="U466" s="73"/>
      <c r="V466" s="100" t="str">
        <f>IF(Q466=100,"CUMPLIDA",IF(M466-$AG$1&lt;0,"VENCIDA",IF(M466-$AG$1&lt;=30,"PRÓXIMA A VENCER",IF(Q466&gt;0,"CON AVANCE","EN TERMINO"))))</f>
        <v>CUMPLIDA</v>
      </c>
      <c r="W466" s="100" t="str">
        <f>IF(A466&lt;&gt;"",IF(AC466=1,"VENCIDO",IF(AC466=2,"PRÓXIMO A VENCER",IF(AC466=3,"EN TERMINO",IF(AC466=4,"CON AVANCE",IF(AC466=5,"CUMPLIDO",))))),"")</f>
        <v>CUMPLIDO</v>
      </c>
      <c r="X466" s="96" t="s">
        <v>165</v>
      </c>
      <c r="Y466" s="104" t="str">
        <f t="shared" si="112"/>
        <v>H9R14</v>
      </c>
      <c r="Z466" s="104">
        <f>IF(A466&lt;&gt;"",1,Z465+1)</f>
        <v>1</v>
      </c>
      <c r="AA466" s="104" t="str">
        <f t="shared" si="114"/>
        <v>H9R14 - 1</v>
      </c>
      <c r="AB466" s="150">
        <f t="shared" si="107"/>
        <v>5</v>
      </c>
      <c r="AC466" s="150">
        <f t="shared" ref="AC466:AC529" si="118">IF(Z467=Z466+1,MIN(AB466,AC467),AB466)</f>
        <v>5</v>
      </c>
      <c r="AD466" s="150" t="str">
        <f>IF(A466&lt;&gt;"",MID(F466,1,FIND(" ",F466,1)-1),AD465)</f>
        <v>H9R14.</v>
      </c>
      <c r="AE466" s="150" t="str">
        <f t="shared" si="108"/>
        <v>H9R14</v>
      </c>
      <c r="AF466" s="62"/>
      <c r="AG466" s="62"/>
    </row>
    <row r="467" spans="1:33" s="13" customFormat="1" ht="350.1" customHeight="1" x14ac:dyDescent="0.2">
      <c r="A467" s="141">
        <f>IF(ISBLANK(D467),"",COUNTA($D$2:D467))</f>
        <v>388</v>
      </c>
      <c r="B467" s="125">
        <f t="shared" si="113"/>
        <v>466</v>
      </c>
      <c r="C467" s="73"/>
      <c r="D467" s="88" t="s">
        <v>832</v>
      </c>
      <c r="E467" s="88" t="s">
        <v>25</v>
      </c>
      <c r="F467" s="85" t="s">
        <v>578</v>
      </c>
      <c r="G467" s="86" t="s">
        <v>49</v>
      </c>
      <c r="H467" s="86" t="s">
        <v>576</v>
      </c>
      <c r="I467" s="86" t="s">
        <v>579</v>
      </c>
      <c r="J467" s="88" t="s">
        <v>577</v>
      </c>
      <c r="K467" s="73">
        <v>2</v>
      </c>
      <c r="L467" s="77">
        <v>43040</v>
      </c>
      <c r="M467" s="77">
        <v>43189</v>
      </c>
      <c r="N467" s="78">
        <f t="shared" si="111"/>
        <v>21.285714285714285</v>
      </c>
      <c r="O467" s="74" t="s">
        <v>2036</v>
      </c>
      <c r="P467" s="76">
        <v>2</v>
      </c>
      <c r="Q467" s="79">
        <f>IF(P467/K467&gt;1,100,+P467/K467*100)</f>
        <v>100</v>
      </c>
      <c r="R467" s="89">
        <f>+N467*Q467/100</f>
        <v>21.285714285714285</v>
      </c>
      <c r="S467" s="89">
        <f>IF(M467&lt;=$AG$1,R467,0)</f>
        <v>21.285714285714285</v>
      </c>
      <c r="T467" s="89">
        <f>IF($AG$1&gt;=M467,N467,0)</f>
        <v>21.285714285714285</v>
      </c>
      <c r="U467" s="73"/>
      <c r="V467" s="100" t="str">
        <f>IF(Q467=100,"CUMPLIDA",IF(M467-$AG$1&lt;0,"VENCIDA",IF(M467-$AG$1&lt;=30,"PRÓXIMA A VENCER",IF(Q467&gt;0,"CON AVANCE","EN TERMINO"))))</f>
        <v>CUMPLIDA</v>
      </c>
      <c r="W467" s="100" t="str">
        <f>IF(A467&lt;&gt;"",IF(AC467=1,"VENCIDO",IF(AC467=2,"PRÓXIMO A VENCER",IF(AC467=3,"EN TERMINO",IF(AC467=4,"CON AVANCE",IF(AC467=5,"CUMPLIDO",))))),"")</f>
        <v>CUMPLIDO</v>
      </c>
      <c r="X467" s="96" t="s">
        <v>165</v>
      </c>
      <c r="Y467" s="104" t="str">
        <f t="shared" si="112"/>
        <v>H11R14</v>
      </c>
      <c r="Z467" s="104">
        <f>IF(A467&lt;&gt;"",1,Z466+1)</f>
        <v>1</v>
      </c>
      <c r="AA467" s="104" t="str">
        <f t="shared" si="114"/>
        <v>H11R14 - 1</v>
      </c>
      <c r="AB467" s="150">
        <f t="shared" ref="AB467:AB530" si="119">IF(V467="VENCIDA",1,IF(V467="PRÓXIMA A VENCER",2,IF(V467="EN TERMINO",3,IF(V467="CON AVANCE",4,IF(V467="CUMPLIDA",5,)))))</f>
        <v>5</v>
      </c>
      <c r="AC467" s="150">
        <f t="shared" si="118"/>
        <v>5</v>
      </c>
      <c r="AD467" s="150" t="str">
        <f>IF(A467&lt;&gt;"",MID(F467,1,FIND(" ",F467,1)-1),AD466)</f>
        <v>H11R14.</v>
      </c>
      <c r="AE467" s="150" t="str">
        <f t="shared" ref="AE467:AE530" si="120">IFERROR(MID(AD467,1,FIND(".",AD467,1)-1),AD467)</f>
        <v>H11R14</v>
      </c>
      <c r="AF467" s="62"/>
      <c r="AG467" s="62"/>
    </row>
    <row r="468" spans="1:33" s="13" customFormat="1" ht="350.1" customHeight="1" x14ac:dyDescent="0.2">
      <c r="A468" s="141">
        <f>IF(ISBLANK(D468),"",COUNTA($D$2:D468))</f>
        <v>389</v>
      </c>
      <c r="B468" s="125">
        <f t="shared" si="113"/>
        <v>467</v>
      </c>
      <c r="C468" s="73"/>
      <c r="D468" s="88" t="s">
        <v>832</v>
      </c>
      <c r="E468" s="88" t="s">
        <v>31</v>
      </c>
      <c r="F468" s="85" t="s">
        <v>1166</v>
      </c>
      <c r="G468" s="86" t="s">
        <v>50</v>
      </c>
      <c r="H468" s="98" t="s">
        <v>307</v>
      </c>
      <c r="I468" s="85" t="s">
        <v>308</v>
      </c>
      <c r="J468" s="102" t="s">
        <v>286</v>
      </c>
      <c r="K468" s="102">
        <v>3</v>
      </c>
      <c r="L468" s="135">
        <v>43040</v>
      </c>
      <c r="M468" s="135">
        <v>43403</v>
      </c>
      <c r="N468" s="78">
        <f t="shared" si="111"/>
        <v>51.857142857142854</v>
      </c>
      <c r="O468" s="74" t="s">
        <v>2036</v>
      </c>
      <c r="P468" s="76">
        <v>3</v>
      </c>
      <c r="Q468" s="79">
        <f>IF(P468/K468&gt;1,100,+P468/K468*100)</f>
        <v>100</v>
      </c>
      <c r="R468" s="89">
        <f>+N468*Q468/100</f>
        <v>51.857142857142854</v>
      </c>
      <c r="S468" s="89">
        <f>IF(M468&lt;=$AG$1,R468,0)</f>
        <v>51.857142857142854</v>
      </c>
      <c r="T468" s="89">
        <f>IF($AG$1&gt;=M468,N468,0)</f>
        <v>51.857142857142854</v>
      </c>
      <c r="U468" s="73"/>
      <c r="V468" s="100" t="str">
        <f>IF(Q468=100,"CUMPLIDA",IF(M468-$AG$1&lt;0,"VENCIDA",IF(M468-$AG$1&lt;=30,"PRÓXIMA A VENCER",IF(Q468&gt;0,"CON AVANCE","EN TERMINO"))))</f>
        <v>CUMPLIDA</v>
      </c>
      <c r="W468" s="100" t="str">
        <f>IF(A468&lt;&gt;"",IF(AC468=1,"VENCIDO",IF(AC468=2,"PRÓXIMO A VENCER",IF(AC468=3,"EN TERMINO",IF(AC468=4,"CON AVANCE",IF(AC468=5,"CUMPLIDO",))))),"")</f>
        <v>CUMPLIDO</v>
      </c>
      <c r="X468" s="96" t="s">
        <v>165</v>
      </c>
      <c r="Y468" s="104" t="str">
        <f t="shared" si="112"/>
        <v>H13R14</v>
      </c>
      <c r="Z468" s="104">
        <f>IF(A468&lt;&gt;"",1,Z467+1)</f>
        <v>1</v>
      </c>
      <c r="AA468" s="104" t="str">
        <f t="shared" si="114"/>
        <v>H13R14 - 1</v>
      </c>
      <c r="AB468" s="150">
        <f t="shared" si="119"/>
        <v>5</v>
      </c>
      <c r="AC468" s="150">
        <f t="shared" si="118"/>
        <v>5</v>
      </c>
      <c r="AD468" s="150" t="str">
        <f>IF(A468&lt;&gt;"",MID(F468,1,FIND(" ",F468,1)-1),AD467)</f>
        <v>H13R14.</v>
      </c>
      <c r="AE468" s="150" t="str">
        <f t="shared" si="120"/>
        <v>H13R14</v>
      </c>
      <c r="AF468" s="62"/>
      <c r="AG468" s="62"/>
    </row>
    <row r="469" spans="1:33" s="13" customFormat="1" ht="350.1" customHeight="1" x14ac:dyDescent="0.2">
      <c r="A469" s="141">
        <f>IF(ISBLANK(D469),"",COUNTA($D$2:D469))</f>
        <v>390</v>
      </c>
      <c r="B469" s="125">
        <f t="shared" si="113"/>
        <v>468</v>
      </c>
      <c r="C469" s="73"/>
      <c r="D469" s="88" t="s">
        <v>995</v>
      </c>
      <c r="E469" s="88" t="s">
        <v>25</v>
      </c>
      <c r="F469" s="85" t="s">
        <v>1167</v>
      </c>
      <c r="G469" s="86" t="s">
        <v>51</v>
      </c>
      <c r="H469" s="85" t="s">
        <v>309</v>
      </c>
      <c r="I469" s="85" t="s">
        <v>310</v>
      </c>
      <c r="J469" s="102" t="s">
        <v>311</v>
      </c>
      <c r="K469" s="103">
        <v>1</v>
      </c>
      <c r="L469" s="135">
        <v>43132</v>
      </c>
      <c r="M469" s="135">
        <v>43159</v>
      </c>
      <c r="N469" s="78">
        <f t="shared" si="111"/>
        <v>3.8571428571428572</v>
      </c>
      <c r="O469" s="76" t="s">
        <v>2032</v>
      </c>
      <c r="P469" s="76">
        <v>1</v>
      </c>
      <c r="Q469" s="79">
        <f>IF(P469/K469&gt;1,100,+P469/K469*100)</f>
        <v>100</v>
      </c>
      <c r="R469" s="89">
        <f>+N469*Q469/100</f>
        <v>3.8571428571428572</v>
      </c>
      <c r="S469" s="89">
        <f>IF(M469&lt;=$AG$1,R469,0)</f>
        <v>3.8571428571428572</v>
      </c>
      <c r="T469" s="89">
        <f>IF($AG$1&gt;=M469,N469,0)</f>
        <v>3.8571428571428572</v>
      </c>
      <c r="U469" s="73"/>
      <c r="V469" s="100" t="str">
        <f>IF(Q469=100,"CUMPLIDA",IF(M469-$AG$1&lt;0,"VENCIDA",IF(M469-$AG$1&lt;=30,"PRÓXIMA A VENCER",IF(Q469&gt;0,"CON AVANCE","EN TERMINO"))))</f>
        <v>CUMPLIDA</v>
      </c>
      <c r="W469" s="100" t="str">
        <f>IF(A469&lt;&gt;"",IF(AC469=1,"VENCIDO",IF(AC469=2,"PRÓXIMO A VENCER",IF(AC469=3,"EN TERMINO",IF(AC469=4,"CON AVANCE",IF(AC469=5,"CUMPLIDO",))))),"")</f>
        <v>CUMPLIDO</v>
      </c>
      <c r="X469" s="96" t="s">
        <v>165</v>
      </c>
      <c r="Y469" s="104" t="str">
        <f t="shared" si="112"/>
        <v>H17R14</v>
      </c>
      <c r="Z469" s="104">
        <f>IF(A469&lt;&gt;"",1,Z468+1)</f>
        <v>1</v>
      </c>
      <c r="AA469" s="104" t="str">
        <f t="shared" si="114"/>
        <v>H17R14 - 1</v>
      </c>
      <c r="AB469" s="150">
        <f t="shared" si="119"/>
        <v>5</v>
      </c>
      <c r="AC469" s="150">
        <f t="shared" si="118"/>
        <v>5</v>
      </c>
      <c r="AD469" s="150" t="str">
        <f>IF(A469&lt;&gt;"",MID(F469,1,FIND(" ",F469,1)-1),AD468)</f>
        <v>H17R14.</v>
      </c>
      <c r="AE469" s="150" t="str">
        <f t="shared" si="120"/>
        <v>H17R14</v>
      </c>
      <c r="AF469" s="62"/>
      <c r="AG469" s="62"/>
    </row>
    <row r="470" spans="1:33" s="13" customFormat="1" ht="350.1" customHeight="1" x14ac:dyDescent="0.2">
      <c r="A470" s="141">
        <f>IF(ISBLANK(D470),"",COUNTA($D$2:D470))</f>
        <v>391</v>
      </c>
      <c r="B470" s="125">
        <f t="shared" si="113"/>
        <v>469</v>
      </c>
      <c r="C470" s="73"/>
      <c r="D470" s="88" t="s">
        <v>832</v>
      </c>
      <c r="E470" s="88" t="s">
        <v>25</v>
      </c>
      <c r="F470" s="85" t="s">
        <v>1168</v>
      </c>
      <c r="G470" s="86" t="s">
        <v>52</v>
      </c>
      <c r="H470" s="98" t="s">
        <v>312</v>
      </c>
      <c r="I470" s="85" t="s">
        <v>313</v>
      </c>
      <c r="J470" s="97" t="s">
        <v>314</v>
      </c>
      <c r="K470" s="103">
        <v>4</v>
      </c>
      <c r="L470" s="135">
        <v>43040</v>
      </c>
      <c r="M470" s="135">
        <v>43403</v>
      </c>
      <c r="N470" s="78">
        <f t="shared" si="111"/>
        <v>51.857142857142854</v>
      </c>
      <c r="O470" s="76" t="s">
        <v>2032</v>
      </c>
      <c r="P470" s="76">
        <v>4</v>
      </c>
      <c r="Q470" s="79">
        <f>IF(P470/K470&gt;1,100,+P470/K470*100)</f>
        <v>100</v>
      </c>
      <c r="R470" s="89">
        <f>+N470*Q470/100</f>
        <v>51.857142857142854</v>
      </c>
      <c r="S470" s="89">
        <f>IF(M470&lt;=$AG$1,R470,0)</f>
        <v>51.857142857142854</v>
      </c>
      <c r="T470" s="89">
        <f>IF($AG$1&gt;=M470,N470,0)</f>
        <v>51.857142857142854</v>
      </c>
      <c r="U470" s="73"/>
      <c r="V470" s="100" t="str">
        <f>IF(Q470=100,"CUMPLIDA",IF(M470-$AG$1&lt;0,"VENCIDA",IF(M470-$AG$1&lt;=30,"PRÓXIMA A VENCER",IF(Q470&gt;0,"CON AVANCE","EN TERMINO"))))</f>
        <v>CUMPLIDA</v>
      </c>
      <c r="W470" s="100" t="str">
        <f>IF(A470&lt;&gt;"",IF(AC470=1,"VENCIDO",IF(AC470=2,"PRÓXIMO A VENCER",IF(AC470=3,"EN TERMINO",IF(AC470=4,"CON AVANCE",IF(AC470=5,"CUMPLIDO",))))),"")</f>
        <v>CUMPLIDO</v>
      </c>
      <c r="X470" s="96" t="s">
        <v>165</v>
      </c>
      <c r="Y470" s="104" t="str">
        <f t="shared" si="112"/>
        <v>H20R14</v>
      </c>
      <c r="Z470" s="104">
        <f>IF(A470&lt;&gt;"",1,Z469+1)</f>
        <v>1</v>
      </c>
      <c r="AA470" s="104" t="str">
        <f t="shared" si="114"/>
        <v>H20R14 - 1</v>
      </c>
      <c r="AB470" s="150">
        <f t="shared" si="119"/>
        <v>5</v>
      </c>
      <c r="AC470" s="150">
        <f t="shared" si="118"/>
        <v>5</v>
      </c>
      <c r="AD470" s="150" t="str">
        <f>IF(A470&lt;&gt;"",MID(F470,1,FIND(" ",F470,1)-1),AD469)</f>
        <v>H20R14.</v>
      </c>
      <c r="AE470" s="150" t="str">
        <f t="shared" si="120"/>
        <v>H20R14</v>
      </c>
      <c r="AF470" s="62"/>
      <c r="AG470" s="62"/>
    </row>
    <row r="471" spans="1:33" s="13" customFormat="1" ht="350.1" customHeight="1" x14ac:dyDescent="0.2">
      <c r="A471" s="141">
        <f>IF(ISBLANK(D471),"",COUNTA($D$2:D471))</f>
        <v>392</v>
      </c>
      <c r="B471" s="125">
        <f t="shared" si="113"/>
        <v>470</v>
      </c>
      <c r="C471" s="73"/>
      <c r="D471" s="88" t="s">
        <v>992</v>
      </c>
      <c r="E471" s="88" t="s">
        <v>25</v>
      </c>
      <c r="F471" s="85" t="s">
        <v>969</v>
      </c>
      <c r="G471" s="187" t="s">
        <v>317</v>
      </c>
      <c r="H471" s="85" t="s">
        <v>737</v>
      </c>
      <c r="I471" s="85" t="s">
        <v>315</v>
      </c>
      <c r="J471" s="102" t="s">
        <v>9</v>
      </c>
      <c r="K471" s="102">
        <v>1</v>
      </c>
      <c r="L471" s="135">
        <v>43160</v>
      </c>
      <c r="M471" s="135">
        <v>43189</v>
      </c>
      <c r="N471" s="78">
        <f t="shared" si="111"/>
        <v>4.1428571428571432</v>
      </c>
      <c r="O471" s="76" t="s">
        <v>2032</v>
      </c>
      <c r="P471" s="76">
        <v>1</v>
      </c>
      <c r="Q471" s="79">
        <f>IF(P471/K471&gt;1,100,+P471/K471*100)</f>
        <v>100</v>
      </c>
      <c r="R471" s="89">
        <f>+N471*Q471/100</f>
        <v>4.1428571428571432</v>
      </c>
      <c r="S471" s="89">
        <f>IF(M471&lt;=$AG$1,R471,0)</f>
        <v>4.1428571428571432</v>
      </c>
      <c r="T471" s="89">
        <f>IF($AG$1&gt;=M471,N471,0)</f>
        <v>4.1428571428571432</v>
      </c>
      <c r="U471" s="73"/>
      <c r="V471" s="100" t="str">
        <f>IF(Q471=100,"CUMPLIDA",IF(M471-$AG$1&lt;0,"VENCIDA",IF(M471-$AG$1&lt;=30,"PRÓXIMA A VENCER",IF(Q471&gt;0,"CON AVANCE","EN TERMINO"))))</f>
        <v>CUMPLIDA</v>
      </c>
      <c r="W471" s="100" t="str">
        <f>IF(A471&lt;&gt;"",IF(AC471=1,"VENCIDO",IF(AC471=2,"PRÓXIMO A VENCER",IF(AC471=3,"EN TERMINO",IF(AC471=4,"CON AVANCE",IF(AC471=5,"CUMPLIDO",))))),"")</f>
        <v>CUMPLIDO</v>
      </c>
      <c r="X471" s="96" t="s">
        <v>165</v>
      </c>
      <c r="Y471" s="104" t="str">
        <f t="shared" si="112"/>
        <v>H21R14</v>
      </c>
      <c r="Z471" s="104">
        <f>IF(A471&lt;&gt;"",1,Z470+1)</f>
        <v>1</v>
      </c>
      <c r="AA471" s="104" t="str">
        <f t="shared" si="114"/>
        <v>H21R14 - 1</v>
      </c>
      <c r="AB471" s="150">
        <f t="shared" si="119"/>
        <v>5</v>
      </c>
      <c r="AC471" s="150">
        <f t="shared" si="118"/>
        <v>5</v>
      </c>
      <c r="AD471" s="150" t="str">
        <f>IF(A471&lt;&gt;"",MID(F471,1,FIND(" ",F471,1)-1),AD470)</f>
        <v>H21R14.</v>
      </c>
      <c r="AE471" s="150" t="str">
        <f t="shared" si="120"/>
        <v>H21R14</v>
      </c>
      <c r="AF471" s="62"/>
      <c r="AG471" s="62"/>
    </row>
    <row r="472" spans="1:33" s="13" customFormat="1" ht="350.1" customHeight="1" x14ac:dyDescent="0.2">
      <c r="A472" s="141" t="str">
        <f>IF(ISBLANK(D472),"",COUNTA($D$2:D472))</f>
        <v/>
      </c>
      <c r="B472" s="125">
        <f t="shared" si="113"/>
        <v>471</v>
      </c>
      <c r="C472" s="73"/>
      <c r="D472" s="88"/>
      <c r="E472" s="88" t="s">
        <v>25</v>
      </c>
      <c r="F472" s="85" t="s">
        <v>1169</v>
      </c>
      <c r="G472" s="187" t="s">
        <v>53</v>
      </c>
      <c r="H472" s="85" t="s">
        <v>738</v>
      </c>
      <c r="I472" s="85" t="s">
        <v>316</v>
      </c>
      <c r="J472" s="102" t="s">
        <v>8</v>
      </c>
      <c r="K472" s="102">
        <v>1</v>
      </c>
      <c r="L472" s="135">
        <v>43040</v>
      </c>
      <c r="M472" s="135">
        <v>43099</v>
      </c>
      <c r="N472" s="78">
        <f t="shared" si="111"/>
        <v>8.4285714285714288</v>
      </c>
      <c r="O472" s="76" t="s">
        <v>2032</v>
      </c>
      <c r="P472" s="76">
        <v>1</v>
      </c>
      <c r="Q472" s="79">
        <f>IF(P472/K472&gt;1,100,+P472/K472*100)</f>
        <v>100</v>
      </c>
      <c r="R472" s="89">
        <f>+N472*Q472/100</f>
        <v>8.4285714285714288</v>
      </c>
      <c r="S472" s="89">
        <f>IF(M472&lt;=$AG$1,R472,0)</f>
        <v>8.4285714285714288</v>
      </c>
      <c r="T472" s="89">
        <f>IF($AG$1&gt;=M472,N472,0)</f>
        <v>8.4285714285714288</v>
      </c>
      <c r="U472" s="73"/>
      <c r="V472" s="100" t="str">
        <f>IF(Q472=100,"CUMPLIDA",IF(M472-$AG$1&lt;0,"VENCIDA",IF(M472-$AG$1&lt;=30,"PRÓXIMA A VENCER",IF(Q472&gt;0,"CON AVANCE","EN TERMINO"))))</f>
        <v>CUMPLIDA</v>
      </c>
      <c r="W472" s="100" t="str">
        <f>IF(A472&lt;&gt;"",IF(AC472=1,"VENCIDO",IF(AC472=2,"PRÓXIMO A VENCER",IF(AC472=3,"EN TERMINO",IF(AC472=4,"CON AVANCE",IF(AC472=5,"CUMPLIDO",))))),"")</f>
        <v/>
      </c>
      <c r="X472" s="96" t="s">
        <v>165</v>
      </c>
      <c r="Y472" s="104" t="str">
        <f t="shared" si="112"/>
        <v>H21R14</v>
      </c>
      <c r="Z472" s="104">
        <f>IF(A472&lt;&gt;"",1,Z471+1)</f>
        <v>2</v>
      </c>
      <c r="AA472" s="104" t="str">
        <f t="shared" si="114"/>
        <v>H21R14 - 2</v>
      </c>
      <c r="AB472" s="150">
        <f t="shared" si="119"/>
        <v>5</v>
      </c>
      <c r="AC472" s="150">
        <f t="shared" si="118"/>
        <v>5</v>
      </c>
      <c r="AD472" s="150" t="str">
        <f>IF(A472&lt;&gt;"",MID(F472,1,FIND(" ",F472,1)-1),AD471)</f>
        <v>H21R14.</v>
      </c>
      <c r="AE472" s="150" t="str">
        <f t="shared" si="120"/>
        <v>H21R14</v>
      </c>
      <c r="AF472" s="62"/>
      <c r="AG472" s="62"/>
    </row>
    <row r="473" spans="1:33" s="13" customFormat="1" ht="350.1" customHeight="1" x14ac:dyDescent="0.2">
      <c r="A473" s="141">
        <f>IF(ISBLANK(D473),"",COUNTA($D$2:D473))</f>
        <v>393</v>
      </c>
      <c r="B473" s="125">
        <f t="shared" si="113"/>
        <v>472</v>
      </c>
      <c r="C473" s="73"/>
      <c r="D473" s="88" t="s">
        <v>832</v>
      </c>
      <c r="E473" s="88" t="s">
        <v>25</v>
      </c>
      <c r="F473" s="85" t="s">
        <v>583</v>
      </c>
      <c r="G473" s="187" t="s">
        <v>584</v>
      </c>
      <c r="H473" s="187" t="s">
        <v>580</v>
      </c>
      <c r="I473" s="187" t="s">
        <v>581</v>
      </c>
      <c r="J473" s="185" t="s">
        <v>582</v>
      </c>
      <c r="K473" s="73">
        <v>1</v>
      </c>
      <c r="L473" s="186">
        <v>43040</v>
      </c>
      <c r="M473" s="186">
        <v>43099</v>
      </c>
      <c r="N473" s="78">
        <f t="shared" si="111"/>
        <v>8.4285714285714288</v>
      </c>
      <c r="O473" s="74" t="s">
        <v>2036</v>
      </c>
      <c r="P473" s="76">
        <v>1</v>
      </c>
      <c r="Q473" s="79">
        <f>IF(P473/K473&gt;1,100,+P473/K473*100)</f>
        <v>100</v>
      </c>
      <c r="R473" s="89">
        <f>+N473*Q473/100</f>
        <v>8.4285714285714288</v>
      </c>
      <c r="S473" s="89">
        <f>IF(M473&lt;=$AG$1,R473,0)</f>
        <v>8.4285714285714288</v>
      </c>
      <c r="T473" s="89">
        <f>IF($AG$1&gt;=M473,N473,0)</f>
        <v>8.4285714285714288</v>
      </c>
      <c r="U473" s="73"/>
      <c r="V473" s="100" t="str">
        <f>IF(Q473=100,"CUMPLIDA",IF(M473-$AG$1&lt;0,"VENCIDA",IF(M473-$AG$1&lt;=30,"PRÓXIMA A VENCER",IF(Q473&gt;0,"CON AVANCE","EN TERMINO"))))</f>
        <v>CUMPLIDA</v>
      </c>
      <c r="W473" s="100" t="str">
        <f>IF(A473&lt;&gt;"",IF(AC473=1,"VENCIDO",IF(AC473=2,"PRÓXIMO A VENCER",IF(AC473=3,"EN TERMINO",IF(AC473=4,"CON AVANCE",IF(AC473=5,"CUMPLIDO",))))),"")</f>
        <v>CUMPLIDO</v>
      </c>
      <c r="X473" s="96" t="s">
        <v>165</v>
      </c>
      <c r="Y473" s="104" t="str">
        <f t="shared" si="112"/>
        <v>H22R14</v>
      </c>
      <c r="Z473" s="104">
        <f>IF(A473&lt;&gt;"",1,Z472+1)</f>
        <v>1</v>
      </c>
      <c r="AA473" s="104" t="str">
        <f t="shared" si="114"/>
        <v>H22R14 - 1</v>
      </c>
      <c r="AB473" s="150">
        <f t="shared" si="119"/>
        <v>5</v>
      </c>
      <c r="AC473" s="150">
        <f t="shared" si="118"/>
        <v>5</v>
      </c>
      <c r="AD473" s="150" t="str">
        <f>IF(A473&lt;&gt;"",MID(F473,1,FIND(" ",F473,1)-1),AD472)</f>
        <v>H22R14.</v>
      </c>
      <c r="AE473" s="150" t="str">
        <f t="shared" si="120"/>
        <v>H22R14</v>
      </c>
      <c r="AF473" s="62"/>
      <c r="AG473" s="62"/>
    </row>
    <row r="474" spans="1:33" s="13" customFormat="1" ht="350.1" customHeight="1" x14ac:dyDescent="0.2">
      <c r="A474" s="141">
        <f>IF(ISBLANK(D474),"",COUNTA($D$2:D474))</f>
        <v>394</v>
      </c>
      <c r="B474" s="125">
        <f t="shared" si="113"/>
        <v>473</v>
      </c>
      <c r="C474" s="73"/>
      <c r="D474" s="88" t="s">
        <v>976</v>
      </c>
      <c r="E474" s="88" t="s">
        <v>25</v>
      </c>
      <c r="F474" s="85" t="s">
        <v>986</v>
      </c>
      <c r="G474" s="86" t="s">
        <v>54</v>
      </c>
      <c r="H474" s="86" t="s">
        <v>1454</v>
      </c>
      <c r="I474" s="86" t="s">
        <v>1448</v>
      </c>
      <c r="J474" s="88" t="s">
        <v>1404</v>
      </c>
      <c r="K474" s="73">
        <v>1</v>
      </c>
      <c r="L474" s="77">
        <v>43862</v>
      </c>
      <c r="M474" s="77">
        <v>43979</v>
      </c>
      <c r="N474" s="78">
        <f t="shared" si="111"/>
        <v>16.714285714285715</v>
      </c>
      <c r="O474" s="73" t="s">
        <v>2043</v>
      </c>
      <c r="P474" s="76">
        <v>1</v>
      </c>
      <c r="Q474" s="79">
        <f>IF(P474/K474&gt;1,100,+P474/K474*100)</f>
        <v>100</v>
      </c>
      <c r="R474" s="89">
        <f>+N474*Q474/100</f>
        <v>16.714285714285715</v>
      </c>
      <c r="S474" s="89">
        <f>IF(M474&lt;=$AG$1,R474,0)</f>
        <v>16.714285714285715</v>
      </c>
      <c r="T474" s="89">
        <f>IF($AG$1&gt;=M474,N474,0)</f>
        <v>16.714285714285715</v>
      </c>
      <c r="U474" s="73"/>
      <c r="V474" s="100" t="str">
        <f>IF(Q474=100,"CUMPLIDA",IF(M474-$AG$1&lt;0,"VENCIDA",IF(M474-$AG$1&lt;=30,"PRÓXIMA A VENCER",IF(Q474&gt;0,"CON AVANCE","EN TERMINO"))))</f>
        <v>CUMPLIDA</v>
      </c>
      <c r="W474" s="100" t="str">
        <f>IF(A474&lt;&gt;"",IF(AC474=1,"VENCIDO",IF(AC474=2,"PRÓXIMO A VENCER",IF(AC474=3,"EN TERMINO",IF(AC474=4,"CON AVANCE",IF(AC474=5,"CUMPLIDO",))))),"")</f>
        <v>CUMPLIDO</v>
      </c>
      <c r="X474" s="96" t="s">
        <v>165</v>
      </c>
      <c r="Y474" s="104" t="str">
        <f t="shared" si="112"/>
        <v>H29R14</v>
      </c>
      <c r="Z474" s="104">
        <f>IF(A474&lt;&gt;"",1,Z473+1)</f>
        <v>1</v>
      </c>
      <c r="AA474" s="104" t="str">
        <f t="shared" si="114"/>
        <v>H29R14 - 1</v>
      </c>
      <c r="AB474" s="150">
        <f t="shared" si="119"/>
        <v>5</v>
      </c>
      <c r="AC474" s="150">
        <f t="shared" si="118"/>
        <v>5</v>
      </c>
      <c r="AD474" s="150" t="str">
        <f>IF(A474&lt;&gt;"",MID(F474,1,FIND(" ",F474,1)-1),AD473)</f>
        <v>H29R14.</v>
      </c>
      <c r="AE474" s="150" t="str">
        <f t="shared" si="120"/>
        <v>H29R14</v>
      </c>
      <c r="AF474" s="62"/>
      <c r="AG474" s="62"/>
    </row>
    <row r="475" spans="1:33" s="13" customFormat="1" ht="350.1" customHeight="1" x14ac:dyDescent="0.2">
      <c r="A475" s="141">
        <f>IF(ISBLANK(D475),"",COUNTA($D$2:D475))</f>
        <v>395</v>
      </c>
      <c r="B475" s="125">
        <f t="shared" si="113"/>
        <v>474</v>
      </c>
      <c r="C475" s="73"/>
      <c r="D475" s="88" t="s">
        <v>832</v>
      </c>
      <c r="E475" s="88" t="s">
        <v>25</v>
      </c>
      <c r="F475" s="86" t="s">
        <v>585</v>
      </c>
      <c r="G475" s="187" t="s">
        <v>55</v>
      </c>
      <c r="H475" s="86" t="s">
        <v>1454</v>
      </c>
      <c r="I475" s="86" t="s">
        <v>1403</v>
      </c>
      <c r="J475" s="88" t="s">
        <v>1404</v>
      </c>
      <c r="K475" s="73">
        <v>1</v>
      </c>
      <c r="L475" s="77">
        <v>43862</v>
      </c>
      <c r="M475" s="77">
        <v>43979</v>
      </c>
      <c r="N475" s="78">
        <f t="shared" si="111"/>
        <v>16.714285714285715</v>
      </c>
      <c r="O475" s="73" t="s">
        <v>2043</v>
      </c>
      <c r="P475" s="76">
        <v>1</v>
      </c>
      <c r="Q475" s="79">
        <f>IF(P475/K475&gt;1,100,+P475/K475*100)</f>
        <v>100</v>
      </c>
      <c r="R475" s="89">
        <f>+N475*Q475/100</f>
        <v>16.714285714285715</v>
      </c>
      <c r="S475" s="89">
        <f>IF(M475&lt;=$AG$1,R475,0)</f>
        <v>16.714285714285715</v>
      </c>
      <c r="T475" s="89">
        <f>IF($AG$1&gt;=M475,N475,0)</f>
        <v>16.714285714285715</v>
      </c>
      <c r="U475" s="73"/>
      <c r="V475" s="100" t="str">
        <f>IF(Q475=100,"CUMPLIDA",IF(M475-$AG$1&lt;0,"VENCIDA",IF(M475-$AG$1&lt;=30,"PRÓXIMA A VENCER",IF(Q475&gt;0,"CON AVANCE","EN TERMINO"))))</f>
        <v>CUMPLIDA</v>
      </c>
      <c r="W475" s="100" t="str">
        <f>IF(A475&lt;&gt;"",IF(AC475=1,"VENCIDO",IF(AC475=2,"PRÓXIMO A VENCER",IF(AC475=3,"EN TERMINO",IF(AC475=4,"CON AVANCE",IF(AC475=5,"CUMPLIDO",))))),"")</f>
        <v>CUMPLIDO</v>
      </c>
      <c r="X475" s="96" t="s">
        <v>165</v>
      </c>
      <c r="Y475" s="104" t="str">
        <f t="shared" si="112"/>
        <v>H31R14</v>
      </c>
      <c r="Z475" s="104">
        <f>IF(A475&lt;&gt;"",1,Z474+1)</f>
        <v>1</v>
      </c>
      <c r="AA475" s="104" t="str">
        <f t="shared" si="114"/>
        <v>H31R14 - 1</v>
      </c>
      <c r="AB475" s="150">
        <f t="shared" si="119"/>
        <v>5</v>
      </c>
      <c r="AC475" s="150">
        <f t="shared" si="118"/>
        <v>5</v>
      </c>
      <c r="AD475" s="150" t="str">
        <f>IF(A475&lt;&gt;"",MID(F475,1,FIND(" ",F475,1)-1),AD474)</f>
        <v>H31R14.</v>
      </c>
      <c r="AE475" s="150" t="str">
        <f t="shared" si="120"/>
        <v>H31R14</v>
      </c>
      <c r="AF475" s="62"/>
      <c r="AG475" s="62"/>
    </row>
    <row r="476" spans="1:33" s="13" customFormat="1" ht="350.1" customHeight="1" x14ac:dyDescent="0.2">
      <c r="A476" s="141">
        <f>IF(ISBLANK(D476),"",COUNTA($D$2:D476))</f>
        <v>396</v>
      </c>
      <c r="B476" s="125">
        <f t="shared" si="113"/>
        <v>475</v>
      </c>
      <c r="C476" s="73"/>
      <c r="D476" s="88" t="s">
        <v>832</v>
      </c>
      <c r="E476" s="88" t="s">
        <v>30</v>
      </c>
      <c r="F476" s="86" t="s">
        <v>586</v>
      </c>
      <c r="G476" s="187" t="s">
        <v>56</v>
      </c>
      <c r="H476" s="86" t="s">
        <v>1454</v>
      </c>
      <c r="I476" s="86" t="s">
        <v>1403</v>
      </c>
      <c r="J476" s="88" t="s">
        <v>1404</v>
      </c>
      <c r="K476" s="73">
        <v>1</v>
      </c>
      <c r="L476" s="77">
        <v>43862</v>
      </c>
      <c r="M476" s="77">
        <v>43979</v>
      </c>
      <c r="N476" s="78">
        <f t="shared" si="111"/>
        <v>16.714285714285715</v>
      </c>
      <c r="O476" s="73" t="s">
        <v>2043</v>
      </c>
      <c r="P476" s="76">
        <v>1</v>
      </c>
      <c r="Q476" s="79">
        <f>IF(P476/K476&gt;1,100,+P476/K476*100)</f>
        <v>100</v>
      </c>
      <c r="R476" s="89">
        <f>+N476*Q476/100</f>
        <v>16.714285714285715</v>
      </c>
      <c r="S476" s="89">
        <f>IF(M476&lt;=$AG$1,R476,0)</f>
        <v>16.714285714285715</v>
      </c>
      <c r="T476" s="89">
        <f>IF($AG$1&gt;=M476,N476,0)</f>
        <v>16.714285714285715</v>
      </c>
      <c r="U476" s="73"/>
      <c r="V476" s="100" t="str">
        <f>IF(Q476=100,"CUMPLIDA",IF(M476-$AG$1&lt;0,"VENCIDA",IF(M476-$AG$1&lt;=30,"PRÓXIMA A VENCER",IF(Q476&gt;0,"CON AVANCE","EN TERMINO"))))</f>
        <v>CUMPLIDA</v>
      </c>
      <c r="W476" s="100" t="str">
        <f>IF(A476&lt;&gt;"",IF(AC476=1,"VENCIDO",IF(AC476=2,"PRÓXIMO A VENCER",IF(AC476=3,"EN TERMINO",IF(AC476=4,"CON AVANCE",IF(AC476=5,"CUMPLIDO",))))),"")</f>
        <v>CUMPLIDO</v>
      </c>
      <c r="X476" s="96" t="s">
        <v>165</v>
      </c>
      <c r="Y476" s="104" t="str">
        <f t="shared" si="112"/>
        <v>H32R14</v>
      </c>
      <c r="Z476" s="104">
        <f>IF(A476&lt;&gt;"",1,Z475+1)</f>
        <v>1</v>
      </c>
      <c r="AA476" s="104" t="str">
        <f t="shared" si="114"/>
        <v>H32R14 - 1</v>
      </c>
      <c r="AB476" s="150">
        <f t="shared" si="119"/>
        <v>5</v>
      </c>
      <c r="AC476" s="150">
        <f t="shared" si="118"/>
        <v>5</v>
      </c>
      <c r="AD476" s="150" t="str">
        <f>IF(A476&lt;&gt;"",MID(F476,1,FIND(" ",F476,1)-1),AD475)</f>
        <v>H32R14.</v>
      </c>
      <c r="AE476" s="150" t="str">
        <f t="shared" si="120"/>
        <v>H32R14</v>
      </c>
      <c r="AF476" s="62"/>
      <c r="AG476" s="62"/>
    </row>
    <row r="477" spans="1:33" s="13" customFormat="1" ht="350.1" customHeight="1" x14ac:dyDescent="0.2">
      <c r="A477" s="141">
        <f>IF(ISBLANK(D477),"",COUNTA($D$2:D477))</f>
        <v>397</v>
      </c>
      <c r="B477" s="125">
        <f t="shared" si="113"/>
        <v>476</v>
      </c>
      <c r="C477" s="73"/>
      <c r="D477" s="88" t="s">
        <v>832</v>
      </c>
      <c r="E477" s="88" t="s">
        <v>25</v>
      </c>
      <c r="F477" s="86" t="s">
        <v>1170</v>
      </c>
      <c r="G477" s="86" t="s">
        <v>57</v>
      </c>
      <c r="H477" s="86" t="s">
        <v>794</v>
      </c>
      <c r="I477" s="86" t="s">
        <v>739</v>
      </c>
      <c r="J477" s="88" t="s">
        <v>8</v>
      </c>
      <c r="K477" s="73">
        <v>1</v>
      </c>
      <c r="L477" s="77">
        <v>43040</v>
      </c>
      <c r="M477" s="77">
        <v>43099</v>
      </c>
      <c r="N477" s="78">
        <f t="shared" ref="N477:N498" si="121">(+M477-L477)/7</f>
        <v>8.4285714285714288</v>
      </c>
      <c r="O477" s="73" t="s">
        <v>2035</v>
      </c>
      <c r="P477" s="76">
        <v>1</v>
      </c>
      <c r="Q477" s="79">
        <f>IF(P477/K477&gt;1,100,+P477/K477*100)</f>
        <v>100</v>
      </c>
      <c r="R477" s="89">
        <f>+N477*Q477/100</f>
        <v>8.4285714285714288</v>
      </c>
      <c r="S477" s="89">
        <f>IF(M477&lt;=$AG$1,R477,0)</f>
        <v>8.4285714285714288</v>
      </c>
      <c r="T477" s="89">
        <f>IF($AG$1&gt;=M477,N477,0)</f>
        <v>8.4285714285714288</v>
      </c>
      <c r="U477" s="73"/>
      <c r="V477" s="100" t="str">
        <f>IF(Q477=100,"CUMPLIDA",IF(M477-$AG$1&lt;0,"VENCIDA",IF(M477-$AG$1&lt;=30,"PRÓXIMA A VENCER",IF(Q477&gt;0,"CON AVANCE","EN TERMINO"))))</f>
        <v>CUMPLIDA</v>
      </c>
      <c r="W477" s="100" t="str">
        <f>IF(A477&lt;&gt;"",IF(AC477=1,"VENCIDO",IF(AC477=2,"PRÓXIMO A VENCER",IF(AC477=3,"EN TERMINO",IF(AC477=4,"CON AVANCE",IF(AC477=5,"CUMPLIDO",))))),"")</f>
        <v>CUMPLIDO</v>
      </c>
      <c r="X477" s="96" t="s">
        <v>165</v>
      </c>
      <c r="Y477" s="104" t="str">
        <f t="shared" si="112"/>
        <v>H34R14</v>
      </c>
      <c r="Z477" s="104">
        <f>IF(A477&lt;&gt;"",1,Z476+1)</f>
        <v>1</v>
      </c>
      <c r="AA477" s="104" t="str">
        <f t="shared" si="114"/>
        <v>H34R14 - 1</v>
      </c>
      <c r="AB477" s="150">
        <f t="shared" si="119"/>
        <v>5</v>
      </c>
      <c r="AC477" s="150">
        <f t="shared" si="118"/>
        <v>5</v>
      </c>
      <c r="AD477" s="150" t="str">
        <f>IF(A477&lt;&gt;"",MID(F477,1,FIND(" ",F477,1)-1),AD476)</f>
        <v>H34R14.</v>
      </c>
      <c r="AE477" s="150" t="str">
        <f t="shared" si="120"/>
        <v>H34R14</v>
      </c>
      <c r="AF477" s="62"/>
      <c r="AG477" s="62"/>
    </row>
    <row r="478" spans="1:33" s="13" customFormat="1" ht="350.1" customHeight="1" x14ac:dyDescent="0.2">
      <c r="A478" s="141">
        <f>IF(ISBLANK(D478),"",COUNTA($D$2:D478))</f>
        <v>398</v>
      </c>
      <c r="B478" s="125">
        <f t="shared" si="113"/>
        <v>477</v>
      </c>
      <c r="C478" s="73"/>
      <c r="D478" s="88" t="s">
        <v>976</v>
      </c>
      <c r="E478" s="73" t="s">
        <v>25</v>
      </c>
      <c r="F478" s="85" t="s">
        <v>840</v>
      </c>
      <c r="G478" s="86" t="s">
        <v>58</v>
      </c>
      <c r="H478" s="86" t="s">
        <v>1454</v>
      </c>
      <c r="I478" s="86" t="s">
        <v>1448</v>
      </c>
      <c r="J478" s="73" t="s">
        <v>1404</v>
      </c>
      <c r="K478" s="73">
        <v>1</v>
      </c>
      <c r="L478" s="77">
        <v>43862</v>
      </c>
      <c r="M478" s="77">
        <v>43979</v>
      </c>
      <c r="N478" s="78">
        <f t="shared" si="121"/>
        <v>16.714285714285715</v>
      </c>
      <c r="O478" s="73" t="s">
        <v>2043</v>
      </c>
      <c r="P478" s="76">
        <v>1</v>
      </c>
      <c r="Q478" s="79">
        <f>IF(P478/K478&gt;1,100,+P478/K478*100)</f>
        <v>100</v>
      </c>
      <c r="R478" s="89">
        <f>+N478*Q478/100</f>
        <v>16.714285714285715</v>
      </c>
      <c r="S478" s="89">
        <f>IF(M478&lt;=$AG$1,R478,0)</f>
        <v>16.714285714285715</v>
      </c>
      <c r="T478" s="89">
        <f>IF($AG$1&gt;=M478,N478,0)</f>
        <v>16.714285714285715</v>
      </c>
      <c r="U478" s="73"/>
      <c r="V478" s="100" t="str">
        <f>IF(Q478=100,"CUMPLIDA",IF(M478-$AG$1&lt;0,"VENCIDA",IF(M478-$AG$1&lt;=30,"PRÓXIMA A VENCER",IF(Q478&gt;0,"CON AVANCE","EN TERMINO"))))</f>
        <v>CUMPLIDA</v>
      </c>
      <c r="W478" s="100" t="str">
        <f>IF(A478&lt;&gt;"",IF(AC478=1,"VENCIDO",IF(AC478=2,"PRÓXIMO A VENCER",IF(AC478=3,"EN TERMINO",IF(AC478=4,"CON AVANCE",IF(AC478=5,"CUMPLIDO",))))),"")</f>
        <v>CUMPLIDO</v>
      </c>
      <c r="X478" s="96" t="s">
        <v>165</v>
      </c>
      <c r="Y478" s="104" t="str">
        <f t="shared" si="112"/>
        <v>H41R14</v>
      </c>
      <c r="Z478" s="104">
        <f>IF(A478&lt;&gt;"",1,#REF!+1)</f>
        <v>1</v>
      </c>
      <c r="AA478" s="104" t="str">
        <f t="shared" si="114"/>
        <v>H41R14 - 1</v>
      </c>
      <c r="AB478" s="150">
        <f t="shared" si="119"/>
        <v>5</v>
      </c>
      <c r="AC478" s="150">
        <f t="shared" si="118"/>
        <v>5</v>
      </c>
      <c r="AD478" s="150" t="str">
        <f>IF(A478&lt;&gt;"",MID(F478,1,FIND(" ",F478,1)-1),AD477)</f>
        <v>H41R14.</v>
      </c>
      <c r="AE478" s="150" t="str">
        <f t="shared" si="120"/>
        <v>H41R14</v>
      </c>
      <c r="AF478" s="62"/>
      <c r="AG478" s="62"/>
    </row>
    <row r="479" spans="1:33" s="13" customFormat="1" ht="350.1" customHeight="1" x14ac:dyDescent="0.2">
      <c r="A479" s="141">
        <f>IF(ISBLANK(D479),"",COUNTA($D$2:D479))</f>
        <v>399</v>
      </c>
      <c r="B479" s="125">
        <f t="shared" si="113"/>
        <v>478</v>
      </c>
      <c r="C479" s="73"/>
      <c r="D479" s="88" t="s">
        <v>832</v>
      </c>
      <c r="E479" s="73" t="s">
        <v>36</v>
      </c>
      <c r="F479" s="85" t="s">
        <v>839</v>
      </c>
      <c r="G479" s="86" t="s">
        <v>59</v>
      </c>
      <c r="H479" s="86" t="s">
        <v>1454</v>
      </c>
      <c r="I479" s="86" t="s">
        <v>1448</v>
      </c>
      <c r="J479" s="73" t="s">
        <v>1404</v>
      </c>
      <c r="K479" s="73">
        <v>1</v>
      </c>
      <c r="L479" s="77">
        <v>43862</v>
      </c>
      <c r="M479" s="77">
        <v>43979</v>
      </c>
      <c r="N479" s="78">
        <f t="shared" si="121"/>
        <v>16.714285714285715</v>
      </c>
      <c r="O479" s="73" t="s">
        <v>2043</v>
      </c>
      <c r="P479" s="76">
        <v>1</v>
      </c>
      <c r="Q479" s="79">
        <f>IF(P479/K479&gt;1,100,+P479/K479*100)</f>
        <v>100</v>
      </c>
      <c r="R479" s="89">
        <f>+N479*Q479/100</f>
        <v>16.714285714285715</v>
      </c>
      <c r="S479" s="89">
        <f>IF(M479&lt;=$AG$1,R479,0)</f>
        <v>16.714285714285715</v>
      </c>
      <c r="T479" s="89">
        <f>IF($AG$1&gt;=M479,N479,0)</f>
        <v>16.714285714285715</v>
      </c>
      <c r="U479" s="73"/>
      <c r="V479" s="100" t="str">
        <f>IF(Q479=100,"CUMPLIDA",IF(M479-$AG$1&lt;0,"VENCIDA",IF(M479-$AG$1&lt;=30,"PRÓXIMA A VENCER",IF(Q479&gt;0,"CON AVANCE","EN TERMINO"))))</f>
        <v>CUMPLIDA</v>
      </c>
      <c r="W479" s="100" t="str">
        <f>IF(A479&lt;&gt;"",IF(AC479=1,"VENCIDO",IF(AC479=2,"PRÓXIMO A VENCER",IF(AC479=3,"EN TERMINO",IF(AC479=4,"CON AVANCE",IF(AC479=5,"CUMPLIDO",))))),"")</f>
        <v>CUMPLIDO</v>
      </c>
      <c r="X479" s="96" t="s">
        <v>165</v>
      </c>
      <c r="Y479" s="104" t="str">
        <f t="shared" si="112"/>
        <v>H44R14</v>
      </c>
      <c r="Z479" s="104">
        <f>IF(A479&lt;&gt;"",1,Z478+1)</f>
        <v>1</v>
      </c>
      <c r="AA479" s="104" t="str">
        <f t="shared" si="114"/>
        <v>H44R14 - 1</v>
      </c>
      <c r="AB479" s="150">
        <f t="shared" si="119"/>
        <v>5</v>
      </c>
      <c r="AC479" s="150">
        <f t="shared" si="118"/>
        <v>5</v>
      </c>
      <c r="AD479" s="150" t="str">
        <f>IF(A479&lt;&gt;"",MID(F479,1,FIND(" ",F479,1)-1),AD478)</f>
        <v>H44R14.</v>
      </c>
      <c r="AE479" s="150" t="str">
        <f t="shared" si="120"/>
        <v>H44R14</v>
      </c>
      <c r="AF479" s="62"/>
      <c r="AG479" s="62"/>
    </row>
    <row r="480" spans="1:33" s="13" customFormat="1" ht="350.1" customHeight="1" x14ac:dyDescent="0.2">
      <c r="A480" s="141">
        <f>IF(ISBLANK(D480),"",COUNTA($D$2:D480))</f>
        <v>400</v>
      </c>
      <c r="B480" s="125">
        <f t="shared" si="113"/>
        <v>479</v>
      </c>
      <c r="C480" s="73"/>
      <c r="D480" s="88" t="s">
        <v>996</v>
      </c>
      <c r="E480" s="73" t="s">
        <v>36</v>
      </c>
      <c r="F480" s="85" t="s">
        <v>1171</v>
      </c>
      <c r="G480" s="86" t="s">
        <v>60</v>
      </c>
      <c r="H480" s="86" t="s">
        <v>1454</v>
      </c>
      <c r="I480" s="86" t="s">
        <v>1448</v>
      </c>
      <c r="J480" s="73" t="s">
        <v>1404</v>
      </c>
      <c r="K480" s="73">
        <v>1</v>
      </c>
      <c r="L480" s="77">
        <v>43862</v>
      </c>
      <c r="M480" s="77">
        <v>43979</v>
      </c>
      <c r="N480" s="78">
        <f t="shared" si="121"/>
        <v>16.714285714285715</v>
      </c>
      <c r="O480" s="73" t="s">
        <v>2043</v>
      </c>
      <c r="P480" s="76">
        <v>1</v>
      </c>
      <c r="Q480" s="79">
        <f>IF(P480/K480&gt;1,100,+P480/K480*100)</f>
        <v>100</v>
      </c>
      <c r="R480" s="89">
        <f>+N480*Q480/100</f>
        <v>16.714285714285715</v>
      </c>
      <c r="S480" s="89">
        <f>IF(M480&lt;=$AG$1,R480,0)</f>
        <v>16.714285714285715</v>
      </c>
      <c r="T480" s="89">
        <f>IF($AG$1&gt;=M480,N480,0)</f>
        <v>16.714285714285715</v>
      </c>
      <c r="U480" s="73"/>
      <c r="V480" s="100" t="str">
        <f>IF(Q480=100,"CUMPLIDA",IF(M480-$AG$1&lt;0,"VENCIDA",IF(M480-$AG$1&lt;=30,"PRÓXIMA A VENCER",IF(Q480&gt;0,"CON AVANCE","EN TERMINO"))))</f>
        <v>CUMPLIDA</v>
      </c>
      <c r="W480" s="100" t="str">
        <f>IF(A480&lt;&gt;"",IF(AC480=1,"VENCIDO",IF(AC480=2,"PRÓXIMO A VENCER",IF(AC480=3,"EN TERMINO",IF(AC480=4,"CON AVANCE",IF(AC480=5,"CUMPLIDO",))))),"")</f>
        <v>CUMPLIDO</v>
      </c>
      <c r="X480" s="96" t="s">
        <v>165</v>
      </c>
      <c r="Y480" s="104" t="str">
        <f t="shared" si="112"/>
        <v>H45R14</v>
      </c>
      <c r="Z480" s="104">
        <f>IF(A480&lt;&gt;"",1,Z479+1)</f>
        <v>1</v>
      </c>
      <c r="AA480" s="104" t="str">
        <f t="shared" si="114"/>
        <v>H45R14 - 1</v>
      </c>
      <c r="AB480" s="150">
        <f t="shared" si="119"/>
        <v>5</v>
      </c>
      <c r="AC480" s="150">
        <f t="shared" si="118"/>
        <v>5</v>
      </c>
      <c r="AD480" s="150" t="str">
        <f>IF(A480&lt;&gt;"",MID(F480,1,FIND(" ",F480,1)-1),AD479)</f>
        <v>H45R14.</v>
      </c>
      <c r="AE480" s="150" t="str">
        <f t="shared" si="120"/>
        <v>H45R14</v>
      </c>
      <c r="AF480" s="62"/>
      <c r="AG480" s="62"/>
    </row>
    <row r="481" spans="1:33" s="13" customFormat="1" ht="350.1" customHeight="1" x14ac:dyDescent="0.2">
      <c r="A481" s="141">
        <f>IF(ISBLANK(D481),"",COUNTA($D$2:D481))</f>
        <v>401</v>
      </c>
      <c r="B481" s="125">
        <f t="shared" si="113"/>
        <v>480</v>
      </c>
      <c r="C481" s="73"/>
      <c r="D481" s="88" t="s">
        <v>832</v>
      </c>
      <c r="E481" s="73" t="s">
        <v>17</v>
      </c>
      <c r="F481" s="85" t="s">
        <v>997</v>
      </c>
      <c r="G481" s="86" t="s">
        <v>61</v>
      </c>
      <c r="H481" s="86" t="s">
        <v>795</v>
      </c>
      <c r="I481" s="86" t="s">
        <v>796</v>
      </c>
      <c r="J481" s="73" t="s">
        <v>587</v>
      </c>
      <c r="K481" s="73">
        <v>1</v>
      </c>
      <c r="L481" s="77">
        <v>43040</v>
      </c>
      <c r="M481" s="77">
        <v>43099</v>
      </c>
      <c r="N481" s="78">
        <f t="shared" si="121"/>
        <v>8.4285714285714288</v>
      </c>
      <c r="O481" s="73" t="s">
        <v>2055</v>
      </c>
      <c r="P481" s="76">
        <v>1</v>
      </c>
      <c r="Q481" s="79">
        <f>IF(P481/K481&gt;1,100,+P481/K481*100)</f>
        <v>100</v>
      </c>
      <c r="R481" s="89">
        <f>+N481*Q481/100</f>
        <v>8.4285714285714288</v>
      </c>
      <c r="S481" s="89">
        <f>IF(M481&lt;=$AG$1,R481,0)</f>
        <v>8.4285714285714288</v>
      </c>
      <c r="T481" s="89">
        <f>IF($AG$1&gt;=M481,N481,0)</f>
        <v>8.4285714285714288</v>
      </c>
      <c r="U481" s="73"/>
      <c r="V481" s="100" t="str">
        <f>IF(Q481=100,"CUMPLIDA",IF(M481-$AG$1&lt;0,"VENCIDA",IF(M481-$AG$1&lt;=30,"PRÓXIMA A VENCER",IF(Q481&gt;0,"CON AVANCE","EN TERMINO"))))</f>
        <v>CUMPLIDA</v>
      </c>
      <c r="W481" s="100" t="str">
        <f>IF(A481&lt;&gt;"",IF(AC481=1,"VENCIDO",IF(AC481=2,"PRÓXIMO A VENCER",IF(AC481=3,"EN TERMINO",IF(AC481=4,"CON AVANCE",IF(AC481=5,"CUMPLIDO",))))),"")</f>
        <v>CUMPLIDO</v>
      </c>
      <c r="X481" s="96" t="s">
        <v>165</v>
      </c>
      <c r="Y481" s="104" t="str">
        <f t="shared" si="112"/>
        <v>H46R14</v>
      </c>
      <c r="Z481" s="104">
        <f>IF(A481&lt;&gt;"",1,Z480+1)</f>
        <v>1</v>
      </c>
      <c r="AA481" s="104" t="str">
        <f t="shared" si="114"/>
        <v>H46R14 - 1</v>
      </c>
      <c r="AB481" s="150">
        <f t="shared" si="119"/>
        <v>5</v>
      </c>
      <c r="AC481" s="150">
        <f t="shared" si="118"/>
        <v>5</v>
      </c>
      <c r="AD481" s="150" t="str">
        <f>IF(A481&lt;&gt;"",MID(F481,1,FIND(" ",F481,1)-1),AD480)</f>
        <v>H46R14.</v>
      </c>
      <c r="AE481" s="150" t="str">
        <f t="shared" si="120"/>
        <v>H46R14</v>
      </c>
      <c r="AF481" s="62"/>
      <c r="AG481" s="62"/>
    </row>
    <row r="482" spans="1:33" s="13" customFormat="1" ht="350.1" customHeight="1" x14ac:dyDescent="0.2">
      <c r="A482" s="141">
        <f>IF(ISBLANK(D482),"",COUNTA($D$2:D482))</f>
        <v>402</v>
      </c>
      <c r="B482" s="125">
        <f t="shared" si="113"/>
        <v>481</v>
      </c>
      <c r="C482" s="73"/>
      <c r="D482" s="88" t="s">
        <v>832</v>
      </c>
      <c r="E482" s="73" t="s">
        <v>27</v>
      </c>
      <c r="F482" s="85" t="s">
        <v>1172</v>
      </c>
      <c r="G482" s="86" t="s">
        <v>62</v>
      </c>
      <c r="H482" s="86" t="s">
        <v>1454</v>
      </c>
      <c r="I482" s="86" t="s">
        <v>1448</v>
      </c>
      <c r="J482" s="73" t="s">
        <v>1404</v>
      </c>
      <c r="K482" s="73">
        <v>1</v>
      </c>
      <c r="L482" s="77">
        <v>43862</v>
      </c>
      <c r="M482" s="77">
        <v>43979</v>
      </c>
      <c r="N482" s="78">
        <f t="shared" si="121"/>
        <v>16.714285714285715</v>
      </c>
      <c r="O482" s="73" t="s">
        <v>2043</v>
      </c>
      <c r="P482" s="76">
        <v>1</v>
      </c>
      <c r="Q482" s="79">
        <f>IF(P482/K482&gt;1,100,+P482/K482*100)</f>
        <v>100</v>
      </c>
      <c r="R482" s="89">
        <f>+N482*Q482/100</f>
        <v>16.714285714285715</v>
      </c>
      <c r="S482" s="89">
        <f>IF(M482&lt;=$AG$1,R482,0)</f>
        <v>16.714285714285715</v>
      </c>
      <c r="T482" s="89">
        <f>IF($AG$1&gt;=M482,N482,0)</f>
        <v>16.714285714285715</v>
      </c>
      <c r="U482" s="73"/>
      <c r="V482" s="100" t="str">
        <f>IF(Q482=100,"CUMPLIDA",IF(M482-$AG$1&lt;0,"VENCIDA",IF(M482-$AG$1&lt;=30,"PRÓXIMA A VENCER",IF(Q482&gt;0,"CON AVANCE","EN TERMINO"))))</f>
        <v>CUMPLIDA</v>
      </c>
      <c r="W482" s="100" t="str">
        <f>IF(A482&lt;&gt;"",IF(AC482=1,"VENCIDO",IF(AC482=2,"PRÓXIMO A VENCER",IF(AC482=3,"EN TERMINO",IF(AC482=4,"CON AVANCE",IF(AC482=5,"CUMPLIDO",))))),"")</f>
        <v>CUMPLIDO</v>
      </c>
      <c r="X482" s="96" t="s">
        <v>165</v>
      </c>
      <c r="Y482" s="104" t="str">
        <f t="shared" si="112"/>
        <v>H47R14</v>
      </c>
      <c r="Z482" s="104">
        <f>IF(A482&lt;&gt;"",1,Z481+1)</f>
        <v>1</v>
      </c>
      <c r="AA482" s="104" t="str">
        <f t="shared" si="114"/>
        <v>H47R14 - 1</v>
      </c>
      <c r="AB482" s="150">
        <f t="shared" si="119"/>
        <v>5</v>
      </c>
      <c r="AC482" s="150">
        <f t="shared" si="118"/>
        <v>5</v>
      </c>
      <c r="AD482" s="150" t="str">
        <f>IF(A482&lt;&gt;"",MID(F482,1,FIND(" ",F482,1)-1),AD481)</f>
        <v>H47R14.</v>
      </c>
      <c r="AE482" s="150" t="str">
        <f t="shared" si="120"/>
        <v>H47R14</v>
      </c>
      <c r="AF482" s="62"/>
      <c r="AG482" s="62"/>
    </row>
    <row r="483" spans="1:33" s="13" customFormat="1" ht="350.1" customHeight="1" x14ac:dyDescent="0.2">
      <c r="A483" s="141">
        <f>IF(ISBLANK(D483),"",COUNTA($D$2:D483))</f>
        <v>403</v>
      </c>
      <c r="B483" s="125">
        <f t="shared" si="113"/>
        <v>482</v>
      </c>
      <c r="C483" s="73"/>
      <c r="D483" s="88" t="s">
        <v>832</v>
      </c>
      <c r="E483" s="73" t="s">
        <v>27</v>
      </c>
      <c r="F483" s="85" t="s">
        <v>1173</v>
      </c>
      <c r="G483" s="86" t="s">
        <v>63</v>
      </c>
      <c r="H483" s="86" t="s">
        <v>1454</v>
      </c>
      <c r="I483" s="86" t="s">
        <v>1448</v>
      </c>
      <c r="J483" s="73" t="s">
        <v>1404</v>
      </c>
      <c r="K483" s="73">
        <v>1</v>
      </c>
      <c r="L483" s="77">
        <v>43862</v>
      </c>
      <c r="M483" s="77">
        <v>43979</v>
      </c>
      <c r="N483" s="78">
        <f t="shared" si="121"/>
        <v>16.714285714285715</v>
      </c>
      <c r="O483" s="73" t="s">
        <v>2043</v>
      </c>
      <c r="P483" s="76">
        <v>1</v>
      </c>
      <c r="Q483" s="79">
        <f>IF(P483/K483&gt;1,100,+P483/K483*100)</f>
        <v>100</v>
      </c>
      <c r="R483" s="89">
        <f>+N483*Q483/100</f>
        <v>16.714285714285715</v>
      </c>
      <c r="S483" s="89">
        <f>IF(M483&lt;=$AG$1,R483,0)</f>
        <v>16.714285714285715</v>
      </c>
      <c r="T483" s="89">
        <f>IF($AG$1&gt;=M483,N483,0)</f>
        <v>16.714285714285715</v>
      </c>
      <c r="U483" s="73"/>
      <c r="V483" s="100" t="str">
        <f>IF(Q483=100,"CUMPLIDA",IF(M483-$AG$1&lt;0,"VENCIDA",IF(M483-$AG$1&lt;=30,"PRÓXIMA A VENCER",IF(Q483&gt;0,"CON AVANCE","EN TERMINO"))))</f>
        <v>CUMPLIDA</v>
      </c>
      <c r="W483" s="100" t="str">
        <f>IF(A483&lt;&gt;"",IF(AC483=1,"VENCIDO",IF(AC483=2,"PRÓXIMO A VENCER",IF(AC483=3,"EN TERMINO",IF(AC483=4,"CON AVANCE",IF(AC483=5,"CUMPLIDO",))))),"")</f>
        <v>CUMPLIDO</v>
      </c>
      <c r="X483" s="96" t="s">
        <v>165</v>
      </c>
      <c r="Y483" s="104" t="str">
        <f t="shared" si="112"/>
        <v>H49R14</v>
      </c>
      <c r="Z483" s="104">
        <f>IF(A483&lt;&gt;"",1,Z482+1)</f>
        <v>1</v>
      </c>
      <c r="AA483" s="104" t="str">
        <f t="shared" si="114"/>
        <v>H49R14 - 1</v>
      </c>
      <c r="AB483" s="150">
        <f t="shared" si="119"/>
        <v>5</v>
      </c>
      <c r="AC483" s="150">
        <f t="shared" si="118"/>
        <v>5</v>
      </c>
      <c r="AD483" s="150" t="str">
        <f>IF(A483&lt;&gt;"",MID(F483,1,FIND(" ",F483,1)-1),AD482)</f>
        <v>H49R14.</v>
      </c>
      <c r="AE483" s="150" t="str">
        <f t="shared" si="120"/>
        <v>H49R14</v>
      </c>
      <c r="AF483" s="62"/>
      <c r="AG483" s="62"/>
    </row>
    <row r="484" spans="1:33" s="13" customFormat="1" ht="350.1" customHeight="1" x14ac:dyDescent="0.2">
      <c r="A484" s="141">
        <f>IF(ISBLANK(D484),"",COUNTA($D$2:D484))</f>
        <v>404</v>
      </c>
      <c r="B484" s="125">
        <f t="shared" si="113"/>
        <v>483</v>
      </c>
      <c r="C484" s="73"/>
      <c r="D484" s="88" t="s">
        <v>832</v>
      </c>
      <c r="E484" s="73" t="s">
        <v>27</v>
      </c>
      <c r="F484" s="85" t="s">
        <v>886</v>
      </c>
      <c r="G484" s="86" t="s">
        <v>65</v>
      </c>
      <c r="H484" s="86" t="s">
        <v>588</v>
      </c>
      <c r="I484" s="86" t="s">
        <v>589</v>
      </c>
      <c r="J484" s="73" t="s">
        <v>473</v>
      </c>
      <c r="K484" s="73">
        <v>1</v>
      </c>
      <c r="L484" s="77">
        <v>43040</v>
      </c>
      <c r="M484" s="77">
        <v>43099</v>
      </c>
      <c r="N484" s="78">
        <f t="shared" si="121"/>
        <v>8.4285714285714288</v>
      </c>
      <c r="O484" s="73" t="s">
        <v>2036</v>
      </c>
      <c r="P484" s="76">
        <v>1</v>
      </c>
      <c r="Q484" s="79">
        <f>IF(P484/K484&gt;1,100,+P484/K484*100)</f>
        <v>100</v>
      </c>
      <c r="R484" s="89">
        <f>+N484*Q484/100</f>
        <v>8.4285714285714288</v>
      </c>
      <c r="S484" s="89">
        <f>IF(M484&lt;=$AG$1,R484,0)</f>
        <v>8.4285714285714288</v>
      </c>
      <c r="T484" s="89">
        <f>IF($AG$1&gt;=M484,N484,0)</f>
        <v>8.4285714285714288</v>
      </c>
      <c r="U484" s="73"/>
      <c r="V484" s="100" t="str">
        <f>IF(Q484=100,"CUMPLIDA",IF(M484-$AG$1&lt;0,"VENCIDA",IF(M484-$AG$1&lt;=30,"PRÓXIMA A VENCER",IF(Q484&gt;0,"CON AVANCE","EN TERMINO"))))</f>
        <v>CUMPLIDA</v>
      </c>
      <c r="W484" s="100" t="str">
        <f>IF(A484&lt;&gt;"",IF(AC484=1,"VENCIDO",IF(AC484=2,"PRÓXIMO A VENCER",IF(AC484=3,"EN TERMINO",IF(AC484=4,"CON AVANCE",IF(AC484=5,"CUMPLIDO",))))),"")</f>
        <v>CUMPLIDO</v>
      </c>
      <c r="X484" s="96" t="s">
        <v>165</v>
      </c>
      <c r="Y484" s="104" t="str">
        <f t="shared" si="112"/>
        <v>H57R14</v>
      </c>
      <c r="Z484" s="104">
        <f>IF(A484&lt;&gt;"",1,Z483+1)</f>
        <v>1</v>
      </c>
      <c r="AA484" s="104" t="str">
        <f t="shared" si="114"/>
        <v>H57R14 - 1</v>
      </c>
      <c r="AB484" s="150">
        <f t="shared" si="119"/>
        <v>5</v>
      </c>
      <c r="AC484" s="150">
        <f t="shared" si="118"/>
        <v>5</v>
      </c>
      <c r="AD484" s="150" t="str">
        <f>IF(A484&lt;&gt;"",MID(F484,1,FIND(" ",F484,1)-1),AD483)</f>
        <v>H57R14.</v>
      </c>
      <c r="AE484" s="150" t="str">
        <f t="shared" si="120"/>
        <v>H57R14</v>
      </c>
      <c r="AF484" s="62"/>
      <c r="AG484" s="62"/>
    </row>
    <row r="485" spans="1:33" s="13" customFormat="1" ht="350.1" customHeight="1" x14ac:dyDescent="0.2">
      <c r="A485" s="141">
        <f>IF(ISBLANK(D485),"",COUNTA($D$2:D485))</f>
        <v>405</v>
      </c>
      <c r="B485" s="125">
        <f t="shared" si="113"/>
        <v>484</v>
      </c>
      <c r="C485" s="73"/>
      <c r="D485" s="88" t="s">
        <v>832</v>
      </c>
      <c r="E485" s="73" t="s">
        <v>25</v>
      </c>
      <c r="F485" s="85" t="s">
        <v>998</v>
      </c>
      <c r="G485" s="86" t="s">
        <v>66</v>
      </c>
      <c r="H485" s="86" t="s">
        <v>1454</v>
      </c>
      <c r="I485" s="86" t="s">
        <v>1448</v>
      </c>
      <c r="J485" s="73" t="s">
        <v>1404</v>
      </c>
      <c r="K485" s="73">
        <v>1</v>
      </c>
      <c r="L485" s="77">
        <v>43862</v>
      </c>
      <c r="M485" s="77">
        <v>43979</v>
      </c>
      <c r="N485" s="78">
        <f t="shared" si="121"/>
        <v>16.714285714285715</v>
      </c>
      <c r="O485" s="73" t="s">
        <v>2043</v>
      </c>
      <c r="P485" s="76">
        <v>1</v>
      </c>
      <c r="Q485" s="79">
        <f>IF(P485/K485&gt;1,100,+P485/K485*100)</f>
        <v>100</v>
      </c>
      <c r="R485" s="89">
        <f>+N485*Q485/100</f>
        <v>16.714285714285715</v>
      </c>
      <c r="S485" s="89">
        <f>IF(M485&lt;=$AG$1,R485,0)</f>
        <v>16.714285714285715</v>
      </c>
      <c r="T485" s="89">
        <f>IF($AG$1&gt;=M485,N485,0)</f>
        <v>16.714285714285715</v>
      </c>
      <c r="U485" s="73"/>
      <c r="V485" s="100" t="str">
        <f>IF(Q485=100,"CUMPLIDA",IF(M485-$AG$1&lt;0,"VENCIDA",IF(M485-$AG$1&lt;=30,"PRÓXIMA A VENCER",IF(Q485&gt;0,"CON AVANCE","EN TERMINO"))))</f>
        <v>CUMPLIDA</v>
      </c>
      <c r="W485" s="100" t="str">
        <f>IF(A485&lt;&gt;"",IF(AC485=1,"VENCIDO",IF(AC485=2,"PRÓXIMO A VENCER",IF(AC485=3,"EN TERMINO",IF(AC485=4,"CON AVANCE",IF(AC485=5,"CUMPLIDO",))))),"")</f>
        <v>CUMPLIDO</v>
      </c>
      <c r="X485" s="96" t="s">
        <v>165</v>
      </c>
      <c r="Y485" s="104" t="str">
        <f t="shared" si="112"/>
        <v>H59R14</v>
      </c>
      <c r="Z485" s="104">
        <f>IF(A485&lt;&gt;"",1,Z484+1)</f>
        <v>1</v>
      </c>
      <c r="AA485" s="104" t="str">
        <f t="shared" si="114"/>
        <v>H59R14 - 1</v>
      </c>
      <c r="AB485" s="150">
        <f t="shared" si="119"/>
        <v>5</v>
      </c>
      <c r="AC485" s="150">
        <f t="shared" si="118"/>
        <v>5</v>
      </c>
      <c r="AD485" s="150" t="str">
        <f>IF(A485&lt;&gt;"",MID(F485,1,FIND(" ",F485,1)-1),AD484)</f>
        <v>H59R14.</v>
      </c>
      <c r="AE485" s="150" t="str">
        <f t="shared" si="120"/>
        <v>H59R14</v>
      </c>
      <c r="AF485" s="62"/>
      <c r="AG485" s="62"/>
    </row>
    <row r="486" spans="1:33" s="13" customFormat="1" ht="350.1" customHeight="1" x14ac:dyDescent="0.2">
      <c r="A486" s="141">
        <f>IF(ISBLANK(D486),"",COUNTA($D$2:D486))</f>
        <v>406</v>
      </c>
      <c r="B486" s="125">
        <f t="shared" si="113"/>
        <v>485</v>
      </c>
      <c r="C486" s="73"/>
      <c r="D486" s="88" t="s">
        <v>999</v>
      </c>
      <c r="E486" s="73" t="s">
        <v>33</v>
      </c>
      <c r="F486" s="85" t="s">
        <v>1000</v>
      </c>
      <c r="G486" s="86" t="s">
        <v>67</v>
      </c>
      <c r="H486" s="86" t="s">
        <v>1463</v>
      </c>
      <c r="I486" s="86" t="s">
        <v>1870</v>
      </c>
      <c r="J486" s="73" t="s">
        <v>1450</v>
      </c>
      <c r="K486" s="73">
        <v>12</v>
      </c>
      <c r="L486" s="77">
        <v>43858</v>
      </c>
      <c r="M486" s="77">
        <v>44196</v>
      </c>
      <c r="N486" s="78">
        <f t="shared" si="121"/>
        <v>48.285714285714285</v>
      </c>
      <c r="O486" s="73" t="s">
        <v>2043</v>
      </c>
      <c r="P486" s="76">
        <v>12</v>
      </c>
      <c r="Q486" s="79">
        <f>IF(P486/K486&gt;1,100,+P486/K486*100)</f>
        <v>100</v>
      </c>
      <c r="R486" s="89">
        <f>+N486*Q486/100</f>
        <v>48.285714285714285</v>
      </c>
      <c r="S486" s="89">
        <f>IF(M486&lt;=$AG$1,R486,0)</f>
        <v>48.285714285714285</v>
      </c>
      <c r="T486" s="89">
        <f>IF($AG$1&gt;=M486,N486,0)</f>
        <v>48.285714285714285</v>
      </c>
      <c r="U486" s="73"/>
      <c r="V486" s="100" t="str">
        <f>IF(Q486=100,"CUMPLIDA",IF(M486-$AG$1&lt;0,"VENCIDA",IF(M486-$AG$1&lt;=30,"PRÓXIMA A VENCER",IF(Q486&gt;0,"CON AVANCE","EN TERMINO"))))</f>
        <v>CUMPLIDA</v>
      </c>
      <c r="W486" s="100" t="str">
        <f>IF(A486&lt;&gt;"",IF(AC486=1,"VENCIDO",IF(AC486=2,"PRÓXIMO A VENCER",IF(AC486=3,"EN TERMINO",IF(AC486=4,"CON AVANCE",IF(AC486=5,"CUMPLIDO",))))),"")</f>
        <v>CUMPLIDO</v>
      </c>
      <c r="X486" s="96" t="s">
        <v>165</v>
      </c>
      <c r="Y486" s="104" t="str">
        <f t="shared" si="112"/>
        <v>H64R14</v>
      </c>
      <c r="Z486" s="104">
        <f>IF(A486&lt;&gt;"",1,Z485+1)</f>
        <v>1</v>
      </c>
      <c r="AA486" s="104" t="str">
        <f t="shared" si="114"/>
        <v>H64R14 - 1</v>
      </c>
      <c r="AB486" s="150">
        <f t="shared" si="119"/>
        <v>5</v>
      </c>
      <c r="AC486" s="150">
        <f t="shared" si="118"/>
        <v>5</v>
      </c>
      <c r="AD486" s="150" t="str">
        <f>IF(A486&lt;&gt;"",MID(F486,1,FIND(" ",F486,1)-1),AD485)</f>
        <v>H64R14.</v>
      </c>
      <c r="AE486" s="150" t="str">
        <f t="shared" si="120"/>
        <v>H64R14</v>
      </c>
      <c r="AF486" s="62"/>
      <c r="AG486" s="62"/>
    </row>
    <row r="487" spans="1:33" s="13" customFormat="1" ht="350.1" customHeight="1" x14ac:dyDescent="0.2">
      <c r="A487" s="141">
        <f>IF(ISBLANK(D487),"",COUNTA($D$2:D487))</f>
        <v>407</v>
      </c>
      <c r="B487" s="125">
        <f t="shared" si="113"/>
        <v>486</v>
      </c>
      <c r="C487" s="73"/>
      <c r="D487" s="88" t="s">
        <v>976</v>
      </c>
      <c r="E487" s="73" t="s">
        <v>25</v>
      </c>
      <c r="F487" s="85" t="s">
        <v>1028</v>
      </c>
      <c r="G487" s="86" t="s">
        <v>68</v>
      </c>
      <c r="H487" s="86" t="s">
        <v>590</v>
      </c>
      <c r="I487" s="86" t="s">
        <v>591</v>
      </c>
      <c r="J487" s="73" t="s">
        <v>473</v>
      </c>
      <c r="K487" s="73">
        <v>1</v>
      </c>
      <c r="L487" s="77">
        <v>43040</v>
      </c>
      <c r="M487" s="77">
        <v>43189</v>
      </c>
      <c r="N487" s="78">
        <f t="shared" si="121"/>
        <v>21.285714285714285</v>
      </c>
      <c r="O487" s="73" t="s">
        <v>2036</v>
      </c>
      <c r="P487" s="76">
        <v>1</v>
      </c>
      <c r="Q487" s="79">
        <f>IF(P487/K487&gt;1,100,+P487/K487*100)</f>
        <v>100</v>
      </c>
      <c r="R487" s="89">
        <f>+N487*Q487/100</f>
        <v>21.285714285714285</v>
      </c>
      <c r="S487" s="89">
        <f>IF(M487&lt;=$AG$1,R487,0)</f>
        <v>21.285714285714285</v>
      </c>
      <c r="T487" s="89">
        <f>IF($AG$1&gt;=M487,N487,0)</f>
        <v>21.285714285714285</v>
      </c>
      <c r="U487" s="73"/>
      <c r="V487" s="100" t="str">
        <f>IF(Q487=100,"CUMPLIDA",IF(M487-$AG$1&lt;0,"VENCIDA",IF(M487-$AG$1&lt;=30,"PRÓXIMA A VENCER",IF(Q487&gt;0,"CON AVANCE","EN TERMINO"))))</f>
        <v>CUMPLIDA</v>
      </c>
      <c r="W487" s="100" t="str">
        <f>IF(A487&lt;&gt;"",IF(AC487=1,"VENCIDO",IF(AC487=2,"PRÓXIMO A VENCER",IF(AC487=3,"EN TERMINO",IF(AC487=4,"CON AVANCE",IF(AC487=5,"CUMPLIDO",))))),"")</f>
        <v>CUMPLIDO</v>
      </c>
      <c r="X487" s="96" t="s">
        <v>165</v>
      </c>
      <c r="Y487" s="104" t="str">
        <f t="shared" si="112"/>
        <v>H65R14</v>
      </c>
      <c r="Z487" s="104">
        <f>IF(A487&lt;&gt;"",1,Z486+1)</f>
        <v>1</v>
      </c>
      <c r="AA487" s="104" t="str">
        <f t="shared" si="114"/>
        <v>H65R14 - 1</v>
      </c>
      <c r="AB487" s="150">
        <f t="shared" si="119"/>
        <v>5</v>
      </c>
      <c r="AC487" s="150">
        <f t="shared" si="118"/>
        <v>5</v>
      </c>
      <c r="AD487" s="150" t="str">
        <f>IF(A487&lt;&gt;"",MID(F487,1,FIND(" ",F487,1)-1),AD486)</f>
        <v>H65R14.</v>
      </c>
      <c r="AE487" s="150" t="str">
        <f t="shared" si="120"/>
        <v>H65R14</v>
      </c>
      <c r="AF487" s="62"/>
      <c r="AG487" s="62"/>
    </row>
    <row r="488" spans="1:33" s="13" customFormat="1" ht="350.1" customHeight="1" x14ac:dyDescent="0.2">
      <c r="A488" s="141">
        <f>IF(ISBLANK(D488),"",COUNTA($D$2:D488))</f>
        <v>408</v>
      </c>
      <c r="B488" s="125">
        <f t="shared" si="113"/>
        <v>487</v>
      </c>
      <c r="C488" s="73"/>
      <c r="D488" s="88" t="s">
        <v>976</v>
      </c>
      <c r="E488" s="73" t="s">
        <v>25</v>
      </c>
      <c r="F488" s="85" t="s">
        <v>1174</v>
      </c>
      <c r="G488" s="86" t="s">
        <v>69</v>
      </c>
      <c r="H488" s="86" t="s">
        <v>592</v>
      </c>
      <c r="I488" s="86" t="s">
        <v>797</v>
      </c>
      <c r="J488" s="73" t="s">
        <v>593</v>
      </c>
      <c r="K488" s="73">
        <v>1</v>
      </c>
      <c r="L488" s="77">
        <v>43040</v>
      </c>
      <c r="M488" s="77">
        <v>43099</v>
      </c>
      <c r="N488" s="78">
        <f t="shared" si="121"/>
        <v>8.4285714285714288</v>
      </c>
      <c r="O488" s="73" t="s">
        <v>2036</v>
      </c>
      <c r="P488" s="76">
        <v>1</v>
      </c>
      <c r="Q488" s="79">
        <f>IF(P488/K488&gt;1,100,+P488/K488*100)</f>
        <v>100</v>
      </c>
      <c r="R488" s="89">
        <f>+N488*Q488/100</f>
        <v>8.4285714285714288</v>
      </c>
      <c r="S488" s="89">
        <f>IF(M488&lt;=$AG$1,R488,0)</f>
        <v>8.4285714285714288</v>
      </c>
      <c r="T488" s="89">
        <f>IF($AG$1&gt;=M488,N488,0)</f>
        <v>8.4285714285714288</v>
      </c>
      <c r="U488" s="73"/>
      <c r="V488" s="100" t="str">
        <f>IF(Q488=100,"CUMPLIDA",IF(M488-$AG$1&lt;0,"VENCIDA",IF(M488-$AG$1&lt;=30,"PRÓXIMA A VENCER",IF(Q488&gt;0,"CON AVANCE","EN TERMINO"))))</f>
        <v>CUMPLIDA</v>
      </c>
      <c r="W488" s="100" t="str">
        <f>IF(A488&lt;&gt;"",IF(AC488=1,"VENCIDO",IF(AC488=2,"PRÓXIMO A VENCER",IF(AC488=3,"EN TERMINO",IF(AC488=4,"CON AVANCE",IF(AC488=5,"CUMPLIDO",))))),"")</f>
        <v>CUMPLIDO</v>
      </c>
      <c r="X488" s="96" t="s">
        <v>165</v>
      </c>
      <c r="Y488" s="104" t="str">
        <f t="shared" si="112"/>
        <v>H66R14</v>
      </c>
      <c r="Z488" s="104">
        <f>IF(A488&lt;&gt;"",1,Z487+1)</f>
        <v>1</v>
      </c>
      <c r="AA488" s="104" t="str">
        <f t="shared" si="114"/>
        <v>H66R14 - 1</v>
      </c>
      <c r="AB488" s="150">
        <f t="shared" si="119"/>
        <v>5</v>
      </c>
      <c r="AC488" s="150">
        <f t="shared" si="118"/>
        <v>5</v>
      </c>
      <c r="AD488" s="150" t="str">
        <f>IF(A488&lt;&gt;"",MID(F488,1,FIND(" ",F488,1)-1),AD487)</f>
        <v>H66R14.</v>
      </c>
      <c r="AE488" s="150" t="str">
        <f t="shared" si="120"/>
        <v>H66R14</v>
      </c>
      <c r="AF488" s="62"/>
      <c r="AG488" s="62"/>
    </row>
    <row r="489" spans="1:33" s="13" customFormat="1" ht="350.1" customHeight="1" x14ac:dyDescent="0.2">
      <c r="A489" s="141">
        <f>IF(ISBLANK(D489),"",COUNTA($D$2:D489))</f>
        <v>409</v>
      </c>
      <c r="B489" s="125">
        <f t="shared" si="113"/>
        <v>488</v>
      </c>
      <c r="C489" s="73"/>
      <c r="D489" s="88" t="s">
        <v>832</v>
      </c>
      <c r="E489" s="73" t="s">
        <v>25</v>
      </c>
      <c r="F489" s="85" t="s">
        <v>543</v>
      </c>
      <c r="G489" s="86" t="s">
        <v>70</v>
      </c>
      <c r="H489" s="86" t="s">
        <v>544</v>
      </c>
      <c r="I489" s="86" t="s">
        <v>545</v>
      </c>
      <c r="J489" s="73" t="s">
        <v>546</v>
      </c>
      <c r="K489" s="73">
        <v>1</v>
      </c>
      <c r="L489" s="77">
        <v>43040</v>
      </c>
      <c r="M489" s="77">
        <v>43099</v>
      </c>
      <c r="N489" s="78">
        <f t="shared" si="121"/>
        <v>8.4285714285714288</v>
      </c>
      <c r="O489" s="73" t="s">
        <v>522</v>
      </c>
      <c r="P489" s="76">
        <v>1</v>
      </c>
      <c r="Q489" s="79">
        <f>IF(P489/K489&gt;1,100,+P489/K489*100)</f>
        <v>100</v>
      </c>
      <c r="R489" s="89">
        <f>+N489*Q489/100</f>
        <v>8.4285714285714288</v>
      </c>
      <c r="S489" s="89">
        <f>IF(M489&lt;=$AG$1,R489,0)</f>
        <v>8.4285714285714288</v>
      </c>
      <c r="T489" s="89">
        <f>IF($AG$1&gt;=M489,N489,0)</f>
        <v>8.4285714285714288</v>
      </c>
      <c r="U489" s="73"/>
      <c r="V489" s="100" t="str">
        <f>IF(Q489=100,"CUMPLIDA",IF(M489-$AG$1&lt;0,"VENCIDA",IF(M489-$AG$1&lt;=30,"PRÓXIMA A VENCER",IF(Q489&gt;0,"CON AVANCE","EN TERMINO"))))</f>
        <v>CUMPLIDA</v>
      </c>
      <c r="W489" s="100" t="str">
        <f>IF(A489&lt;&gt;"",IF(AC489=1,"VENCIDO",IF(AC489=2,"PRÓXIMO A VENCER",IF(AC489=3,"EN TERMINO",IF(AC489=4,"CON AVANCE",IF(AC489=5,"CUMPLIDO",))))),"")</f>
        <v>CUMPLIDO</v>
      </c>
      <c r="X489" s="96" t="s">
        <v>165</v>
      </c>
      <c r="Y489" s="104" t="str">
        <f t="shared" si="112"/>
        <v>H69R14</v>
      </c>
      <c r="Z489" s="104">
        <f>IF(A489&lt;&gt;"",1,Z488+1)</f>
        <v>1</v>
      </c>
      <c r="AA489" s="104" t="str">
        <f t="shared" si="114"/>
        <v>H69R14 - 1</v>
      </c>
      <c r="AB489" s="150">
        <f t="shared" si="119"/>
        <v>5</v>
      </c>
      <c r="AC489" s="150">
        <f t="shared" si="118"/>
        <v>5</v>
      </c>
      <c r="AD489" s="150" t="str">
        <f>IF(A489&lt;&gt;"",MID(F489,1,FIND(" ",F489,1)-1),AD488)</f>
        <v>H69R14.</v>
      </c>
      <c r="AE489" s="150" t="str">
        <f t="shared" si="120"/>
        <v>H69R14</v>
      </c>
      <c r="AF489" s="62"/>
      <c r="AG489" s="62"/>
    </row>
    <row r="490" spans="1:33" s="13" customFormat="1" ht="350.1" customHeight="1" x14ac:dyDescent="0.2">
      <c r="A490" s="141">
        <f>IF(ISBLANK(D490),"",COUNTA($D$2:D490))</f>
        <v>410</v>
      </c>
      <c r="B490" s="125">
        <f t="shared" si="113"/>
        <v>489</v>
      </c>
      <c r="C490" s="73"/>
      <c r="D490" s="88" t="s">
        <v>976</v>
      </c>
      <c r="E490" s="73" t="s">
        <v>25</v>
      </c>
      <c r="F490" s="85" t="s">
        <v>548</v>
      </c>
      <c r="G490" s="86" t="s">
        <v>549</v>
      </c>
      <c r="H490" s="86" t="s">
        <v>547</v>
      </c>
      <c r="I490" s="86" t="s">
        <v>550</v>
      </c>
      <c r="J490" s="73" t="s">
        <v>551</v>
      </c>
      <c r="K490" s="73">
        <v>5</v>
      </c>
      <c r="L490" s="77">
        <v>43040</v>
      </c>
      <c r="M490" s="77">
        <v>43403</v>
      </c>
      <c r="N490" s="78">
        <f t="shared" si="121"/>
        <v>51.857142857142854</v>
      </c>
      <c r="O490" s="73" t="s">
        <v>522</v>
      </c>
      <c r="P490" s="76">
        <v>5</v>
      </c>
      <c r="Q490" s="79">
        <f>IF(P490/K490&gt;1,100,+P490/K490*100)</f>
        <v>100</v>
      </c>
      <c r="R490" s="89">
        <f>+N490*Q490/100</f>
        <v>51.857142857142854</v>
      </c>
      <c r="S490" s="89">
        <f>IF(M490&lt;=$AG$1,R490,0)</f>
        <v>51.857142857142854</v>
      </c>
      <c r="T490" s="89">
        <f>IF($AG$1&gt;=M490,N490,0)</f>
        <v>51.857142857142854</v>
      </c>
      <c r="U490" s="73"/>
      <c r="V490" s="100" t="str">
        <f>IF(Q490=100,"CUMPLIDA",IF(M490-$AG$1&lt;0,"VENCIDA",IF(M490-$AG$1&lt;=30,"PRÓXIMA A VENCER",IF(Q490&gt;0,"CON AVANCE","EN TERMINO"))))</f>
        <v>CUMPLIDA</v>
      </c>
      <c r="W490" s="100" t="str">
        <f>IF(A490&lt;&gt;"",IF(AC490=1,"VENCIDO",IF(AC490=2,"PRÓXIMO A VENCER",IF(AC490=3,"EN TERMINO",IF(AC490=4,"CON AVANCE",IF(AC490=5,"CUMPLIDO",))))),"")</f>
        <v>CUMPLIDO</v>
      </c>
      <c r="X490" s="96" t="s">
        <v>165</v>
      </c>
      <c r="Y490" s="104" t="str">
        <f t="shared" si="112"/>
        <v>H70R14</v>
      </c>
      <c r="Z490" s="104">
        <f>IF(A490&lt;&gt;"",1,Z489+1)</f>
        <v>1</v>
      </c>
      <c r="AA490" s="104" t="str">
        <f t="shared" si="114"/>
        <v>H70R14 - 1</v>
      </c>
      <c r="AB490" s="150">
        <f t="shared" si="119"/>
        <v>5</v>
      </c>
      <c r="AC490" s="150">
        <f t="shared" si="118"/>
        <v>5</v>
      </c>
      <c r="AD490" s="150" t="str">
        <f>IF(A490&lt;&gt;"",MID(F490,1,FIND(" ",F490,1)-1),AD489)</f>
        <v>H70R14.</v>
      </c>
      <c r="AE490" s="150" t="str">
        <f t="shared" si="120"/>
        <v>H70R14</v>
      </c>
      <c r="AF490" s="62"/>
      <c r="AG490" s="62"/>
    </row>
    <row r="491" spans="1:33" s="13" customFormat="1" ht="350.1" hidden="1" customHeight="1" x14ac:dyDescent="0.2">
      <c r="A491" s="141">
        <f>IF(ISBLANK(D491),"",COUNTA($D$2:D491))</f>
        <v>411</v>
      </c>
      <c r="B491" s="125">
        <f t="shared" si="113"/>
        <v>490</v>
      </c>
      <c r="C491" s="73"/>
      <c r="D491" s="88" t="s">
        <v>976</v>
      </c>
      <c r="E491" s="73" t="s">
        <v>30</v>
      </c>
      <c r="F491" s="85" t="s">
        <v>689</v>
      </c>
      <c r="G491" s="86" t="s">
        <v>71</v>
      </c>
      <c r="H491" s="86" t="s">
        <v>687</v>
      </c>
      <c r="I491" s="86" t="s">
        <v>688</v>
      </c>
      <c r="J491" s="73" t="s">
        <v>8</v>
      </c>
      <c r="K491" s="73">
        <v>1</v>
      </c>
      <c r="L491" s="77">
        <v>43040</v>
      </c>
      <c r="M491" s="77">
        <v>43281</v>
      </c>
      <c r="N491" s="78">
        <f t="shared" si="121"/>
        <v>34.428571428571431</v>
      </c>
      <c r="O491" s="73" t="s">
        <v>2038</v>
      </c>
      <c r="P491" s="76">
        <v>0.3</v>
      </c>
      <c r="Q491" s="79">
        <f>IF(P491/K491&gt;1,100,+P491/K491*100)</f>
        <v>30</v>
      </c>
      <c r="R491" s="89">
        <f>+N491*Q491/100</f>
        <v>10.328571428571429</v>
      </c>
      <c r="S491" s="89">
        <f>IF(M491&lt;=$AG$1,R491,0)</f>
        <v>10.328571428571429</v>
      </c>
      <c r="T491" s="89">
        <f>IF($AG$1&gt;=M491,N491,0)</f>
        <v>34.428571428571431</v>
      </c>
      <c r="U491" s="73"/>
      <c r="V491" s="100" t="str">
        <f>IF(Q491=100,"CUMPLIDA",IF(M491-$AG$1&lt;0,"VENCIDA",IF(M491-$AG$1&lt;=30,"PRÓXIMA A VENCER",IF(Q491&gt;0,"CON AVANCE","EN TERMINO"))))</f>
        <v>VENCIDA</v>
      </c>
      <c r="W491" s="100" t="str">
        <f>IF(A491&lt;&gt;"",IF(AC491=1,"VENCIDO",IF(AC491=2,"PRÓXIMO A VENCER",IF(AC491=3,"EN TERMINO",IF(AC491=4,"CON AVANCE",IF(AC491=5,"CUMPLIDO",))))),"")</f>
        <v>VENCIDO</v>
      </c>
      <c r="X491" s="96" t="s">
        <v>165</v>
      </c>
      <c r="Y491" s="104" t="str">
        <f t="shared" si="112"/>
        <v>H71R14</v>
      </c>
      <c r="Z491" s="104">
        <f>IF(A491&lt;&gt;"",1,Z490+1)</f>
        <v>1</v>
      </c>
      <c r="AA491" s="104" t="str">
        <f t="shared" si="114"/>
        <v>H71R14 - 1</v>
      </c>
      <c r="AB491" s="150">
        <f t="shared" si="119"/>
        <v>1</v>
      </c>
      <c r="AC491" s="150">
        <f t="shared" si="118"/>
        <v>1</v>
      </c>
      <c r="AD491" s="150" t="str">
        <f>IF(A491&lt;&gt;"",MID(F491,1,FIND(" ",F491,1)-1),AD490)</f>
        <v>H71R14.</v>
      </c>
      <c r="AE491" s="150" t="str">
        <f t="shared" si="120"/>
        <v>H71R14</v>
      </c>
      <c r="AF491" s="62"/>
      <c r="AG491" s="62"/>
    </row>
    <row r="492" spans="1:33" s="13" customFormat="1" ht="350.1" customHeight="1" x14ac:dyDescent="0.2">
      <c r="A492" s="141">
        <f>IF(ISBLANK(D492),"",COUNTA($D$2:D492))</f>
        <v>412</v>
      </c>
      <c r="B492" s="125">
        <f t="shared" si="113"/>
        <v>491</v>
      </c>
      <c r="C492" s="73"/>
      <c r="D492" s="88" t="s">
        <v>978</v>
      </c>
      <c r="E492" s="73" t="s">
        <v>25</v>
      </c>
      <c r="F492" s="85" t="s">
        <v>1175</v>
      </c>
      <c r="G492" s="86" t="s">
        <v>72</v>
      </c>
      <c r="H492" s="86" t="s">
        <v>690</v>
      </c>
      <c r="I492" s="86" t="s">
        <v>691</v>
      </c>
      <c r="J492" s="73" t="s">
        <v>692</v>
      </c>
      <c r="K492" s="73">
        <v>1</v>
      </c>
      <c r="L492" s="77">
        <v>43040</v>
      </c>
      <c r="M492" s="77">
        <v>43099</v>
      </c>
      <c r="N492" s="78">
        <f t="shared" si="121"/>
        <v>8.4285714285714288</v>
      </c>
      <c r="O492" s="73" t="s">
        <v>2038</v>
      </c>
      <c r="P492" s="76">
        <v>1</v>
      </c>
      <c r="Q492" s="79">
        <f>IF(P492/K492&gt;1,100,+P492/K492*100)</f>
        <v>100</v>
      </c>
      <c r="R492" s="89">
        <f>+N492*Q492/100</f>
        <v>8.4285714285714288</v>
      </c>
      <c r="S492" s="89">
        <f>IF(M492&lt;=$AG$1,R492,0)</f>
        <v>8.4285714285714288</v>
      </c>
      <c r="T492" s="89">
        <f>IF($AG$1&gt;=M492,N492,0)</f>
        <v>8.4285714285714288</v>
      </c>
      <c r="U492" s="73"/>
      <c r="V492" s="100" t="str">
        <f>IF(Q492=100,"CUMPLIDA",IF(M492-$AG$1&lt;0,"VENCIDA",IF(M492-$AG$1&lt;=30,"PRÓXIMA A VENCER",IF(Q492&gt;0,"CON AVANCE","EN TERMINO"))))</f>
        <v>CUMPLIDA</v>
      </c>
      <c r="W492" s="100" t="str">
        <f>IF(A492&lt;&gt;"",IF(AC492=1,"VENCIDO",IF(AC492=2,"PRÓXIMO A VENCER",IF(AC492=3,"EN TERMINO",IF(AC492=4,"CON AVANCE",IF(AC492=5,"CUMPLIDO",))))),"")</f>
        <v>CUMPLIDO</v>
      </c>
      <c r="X492" s="96" t="s">
        <v>165</v>
      </c>
      <c r="Y492" s="104" t="str">
        <f t="shared" si="112"/>
        <v>H74R14</v>
      </c>
      <c r="Z492" s="104">
        <f>IF(A492&lt;&gt;"",1,Z491+1)</f>
        <v>1</v>
      </c>
      <c r="AA492" s="104" t="str">
        <f t="shared" si="114"/>
        <v>H74R14 - 1</v>
      </c>
      <c r="AB492" s="150">
        <f t="shared" si="119"/>
        <v>5</v>
      </c>
      <c r="AC492" s="150">
        <f t="shared" si="118"/>
        <v>5</v>
      </c>
      <c r="AD492" s="150" t="str">
        <f>IF(A492&lt;&gt;"",MID(F492,1,FIND(" ",F492,1)-1),AD491)</f>
        <v>H74R14.</v>
      </c>
      <c r="AE492" s="150" t="str">
        <f t="shared" si="120"/>
        <v>H74R14</v>
      </c>
      <c r="AF492" s="62"/>
      <c r="AG492" s="62"/>
    </row>
    <row r="493" spans="1:33" s="13" customFormat="1" ht="350.1" customHeight="1" x14ac:dyDescent="0.2">
      <c r="A493" s="141">
        <f>IF(ISBLANK(D493),"",COUNTA($D$2:D493))</f>
        <v>413</v>
      </c>
      <c r="B493" s="125">
        <f t="shared" si="113"/>
        <v>492</v>
      </c>
      <c r="C493" s="73"/>
      <c r="D493" s="88" t="s">
        <v>976</v>
      </c>
      <c r="E493" s="73" t="s">
        <v>36</v>
      </c>
      <c r="F493" s="85" t="s">
        <v>1026</v>
      </c>
      <c r="G493" s="86" t="s">
        <v>73</v>
      </c>
      <c r="H493" s="85" t="s">
        <v>1478</v>
      </c>
      <c r="I493" s="85" t="s">
        <v>271</v>
      </c>
      <c r="J493" s="102" t="s">
        <v>47</v>
      </c>
      <c r="K493" s="102">
        <v>3</v>
      </c>
      <c r="L493" s="91">
        <v>43040</v>
      </c>
      <c r="M493" s="91">
        <v>43342</v>
      </c>
      <c r="N493" s="78">
        <f t="shared" si="121"/>
        <v>43.142857142857146</v>
      </c>
      <c r="O493" s="102" t="s">
        <v>2031</v>
      </c>
      <c r="P493" s="76">
        <v>3</v>
      </c>
      <c r="Q493" s="79">
        <f>IF(P493/K493&gt;1,100,+P493/K493*100)</f>
        <v>100</v>
      </c>
      <c r="R493" s="89">
        <f>+N493*Q493/100</f>
        <v>43.142857142857146</v>
      </c>
      <c r="S493" s="89">
        <f>IF(M493&lt;=$AG$1,R493,0)</f>
        <v>43.142857142857146</v>
      </c>
      <c r="T493" s="89">
        <f>IF($AG$1&gt;=M493,N493,0)</f>
        <v>43.142857142857146</v>
      </c>
      <c r="U493" s="73"/>
      <c r="V493" s="100" t="str">
        <f>IF(Q493=100,"CUMPLIDA",IF(M493-$AG$1&lt;0,"VENCIDA",IF(M493-$AG$1&lt;=30,"PRÓXIMA A VENCER",IF(Q493&gt;0,"CON AVANCE","EN TERMINO"))))</f>
        <v>CUMPLIDA</v>
      </c>
      <c r="W493" s="100" t="str">
        <f>IF(A493&lt;&gt;"",IF(AC493=1,"VENCIDO",IF(AC493=2,"PRÓXIMO A VENCER",IF(AC493=3,"EN TERMINO",IF(AC493=4,"CON AVANCE",IF(AC493=5,"CUMPLIDO",))))),"")</f>
        <v>CUMPLIDO</v>
      </c>
      <c r="X493" s="96" t="s">
        <v>165</v>
      </c>
      <c r="Y493" s="104" t="str">
        <f t="shared" si="112"/>
        <v>H79R14</v>
      </c>
      <c r="Z493" s="104">
        <f>IF(A493&lt;&gt;"",1,Z492+1)</f>
        <v>1</v>
      </c>
      <c r="AA493" s="104" t="str">
        <f t="shared" si="114"/>
        <v>H79R14 - 1</v>
      </c>
      <c r="AB493" s="150">
        <f t="shared" si="119"/>
        <v>5</v>
      </c>
      <c r="AC493" s="150">
        <f t="shared" si="118"/>
        <v>5</v>
      </c>
      <c r="AD493" s="150" t="str">
        <f>IF(A493&lt;&gt;"",MID(F493,1,FIND(" ",F493,1)-1),AD492)</f>
        <v>H79R14.</v>
      </c>
      <c r="AE493" s="150" t="str">
        <f t="shared" si="120"/>
        <v>H79R14</v>
      </c>
      <c r="AF493" s="62"/>
      <c r="AG493" s="62"/>
    </row>
    <row r="494" spans="1:33" s="13" customFormat="1" ht="350.1" customHeight="1" x14ac:dyDescent="0.2">
      <c r="A494" s="141">
        <f>IF(ISBLANK(D494),"",COUNTA($D$2:D494))</f>
        <v>414</v>
      </c>
      <c r="B494" s="125">
        <f t="shared" si="113"/>
        <v>493</v>
      </c>
      <c r="C494" s="73"/>
      <c r="D494" s="88" t="s">
        <v>976</v>
      </c>
      <c r="E494" s="73" t="s">
        <v>19</v>
      </c>
      <c r="F494" s="85" t="s">
        <v>1176</v>
      </c>
      <c r="G494" s="86" t="s">
        <v>74</v>
      </c>
      <c r="H494" s="85" t="s">
        <v>1479</v>
      </c>
      <c r="I494" s="85" t="s">
        <v>272</v>
      </c>
      <c r="J494" s="102" t="s">
        <v>47</v>
      </c>
      <c r="K494" s="102">
        <v>3</v>
      </c>
      <c r="L494" s="91">
        <v>43040</v>
      </c>
      <c r="M494" s="91">
        <v>43342</v>
      </c>
      <c r="N494" s="78">
        <f t="shared" si="121"/>
        <v>43.142857142857146</v>
      </c>
      <c r="O494" s="73" t="s">
        <v>2031</v>
      </c>
      <c r="P494" s="76">
        <v>3</v>
      </c>
      <c r="Q494" s="79">
        <f>IF(P494/K494&gt;1,100,+P494/K494*100)</f>
        <v>100</v>
      </c>
      <c r="R494" s="89">
        <f>+N494*Q494/100</f>
        <v>43.142857142857146</v>
      </c>
      <c r="S494" s="89">
        <f>IF(M494&lt;=$AG$1,R494,0)</f>
        <v>43.142857142857146</v>
      </c>
      <c r="T494" s="89">
        <f>IF($AG$1&gt;=M494,N494,0)</f>
        <v>43.142857142857146</v>
      </c>
      <c r="U494" s="73"/>
      <c r="V494" s="100" t="str">
        <f>IF(Q494=100,"CUMPLIDA",IF(M494-$AG$1&lt;0,"VENCIDA",IF(M494-$AG$1&lt;=30,"PRÓXIMA A VENCER",IF(Q494&gt;0,"CON AVANCE","EN TERMINO"))))</f>
        <v>CUMPLIDA</v>
      </c>
      <c r="W494" s="100" t="str">
        <f>IF(A494&lt;&gt;"",IF(AC494=1,"VENCIDO",IF(AC494=2,"PRÓXIMO A VENCER",IF(AC494=3,"EN TERMINO",IF(AC494=4,"CON AVANCE",IF(AC494=5,"CUMPLIDO",))))),"")</f>
        <v>CUMPLIDO</v>
      </c>
      <c r="X494" s="96" t="s">
        <v>165</v>
      </c>
      <c r="Y494" s="104" t="str">
        <f t="shared" si="112"/>
        <v>H80R14</v>
      </c>
      <c r="Z494" s="104">
        <f>IF(A494&lt;&gt;"",1,Z493+1)</f>
        <v>1</v>
      </c>
      <c r="AA494" s="104" t="str">
        <f t="shared" si="114"/>
        <v>H80R14 - 1</v>
      </c>
      <c r="AB494" s="150">
        <f t="shared" si="119"/>
        <v>5</v>
      </c>
      <c r="AC494" s="150">
        <f t="shared" si="118"/>
        <v>5</v>
      </c>
      <c r="AD494" s="150" t="str">
        <f>IF(A494&lt;&gt;"",MID(F494,1,FIND(" ",F494,1)-1),AD493)</f>
        <v>H80R14.</v>
      </c>
      <c r="AE494" s="150" t="str">
        <f t="shared" si="120"/>
        <v>H80R14</v>
      </c>
      <c r="AF494" s="62"/>
      <c r="AG494" s="62"/>
    </row>
    <row r="495" spans="1:33" s="13" customFormat="1" ht="350.1" customHeight="1" x14ac:dyDescent="0.2">
      <c r="A495" s="141">
        <f>IF(ISBLANK(D495),"",COUNTA($D$2:D495))</f>
        <v>415</v>
      </c>
      <c r="B495" s="125">
        <f t="shared" si="113"/>
        <v>494</v>
      </c>
      <c r="C495" s="73"/>
      <c r="D495" s="88" t="s">
        <v>976</v>
      </c>
      <c r="E495" s="73" t="s">
        <v>25</v>
      </c>
      <c r="F495" s="85" t="s">
        <v>1001</v>
      </c>
      <c r="G495" s="85" t="s">
        <v>195</v>
      </c>
      <c r="H495" s="85" t="s">
        <v>273</v>
      </c>
      <c r="I495" s="85" t="s">
        <v>272</v>
      </c>
      <c r="J495" s="102" t="s">
        <v>47</v>
      </c>
      <c r="K495" s="102">
        <v>3</v>
      </c>
      <c r="L495" s="91">
        <v>43040</v>
      </c>
      <c r="M495" s="91">
        <v>43342</v>
      </c>
      <c r="N495" s="78">
        <f t="shared" si="121"/>
        <v>43.142857142857146</v>
      </c>
      <c r="O495" s="73" t="s">
        <v>2031</v>
      </c>
      <c r="P495" s="76">
        <v>3</v>
      </c>
      <c r="Q495" s="79">
        <f>IF(P495/K495&gt;1,100,+P495/K495*100)</f>
        <v>100</v>
      </c>
      <c r="R495" s="89">
        <f>+N495*Q495/100</f>
        <v>43.142857142857146</v>
      </c>
      <c r="S495" s="89">
        <f>IF(M495&lt;=$AG$1,R495,0)</f>
        <v>43.142857142857146</v>
      </c>
      <c r="T495" s="89">
        <f>IF($AG$1&gt;=M495,N495,0)</f>
        <v>43.142857142857146</v>
      </c>
      <c r="U495" s="73"/>
      <c r="V495" s="100" t="str">
        <f>IF(Q495=100,"CUMPLIDA",IF(M495-$AG$1&lt;0,"VENCIDA",IF(M495-$AG$1&lt;=30,"PRÓXIMA A VENCER",IF(Q495&gt;0,"CON AVANCE","EN TERMINO"))))</f>
        <v>CUMPLIDA</v>
      </c>
      <c r="W495" s="100" t="str">
        <f>IF(A495&lt;&gt;"",IF(AC495=1,"VENCIDO",IF(AC495=2,"PRÓXIMO A VENCER",IF(AC495=3,"EN TERMINO",IF(AC495=4,"CON AVANCE",IF(AC495=5,"CUMPLIDO",))))),"")</f>
        <v>CUMPLIDO</v>
      </c>
      <c r="X495" s="96" t="s">
        <v>165</v>
      </c>
      <c r="Y495" s="104" t="str">
        <f t="shared" si="112"/>
        <v>H81R14</v>
      </c>
      <c r="Z495" s="104">
        <f>IF(A495&lt;&gt;"",1,Z494+1)</f>
        <v>1</v>
      </c>
      <c r="AA495" s="104" t="str">
        <f t="shared" si="114"/>
        <v>H81R14 - 1</v>
      </c>
      <c r="AB495" s="150">
        <f t="shared" si="119"/>
        <v>5</v>
      </c>
      <c r="AC495" s="150">
        <f t="shared" si="118"/>
        <v>5</v>
      </c>
      <c r="AD495" s="150" t="str">
        <f>IF(A495&lt;&gt;"",MID(F495,1,FIND(" ",F495,1)-1),AD494)</f>
        <v>H81R14.</v>
      </c>
      <c r="AE495" s="150" t="str">
        <f t="shared" si="120"/>
        <v>H81R14</v>
      </c>
      <c r="AF495" s="62"/>
      <c r="AG495" s="62"/>
    </row>
    <row r="496" spans="1:33" s="13" customFormat="1" ht="350.1" customHeight="1" x14ac:dyDescent="0.2">
      <c r="A496" s="141">
        <f>IF(ISBLANK(D496),"",COUNTA($D$2:D496))</f>
        <v>416</v>
      </c>
      <c r="B496" s="125">
        <f t="shared" si="113"/>
        <v>495</v>
      </c>
      <c r="C496" s="73"/>
      <c r="D496" s="88" t="s">
        <v>832</v>
      </c>
      <c r="E496" s="73" t="s">
        <v>25</v>
      </c>
      <c r="F496" s="85" t="s">
        <v>1025</v>
      </c>
      <c r="G496" s="85" t="s">
        <v>64</v>
      </c>
      <c r="H496" s="85" t="s">
        <v>274</v>
      </c>
      <c r="I496" s="85" t="s">
        <v>272</v>
      </c>
      <c r="J496" s="102" t="s">
        <v>47</v>
      </c>
      <c r="K496" s="102">
        <v>3</v>
      </c>
      <c r="L496" s="91">
        <v>43040</v>
      </c>
      <c r="M496" s="91">
        <v>43342</v>
      </c>
      <c r="N496" s="78">
        <f t="shared" si="121"/>
        <v>43.142857142857146</v>
      </c>
      <c r="O496" s="73" t="s">
        <v>2031</v>
      </c>
      <c r="P496" s="76">
        <v>3</v>
      </c>
      <c r="Q496" s="79">
        <f>IF(P496/K496&gt;1,100,+P496/K496*100)</f>
        <v>100</v>
      </c>
      <c r="R496" s="89">
        <f>+N496*Q496/100</f>
        <v>43.142857142857146</v>
      </c>
      <c r="S496" s="89">
        <f>IF(M496&lt;=$AG$1,R496,0)</f>
        <v>43.142857142857146</v>
      </c>
      <c r="T496" s="89">
        <f>IF($AG$1&gt;=M496,N496,0)</f>
        <v>43.142857142857146</v>
      </c>
      <c r="U496" s="73"/>
      <c r="V496" s="100" t="str">
        <f>IF(Q496=100,"CUMPLIDA",IF(M496-$AG$1&lt;0,"VENCIDA",IF(M496-$AG$1&lt;=30,"PRÓXIMA A VENCER",IF(Q496&gt;0,"CON AVANCE","EN TERMINO"))))</f>
        <v>CUMPLIDA</v>
      </c>
      <c r="W496" s="100" t="str">
        <f>IF(A496&lt;&gt;"",IF(AC496=1,"VENCIDO",IF(AC496=2,"PRÓXIMO A VENCER",IF(AC496=3,"EN TERMINO",IF(AC496=4,"CON AVANCE",IF(AC496=5,"CUMPLIDO",))))),"")</f>
        <v>CUMPLIDO</v>
      </c>
      <c r="X496" s="96" t="s">
        <v>165</v>
      </c>
      <c r="Y496" s="104" t="str">
        <f t="shared" si="112"/>
        <v>H83R14</v>
      </c>
      <c r="Z496" s="104">
        <f>IF(A496&lt;&gt;"",1,Z495+1)</f>
        <v>1</v>
      </c>
      <c r="AA496" s="104" t="str">
        <f t="shared" si="114"/>
        <v>H83R14 - 1</v>
      </c>
      <c r="AB496" s="150">
        <f t="shared" si="119"/>
        <v>5</v>
      </c>
      <c r="AC496" s="150">
        <f t="shared" si="118"/>
        <v>5</v>
      </c>
      <c r="AD496" s="150" t="str">
        <f>IF(A496&lt;&gt;"",MID(F496,1,FIND(" ",F496,1)-1),AD495)</f>
        <v>H83R14.</v>
      </c>
      <c r="AE496" s="150" t="str">
        <f t="shared" si="120"/>
        <v>H83R14</v>
      </c>
      <c r="AF496" s="62"/>
      <c r="AG496" s="62"/>
    </row>
    <row r="497" spans="1:33" s="13" customFormat="1" ht="350.1" customHeight="1" x14ac:dyDescent="0.2">
      <c r="A497" s="141">
        <f>IF(ISBLANK(D497),"",COUNTA($D$2:D497))</f>
        <v>417</v>
      </c>
      <c r="B497" s="125">
        <f t="shared" si="113"/>
        <v>496</v>
      </c>
      <c r="C497" s="73"/>
      <c r="D497" s="88" t="s">
        <v>832</v>
      </c>
      <c r="E497" s="73" t="s">
        <v>36</v>
      </c>
      <c r="F497" s="85" t="s">
        <v>1177</v>
      </c>
      <c r="G497" s="85" t="s">
        <v>75</v>
      </c>
      <c r="H497" s="85" t="s">
        <v>275</v>
      </c>
      <c r="I497" s="85" t="s">
        <v>272</v>
      </c>
      <c r="J497" s="102" t="s">
        <v>47</v>
      </c>
      <c r="K497" s="102">
        <v>3</v>
      </c>
      <c r="L497" s="91">
        <v>43040</v>
      </c>
      <c r="M497" s="91">
        <v>43342</v>
      </c>
      <c r="N497" s="78">
        <f t="shared" si="121"/>
        <v>43.142857142857146</v>
      </c>
      <c r="O497" s="73" t="s">
        <v>2031</v>
      </c>
      <c r="P497" s="76">
        <v>3</v>
      </c>
      <c r="Q497" s="79">
        <f>IF(P497/K497&gt;1,100,+P497/K497*100)</f>
        <v>100</v>
      </c>
      <c r="R497" s="89">
        <f>+N497*Q497/100</f>
        <v>43.142857142857146</v>
      </c>
      <c r="S497" s="89">
        <f>IF(M497&lt;=$AG$1,R497,0)</f>
        <v>43.142857142857146</v>
      </c>
      <c r="T497" s="89">
        <f>IF($AG$1&gt;=M497,N497,0)</f>
        <v>43.142857142857146</v>
      </c>
      <c r="U497" s="73"/>
      <c r="V497" s="100" t="str">
        <f>IF(Q497=100,"CUMPLIDA",IF(M497-$AG$1&lt;0,"VENCIDA",IF(M497-$AG$1&lt;=30,"PRÓXIMA A VENCER",IF(Q497&gt;0,"CON AVANCE","EN TERMINO"))))</f>
        <v>CUMPLIDA</v>
      </c>
      <c r="W497" s="100" t="str">
        <f>IF(A497&lt;&gt;"",IF(AC497=1,"VENCIDO",IF(AC497=2,"PRÓXIMO A VENCER",IF(AC497=3,"EN TERMINO",IF(AC497=4,"CON AVANCE",IF(AC497=5,"CUMPLIDO",))))),"")</f>
        <v>CUMPLIDO</v>
      </c>
      <c r="X497" s="96" t="s">
        <v>165</v>
      </c>
      <c r="Y497" s="104" t="str">
        <f t="shared" si="112"/>
        <v>H84R14</v>
      </c>
      <c r="Z497" s="104">
        <f>IF(A497&lt;&gt;"",1,Z496+1)</f>
        <v>1</v>
      </c>
      <c r="AA497" s="104" t="str">
        <f t="shared" si="114"/>
        <v>H84R14 - 1</v>
      </c>
      <c r="AB497" s="150">
        <f t="shared" si="119"/>
        <v>5</v>
      </c>
      <c r="AC497" s="150">
        <f t="shared" si="118"/>
        <v>5</v>
      </c>
      <c r="AD497" s="150" t="str">
        <f>IF(A497&lt;&gt;"",MID(F497,1,FIND(" ",F497,1)-1),AD496)</f>
        <v>H84R14.</v>
      </c>
      <c r="AE497" s="150" t="str">
        <f t="shared" si="120"/>
        <v>H84R14</v>
      </c>
      <c r="AF497" s="62"/>
      <c r="AG497" s="62"/>
    </row>
    <row r="498" spans="1:33" s="13" customFormat="1" ht="350.1" customHeight="1" x14ac:dyDescent="0.2">
      <c r="A498" s="141">
        <f>IF(ISBLANK(D498),"",COUNTA($D$2:D498))</f>
        <v>418</v>
      </c>
      <c r="B498" s="125">
        <f t="shared" si="113"/>
        <v>497</v>
      </c>
      <c r="C498" s="73"/>
      <c r="D498" s="88" t="s">
        <v>832</v>
      </c>
      <c r="E498" s="73" t="s">
        <v>25</v>
      </c>
      <c r="F498" s="85" t="s">
        <v>1178</v>
      </c>
      <c r="G498" s="85" t="s">
        <v>76</v>
      </c>
      <c r="H498" s="85" t="s">
        <v>276</v>
      </c>
      <c r="I498" s="85" t="s">
        <v>272</v>
      </c>
      <c r="J498" s="102" t="s">
        <v>47</v>
      </c>
      <c r="K498" s="102">
        <v>3</v>
      </c>
      <c r="L498" s="91">
        <v>43040</v>
      </c>
      <c r="M498" s="91">
        <v>43342</v>
      </c>
      <c r="N498" s="78">
        <f t="shared" si="121"/>
        <v>43.142857142857146</v>
      </c>
      <c r="O498" s="73" t="s">
        <v>2031</v>
      </c>
      <c r="P498" s="76">
        <v>3</v>
      </c>
      <c r="Q498" s="79">
        <f>IF(P498/K498&gt;1,100,+P498/K498*100)</f>
        <v>100</v>
      </c>
      <c r="R498" s="89">
        <f>+N498*Q498/100</f>
        <v>43.142857142857146</v>
      </c>
      <c r="S498" s="89">
        <f>IF(M498&lt;=$AG$1,R498,0)</f>
        <v>43.142857142857146</v>
      </c>
      <c r="T498" s="89">
        <f>IF($AG$1&gt;=M498,N498,0)</f>
        <v>43.142857142857146</v>
      </c>
      <c r="U498" s="73"/>
      <c r="V498" s="100" t="str">
        <f>IF(Q498=100,"CUMPLIDA",IF(M498-$AG$1&lt;0,"VENCIDA",IF(M498-$AG$1&lt;=30,"PRÓXIMA A VENCER",IF(Q498&gt;0,"CON AVANCE","EN TERMINO"))))</f>
        <v>CUMPLIDA</v>
      </c>
      <c r="W498" s="100" t="str">
        <f>IF(A498&lt;&gt;"",IF(AC498=1,"VENCIDO",IF(AC498=2,"PRÓXIMO A VENCER",IF(AC498=3,"EN TERMINO",IF(AC498=4,"CON AVANCE",IF(AC498=5,"CUMPLIDO",))))),"")</f>
        <v>CUMPLIDO</v>
      </c>
      <c r="X498" s="96" t="s">
        <v>165</v>
      </c>
      <c r="Y498" s="104" t="str">
        <f t="shared" si="112"/>
        <v>H85R14</v>
      </c>
      <c r="Z498" s="104">
        <f>IF(A498&lt;&gt;"",1,Z497+1)</f>
        <v>1</v>
      </c>
      <c r="AA498" s="104" t="str">
        <f t="shared" si="114"/>
        <v>H85R14 - 1</v>
      </c>
      <c r="AB498" s="150">
        <f t="shared" si="119"/>
        <v>5</v>
      </c>
      <c r="AC498" s="150">
        <f t="shared" si="118"/>
        <v>5</v>
      </c>
      <c r="AD498" s="150" t="str">
        <f>IF(A498&lt;&gt;"",MID(F498,1,FIND(" ",F498,1)-1),AD497)</f>
        <v>H85R14.</v>
      </c>
      <c r="AE498" s="150" t="str">
        <f t="shared" si="120"/>
        <v>H85R14</v>
      </c>
      <c r="AF498" s="62"/>
      <c r="AG498" s="62"/>
    </row>
    <row r="499" spans="1:33" s="13" customFormat="1" ht="350.1" customHeight="1" x14ac:dyDescent="0.2">
      <c r="A499" s="141">
        <f>IF(ISBLANK(D499),"",COUNTA($D$2:D499))</f>
        <v>419</v>
      </c>
      <c r="B499" s="125">
        <f t="shared" si="113"/>
        <v>498</v>
      </c>
      <c r="C499" s="73"/>
      <c r="D499" s="88" t="s">
        <v>832</v>
      </c>
      <c r="E499" s="73" t="s">
        <v>36</v>
      </c>
      <c r="F499" s="85" t="s">
        <v>1179</v>
      </c>
      <c r="G499" s="85" t="s">
        <v>78</v>
      </c>
      <c r="H499" s="86" t="s">
        <v>693</v>
      </c>
      <c r="I499" s="86" t="s">
        <v>694</v>
      </c>
      <c r="J499" s="73" t="s">
        <v>9</v>
      </c>
      <c r="K499" s="73">
        <v>1</v>
      </c>
      <c r="L499" s="77">
        <v>43040</v>
      </c>
      <c r="M499" s="77">
        <v>43099</v>
      </c>
      <c r="N499" s="78">
        <f t="shared" ref="N499:N532" si="122">(+M499-L499)/7</f>
        <v>8.4285714285714288</v>
      </c>
      <c r="O499" s="73" t="s">
        <v>2038</v>
      </c>
      <c r="P499" s="76">
        <v>1</v>
      </c>
      <c r="Q499" s="79">
        <f>IF(P499/K499&gt;1,100,+P499/K499*100)</f>
        <v>100</v>
      </c>
      <c r="R499" s="89">
        <f>+N499*Q499/100</f>
        <v>8.4285714285714288</v>
      </c>
      <c r="S499" s="89">
        <f>IF(M499&lt;=$AG$1,R499,0)</f>
        <v>8.4285714285714288</v>
      </c>
      <c r="T499" s="89">
        <f>IF($AG$1&gt;=M499,N499,0)</f>
        <v>8.4285714285714288</v>
      </c>
      <c r="U499" s="73"/>
      <c r="V499" s="100" t="str">
        <f>IF(Q499=100,"CUMPLIDA",IF(M499-$AG$1&lt;0,"VENCIDA",IF(M499-$AG$1&lt;=30,"PRÓXIMA A VENCER",IF(Q499&gt;0,"CON AVANCE","EN TERMINO"))))</f>
        <v>CUMPLIDA</v>
      </c>
      <c r="W499" s="100" t="str">
        <f>IF(A499&lt;&gt;"",IF(AC499=1,"VENCIDO",IF(AC499=2,"PRÓXIMO A VENCER",IF(AC499=3,"EN TERMINO",IF(AC499=4,"CON AVANCE",IF(AC499=5,"CUMPLIDO",))))),"")</f>
        <v>CUMPLIDO</v>
      </c>
      <c r="X499" s="96" t="s">
        <v>165</v>
      </c>
      <c r="Y499" s="104" t="str">
        <f t="shared" si="112"/>
        <v>H99R14</v>
      </c>
      <c r="Z499" s="104">
        <f>IF(A499&lt;&gt;"",1,Z498+1)</f>
        <v>1</v>
      </c>
      <c r="AA499" s="104" t="str">
        <f t="shared" si="114"/>
        <v>H99R14 - 1</v>
      </c>
      <c r="AB499" s="150">
        <f t="shared" si="119"/>
        <v>5</v>
      </c>
      <c r="AC499" s="150">
        <f t="shared" si="118"/>
        <v>5</v>
      </c>
      <c r="AD499" s="150" t="str">
        <f>IF(A499&lt;&gt;"",MID(F499,1,FIND(" ",F499,1)-1),AD498)</f>
        <v>H99R14.</v>
      </c>
      <c r="AE499" s="150" t="str">
        <f t="shared" si="120"/>
        <v>H99R14</v>
      </c>
      <c r="AF499" s="62"/>
      <c r="AG499" s="62"/>
    </row>
    <row r="500" spans="1:33" s="13" customFormat="1" ht="350.1" customHeight="1" x14ac:dyDescent="0.2">
      <c r="A500" s="141">
        <f>IF(ISBLANK(D500),"",COUNTA($D$2:D500))</f>
        <v>420</v>
      </c>
      <c r="B500" s="125">
        <f t="shared" si="113"/>
        <v>499</v>
      </c>
      <c r="C500" s="73"/>
      <c r="D500" s="88" t="s">
        <v>832</v>
      </c>
      <c r="E500" s="73" t="s">
        <v>36</v>
      </c>
      <c r="F500" s="85" t="s">
        <v>1002</v>
      </c>
      <c r="G500" s="85" t="s">
        <v>79</v>
      </c>
      <c r="H500" s="86" t="s">
        <v>695</v>
      </c>
      <c r="I500" s="86" t="s">
        <v>696</v>
      </c>
      <c r="J500" s="73" t="s">
        <v>666</v>
      </c>
      <c r="K500" s="73">
        <v>1</v>
      </c>
      <c r="L500" s="77">
        <v>43040</v>
      </c>
      <c r="M500" s="77">
        <v>43099</v>
      </c>
      <c r="N500" s="78">
        <f t="shared" si="122"/>
        <v>8.4285714285714288</v>
      </c>
      <c r="O500" s="73" t="s">
        <v>2038</v>
      </c>
      <c r="P500" s="76">
        <v>1</v>
      </c>
      <c r="Q500" s="79">
        <f>IF(P500/K500&gt;1,100,+P500/K500*100)</f>
        <v>100</v>
      </c>
      <c r="R500" s="89">
        <f>+N500*Q500/100</f>
        <v>8.4285714285714288</v>
      </c>
      <c r="S500" s="89">
        <f>IF(M500&lt;=$AG$1,R500,0)</f>
        <v>8.4285714285714288</v>
      </c>
      <c r="T500" s="89">
        <f>IF($AG$1&gt;=M500,N500,0)</f>
        <v>8.4285714285714288</v>
      </c>
      <c r="U500" s="73"/>
      <c r="V500" s="100" t="str">
        <f>IF(Q500=100,"CUMPLIDA",IF(M500-$AG$1&lt;0,"VENCIDA",IF(M500-$AG$1&lt;=30,"PRÓXIMA A VENCER",IF(Q500&gt;0,"CON AVANCE","EN TERMINO"))))</f>
        <v>CUMPLIDA</v>
      </c>
      <c r="W500" s="100" t="str">
        <f>IF(A500&lt;&gt;"",IF(AC500=1,"VENCIDO",IF(AC500=2,"PRÓXIMO A VENCER",IF(AC500=3,"EN TERMINO",IF(AC500=4,"CON AVANCE",IF(AC500=5,"CUMPLIDO",))))),"")</f>
        <v>CUMPLIDO</v>
      </c>
      <c r="X500" s="96" t="s">
        <v>165</v>
      </c>
      <c r="Y500" s="104" t="str">
        <f t="shared" si="112"/>
        <v>H103R14</v>
      </c>
      <c r="Z500" s="104">
        <f>IF(A500&lt;&gt;"",1,Z499+1)</f>
        <v>1</v>
      </c>
      <c r="AA500" s="104" t="str">
        <f t="shared" si="114"/>
        <v>H103R14 - 1</v>
      </c>
      <c r="AB500" s="150">
        <f t="shared" si="119"/>
        <v>5</v>
      </c>
      <c r="AC500" s="150">
        <f t="shared" si="118"/>
        <v>5</v>
      </c>
      <c r="AD500" s="150" t="str">
        <f>IF(A500&lt;&gt;"",MID(F500,1,FIND(" ",F500,1)-1),AD499)</f>
        <v>H103R14.</v>
      </c>
      <c r="AE500" s="150" t="str">
        <f t="shared" si="120"/>
        <v>H103R14</v>
      </c>
      <c r="AF500" s="62"/>
      <c r="AG500" s="62"/>
    </row>
    <row r="501" spans="1:33" s="13" customFormat="1" ht="350.1" customHeight="1" x14ac:dyDescent="0.2">
      <c r="A501" s="141">
        <f>IF(ISBLANK(D501),"",COUNTA($D$2:D501))</f>
        <v>421</v>
      </c>
      <c r="B501" s="125">
        <f t="shared" si="113"/>
        <v>500</v>
      </c>
      <c r="C501" s="73"/>
      <c r="D501" s="88" t="s">
        <v>1003</v>
      </c>
      <c r="E501" s="73" t="s">
        <v>38</v>
      </c>
      <c r="F501" s="85" t="s">
        <v>2135</v>
      </c>
      <c r="G501" s="85" t="s">
        <v>80</v>
      </c>
      <c r="H501" s="86" t="s">
        <v>695</v>
      </c>
      <c r="I501" s="86" t="s">
        <v>696</v>
      </c>
      <c r="J501" s="73" t="s">
        <v>666</v>
      </c>
      <c r="K501" s="73">
        <v>1</v>
      </c>
      <c r="L501" s="77">
        <v>43040</v>
      </c>
      <c r="M501" s="77">
        <v>43099</v>
      </c>
      <c r="N501" s="78">
        <f t="shared" si="122"/>
        <v>8.4285714285714288</v>
      </c>
      <c r="O501" s="73" t="s">
        <v>2038</v>
      </c>
      <c r="P501" s="76">
        <v>1</v>
      </c>
      <c r="Q501" s="79">
        <f>IF(P501/K501&gt;1,100,+P501/K501*100)</f>
        <v>100</v>
      </c>
      <c r="R501" s="89">
        <f>+N501*Q501/100</f>
        <v>8.4285714285714288</v>
      </c>
      <c r="S501" s="89">
        <f>IF(M501&lt;=$AG$1,R501,0)</f>
        <v>8.4285714285714288</v>
      </c>
      <c r="T501" s="89">
        <f>IF($AG$1&gt;=M501,N501,0)</f>
        <v>8.4285714285714288</v>
      </c>
      <c r="U501" s="73"/>
      <c r="V501" s="100" t="str">
        <f>IF(Q501=100,"CUMPLIDA",IF(M501-$AG$1&lt;0,"VENCIDA",IF(M501-$AG$1&lt;=30,"PRÓXIMA A VENCER",IF(Q501&gt;0,"CON AVANCE","EN TERMINO"))))</f>
        <v>CUMPLIDA</v>
      </c>
      <c r="W501" s="100" t="str">
        <f>IF(A501&lt;&gt;"",IF(AC501=1,"VENCIDO",IF(AC501=2,"PRÓXIMO A VENCER",IF(AC501=3,"EN TERMINO",IF(AC501=4,"CON AVANCE",IF(AC501=5,"CUMPLIDO",))))),"")</f>
        <v>CUMPLIDO</v>
      </c>
      <c r="X501" s="96" t="s">
        <v>165</v>
      </c>
      <c r="Y501" s="104" t="str">
        <f t="shared" si="112"/>
        <v>H104R14</v>
      </c>
      <c r="Z501" s="104">
        <f>IF(A501&lt;&gt;"",1,Z500+1)</f>
        <v>1</v>
      </c>
      <c r="AA501" s="104" t="str">
        <f t="shared" si="114"/>
        <v>H104R14 - 1</v>
      </c>
      <c r="AB501" s="150">
        <f t="shared" si="119"/>
        <v>5</v>
      </c>
      <c r="AC501" s="150">
        <f t="shared" si="118"/>
        <v>5</v>
      </c>
      <c r="AD501" s="150" t="str">
        <f>IF(A501&lt;&gt;"",MID(F501,1,FIND(" ",F501,1)-1),AD500)</f>
        <v>H104R14.</v>
      </c>
      <c r="AE501" s="150" t="str">
        <f t="shared" si="120"/>
        <v>H104R14</v>
      </c>
      <c r="AF501" s="62"/>
      <c r="AG501" s="62"/>
    </row>
    <row r="502" spans="1:33" s="13" customFormat="1" ht="350.1" customHeight="1" x14ac:dyDescent="0.2">
      <c r="A502" s="141">
        <f>IF(ISBLANK(D502),"",COUNTA($D$2:D502))</f>
        <v>422</v>
      </c>
      <c r="B502" s="125">
        <f t="shared" si="113"/>
        <v>501</v>
      </c>
      <c r="C502" s="73"/>
      <c r="D502" s="88" t="s">
        <v>979</v>
      </c>
      <c r="E502" s="73" t="s">
        <v>25</v>
      </c>
      <c r="F502" s="85" t="s">
        <v>1004</v>
      </c>
      <c r="G502" s="85" t="s">
        <v>81</v>
      </c>
      <c r="H502" s="86" t="s">
        <v>697</v>
      </c>
      <c r="I502" s="86" t="s">
        <v>698</v>
      </c>
      <c r="J502" s="73" t="s">
        <v>77</v>
      </c>
      <c r="K502" s="73">
        <v>1</v>
      </c>
      <c r="L502" s="77">
        <v>43040</v>
      </c>
      <c r="M502" s="77">
        <v>43099</v>
      </c>
      <c r="N502" s="78">
        <f t="shared" si="122"/>
        <v>8.4285714285714288</v>
      </c>
      <c r="O502" s="73" t="s">
        <v>2038</v>
      </c>
      <c r="P502" s="76">
        <v>1</v>
      </c>
      <c r="Q502" s="79">
        <f>IF(P502/K502&gt;1,100,+P502/K502*100)</f>
        <v>100</v>
      </c>
      <c r="R502" s="89">
        <f>+N502*Q502/100</f>
        <v>8.4285714285714288</v>
      </c>
      <c r="S502" s="89">
        <f>IF(M502&lt;=$AG$1,R502,0)</f>
        <v>8.4285714285714288</v>
      </c>
      <c r="T502" s="89">
        <f>IF($AG$1&gt;=M502,N502,0)</f>
        <v>8.4285714285714288</v>
      </c>
      <c r="U502" s="73"/>
      <c r="V502" s="100" t="str">
        <f>IF(Q502=100,"CUMPLIDA",IF(M502-$AG$1&lt;0,"VENCIDA",IF(M502-$AG$1&lt;=30,"PRÓXIMA A VENCER",IF(Q502&gt;0,"CON AVANCE","EN TERMINO"))))</f>
        <v>CUMPLIDA</v>
      </c>
      <c r="W502" s="100" t="str">
        <f>IF(A502&lt;&gt;"",IF(AC502=1,"VENCIDO",IF(AC502=2,"PRÓXIMO A VENCER",IF(AC502=3,"EN TERMINO",IF(AC502=4,"CON AVANCE",IF(AC502=5,"CUMPLIDO",))))),"")</f>
        <v>CUMPLIDO</v>
      </c>
      <c r="X502" s="96" t="s">
        <v>165</v>
      </c>
      <c r="Y502" s="104" t="str">
        <f t="shared" si="112"/>
        <v>H108R14</v>
      </c>
      <c r="Z502" s="104">
        <f>IF(A502&lt;&gt;"",1,Z501+1)</f>
        <v>1</v>
      </c>
      <c r="AA502" s="104" t="str">
        <f t="shared" si="114"/>
        <v>H108R14 - 1</v>
      </c>
      <c r="AB502" s="150">
        <f t="shared" si="119"/>
        <v>5</v>
      </c>
      <c r="AC502" s="150">
        <f t="shared" si="118"/>
        <v>5</v>
      </c>
      <c r="AD502" s="150" t="str">
        <f>IF(A502&lt;&gt;"",MID(F502,1,FIND(" ",F502,1)-1),AD501)</f>
        <v>H108R14.</v>
      </c>
      <c r="AE502" s="150" t="str">
        <f t="shared" si="120"/>
        <v>H108R14</v>
      </c>
      <c r="AF502" s="62"/>
      <c r="AG502" s="62"/>
    </row>
    <row r="503" spans="1:33" s="13" customFormat="1" ht="350.1" customHeight="1" x14ac:dyDescent="0.2">
      <c r="A503" s="141">
        <f>IF(ISBLANK(D503),"",COUNTA($D$2:D503))</f>
        <v>423</v>
      </c>
      <c r="B503" s="125">
        <f t="shared" si="113"/>
        <v>502</v>
      </c>
      <c r="C503" s="73"/>
      <c r="D503" s="88" t="s">
        <v>976</v>
      </c>
      <c r="E503" s="73" t="s">
        <v>20</v>
      </c>
      <c r="F503" s="85" t="s">
        <v>364</v>
      </c>
      <c r="G503" s="85" t="s">
        <v>82</v>
      </c>
      <c r="H503" s="86" t="s">
        <v>361</v>
      </c>
      <c r="I503" s="86" t="s">
        <v>362</v>
      </c>
      <c r="J503" s="73" t="s">
        <v>363</v>
      </c>
      <c r="K503" s="73">
        <v>2</v>
      </c>
      <c r="L503" s="77">
        <v>43040</v>
      </c>
      <c r="M503" s="77">
        <v>43311</v>
      </c>
      <c r="N503" s="78">
        <f t="shared" si="122"/>
        <v>38.714285714285715</v>
      </c>
      <c r="O503" s="73" t="s">
        <v>2033</v>
      </c>
      <c r="P503" s="90">
        <v>2</v>
      </c>
      <c r="Q503" s="79">
        <f>IF(P503/K503&gt;1,100,+P503/K503*100)</f>
        <v>100</v>
      </c>
      <c r="R503" s="89">
        <f>+N503*Q503/100</f>
        <v>38.714285714285715</v>
      </c>
      <c r="S503" s="89">
        <f>IF(M503&lt;=$AG$1,R503,0)</f>
        <v>38.714285714285715</v>
      </c>
      <c r="T503" s="89">
        <f>IF($AG$1&gt;=M503,N503,0)</f>
        <v>38.714285714285715</v>
      </c>
      <c r="U503" s="73" t="s">
        <v>1845</v>
      </c>
      <c r="V503" s="100" t="str">
        <f>IF(Q503=100,"CUMPLIDA",IF(M503-$AG$1&lt;0,"VENCIDA",IF(M503-$AG$1&lt;=30,"PRÓXIMA A VENCER",IF(Q503&gt;0,"CON AVANCE","EN TERMINO"))))</f>
        <v>CUMPLIDA</v>
      </c>
      <c r="W503" s="100" t="str">
        <f>IF(A503&lt;&gt;"",IF(AC503=1,"VENCIDO",IF(AC503=2,"PRÓXIMO A VENCER",IF(AC503=3,"EN TERMINO",IF(AC503=4,"CON AVANCE",IF(AC503=5,"CUMPLIDO",))))),"")</f>
        <v>CUMPLIDO</v>
      </c>
      <c r="X503" s="96" t="s">
        <v>165</v>
      </c>
      <c r="Y503" s="104" t="str">
        <f t="shared" ref="Y503:Y535" si="123">AE503</f>
        <v>H112R14</v>
      </c>
      <c r="Z503" s="104">
        <f>IF(A503&lt;&gt;"",1,Z502+1)</f>
        <v>1</v>
      </c>
      <c r="AA503" s="104" t="str">
        <f t="shared" si="114"/>
        <v>H112R14 - 1</v>
      </c>
      <c r="AB503" s="150">
        <f t="shared" si="119"/>
        <v>5</v>
      </c>
      <c r="AC503" s="150">
        <f t="shared" si="118"/>
        <v>5</v>
      </c>
      <c r="AD503" s="150" t="str">
        <f>IF(A503&lt;&gt;"",MID(F503,1,FIND(" ",F503,1)-1),AD502)</f>
        <v>H112R14.</v>
      </c>
      <c r="AE503" s="150" t="str">
        <f t="shared" si="120"/>
        <v>H112R14</v>
      </c>
      <c r="AF503" s="62"/>
      <c r="AG503" s="62"/>
    </row>
    <row r="504" spans="1:33" s="13" customFormat="1" ht="350.1" customHeight="1" x14ac:dyDescent="0.2">
      <c r="A504" s="141">
        <f>IF(ISBLANK(D504),"",COUNTA($D$2:D504))</f>
        <v>424</v>
      </c>
      <c r="B504" s="125">
        <f t="shared" si="113"/>
        <v>503</v>
      </c>
      <c r="C504" s="73"/>
      <c r="D504" s="88" t="s">
        <v>976</v>
      </c>
      <c r="E504" s="73" t="s">
        <v>83</v>
      </c>
      <c r="F504" s="85" t="s">
        <v>740</v>
      </c>
      <c r="G504" s="85" t="s">
        <v>453</v>
      </c>
      <c r="H504" s="86" t="s">
        <v>741</v>
      </c>
      <c r="I504" s="86" t="s">
        <v>455</v>
      </c>
      <c r="J504" s="73" t="s">
        <v>454</v>
      </c>
      <c r="K504" s="73">
        <v>2</v>
      </c>
      <c r="L504" s="77">
        <v>43040</v>
      </c>
      <c r="M504" s="77">
        <v>43403</v>
      </c>
      <c r="N504" s="78">
        <f t="shared" si="122"/>
        <v>51.857142857142854</v>
      </c>
      <c r="O504" s="73" t="s">
        <v>2033</v>
      </c>
      <c r="P504" s="76">
        <v>2</v>
      </c>
      <c r="Q504" s="79">
        <f>IF(P504/K504&gt;1,100,+P504/K504*100)</f>
        <v>100</v>
      </c>
      <c r="R504" s="89">
        <f>+N504*Q504/100</f>
        <v>51.857142857142854</v>
      </c>
      <c r="S504" s="89">
        <f>IF(M504&lt;=$AG$1,R504,0)</f>
        <v>51.857142857142854</v>
      </c>
      <c r="T504" s="89">
        <f>IF($AG$1&gt;=M504,N504,0)</f>
        <v>51.857142857142854</v>
      </c>
      <c r="U504" s="73" t="s">
        <v>1845</v>
      </c>
      <c r="V504" s="100" t="str">
        <f>IF(Q504=100,"CUMPLIDA",IF(M504-$AG$1&lt;0,"VENCIDA",IF(M504-$AG$1&lt;=30,"PRÓXIMA A VENCER",IF(Q504&gt;0,"CON AVANCE","EN TERMINO"))))</f>
        <v>CUMPLIDA</v>
      </c>
      <c r="W504" s="100" t="str">
        <f>IF(A504&lt;&gt;"",IF(AC504=1,"VENCIDO",IF(AC504=2,"PRÓXIMO A VENCER",IF(AC504=3,"EN TERMINO",IF(AC504=4,"CON AVANCE",IF(AC504=5,"CUMPLIDO",))))),"")</f>
        <v>CUMPLIDO</v>
      </c>
      <c r="X504" s="96" t="s">
        <v>165</v>
      </c>
      <c r="Y504" s="104" t="str">
        <f t="shared" si="123"/>
        <v>H113R14</v>
      </c>
      <c r="Z504" s="104">
        <f>IF(A504&lt;&gt;"",1,Z503+1)</f>
        <v>1</v>
      </c>
      <c r="AA504" s="104" t="str">
        <f t="shared" si="114"/>
        <v>H113R14 - 1</v>
      </c>
      <c r="AB504" s="150">
        <f t="shared" si="119"/>
        <v>5</v>
      </c>
      <c r="AC504" s="150">
        <f t="shared" si="118"/>
        <v>5</v>
      </c>
      <c r="AD504" s="150" t="str">
        <f>IF(A504&lt;&gt;"",MID(F504,1,FIND(" ",F504,1)-1),AD503)</f>
        <v>H113R14.</v>
      </c>
      <c r="AE504" s="150" t="str">
        <f t="shared" si="120"/>
        <v>H113R14</v>
      </c>
      <c r="AF504" s="62"/>
      <c r="AG504" s="62"/>
    </row>
    <row r="505" spans="1:33" s="13" customFormat="1" ht="350.1" customHeight="1" x14ac:dyDescent="0.2">
      <c r="A505" s="141">
        <f>IF(ISBLANK(D505),"",COUNTA($D$2:D505))</f>
        <v>425</v>
      </c>
      <c r="B505" s="125">
        <f t="shared" si="113"/>
        <v>504</v>
      </c>
      <c r="C505" s="73"/>
      <c r="D505" s="88" t="s">
        <v>832</v>
      </c>
      <c r="E505" s="73" t="s">
        <v>83</v>
      </c>
      <c r="F505" s="85" t="s">
        <v>458</v>
      </c>
      <c r="G505" s="85" t="s">
        <v>84</v>
      </c>
      <c r="H505" s="86" t="s">
        <v>798</v>
      </c>
      <c r="I505" s="86" t="s">
        <v>799</v>
      </c>
      <c r="J505" s="73" t="s">
        <v>365</v>
      </c>
      <c r="K505" s="73">
        <v>26</v>
      </c>
      <c r="L505" s="77">
        <v>43040</v>
      </c>
      <c r="M505" s="77">
        <v>43099</v>
      </c>
      <c r="N505" s="78">
        <f t="shared" si="122"/>
        <v>8.4285714285714288</v>
      </c>
      <c r="O505" s="73" t="s">
        <v>352</v>
      </c>
      <c r="P505" s="76">
        <v>26</v>
      </c>
      <c r="Q505" s="79">
        <f>IF(P505/K505&gt;1,100,+P505/K505*100)</f>
        <v>100</v>
      </c>
      <c r="R505" s="89">
        <f>+N505*Q505/100</f>
        <v>8.4285714285714288</v>
      </c>
      <c r="S505" s="89">
        <f>IF(M505&lt;=$AG$1,R505,0)</f>
        <v>8.4285714285714288</v>
      </c>
      <c r="T505" s="89">
        <f>IF($AG$1&gt;=M505,N505,0)</f>
        <v>8.4285714285714288</v>
      </c>
      <c r="U505" s="73" t="s">
        <v>1845</v>
      </c>
      <c r="V505" s="100" t="str">
        <f>IF(Q505=100,"CUMPLIDA",IF(M505-$AG$1&lt;0,"VENCIDA",IF(M505-$AG$1&lt;=30,"PRÓXIMA A VENCER",IF(Q505&gt;0,"CON AVANCE","EN TERMINO"))))</f>
        <v>CUMPLIDA</v>
      </c>
      <c r="W505" s="100" t="str">
        <f>IF(A505&lt;&gt;"",IF(AC505=1,"VENCIDO",IF(AC505=2,"PRÓXIMO A VENCER",IF(AC505=3,"EN TERMINO",IF(AC505=4,"CON AVANCE",IF(AC505=5,"CUMPLIDO",))))),"")</f>
        <v>CUMPLIDO</v>
      </c>
      <c r="X505" s="96" t="s">
        <v>165</v>
      </c>
      <c r="Y505" s="104" t="str">
        <f t="shared" si="123"/>
        <v>H114R14</v>
      </c>
      <c r="Z505" s="104">
        <f>IF(A505&lt;&gt;"",1,Z504+1)</f>
        <v>1</v>
      </c>
      <c r="AA505" s="104" t="str">
        <f t="shared" si="114"/>
        <v>H114R14 - 1</v>
      </c>
      <c r="AB505" s="150">
        <f t="shared" si="119"/>
        <v>5</v>
      </c>
      <c r="AC505" s="150">
        <f t="shared" si="118"/>
        <v>5</v>
      </c>
      <c r="AD505" s="150" t="str">
        <f>IF(A505&lt;&gt;"",MID(F505,1,FIND(" ",F505,1)-1),AD504)</f>
        <v>H114R14.</v>
      </c>
      <c r="AE505" s="150" t="str">
        <f t="shared" si="120"/>
        <v>H114R14</v>
      </c>
      <c r="AF505" s="62"/>
      <c r="AG505" s="62"/>
    </row>
    <row r="506" spans="1:33" s="13" customFormat="1" ht="350.1" customHeight="1" x14ac:dyDescent="0.2">
      <c r="A506" s="141" t="str">
        <f>IF(ISBLANK(D506),"",COUNTA($D$2:D506))</f>
        <v/>
      </c>
      <c r="B506" s="125">
        <f t="shared" si="113"/>
        <v>505</v>
      </c>
      <c r="C506" s="73"/>
      <c r="D506" s="88"/>
      <c r="E506" s="73" t="s">
        <v>83</v>
      </c>
      <c r="F506" s="85" t="s">
        <v>459</v>
      </c>
      <c r="G506" s="85" t="s">
        <v>85</v>
      </c>
      <c r="H506" s="86" t="s">
        <v>460</v>
      </c>
      <c r="I506" s="86" t="s">
        <v>456</v>
      </c>
      <c r="J506" s="73" t="s">
        <v>457</v>
      </c>
      <c r="K506" s="73">
        <v>2</v>
      </c>
      <c r="L506" s="77">
        <v>43040</v>
      </c>
      <c r="M506" s="77">
        <v>43281</v>
      </c>
      <c r="N506" s="78">
        <f t="shared" si="122"/>
        <v>34.428571428571431</v>
      </c>
      <c r="O506" s="73" t="s">
        <v>2033</v>
      </c>
      <c r="P506" s="76">
        <v>2</v>
      </c>
      <c r="Q506" s="79">
        <f>IF(P506/K506&gt;1,100,+P506/K506*100)</f>
        <v>100</v>
      </c>
      <c r="R506" s="89">
        <f>+N506*Q506/100</f>
        <v>34.428571428571431</v>
      </c>
      <c r="S506" s="89">
        <f>IF(M506&lt;=$AG$1,R506,0)</f>
        <v>34.428571428571431</v>
      </c>
      <c r="T506" s="89">
        <f>IF($AG$1&gt;=M506,N506,0)</f>
        <v>34.428571428571431</v>
      </c>
      <c r="U506" s="73" t="s">
        <v>1845</v>
      </c>
      <c r="V506" s="100" t="str">
        <f>IF(Q506=100,"CUMPLIDA",IF(M506-$AG$1&lt;0,"VENCIDA",IF(M506-$AG$1&lt;=30,"PRÓXIMA A VENCER",IF(Q506&gt;0,"CON AVANCE","EN TERMINO"))))</f>
        <v>CUMPLIDA</v>
      </c>
      <c r="W506" s="100" t="str">
        <f>IF(A506&lt;&gt;"",IF(AC506=1,"VENCIDO",IF(AC506=2,"PRÓXIMO A VENCER",IF(AC506=3,"EN TERMINO",IF(AC506=4,"CON AVANCE",IF(AC506=5,"CUMPLIDO",))))),"")</f>
        <v/>
      </c>
      <c r="X506" s="96" t="s">
        <v>165</v>
      </c>
      <c r="Y506" s="104" t="str">
        <f t="shared" si="123"/>
        <v>H114R14</v>
      </c>
      <c r="Z506" s="104">
        <f>IF(A506&lt;&gt;"",1,Z505+1)</f>
        <v>2</v>
      </c>
      <c r="AA506" s="104" t="str">
        <f t="shared" si="114"/>
        <v>H114R14 - 2</v>
      </c>
      <c r="AB506" s="150">
        <f t="shared" si="119"/>
        <v>5</v>
      </c>
      <c r="AC506" s="150">
        <f t="shared" si="118"/>
        <v>5</v>
      </c>
      <c r="AD506" s="150" t="str">
        <f>IF(A506&lt;&gt;"",MID(F506,1,FIND(" ",F506,1)-1),AD505)</f>
        <v>H114R14.</v>
      </c>
      <c r="AE506" s="150" t="str">
        <f t="shared" si="120"/>
        <v>H114R14</v>
      </c>
      <c r="AF506" s="62"/>
      <c r="AG506" s="62"/>
    </row>
    <row r="507" spans="1:33" s="13" customFormat="1" ht="350.1" customHeight="1" x14ac:dyDescent="0.2">
      <c r="A507" s="141">
        <f>IF(ISBLANK(D507),"",COUNTA($D$2:D507))</f>
        <v>426</v>
      </c>
      <c r="B507" s="125">
        <f t="shared" si="113"/>
        <v>506</v>
      </c>
      <c r="C507" s="73"/>
      <c r="D507" s="88" t="s">
        <v>832</v>
      </c>
      <c r="E507" s="73" t="s">
        <v>20</v>
      </c>
      <c r="F507" s="85" t="s">
        <v>462</v>
      </c>
      <c r="G507" s="85" t="s">
        <v>87</v>
      </c>
      <c r="H507" s="86" t="s">
        <v>1605</v>
      </c>
      <c r="I507" s="86" t="s">
        <v>1606</v>
      </c>
      <c r="J507" s="73" t="s">
        <v>461</v>
      </c>
      <c r="K507" s="73">
        <v>3</v>
      </c>
      <c r="L507" s="77">
        <v>44044</v>
      </c>
      <c r="M507" s="77">
        <v>44255</v>
      </c>
      <c r="N507" s="78">
        <f t="shared" si="122"/>
        <v>30.142857142857142</v>
      </c>
      <c r="O507" s="73" t="s">
        <v>2033</v>
      </c>
      <c r="P507" s="76">
        <v>3</v>
      </c>
      <c r="Q507" s="79">
        <f>IF(P507/K507&gt;1,100,+P507/K507*100)</f>
        <v>100</v>
      </c>
      <c r="R507" s="89">
        <f>+N507*Q507/100</f>
        <v>30.142857142857142</v>
      </c>
      <c r="S507" s="89">
        <f>IF(M507&lt;=$AG$1,R507,0)</f>
        <v>30.142857142857142</v>
      </c>
      <c r="T507" s="89">
        <f>IF($AG$1&gt;=M507,N507,0)</f>
        <v>30.142857142857142</v>
      </c>
      <c r="U507" s="73" t="s">
        <v>1845</v>
      </c>
      <c r="V507" s="100" t="str">
        <f>IF(Q507=100,"CUMPLIDA",IF(M507-$AG$1&lt;0,"VENCIDA",IF(M507-$AG$1&lt;=30,"PRÓXIMA A VENCER",IF(Q507&gt;0,"CON AVANCE","EN TERMINO"))))</f>
        <v>CUMPLIDA</v>
      </c>
      <c r="W507" s="100" t="str">
        <f>IF(A507&lt;&gt;"",IF(AC507=1,"VENCIDO",IF(AC507=2,"PRÓXIMO A VENCER",IF(AC507=3,"EN TERMINO",IF(AC507=4,"CON AVANCE",IF(AC507=5,"CUMPLIDO",))))),"")</f>
        <v>CUMPLIDO</v>
      </c>
      <c r="X507" s="96" t="s">
        <v>165</v>
      </c>
      <c r="Y507" s="104" t="str">
        <f t="shared" si="123"/>
        <v>H116R14</v>
      </c>
      <c r="Z507" s="104">
        <f>IF(A507&lt;&gt;"",1,Z506+1)</f>
        <v>1</v>
      </c>
      <c r="AA507" s="104" t="str">
        <f t="shared" si="114"/>
        <v>H116R14 - 1</v>
      </c>
      <c r="AB507" s="150">
        <f t="shared" si="119"/>
        <v>5</v>
      </c>
      <c r="AC507" s="150">
        <f t="shared" si="118"/>
        <v>5</v>
      </c>
      <c r="AD507" s="150" t="str">
        <f>IF(A507&lt;&gt;"",MID(F507,1,FIND(" ",F507,1)-1),AD506)</f>
        <v>H116R14.</v>
      </c>
      <c r="AE507" s="150" t="str">
        <f t="shared" si="120"/>
        <v>H116R14</v>
      </c>
      <c r="AF507" s="62"/>
      <c r="AG507" s="62"/>
    </row>
    <row r="508" spans="1:33" s="13" customFormat="1" ht="350.1" customHeight="1" x14ac:dyDescent="0.2">
      <c r="A508" s="141">
        <f>IF(ISBLANK(D508),"",COUNTA($D$2:D508))</f>
        <v>427</v>
      </c>
      <c r="B508" s="125">
        <f t="shared" si="113"/>
        <v>507</v>
      </c>
      <c r="C508" s="73"/>
      <c r="D508" s="88" t="s">
        <v>832</v>
      </c>
      <c r="E508" s="73" t="s">
        <v>86</v>
      </c>
      <c r="F508" s="85" t="s">
        <v>366</v>
      </c>
      <c r="G508" s="85" t="s">
        <v>87</v>
      </c>
      <c r="H508" s="86" t="s">
        <v>1607</v>
      </c>
      <c r="I508" s="86" t="s">
        <v>1608</v>
      </c>
      <c r="J508" s="73" t="s">
        <v>461</v>
      </c>
      <c r="K508" s="73">
        <v>3</v>
      </c>
      <c r="L508" s="77">
        <v>44044</v>
      </c>
      <c r="M508" s="77">
        <v>44255</v>
      </c>
      <c r="N508" s="78">
        <f t="shared" si="122"/>
        <v>30.142857142857142</v>
      </c>
      <c r="O508" s="73" t="s">
        <v>2033</v>
      </c>
      <c r="P508" s="76">
        <v>3</v>
      </c>
      <c r="Q508" s="79">
        <f>IF(P508/K508&gt;1,100,+P508/K508*100)</f>
        <v>100</v>
      </c>
      <c r="R508" s="89">
        <f>+N508*Q508/100</f>
        <v>30.142857142857142</v>
      </c>
      <c r="S508" s="89">
        <f>IF(M508&lt;=$AG$1,R508,0)</f>
        <v>30.142857142857142</v>
      </c>
      <c r="T508" s="89">
        <f>IF($AG$1&gt;=M508,N508,0)</f>
        <v>30.142857142857142</v>
      </c>
      <c r="U508" s="73" t="s">
        <v>1845</v>
      </c>
      <c r="V508" s="100" t="str">
        <f>IF(Q508=100,"CUMPLIDA",IF(M508-$AG$1&lt;0,"VENCIDA",IF(M508-$AG$1&lt;=30,"PRÓXIMA A VENCER",IF(Q508&gt;0,"CON AVANCE","EN TERMINO"))))</f>
        <v>CUMPLIDA</v>
      </c>
      <c r="W508" s="100" t="str">
        <f>IF(A508&lt;&gt;"",IF(AC508=1,"VENCIDO",IF(AC508=2,"PRÓXIMO A VENCER",IF(AC508=3,"EN TERMINO",IF(AC508=4,"CON AVANCE",IF(AC508=5,"CUMPLIDO",))))),"")</f>
        <v>CUMPLIDO</v>
      </c>
      <c r="X508" s="96" t="s">
        <v>165</v>
      </c>
      <c r="Y508" s="104" t="str">
        <f t="shared" si="123"/>
        <v>H118R14</v>
      </c>
      <c r="Z508" s="104">
        <f>IF(A508&lt;&gt;"",1,Z507+1)</f>
        <v>1</v>
      </c>
      <c r="AA508" s="104" t="str">
        <f t="shared" si="114"/>
        <v>H118R14 - 1</v>
      </c>
      <c r="AB508" s="150">
        <f t="shared" si="119"/>
        <v>5</v>
      </c>
      <c r="AC508" s="150">
        <f t="shared" si="118"/>
        <v>5</v>
      </c>
      <c r="AD508" s="150" t="str">
        <f>IF(A508&lt;&gt;"",MID(F508,1,FIND(" ",F508,1)-1),AD507)</f>
        <v>H118R14.</v>
      </c>
      <c r="AE508" s="150" t="str">
        <f t="shared" si="120"/>
        <v>H118R14</v>
      </c>
      <c r="AF508" s="62"/>
      <c r="AG508" s="62"/>
    </row>
    <row r="509" spans="1:33" s="13" customFormat="1" ht="350.1" hidden="1" customHeight="1" x14ac:dyDescent="0.2">
      <c r="A509" s="141">
        <f>IF(ISBLANK(D509),"",COUNTA($D$2:D509))</f>
        <v>428</v>
      </c>
      <c r="B509" s="125">
        <f t="shared" si="113"/>
        <v>508</v>
      </c>
      <c r="C509" s="73"/>
      <c r="D509" s="88" t="s">
        <v>832</v>
      </c>
      <c r="E509" s="73" t="s">
        <v>20</v>
      </c>
      <c r="F509" s="85" t="s">
        <v>368</v>
      </c>
      <c r="G509" s="85" t="s">
        <v>88</v>
      </c>
      <c r="H509" s="86" t="s">
        <v>1387</v>
      </c>
      <c r="I509" s="86" t="s">
        <v>1398</v>
      </c>
      <c r="J509" s="73" t="s">
        <v>21</v>
      </c>
      <c r="K509" s="73">
        <v>4</v>
      </c>
      <c r="L509" s="77">
        <v>43709</v>
      </c>
      <c r="M509" s="77">
        <v>44073</v>
      </c>
      <c r="N509" s="78">
        <f t="shared" si="122"/>
        <v>52</v>
      </c>
      <c r="O509" s="73" t="s">
        <v>1452</v>
      </c>
      <c r="P509" s="76">
        <v>0</v>
      </c>
      <c r="Q509" s="79">
        <f>IF(P509/K509&gt;1,100,+P509/K509*100)</f>
        <v>0</v>
      </c>
      <c r="R509" s="89">
        <f>+N509*Q509/100</f>
        <v>0</v>
      </c>
      <c r="S509" s="89">
        <f>IF(M509&lt;=$AG$1,R509,0)</f>
        <v>0</v>
      </c>
      <c r="T509" s="89">
        <f>IF($AG$1&gt;=M509,N509,0)</f>
        <v>52</v>
      </c>
      <c r="U509" s="73" t="s">
        <v>1845</v>
      </c>
      <c r="V509" s="100" t="str">
        <f>IF(Q509=100,"CUMPLIDA",IF(M509-$AG$1&lt;0,"VENCIDA",IF(M509-$AG$1&lt;=30,"PRÓXIMA A VENCER",IF(Q509&gt;0,"CON AVANCE","EN TERMINO"))))</f>
        <v>VENCIDA</v>
      </c>
      <c r="W509" s="100" t="str">
        <f>IF(A509&lt;&gt;"",IF(AC509=1,"VENCIDO",IF(AC509=2,"PRÓXIMO A VENCER",IF(AC509=3,"EN TERMINO",IF(AC509=4,"CON AVANCE",IF(AC509=5,"CUMPLIDO",))))),"")</f>
        <v>VENCIDO</v>
      </c>
      <c r="X509" s="96" t="s">
        <v>165</v>
      </c>
      <c r="Y509" s="104" t="str">
        <f t="shared" si="123"/>
        <v>H119R14</v>
      </c>
      <c r="Z509" s="104">
        <f>IF(A509&lt;&gt;"",1,Z508+1)</f>
        <v>1</v>
      </c>
      <c r="AA509" s="104" t="str">
        <f t="shared" si="114"/>
        <v>H119R14 - 1</v>
      </c>
      <c r="AB509" s="150">
        <f t="shared" si="119"/>
        <v>1</v>
      </c>
      <c r="AC509" s="150">
        <f t="shared" si="118"/>
        <v>1</v>
      </c>
      <c r="AD509" s="150" t="str">
        <f>IF(A509&lt;&gt;"",MID(F509,1,FIND(" ",F509,1)-1),AD508)</f>
        <v>H119R14.</v>
      </c>
      <c r="AE509" s="150" t="str">
        <f t="shared" si="120"/>
        <v>H119R14</v>
      </c>
      <c r="AF509" s="62"/>
      <c r="AG509" s="62"/>
    </row>
    <row r="510" spans="1:33" s="13" customFormat="1" ht="350.1" customHeight="1" x14ac:dyDescent="0.2">
      <c r="A510" s="141">
        <f>IF(ISBLANK(D510),"",COUNTA($D$2:D510))</f>
        <v>429</v>
      </c>
      <c r="B510" s="125">
        <f t="shared" si="113"/>
        <v>509</v>
      </c>
      <c r="C510" s="73"/>
      <c r="D510" s="88" t="s">
        <v>976</v>
      </c>
      <c r="E510" s="73" t="s">
        <v>20</v>
      </c>
      <c r="F510" s="85" t="s">
        <v>463</v>
      </c>
      <c r="G510" s="85" t="s">
        <v>89</v>
      </c>
      <c r="H510" s="86" t="s">
        <v>464</v>
      </c>
      <c r="I510" s="86" t="s">
        <v>465</v>
      </c>
      <c r="J510" s="73" t="s">
        <v>461</v>
      </c>
      <c r="K510" s="73">
        <v>2</v>
      </c>
      <c r="L510" s="77">
        <v>43040</v>
      </c>
      <c r="M510" s="77">
        <v>43403</v>
      </c>
      <c r="N510" s="78">
        <f t="shared" si="122"/>
        <v>51.857142857142854</v>
      </c>
      <c r="O510" s="73" t="s">
        <v>2033</v>
      </c>
      <c r="P510" s="76">
        <v>2</v>
      </c>
      <c r="Q510" s="79">
        <f>IF(P510/K510&gt;1,100,+P510/K510*100)</f>
        <v>100</v>
      </c>
      <c r="R510" s="89">
        <f>+N510*Q510/100</f>
        <v>51.857142857142854</v>
      </c>
      <c r="S510" s="89">
        <f>IF(M510&lt;=$AG$1,R510,0)</f>
        <v>51.857142857142854</v>
      </c>
      <c r="T510" s="89">
        <f>IF($AG$1&gt;=M510,N510,0)</f>
        <v>51.857142857142854</v>
      </c>
      <c r="U510" s="73" t="s">
        <v>1845</v>
      </c>
      <c r="V510" s="100" t="str">
        <f>IF(Q510=100,"CUMPLIDA",IF(M510-$AG$1&lt;0,"VENCIDA",IF(M510-$AG$1&lt;=30,"PRÓXIMA A VENCER",IF(Q510&gt;0,"CON AVANCE","EN TERMINO"))))</f>
        <v>CUMPLIDA</v>
      </c>
      <c r="W510" s="100" t="str">
        <f>IF(A510&lt;&gt;"",IF(AC510=1,"VENCIDO",IF(AC510=2,"PRÓXIMO A VENCER",IF(AC510=3,"EN TERMINO",IF(AC510=4,"CON AVANCE",IF(AC510=5,"CUMPLIDO",))))),"")</f>
        <v>CUMPLIDO</v>
      </c>
      <c r="X510" s="96" t="s">
        <v>165</v>
      </c>
      <c r="Y510" s="104" t="str">
        <f t="shared" si="123"/>
        <v>H120R14</v>
      </c>
      <c r="Z510" s="104">
        <f>IF(A510&lt;&gt;"",1,Z509+1)</f>
        <v>1</v>
      </c>
      <c r="AA510" s="104" t="str">
        <f t="shared" si="114"/>
        <v>H120R14 - 1</v>
      </c>
      <c r="AB510" s="150">
        <f t="shared" si="119"/>
        <v>5</v>
      </c>
      <c r="AC510" s="150">
        <f t="shared" si="118"/>
        <v>5</v>
      </c>
      <c r="AD510" s="150" t="str">
        <f>IF(A510&lt;&gt;"",MID(F510,1,FIND(" ",F510,1)-1),AD509)</f>
        <v>H120R14.</v>
      </c>
      <c r="AE510" s="150" t="str">
        <f t="shared" si="120"/>
        <v>H120R14</v>
      </c>
      <c r="AF510" s="62"/>
      <c r="AG510" s="62"/>
    </row>
    <row r="511" spans="1:33" s="13" customFormat="1" ht="350.1" hidden="1" customHeight="1" x14ac:dyDescent="0.2">
      <c r="A511" s="141">
        <f>IF(ISBLANK(D511),"",COUNTA($D$2:D511))</f>
        <v>430</v>
      </c>
      <c r="B511" s="125">
        <f t="shared" si="113"/>
        <v>510</v>
      </c>
      <c r="C511" s="73"/>
      <c r="D511" s="88" t="s">
        <v>976</v>
      </c>
      <c r="E511" s="73" t="s">
        <v>20</v>
      </c>
      <c r="F511" s="85" t="s">
        <v>2016</v>
      </c>
      <c r="G511" s="85" t="s">
        <v>439</v>
      </c>
      <c r="H511" s="86" t="s">
        <v>436</v>
      </c>
      <c r="I511" s="86" t="s">
        <v>437</v>
      </c>
      <c r="J511" s="73" t="s">
        <v>438</v>
      </c>
      <c r="K511" s="73">
        <v>1</v>
      </c>
      <c r="L511" s="77">
        <v>43040</v>
      </c>
      <c r="M511" s="77">
        <v>43281</v>
      </c>
      <c r="N511" s="78">
        <f t="shared" si="122"/>
        <v>34.428571428571431</v>
      </c>
      <c r="O511" s="73" t="s">
        <v>2033</v>
      </c>
      <c r="P511" s="76">
        <v>0</v>
      </c>
      <c r="Q511" s="79">
        <f>IF(P511/K511&gt;1,100,+P511/K511*100)</f>
        <v>0</v>
      </c>
      <c r="R511" s="89">
        <f>+N511*Q511/100</f>
        <v>0</v>
      </c>
      <c r="S511" s="89">
        <f>IF(M511&lt;=$AG$1,R511,0)</f>
        <v>0</v>
      </c>
      <c r="T511" s="89">
        <f>IF($AG$1&gt;=M511,N511,0)</f>
        <v>34.428571428571431</v>
      </c>
      <c r="U511" s="73" t="s">
        <v>1845</v>
      </c>
      <c r="V511" s="100" t="str">
        <f>IF(Q511=100,"CUMPLIDA",IF(M511-$AG$1&lt;0,"VENCIDA",IF(M511-$AG$1&lt;=30,"PRÓXIMA A VENCER",IF(Q511&gt;0,"CON AVANCE","EN TERMINO"))))</f>
        <v>VENCIDA</v>
      </c>
      <c r="W511" s="100" t="str">
        <f>IF(A511&lt;&gt;"",IF(AC511=1,"VENCIDO",IF(AC511=2,"PRÓXIMO A VENCER",IF(AC511=3,"EN TERMINO",IF(AC511=4,"CON AVANCE",IF(AC511=5,"CUMPLIDO",))))),"")</f>
        <v>VENCIDO</v>
      </c>
      <c r="X511" s="96" t="s">
        <v>165</v>
      </c>
      <c r="Y511" s="104" t="str">
        <f t="shared" si="123"/>
        <v>H121R14</v>
      </c>
      <c r="Z511" s="104">
        <f>IF(A511&lt;&gt;"",1,Z510+1)</f>
        <v>1</v>
      </c>
      <c r="AA511" s="104" t="str">
        <f t="shared" ref="AA511:AA535" si="124">CONCATENATE(Y511," - ",Z511)</f>
        <v>H121R14 - 1</v>
      </c>
      <c r="AB511" s="150">
        <f t="shared" si="119"/>
        <v>1</v>
      </c>
      <c r="AC511" s="150">
        <f t="shared" si="118"/>
        <v>1</v>
      </c>
      <c r="AD511" s="150" t="str">
        <f>IF(A511&lt;&gt;"",MID(F511,1,FIND(" ",F511,1)-1),AD510)</f>
        <v>H121R14.</v>
      </c>
      <c r="AE511" s="150" t="str">
        <f t="shared" si="120"/>
        <v>H121R14</v>
      </c>
      <c r="AF511" s="62"/>
      <c r="AG511" s="62"/>
    </row>
    <row r="512" spans="1:33" s="13" customFormat="1" ht="350.1" hidden="1" customHeight="1" x14ac:dyDescent="0.2">
      <c r="A512" s="141">
        <f>IF(ISBLANK(D512),"",COUNTA($D$2:D512))</f>
        <v>431</v>
      </c>
      <c r="B512" s="125">
        <f t="shared" si="113"/>
        <v>511</v>
      </c>
      <c r="C512" s="73"/>
      <c r="D512" s="88" t="s">
        <v>832</v>
      </c>
      <c r="E512" s="73" t="s">
        <v>20</v>
      </c>
      <c r="F512" s="85" t="s">
        <v>1180</v>
      </c>
      <c r="G512" s="85" t="s">
        <v>439</v>
      </c>
      <c r="H512" s="86" t="s">
        <v>776</v>
      </c>
      <c r="I512" s="86" t="s">
        <v>777</v>
      </c>
      <c r="J512" s="73" t="s">
        <v>755</v>
      </c>
      <c r="K512" s="73">
        <v>1</v>
      </c>
      <c r="L512" s="77">
        <v>43040</v>
      </c>
      <c r="M512" s="77">
        <v>43159</v>
      </c>
      <c r="N512" s="78">
        <f t="shared" si="122"/>
        <v>17</v>
      </c>
      <c r="O512" s="73" t="s">
        <v>2033</v>
      </c>
      <c r="P512" s="76">
        <v>0.24</v>
      </c>
      <c r="Q512" s="79">
        <f>IF(P512/K512&gt;1,100,+P512/K512*100)</f>
        <v>24</v>
      </c>
      <c r="R512" s="89">
        <f>+N512*Q512/100</f>
        <v>4.08</v>
      </c>
      <c r="S512" s="89">
        <f>IF(M512&lt;=$AG$1,R512,0)</f>
        <v>4.08</v>
      </c>
      <c r="T512" s="89">
        <f>IF($AG$1&gt;=M512,N512,0)</f>
        <v>17</v>
      </c>
      <c r="U512" s="73" t="s">
        <v>1845</v>
      </c>
      <c r="V512" s="100" t="str">
        <f>IF(Q512=100,"CUMPLIDA",IF(M512-$AG$1&lt;0,"VENCIDA",IF(M512-$AG$1&lt;=30,"PRÓXIMA A VENCER",IF(Q512&gt;0,"CON AVANCE","EN TERMINO"))))</f>
        <v>VENCIDA</v>
      </c>
      <c r="W512" s="100" t="str">
        <f>IF(A512&lt;&gt;"",IF(AC512=1,"VENCIDO",IF(AC512=2,"PRÓXIMO A VENCER",IF(AC512=3,"EN TERMINO",IF(AC512=4,"CON AVANCE",IF(AC512=5,"CUMPLIDO",))))),"")</f>
        <v>VENCIDO</v>
      </c>
      <c r="X512" s="96" t="s">
        <v>165</v>
      </c>
      <c r="Y512" s="104" t="str">
        <f t="shared" si="123"/>
        <v>H122R14</v>
      </c>
      <c r="Z512" s="104">
        <f>IF(A512&lt;&gt;"",1,Z511+1)</f>
        <v>1</v>
      </c>
      <c r="AA512" s="104" t="str">
        <f t="shared" si="124"/>
        <v>H122R14 - 1</v>
      </c>
      <c r="AB512" s="150">
        <f t="shared" si="119"/>
        <v>1</v>
      </c>
      <c r="AC512" s="150">
        <f t="shared" si="118"/>
        <v>1</v>
      </c>
      <c r="AD512" s="150" t="str">
        <f>IF(A512&lt;&gt;"",MID(F512,1,FIND(" ",F512,1)-1),AD511)</f>
        <v>H122R14.</v>
      </c>
      <c r="AE512" s="150" t="str">
        <f t="shared" si="120"/>
        <v>H122R14</v>
      </c>
      <c r="AF512" s="62"/>
      <c r="AG512" s="62"/>
    </row>
    <row r="513" spans="1:33" s="13" customFormat="1" ht="350.1" customHeight="1" x14ac:dyDescent="0.2">
      <c r="A513" s="141">
        <f>IF(ISBLANK(D513),"",COUNTA($D$2:D513))</f>
        <v>432</v>
      </c>
      <c r="B513" s="125">
        <f t="shared" si="113"/>
        <v>512</v>
      </c>
      <c r="C513" s="73"/>
      <c r="D513" s="88" t="s">
        <v>976</v>
      </c>
      <c r="E513" s="73" t="s">
        <v>91</v>
      </c>
      <c r="F513" s="85" t="s">
        <v>392</v>
      </c>
      <c r="G513" s="85" t="s">
        <v>369</v>
      </c>
      <c r="H513" s="86" t="s">
        <v>742</v>
      </c>
      <c r="I513" s="86" t="s">
        <v>358</v>
      </c>
      <c r="J513" s="73" t="s">
        <v>47</v>
      </c>
      <c r="K513" s="73">
        <v>4</v>
      </c>
      <c r="L513" s="77">
        <v>43040</v>
      </c>
      <c r="M513" s="77">
        <v>43403</v>
      </c>
      <c r="N513" s="78">
        <f t="shared" si="122"/>
        <v>51.857142857142854</v>
      </c>
      <c r="O513" s="73" t="s">
        <v>352</v>
      </c>
      <c r="P513" s="76">
        <v>4</v>
      </c>
      <c r="Q513" s="79">
        <f>IF(P513/K513&gt;1,100,+P513/K513*100)</f>
        <v>100</v>
      </c>
      <c r="R513" s="89">
        <f>+N513*Q513/100</f>
        <v>51.857142857142854</v>
      </c>
      <c r="S513" s="89">
        <f>IF(M513&lt;=$AG$1,R513,0)</f>
        <v>51.857142857142854</v>
      </c>
      <c r="T513" s="89">
        <f>IF($AG$1&gt;=M513,N513,0)</f>
        <v>51.857142857142854</v>
      </c>
      <c r="U513" s="73" t="s">
        <v>1845</v>
      </c>
      <c r="V513" s="100" t="str">
        <f>IF(Q513=100,"CUMPLIDA",IF(M513-$AG$1&lt;0,"VENCIDA",IF(M513-$AG$1&lt;=30,"PRÓXIMA A VENCER",IF(Q513&gt;0,"CON AVANCE","EN TERMINO"))))</f>
        <v>CUMPLIDA</v>
      </c>
      <c r="W513" s="100" t="str">
        <f>IF(A513&lt;&gt;"",IF(AC513=1,"VENCIDO",IF(AC513=2,"PRÓXIMO A VENCER",IF(AC513=3,"EN TERMINO",IF(AC513=4,"CON AVANCE",IF(AC513=5,"CUMPLIDO",))))),"")</f>
        <v>VENCIDO</v>
      </c>
      <c r="X513" s="96" t="s">
        <v>165</v>
      </c>
      <c r="Y513" s="104" t="str">
        <f t="shared" si="123"/>
        <v>H123R14</v>
      </c>
      <c r="Z513" s="104">
        <f>IF(A513&lt;&gt;"",1,Z512+1)</f>
        <v>1</v>
      </c>
      <c r="AA513" s="104" t="str">
        <f t="shared" si="124"/>
        <v>H123R14 - 1</v>
      </c>
      <c r="AB513" s="150">
        <f t="shared" si="119"/>
        <v>5</v>
      </c>
      <c r="AC513" s="150">
        <f t="shared" si="118"/>
        <v>1</v>
      </c>
      <c r="AD513" s="150" t="str">
        <f>IF(A513&lt;&gt;"",MID(F513,1,FIND(" ",F513,1)-1),AD512)</f>
        <v>H123R14.</v>
      </c>
      <c r="AE513" s="150" t="str">
        <f t="shared" si="120"/>
        <v>H123R14</v>
      </c>
      <c r="AF513" s="62"/>
      <c r="AG513" s="62"/>
    </row>
    <row r="514" spans="1:33" s="13" customFormat="1" ht="350.1" customHeight="1" x14ac:dyDescent="0.2">
      <c r="A514" s="141" t="str">
        <f>IF(ISBLANK(D514),"",COUNTA($D$2:D514))</f>
        <v/>
      </c>
      <c r="B514" s="125">
        <f t="shared" ref="B514:B535" si="125">ROW()-1</f>
        <v>513</v>
      </c>
      <c r="C514" s="73"/>
      <c r="D514" s="88"/>
      <c r="E514" s="73" t="s">
        <v>91</v>
      </c>
      <c r="F514" s="85" t="s">
        <v>393</v>
      </c>
      <c r="G514" s="85" t="s">
        <v>369</v>
      </c>
      <c r="H514" s="86" t="s">
        <v>1394</v>
      </c>
      <c r="I514" s="88" t="s">
        <v>1389</v>
      </c>
      <c r="J514" s="73" t="s">
        <v>1390</v>
      </c>
      <c r="K514" s="73">
        <v>1</v>
      </c>
      <c r="L514" s="77">
        <v>43859</v>
      </c>
      <c r="M514" s="77">
        <v>43921</v>
      </c>
      <c r="N514" s="78">
        <f t="shared" si="122"/>
        <v>8.8571428571428577</v>
      </c>
      <c r="O514" s="73" t="s">
        <v>381</v>
      </c>
      <c r="P514" s="76">
        <v>1</v>
      </c>
      <c r="Q514" s="79">
        <f>IF(P514/K514&gt;1,100,+P514/K514*100)</f>
        <v>100</v>
      </c>
      <c r="R514" s="89">
        <f>+N514*Q514/100</f>
        <v>8.8571428571428577</v>
      </c>
      <c r="S514" s="89">
        <f>IF(M514&lt;=$AG$1,R514,0)</f>
        <v>8.8571428571428577</v>
      </c>
      <c r="T514" s="89">
        <f>IF($AG$1&gt;=M514,N514,0)</f>
        <v>8.8571428571428577</v>
      </c>
      <c r="U514" s="73" t="s">
        <v>1845</v>
      </c>
      <c r="V514" s="100" t="str">
        <f>IF(Q514=100,"CUMPLIDA",IF(M514-$AG$1&lt;0,"VENCIDA",IF(M514-$AG$1&lt;=30,"PRÓXIMA A VENCER",IF(Q514&gt;0,"CON AVANCE","EN TERMINO"))))</f>
        <v>CUMPLIDA</v>
      </c>
      <c r="W514" s="100" t="str">
        <f>IF(A514&lt;&gt;"",IF(AC514=1,"VENCIDO",IF(AC514=2,"PRÓXIMO A VENCER",IF(AC514=3,"EN TERMINO",IF(AC514=4,"CON AVANCE",IF(AC514=5,"CUMPLIDO",))))),"")</f>
        <v/>
      </c>
      <c r="X514" s="96" t="s">
        <v>165</v>
      </c>
      <c r="Y514" s="104" t="str">
        <f t="shared" si="123"/>
        <v>H123R14</v>
      </c>
      <c r="Z514" s="104">
        <f>IF(A514&lt;&gt;"",1,Z513+1)</f>
        <v>2</v>
      </c>
      <c r="AA514" s="104" t="str">
        <f t="shared" si="124"/>
        <v>H123R14 - 2</v>
      </c>
      <c r="AB514" s="150">
        <f t="shared" si="119"/>
        <v>5</v>
      </c>
      <c r="AC514" s="150">
        <f t="shared" si="118"/>
        <v>1</v>
      </c>
      <c r="AD514" s="150" t="str">
        <f>IF(A514&lt;&gt;"",MID(F514,1,FIND(" ",F514,1)-1),AD513)</f>
        <v>H123R14.</v>
      </c>
      <c r="AE514" s="150" t="str">
        <f t="shared" si="120"/>
        <v>H123R14</v>
      </c>
      <c r="AF514" s="62"/>
      <c r="AG514" s="62"/>
    </row>
    <row r="515" spans="1:33" s="13" customFormat="1" ht="350.1" hidden="1" customHeight="1" x14ac:dyDescent="0.2">
      <c r="A515" s="141" t="str">
        <f>IF(ISBLANK(D515),"",COUNTA($D$2:D515))</f>
        <v/>
      </c>
      <c r="B515" s="125">
        <f t="shared" si="125"/>
        <v>514</v>
      </c>
      <c r="C515" s="73"/>
      <c r="D515" s="88"/>
      <c r="E515" s="73" t="s">
        <v>91</v>
      </c>
      <c r="F515" s="85" t="s">
        <v>440</v>
      </c>
      <c r="G515" s="85" t="s">
        <v>369</v>
      </c>
      <c r="H515" s="86" t="s">
        <v>743</v>
      </c>
      <c r="I515" s="86" t="s">
        <v>441</v>
      </c>
      <c r="J515" s="73" t="s">
        <v>157</v>
      </c>
      <c r="K515" s="73">
        <v>2</v>
      </c>
      <c r="L515" s="77">
        <v>43040</v>
      </c>
      <c r="M515" s="77">
        <v>43403</v>
      </c>
      <c r="N515" s="78">
        <f t="shared" si="122"/>
        <v>51.857142857142854</v>
      </c>
      <c r="O515" s="73" t="s">
        <v>2033</v>
      </c>
      <c r="P515" s="76">
        <v>1</v>
      </c>
      <c r="Q515" s="79">
        <f>IF(P515/K515&gt;1,100,+P515/K515*100)</f>
        <v>50</v>
      </c>
      <c r="R515" s="89">
        <f>+N515*Q515/100</f>
        <v>25.928571428571427</v>
      </c>
      <c r="S515" s="89">
        <f>IF(M515&lt;=$AG$1,R515,0)</f>
        <v>25.928571428571427</v>
      </c>
      <c r="T515" s="89">
        <f>IF($AG$1&gt;=M515,N515,0)</f>
        <v>51.857142857142854</v>
      </c>
      <c r="U515" s="73" t="s">
        <v>1845</v>
      </c>
      <c r="V515" s="100" t="str">
        <f>IF(Q515=100,"CUMPLIDA",IF(M515-$AG$1&lt;0,"VENCIDA",IF(M515-$AG$1&lt;=30,"PRÓXIMA A VENCER",IF(Q515&gt;0,"CON AVANCE","EN TERMINO"))))</f>
        <v>VENCIDA</v>
      </c>
      <c r="W515" s="100" t="str">
        <f>IF(A515&lt;&gt;"",IF(AC515=1,"VENCIDO",IF(AC515=2,"PRÓXIMO A VENCER",IF(AC515=3,"EN TERMINO",IF(AC515=4,"CON AVANCE",IF(AC515=5,"CUMPLIDO",))))),"")</f>
        <v/>
      </c>
      <c r="X515" s="96" t="s">
        <v>165</v>
      </c>
      <c r="Y515" s="104" t="str">
        <f t="shared" si="123"/>
        <v>H123R14</v>
      </c>
      <c r="Z515" s="104">
        <f>IF(A515&lt;&gt;"",1,Z514+1)</f>
        <v>3</v>
      </c>
      <c r="AA515" s="104" t="str">
        <f t="shared" si="124"/>
        <v>H123R14 - 3</v>
      </c>
      <c r="AB515" s="150">
        <f t="shared" si="119"/>
        <v>1</v>
      </c>
      <c r="AC515" s="150">
        <f t="shared" si="118"/>
        <v>1</v>
      </c>
      <c r="AD515" s="150" t="str">
        <f>IF(A515&lt;&gt;"",MID(F515,1,FIND(" ",F515,1)-1),AD514)</f>
        <v>H123R14.</v>
      </c>
      <c r="AE515" s="150" t="str">
        <f t="shared" si="120"/>
        <v>H123R14</v>
      </c>
      <c r="AF515" s="62"/>
      <c r="AG515" s="62"/>
    </row>
    <row r="516" spans="1:33" s="13" customFormat="1" ht="350.1" hidden="1" customHeight="1" x14ac:dyDescent="0.2">
      <c r="A516" s="141">
        <f>IF(ISBLANK(D516),"",COUNTA($D$2:D516))</f>
        <v>433</v>
      </c>
      <c r="B516" s="125">
        <f t="shared" si="125"/>
        <v>515</v>
      </c>
      <c r="C516" s="73"/>
      <c r="D516" s="88" t="s">
        <v>832</v>
      </c>
      <c r="E516" s="73" t="s">
        <v>91</v>
      </c>
      <c r="F516" s="85" t="s">
        <v>466</v>
      </c>
      <c r="G516" s="85" t="s">
        <v>467</v>
      </c>
      <c r="H516" s="86" t="s">
        <v>468</v>
      </c>
      <c r="I516" s="86" t="s">
        <v>1162</v>
      </c>
      <c r="J516" s="73" t="s">
        <v>469</v>
      </c>
      <c r="K516" s="73">
        <v>2</v>
      </c>
      <c r="L516" s="77">
        <v>43040</v>
      </c>
      <c r="M516" s="77">
        <v>43403</v>
      </c>
      <c r="N516" s="78">
        <f t="shared" si="122"/>
        <v>51.857142857142854</v>
      </c>
      <c r="O516" s="73" t="s">
        <v>2033</v>
      </c>
      <c r="P516" s="76">
        <v>1</v>
      </c>
      <c r="Q516" s="79">
        <f>IF(P516/K516&gt;1,100,+P516/K516*100)</f>
        <v>50</v>
      </c>
      <c r="R516" s="89">
        <f>+N516*Q516/100</f>
        <v>25.928571428571427</v>
      </c>
      <c r="S516" s="89">
        <f>IF(M516&lt;=$AG$1,R516,0)</f>
        <v>25.928571428571427</v>
      </c>
      <c r="T516" s="89">
        <f>IF($AG$1&gt;=M516,N516,0)</f>
        <v>51.857142857142854</v>
      </c>
      <c r="U516" s="73" t="s">
        <v>1845</v>
      </c>
      <c r="V516" s="100" t="str">
        <f>IF(Q516=100,"CUMPLIDA",IF(M516-$AG$1&lt;0,"VENCIDA",IF(M516-$AG$1&lt;=30,"PRÓXIMA A VENCER",IF(Q516&gt;0,"CON AVANCE","EN TERMINO"))))</f>
        <v>VENCIDA</v>
      </c>
      <c r="W516" s="100" t="str">
        <f>IF(A516&lt;&gt;"",IF(AC516=1,"VENCIDO",IF(AC516=2,"PRÓXIMO A VENCER",IF(AC516=3,"EN TERMINO",IF(AC516=4,"CON AVANCE",IF(AC516=5,"CUMPLIDO",))))),"")</f>
        <v>VENCIDO</v>
      </c>
      <c r="X516" s="96" t="s">
        <v>165</v>
      </c>
      <c r="Y516" s="104" t="str">
        <f t="shared" si="123"/>
        <v>H124R14</v>
      </c>
      <c r="Z516" s="104">
        <f>IF(A516&lt;&gt;"",1,Z515+1)</f>
        <v>1</v>
      </c>
      <c r="AA516" s="104" t="str">
        <f t="shared" si="124"/>
        <v>H124R14 - 1</v>
      </c>
      <c r="AB516" s="150">
        <f t="shared" si="119"/>
        <v>1</v>
      </c>
      <c r="AC516" s="150">
        <f t="shared" si="118"/>
        <v>1</v>
      </c>
      <c r="AD516" s="150" t="str">
        <f>IF(A516&lt;&gt;"",MID(F516,1,FIND(" ",F516,1)-1),AD515)</f>
        <v>H124R14.</v>
      </c>
      <c r="AE516" s="150" t="str">
        <f t="shared" si="120"/>
        <v>H124R14</v>
      </c>
      <c r="AF516" s="62"/>
      <c r="AG516" s="62"/>
    </row>
    <row r="517" spans="1:33" s="13" customFormat="1" ht="350.1" customHeight="1" x14ac:dyDescent="0.2">
      <c r="A517" s="141">
        <f>IF(ISBLANK(D517),"",COUNTA($D$2:D517))</f>
        <v>434</v>
      </c>
      <c r="B517" s="125">
        <f t="shared" si="125"/>
        <v>516</v>
      </c>
      <c r="C517" s="73"/>
      <c r="D517" s="88" t="s">
        <v>976</v>
      </c>
      <c r="E517" s="73" t="s">
        <v>20</v>
      </c>
      <c r="F517" s="85" t="s">
        <v>1421</v>
      </c>
      <c r="G517" s="85" t="s">
        <v>90</v>
      </c>
      <c r="H517" s="85" t="s">
        <v>1406</v>
      </c>
      <c r="I517" s="85" t="s">
        <v>1407</v>
      </c>
      <c r="J517" s="102" t="s">
        <v>1408</v>
      </c>
      <c r="K517" s="102">
        <v>4</v>
      </c>
      <c r="L517" s="91">
        <v>43858</v>
      </c>
      <c r="M517" s="91">
        <v>44165</v>
      </c>
      <c r="N517" s="78">
        <f t="shared" si="122"/>
        <v>43.857142857142854</v>
      </c>
      <c r="O517" s="73" t="s">
        <v>2031</v>
      </c>
      <c r="P517" s="76">
        <v>4</v>
      </c>
      <c r="Q517" s="79">
        <f>IF(P517/K517&gt;1,100,+P517/K517*100)</f>
        <v>100</v>
      </c>
      <c r="R517" s="89">
        <f>+N517*Q517/100</f>
        <v>43.857142857142854</v>
      </c>
      <c r="S517" s="89">
        <f>IF(M517&lt;=$AG$1,R517,0)</f>
        <v>43.857142857142854</v>
      </c>
      <c r="T517" s="89">
        <f>IF($AG$1&gt;=M517,N517,0)</f>
        <v>43.857142857142854</v>
      </c>
      <c r="U517" s="73" t="s">
        <v>1845</v>
      </c>
      <c r="V517" s="100" t="str">
        <f>IF(Q517=100,"CUMPLIDA",IF(M517-$AG$1&lt;0,"VENCIDA",IF(M517-$AG$1&lt;=30,"PRÓXIMA A VENCER",IF(Q517&gt;0,"CON AVANCE","EN TERMINO"))))</f>
        <v>CUMPLIDA</v>
      </c>
      <c r="W517" s="100" t="str">
        <f>IF(A517&lt;&gt;"",IF(AC517=1,"VENCIDO",IF(AC517=2,"PRÓXIMO A VENCER",IF(AC517=3,"EN TERMINO",IF(AC517=4,"CON AVANCE",IF(AC517=5,"CUMPLIDO",))))),"")</f>
        <v>VENCIDO</v>
      </c>
      <c r="X517" s="96" t="s">
        <v>165</v>
      </c>
      <c r="Y517" s="104" t="str">
        <f t="shared" si="123"/>
        <v>H126R14</v>
      </c>
      <c r="Z517" s="104">
        <f>IF(A517&lt;&gt;"",1,Z516+1)</f>
        <v>1</v>
      </c>
      <c r="AA517" s="104" t="str">
        <f t="shared" si="124"/>
        <v>H126R14 - 1</v>
      </c>
      <c r="AB517" s="150">
        <f t="shared" si="119"/>
        <v>5</v>
      </c>
      <c r="AC517" s="150">
        <f t="shared" si="118"/>
        <v>1</v>
      </c>
      <c r="AD517" s="150" t="str">
        <f>IF(A517&lt;&gt;"",MID(F517,1,FIND(" ",F517,1)-1),AD516)</f>
        <v>H126R14.</v>
      </c>
      <c r="AE517" s="150" t="str">
        <f t="shared" si="120"/>
        <v>H126R14</v>
      </c>
      <c r="AF517" s="62"/>
      <c r="AG517" s="62"/>
    </row>
    <row r="518" spans="1:33" s="13" customFormat="1" ht="350.1" hidden="1" customHeight="1" x14ac:dyDescent="0.2">
      <c r="A518" s="141" t="str">
        <f>IF(ISBLANK(D518),"",COUNTA($D$2:D518))</f>
        <v/>
      </c>
      <c r="B518" s="125">
        <f t="shared" si="125"/>
        <v>517</v>
      </c>
      <c r="C518" s="73"/>
      <c r="D518" s="88"/>
      <c r="E518" s="73" t="s">
        <v>20</v>
      </c>
      <c r="F518" s="85" t="s">
        <v>1422</v>
      </c>
      <c r="G518" s="85" t="s">
        <v>90</v>
      </c>
      <c r="H518" s="85" t="s">
        <v>1406</v>
      </c>
      <c r="I518" s="85" t="s">
        <v>1410</v>
      </c>
      <c r="J518" s="73" t="s">
        <v>1413</v>
      </c>
      <c r="K518" s="102">
        <v>5</v>
      </c>
      <c r="L518" s="91">
        <v>43858</v>
      </c>
      <c r="M518" s="91">
        <v>44165</v>
      </c>
      <c r="N518" s="78">
        <f t="shared" ref="N518" si="126">(+M518-L518)/7</f>
        <v>43.857142857142854</v>
      </c>
      <c r="O518" s="73" t="s">
        <v>2031</v>
      </c>
      <c r="P518" s="76">
        <v>2.5</v>
      </c>
      <c r="Q518" s="79">
        <f>IF(P518/K518&gt;1,100,+P518/K518*100)</f>
        <v>50</v>
      </c>
      <c r="R518" s="89">
        <f>+N518*Q518/100</f>
        <v>21.928571428571427</v>
      </c>
      <c r="S518" s="89">
        <f>IF(M518&lt;=$AG$1,R518,0)</f>
        <v>21.928571428571427</v>
      </c>
      <c r="T518" s="89">
        <f>IF($AG$1&gt;=M518,N518,0)</f>
        <v>43.857142857142854</v>
      </c>
      <c r="U518" s="73" t="s">
        <v>1845</v>
      </c>
      <c r="V518" s="100" t="str">
        <f>IF(Q518=100,"CUMPLIDA",IF(M518-$AG$1&lt;0,"VENCIDA",IF(M518-$AG$1&lt;=30,"PRÓXIMA A VENCER",IF(Q518&gt;0,"CON AVANCE","EN TERMINO"))))</f>
        <v>VENCIDA</v>
      </c>
      <c r="W518" s="100" t="str">
        <f>IF(A518&lt;&gt;"",IF(AC518=1,"VENCIDO",IF(AC518=2,"PRÓXIMO A VENCER",IF(AC518=3,"EN TERMINO",IF(AC518=4,"CON AVANCE",IF(AC518=5,"CUMPLIDO",))))),"")</f>
        <v/>
      </c>
      <c r="X518" s="96" t="s">
        <v>165</v>
      </c>
      <c r="Y518" s="104" t="str">
        <f t="shared" si="123"/>
        <v>H126R14</v>
      </c>
      <c r="Z518" s="104">
        <f>IF(A518&lt;&gt;"",1,Z517+1)</f>
        <v>2</v>
      </c>
      <c r="AA518" s="104" t="str">
        <f t="shared" si="124"/>
        <v>H126R14 - 2</v>
      </c>
      <c r="AB518" s="150">
        <f t="shared" si="119"/>
        <v>1</v>
      </c>
      <c r="AC518" s="150">
        <f t="shared" si="118"/>
        <v>1</v>
      </c>
      <c r="AD518" s="150" t="str">
        <f>IF(A518&lt;&gt;"",MID(F518,1,FIND(" ",F518,1)-1),AD517)</f>
        <v>H126R14.</v>
      </c>
      <c r="AE518" s="150" t="str">
        <f t="shared" si="120"/>
        <v>H126R14</v>
      </c>
      <c r="AF518" s="62"/>
      <c r="AG518" s="62"/>
    </row>
    <row r="519" spans="1:33" s="13" customFormat="1" ht="350.1" customHeight="1" x14ac:dyDescent="0.2">
      <c r="A519" s="141">
        <f>IF(ISBLANK(D519),"",COUNTA($D$2:D519))</f>
        <v>435</v>
      </c>
      <c r="B519" s="125">
        <f t="shared" si="125"/>
        <v>518</v>
      </c>
      <c r="C519" s="73"/>
      <c r="D519" s="88" t="s">
        <v>832</v>
      </c>
      <c r="E519" s="73" t="s">
        <v>20</v>
      </c>
      <c r="F519" s="85" t="s">
        <v>746</v>
      </c>
      <c r="G519" s="85" t="s">
        <v>92</v>
      </c>
      <c r="H519" s="86" t="s">
        <v>744</v>
      </c>
      <c r="I519" s="86" t="s">
        <v>360</v>
      </c>
      <c r="J519" s="73" t="s">
        <v>394</v>
      </c>
      <c r="K519" s="73">
        <v>4</v>
      </c>
      <c r="L519" s="77">
        <v>43040</v>
      </c>
      <c r="M519" s="77">
        <v>43403</v>
      </c>
      <c r="N519" s="78">
        <f t="shared" si="122"/>
        <v>51.857142857142854</v>
      </c>
      <c r="O519" s="73" t="s">
        <v>2058</v>
      </c>
      <c r="P519" s="76">
        <v>4</v>
      </c>
      <c r="Q519" s="79">
        <f>IF(P519/K519&gt;1,100,+P519/K519*100)</f>
        <v>100</v>
      </c>
      <c r="R519" s="89">
        <f>+N519*Q519/100</f>
        <v>51.857142857142854</v>
      </c>
      <c r="S519" s="89">
        <f>IF(M519&lt;=$AG$1,R519,0)</f>
        <v>51.857142857142854</v>
      </c>
      <c r="T519" s="89">
        <f>IF($AG$1&gt;=M519,N519,0)</f>
        <v>51.857142857142854</v>
      </c>
      <c r="U519" s="73" t="s">
        <v>1845</v>
      </c>
      <c r="V519" s="100" t="str">
        <f>IF(Q519=100,"CUMPLIDA",IF(M519-$AG$1&lt;0,"VENCIDA",IF(M519-$AG$1&lt;=30,"PRÓXIMA A VENCER",IF(Q519&gt;0,"CON AVANCE","EN TERMINO"))))</f>
        <v>CUMPLIDA</v>
      </c>
      <c r="W519" s="100" t="str">
        <f>IF(A519&lt;&gt;"",IF(AC519=1,"VENCIDO",IF(AC519=2,"PRÓXIMO A VENCER",IF(AC519=3,"EN TERMINO",IF(AC519=4,"CON AVANCE",IF(AC519=5,"CUMPLIDO",))))),"")</f>
        <v>VENCIDO</v>
      </c>
      <c r="X519" s="96" t="s">
        <v>165</v>
      </c>
      <c r="Y519" s="104" t="str">
        <f t="shared" si="123"/>
        <v>H127R14</v>
      </c>
      <c r="Z519" s="104">
        <f>IF(A519&lt;&gt;"",1,Z518+1)</f>
        <v>1</v>
      </c>
      <c r="AA519" s="104" t="str">
        <f t="shared" si="124"/>
        <v>H127R14 - 1</v>
      </c>
      <c r="AB519" s="150">
        <f t="shared" si="119"/>
        <v>5</v>
      </c>
      <c r="AC519" s="150">
        <f t="shared" si="118"/>
        <v>1</v>
      </c>
      <c r="AD519" s="150" t="str">
        <f>IF(A519&lt;&gt;"",MID(F519,1,FIND(" ",F519,1)-1),AD518)</f>
        <v>H127R14.</v>
      </c>
      <c r="AE519" s="150" t="str">
        <f t="shared" si="120"/>
        <v>H127R14</v>
      </c>
      <c r="AF519" s="62"/>
      <c r="AG519" s="62"/>
    </row>
    <row r="520" spans="1:33" s="13" customFormat="1" ht="350.1" hidden="1" customHeight="1" x14ac:dyDescent="0.2">
      <c r="A520" s="141" t="str">
        <f>IF(ISBLANK(D520),"",COUNTA($D$2:D520))</f>
        <v/>
      </c>
      <c r="B520" s="125">
        <f t="shared" si="125"/>
        <v>519</v>
      </c>
      <c r="C520" s="73"/>
      <c r="D520" s="88"/>
      <c r="E520" s="73" t="s">
        <v>20</v>
      </c>
      <c r="F520" s="85" t="s">
        <v>747</v>
      </c>
      <c r="G520" s="85" t="s">
        <v>92</v>
      </c>
      <c r="H520" s="86" t="s">
        <v>745</v>
      </c>
      <c r="I520" s="86" t="s">
        <v>442</v>
      </c>
      <c r="J520" s="73" t="s">
        <v>157</v>
      </c>
      <c r="K520" s="73">
        <v>2</v>
      </c>
      <c r="L520" s="77">
        <v>43040</v>
      </c>
      <c r="M520" s="77">
        <v>43434</v>
      </c>
      <c r="N520" s="78">
        <f t="shared" si="122"/>
        <v>56.285714285714285</v>
      </c>
      <c r="O520" s="73" t="s">
        <v>2033</v>
      </c>
      <c r="P520" s="76">
        <v>0.25</v>
      </c>
      <c r="Q520" s="79">
        <f>IF(P520/K520&gt;1,100,+P520/K520*100)</f>
        <v>12.5</v>
      </c>
      <c r="R520" s="89">
        <f>+N520*Q520/100</f>
        <v>7.0357142857142856</v>
      </c>
      <c r="S520" s="89">
        <f>IF(M520&lt;=$AG$1,R520,0)</f>
        <v>7.0357142857142856</v>
      </c>
      <c r="T520" s="89">
        <f>IF($AG$1&gt;=M520,N520,0)</f>
        <v>56.285714285714285</v>
      </c>
      <c r="U520" s="73" t="s">
        <v>1845</v>
      </c>
      <c r="V520" s="100" t="str">
        <f>IF(Q520=100,"CUMPLIDA",IF(M520-$AG$1&lt;0,"VENCIDA",IF(M520-$AG$1&lt;=30,"PRÓXIMA A VENCER",IF(Q520&gt;0,"CON AVANCE","EN TERMINO"))))</f>
        <v>VENCIDA</v>
      </c>
      <c r="W520" s="100" t="str">
        <f>IF(A520&lt;&gt;"",IF(AC520=1,"VENCIDO",IF(AC520=2,"PRÓXIMO A VENCER",IF(AC520=3,"EN TERMINO",IF(AC520=4,"CON AVANCE",IF(AC520=5,"CUMPLIDO",))))),"")</f>
        <v/>
      </c>
      <c r="X520" s="96" t="s">
        <v>165</v>
      </c>
      <c r="Y520" s="104" t="str">
        <f t="shared" si="123"/>
        <v>H127R14</v>
      </c>
      <c r="Z520" s="104">
        <f>IF(A520&lt;&gt;"",1,Z519+1)</f>
        <v>2</v>
      </c>
      <c r="AA520" s="104" t="str">
        <f t="shared" si="124"/>
        <v>H127R14 - 2</v>
      </c>
      <c r="AB520" s="150">
        <f t="shared" si="119"/>
        <v>1</v>
      </c>
      <c r="AC520" s="150">
        <f t="shared" si="118"/>
        <v>1</v>
      </c>
      <c r="AD520" s="150" t="str">
        <f>IF(A520&lt;&gt;"",MID(F520,1,FIND(" ",F520,1)-1),AD519)</f>
        <v>H127R14.</v>
      </c>
      <c r="AE520" s="150" t="str">
        <f t="shared" si="120"/>
        <v>H127R14</v>
      </c>
      <c r="AF520" s="62"/>
      <c r="AG520" s="62"/>
    </row>
    <row r="521" spans="1:33" s="13" customFormat="1" ht="350.1" hidden="1" customHeight="1" x14ac:dyDescent="0.2">
      <c r="A521" s="141">
        <f>IF(ISBLANK(D521),"",COUNTA($D$2:D521))</f>
        <v>436</v>
      </c>
      <c r="B521" s="125">
        <f t="shared" si="125"/>
        <v>520</v>
      </c>
      <c r="C521" s="73"/>
      <c r="D521" s="88" t="s">
        <v>832</v>
      </c>
      <c r="E521" s="73" t="s">
        <v>31</v>
      </c>
      <c r="F521" s="85" t="s">
        <v>1005</v>
      </c>
      <c r="G521" s="85" t="s">
        <v>93</v>
      </c>
      <c r="H521" s="86" t="s">
        <v>699</v>
      </c>
      <c r="I521" s="86" t="s">
        <v>700</v>
      </c>
      <c r="J521" s="73" t="s">
        <v>701</v>
      </c>
      <c r="K521" s="73">
        <v>3</v>
      </c>
      <c r="L521" s="77">
        <v>43040</v>
      </c>
      <c r="M521" s="77">
        <v>43342</v>
      </c>
      <c r="N521" s="78">
        <f t="shared" si="122"/>
        <v>43.142857142857146</v>
      </c>
      <c r="O521" s="73" t="s">
        <v>2038</v>
      </c>
      <c r="P521" s="76">
        <v>0</v>
      </c>
      <c r="Q521" s="79">
        <f>IF(P521/K521&gt;1,100,+P521/K521*100)</f>
        <v>0</v>
      </c>
      <c r="R521" s="89">
        <f>+N521*Q521/100</f>
        <v>0</v>
      </c>
      <c r="S521" s="89">
        <f>IF(M521&lt;=$AG$1,R521,0)</f>
        <v>0</v>
      </c>
      <c r="T521" s="89">
        <f>IF($AG$1&gt;=M521,N521,0)</f>
        <v>43.142857142857146</v>
      </c>
      <c r="U521" s="73"/>
      <c r="V521" s="100" t="str">
        <f>IF(Q521=100,"CUMPLIDA",IF(M521-$AG$1&lt;0,"VENCIDA",IF(M521-$AG$1&lt;=30,"PRÓXIMA A VENCER",IF(Q521&gt;0,"CON AVANCE","EN TERMINO"))))</f>
        <v>VENCIDA</v>
      </c>
      <c r="W521" s="100" t="str">
        <f>IF(A521&lt;&gt;"",IF(AC521=1,"VENCIDO",IF(AC521=2,"PRÓXIMO A VENCER",IF(AC521=3,"EN TERMINO",IF(AC521=4,"CON AVANCE",IF(AC521=5,"CUMPLIDO",))))),"")</f>
        <v>VENCIDO</v>
      </c>
      <c r="X521" s="96" t="s">
        <v>165</v>
      </c>
      <c r="Y521" s="104" t="str">
        <f t="shared" si="123"/>
        <v>H130R14</v>
      </c>
      <c r="Z521" s="104">
        <f>IF(A521&lt;&gt;"",1,Z520+1)</f>
        <v>1</v>
      </c>
      <c r="AA521" s="104" t="str">
        <f t="shared" si="124"/>
        <v>H130R14 - 1</v>
      </c>
      <c r="AB521" s="150">
        <f t="shared" si="119"/>
        <v>1</v>
      </c>
      <c r="AC521" s="150">
        <f t="shared" si="118"/>
        <v>1</v>
      </c>
      <c r="AD521" s="150" t="str">
        <f>IF(A521&lt;&gt;"",MID(F521,1,FIND(" ",F521,1)-1),AD520)</f>
        <v>H130R14.</v>
      </c>
      <c r="AE521" s="150" t="str">
        <f t="shared" si="120"/>
        <v>H130R14</v>
      </c>
      <c r="AF521" s="62"/>
      <c r="AG521" s="62"/>
    </row>
    <row r="522" spans="1:33" s="13" customFormat="1" ht="350.1" customHeight="1" x14ac:dyDescent="0.2">
      <c r="A522" s="141">
        <f>IF(ISBLANK(D522),"",COUNTA($D$2:D522))</f>
        <v>437</v>
      </c>
      <c r="B522" s="125">
        <f t="shared" si="125"/>
        <v>521</v>
      </c>
      <c r="C522" s="73"/>
      <c r="D522" s="88" t="s">
        <v>832</v>
      </c>
      <c r="E522" s="73" t="s">
        <v>20</v>
      </c>
      <c r="F522" s="85" t="s">
        <v>443</v>
      </c>
      <c r="G522" s="85" t="s">
        <v>370</v>
      </c>
      <c r="H522" s="86" t="s">
        <v>1399</v>
      </c>
      <c r="I522" s="86" t="s">
        <v>1464</v>
      </c>
      <c r="J522" s="73" t="s">
        <v>367</v>
      </c>
      <c r="K522" s="73">
        <v>3</v>
      </c>
      <c r="L522" s="77">
        <v>43709</v>
      </c>
      <c r="M522" s="77">
        <v>44073</v>
      </c>
      <c r="N522" s="78">
        <f t="shared" si="122"/>
        <v>52</v>
      </c>
      <c r="O522" s="73" t="s">
        <v>352</v>
      </c>
      <c r="P522" s="76">
        <v>3</v>
      </c>
      <c r="Q522" s="79">
        <f>IF(P522/K522&gt;1,100,+P522/K522*100)</f>
        <v>100</v>
      </c>
      <c r="R522" s="89">
        <f>+N522*Q522/100</f>
        <v>52</v>
      </c>
      <c r="S522" s="89">
        <f>IF(M522&lt;=$AG$1,R522,0)</f>
        <v>52</v>
      </c>
      <c r="T522" s="89">
        <f>IF($AG$1&gt;=M522,N522,0)</f>
        <v>52</v>
      </c>
      <c r="U522" s="73" t="s">
        <v>1845</v>
      </c>
      <c r="V522" s="100" t="str">
        <f>IF(Q522=100,"CUMPLIDA",IF(M522-$AG$1&lt;0,"VENCIDA",IF(M522-$AG$1&lt;=30,"PRÓXIMA A VENCER",IF(Q522&gt;0,"CON AVANCE","EN TERMINO"))))</f>
        <v>CUMPLIDA</v>
      </c>
      <c r="W522" s="100" t="str">
        <f>IF(A522&lt;&gt;"",IF(AC522=1,"VENCIDO",IF(AC522=2,"PRÓXIMO A VENCER",IF(AC522=3,"EN TERMINO",IF(AC522=4,"CON AVANCE",IF(AC522=5,"CUMPLIDO",))))),"")</f>
        <v>CUMPLIDO</v>
      </c>
      <c r="X522" s="96" t="s">
        <v>165</v>
      </c>
      <c r="Y522" s="104" t="str">
        <f t="shared" si="123"/>
        <v>H131R14</v>
      </c>
      <c r="Z522" s="104">
        <f>IF(A522&lt;&gt;"",1,Z521+1)</f>
        <v>1</v>
      </c>
      <c r="AA522" s="104" t="str">
        <f t="shared" si="124"/>
        <v>H131R14 - 1</v>
      </c>
      <c r="AB522" s="150">
        <f t="shared" si="119"/>
        <v>5</v>
      </c>
      <c r="AC522" s="150">
        <f t="shared" si="118"/>
        <v>5</v>
      </c>
      <c r="AD522" s="150" t="str">
        <f>IF(A522&lt;&gt;"",MID(F522,1,FIND(" ",F522,1)-1),AD521)</f>
        <v>H131R14.</v>
      </c>
      <c r="AE522" s="150" t="str">
        <f t="shared" si="120"/>
        <v>H131R14</v>
      </c>
      <c r="AF522" s="62"/>
      <c r="AG522" s="62"/>
    </row>
    <row r="523" spans="1:33" s="13" customFormat="1" ht="350.1" customHeight="1" x14ac:dyDescent="0.2">
      <c r="A523" s="141" t="str">
        <f>IF(ISBLANK(D523),"",COUNTA($D$2:D523))</f>
        <v/>
      </c>
      <c r="B523" s="125">
        <f t="shared" si="125"/>
        <v>522</v>
      </c>
      <c r="C523" s="73"/>
      <c r="D523" s="88"/>
      <c r="E523" s="73" t="s">
        <v>20</v>
      </c>
      <c r="F523" s="85" t="s">
        <v>444</v>
      </c>
      <c r="G523" s="85" t="s">
        <v>370</v>
      </c>
      <c r="H523" s="86" t="s">
        <v>748</v>
      </c>
      <c r="I523" s="86" t="s">
        <v>445</v>
      </c>
      <c r="J523" s="73" t="s">
        <v>446</v>
      </c>
      <c r="K523" s="73">
        <v>3</v>
      </c>
      <c r="L523" s="77">
        <v>43069</v>
      </c>
      <c r="M523" s="77">
        <v>43403</v>
      </c>
      <c r="N523" s="78">
        <f t="shared" si="122"/>
        <v>47.714285714285715</v>
      </c>
      <c r="O523" s="73" t="s">
        <v>2033</v>
      </c>
      <c r="P523" s="76">
        <v>3</v>
      </c>
      <c r="Q523" s="79">
        <f>IF(P523/K523&gt;1,100,+P523/K523*100)</f>
        <v>100</v>
      </c>
      <c r="R523" s="89">
        <f>+N523*Q523/100</f>
        <v>47.714285714285715</v>
      </c>
      <c r="S523" s="89">
        <f>IF(M523&lt;=$AG$1,R523,0)</f>
        <v>47.714285714285715</v>
      </c>
      <c r="T523" s="89">
        <f>IF($AG$1&gt;=M523,N523,0)</f>
        <v>47.714285714285715</v>
      </c>
      <c r="U523" s="73" t="s">
        <v>1845</v>
      </c>
      <c r="V523" s="100" t="str">
        <f>IF(Q523=100,"CUMPLIDA",IF(M523-$AG$1&lt;0,"VENCIDA",IF(M523-$AG$1&lt;=30,"PRÓXIMA A VENCER",IF(Q523&gt;0,"CON AVANCE","EN TERMINO"))))</f>
        <v>CUMPLIDA</v>
      </c>
      <c r="W523" s="100" t="str">
        <f>IF(A523&lt;&gt;"",IF(AC523=1,"VENCIDO",IF(AC523=2,"PRÓXIMO A VENCER",IF(AC523=3,"EN TERMINO",IF(AC523=4,"CON AVANCE",IF(AC523=5,"CUMPLIDO",))))),"")</f>
        <v/>
      </c>
      <c r="X523" s="96" t="s">
        <v>165</v>
      </c>
      <c r="Y523" s="104" t="str">
        <f t="shared" si="123"/>
        <v>H131R14</v>
      </c>
      <c r="Z523" s="104">
        <f>IF(A523&lt;&gt;"",1,Z522+1)</f>
        <v>2</v>
      </c>
      <c r="AA523" s="104" t="str">
        <f t="shared" si="124"/>
        <v>H131R14 - 2</v>
      </c>
      <c r="AB523" s="150">
        <f t="shared" si="119"/>
        <v>5</v>
      </c>
      <c r="AC523" s="150">
        <f t="shared" si="118"/>
        <v>5</v>
      </c>
      <c r="AD523" s="150" t="str">
        <f>IF(A523&lt;&gt;"",MID(F523,1,FIND(" ",F523,1)-1),AD522)</f>
        <v>H131R14.</v>
      </c>
      <c r="AE523" s="150" t="str">
        <f t="shared" si="120"/>
        <v>H131R14</v>
      </c>
      <c r="AF523" s="62"/>
      <c r="AG523" s="62"/>
    </row>
    <row r="524" spans="1:33" s="13" customFormat="1" ht="350.1" customHeight="1" x14ac:dyDescent="0.2">
      <c r="A524" s="141">
        <f>IF(ISBLANK(D524),"",COUNTA($D$2:D524))</f>
        <v>438</v>
      </c>
      <c r="B524" s="125">
        <f t="shared" si="125"/>
        <v>523</v>
      </c>
      <c r="C524" s="73"/>
      <c r="D524" s="88" t="s">
        <v>832</v>
      </c>
      <c r="E524" s="73" t="s">
        <v>25</v>
      </c>
      <c r="F524" s="85" t="s">
        <v>1181</v>
      </c>
      <c r="G524" s="85" t="s">
        <v>94</v>
      </c>
      <c r="H524" s="85" t="s">
        <v>1454</v>
      </c>
      <c r="I524" s="85" t="s">
        <v>1449</v>
      </c>
      <c r="J524" s="73" t="s">
        <v>1865</v>
      </c>
      <c r="K524" s="102">
        <v>1</v>
      </c>
      <c r="L524" s="91">
        <v>43858</v>
      </c>
      <c r="M524" s="91">
        <v>44165</v>
      </c>
      <c r="N524" s="78">
        <f t="shared" si="122"/>
        <v>43.857142857142854</v>
      </c>
      <c r="O524" s="73" t="s">
        <v>2031</v>
      </c>
      <c r="P524" s="76">
        <v>1</v>
      </c>
      <c r="Q524" s="79">
        <f>IF(P524/K524&gt;1,100,+P524/K524*100)</f>
        <v>100</v>
      </c>
      <c r="R524" s="89">
        <f>+N524*Q524/100</f>
        <v>43.857142857142854</v>
      </c>
      <c r="S524" s="89">
        <f>IF(M524&lt;=$AG$1,R524,0)</f>
        <v>43.857142857142854</v>
      </c>
      <c r="T524" s="89">
        <f>IF($AG$1&gt;=M524,N524,0)</f>
        <v>43.857142857142854</v>
      </c>
      <c r="U524" s="73"/>
      <c r="V524" s="100" t="str">
        <f>IF(Q524=100,"CUMPLIDA",IF(M524-$AG$1&lt;0,"VENCIDA",IF(M524-$AG$1&lt;=30,"PRÓXIMA A VENCER",IF(Q524&gt;0,"CON AVANCE","EN TERMINO"))))</f>
        <v>CUMPLIDA</v>
      </c>
      <c r="W524" s="100" t="str">
        <f>IF(A524&lt;&gt;"",IF(AC524=1,"VENCIDO",IF(AC524=2,"PRÓXIMO A VENCER",IF(AC524=3,"EN TERMINO",IF(AC524=4,"CON AVANCE",IF(AC524=5,"CUMPLIDO",))))),"")</f>
        <v>CUMPLIDO</v>
      </c>
      <c r="X524" s="96" t="s">
        <v>165</v>
      </c>
      <c r="Y524" s="104" t="str">
        <f t="shared" si="123"/>
        <v>H132R14</v>
      </c>
      <c r="Z524" s="104">
        <f>IF(A524&lt;&gt;"",1,Z523+1)</f>
        <v>1</v>
      </c>
      <c r="AA524" s="104" t="str">
        <f t="shared" si="124"/>
        <v>H132R14 - 1</v>
      </c>
      <c r="AB524" s="150">
        <f t="shared" si="119"/>
        <v>5</v>
      </c>
      <c r="AC524" s="150">
        <f t="shared" si="118"/>
        <v>5</v>
      </c>
      <c r="AD524" s="150" t="str">
        <f>IF(A524&lt;&gt;"",MID(F524,1,FIND(" ",F524,1)-1),AD523)</f>
        <v>H132R14.</v>
      </c>
      <c r="AE524" s="150" t="str">
        <f t="shared" si="120"/>
        <v>H132R14</v>
      </c>
      <c r="AF524" s="62"/>
      <c r="AG524" s="62"/>
    </row>
    <row r="525" spans="1:33" s="13" customFormat="1" ht="350.1" customHeight="1" x14ac:dyDescent="0.2">
      <c r="A525" s="141">
        <f>IF(ISBLANK(D525),"",COUNTA($D$2:D525))</f>
        <v>439</v>
      </c>
      <c r="B525" s="125">
        <f t="shared" si="125"/>
        <v>524</v>
      </c>
      <c r="C525" s="73"/>
      <c r="D525" s="88" t="s">
        <v>996</v>
      </c>
      <c r="E525" s="73" t="s">
        <v>25</v>
      </c>
      <c r="F525" s="85" t="s">
        <v>1006</v>
      </c>
      <c r="G525" s="85" t="s">
        <v>95</v>
      </c>
      <c r="H525" s="86" t="s">
        <v>277</v>
      </c>
      <c r="I525" s="85" t="s">
        <v>278</v>
      </c>
      <c r="J525" s="102" t="s">
        <v>9</v>
      </c>
      <c r="K525" s="102">
        <v>1</v>
      </c>
      <c r="L525" s="91">
        <v>43040</v>
      </c>
      <c r="M525" s="91">
        <v>43099</v>
      </c>
      <c r="N525" s="78">
        <f t="shared" si="122"/>
        <v>8.4285714285714288</v>
      </c>
      <c r="O525" s="73" t="s">
        <v>2031</v>
      </c>
      <c r="P525" s="73">
        <v>1</v>
      </c>
      <c r="Q525" s="79">
        <f>IF(P525/K525&gt;1,100,+P525/K525*100)</f>
        <v>100</v>
      </c>
      <c r="R525" s="89">
        <f>+N525*Q525/100</f>
        <v>8.4285714285714288</v>
      </c>
      <c r="S525" s="89">
        <f>IF(M525&lt;=$AG$1,R525,0)</f>
        <v>8.4285714285714288</v>
      </c>
      <c r="T525" s="89">
        <f>IF($AG$1&gt;=M525,N525,0)</f>
        <v>8.4285714285714288</v>
      </c>
      <c r="U525" s="73"/>
      <c r="V525" s="100" t="str">
        <f>IF(Q525=100,"CUMPLIDA",IF(M525-$AG$1&lt;0,"VENCIDA",IF(M525-$AG$1&lt;=30,"PRÓXIMA A VENCER",IF(Q525&gt;0,"CON AVANCE","EN TERMINO"))))</f>
        <v>CUMPLIDA</v>
      </c>
      <c r="W525" s="100" t="str">
        <f>IF(A525&lt;&gt;"",IF(AC525=1,"VENCIDO",IF(AC525=2,"PRÓXIMO A VENCER",IF(AC525=3,"EN TERMINO",IF(AC525=4,"CON AVANCE",IF(AC525=5,"CUMPLIDO",))))),"")</f>
        <v>CUMPLIDO</v>
      </c>
      <c r="X525" s="96" t="s">
        <v>165</v>
      </c>
      <c r="Y525" s="104" t="str">
        <f t="shared" si="123"/>
        <v>H134R14</v>
      </c>
      <c r="Z525" s="104">
        <f>IF(A525&lt;&gt;"",1,Z524+1)</f>
        <v>1</v>
      </c>
      <c r="AA525" s="104" t="str">
        <f t="shared" si="124"/>
        <v>H134R14 - 1</v>
      </c>
      <c r="AB525" s="150">
        <f t="shared" si="119"/>
        <v>5</v>
      </c>
      <c r="AC525" s="150">
        <f t="shared" si="118"/>
        <v>5</v>
      </c>
      <c r="AD525" s="150" t="str">
        <f>IF(A525&lt;&gt;"",MID(F525,1,FIND(" ",F525,1)-1),AD524)</f>
        <v>H134R14.</v>
      </c>
      <c r="AE525" s="150" t="str">
        <f t="shared" si="120"/>
        <v>H134R14</v>
      </c>
      <c r="AF525" s="62"/>
      <c r="AG525" s="62"/>
    </row>
    <row r="526" spans="1:33" s="13" customFormat="1" ht="350.1" hidden="1" customHeight="1" x14ac:dyDescent="0.2">
      <c r="A526" s="141">
        <f>IF(ISBLANK(D526),"",COUNTA($D$2:D526))</f>
        <v>440</v>
      </c>
      <c r="B526" s="125">
        <f t="shared" si="125"/>
        <v>525</v>
      </c>
      <c r="C526" s="73"/>
      <c r="D526" s="88" t="s">
        <v>1003</v>
      </c>
      <c r="E526" s="73" t="s">
        <v>25</v>
      </c>
      <c r="F526" s="85" t="s">
        <v>1423</v>
      </c>
      <c r="G526" s="85" t="s">
        <v>279</v>
      </c>
      <c r="H526" s="86" t="s">
        <v>1465</v>
      </c>
      <c r="I526" s="85" t="s">
        <v>1466</v>
      </c>
      <c r="J526" s="102" t="s">
        <v>1459</v>
      </c>
      <c r="K526" s="102">
        <v>10</v>
      </c>
      <c r="L526" s="91">
        <v>43862</v>
      </c>
      <c r="M526" s="91">
        <v>44165</v>
      </c>
      <c r="N526" s="78">
        <f t="shared" si="122"/>
        <v>43.285714285714285</v>
      </c>
      <c r="O526" s="73" t="s">
        <v>2050</v>
      </c>
      <c r="P526" s="76">
        <v>0</v>
      </c>
      <c r="Q526" s="79">
        <f>IF(P526/K526&gt;1,100,+P526/K526*100)</f>
        <v>0</v>
      </c>
      <c r="R526" s="89">
        <f>+N526*Q526/100</f>
        <v>0</v>
      </c>
      <c r="S526" s="89">
        <f>IF(M526&lt;=$AG$1,R526,0)</f>
        <v>0</v>
      </c>
      <c r="T526" s="89">
        <f>IF($AG$1&gt;=M526,N526,0)</f>
        <v>43.285714285714285</v>
      </c>
      <c r="U526" s="73"/>
      <c r="V526" s="100" t="str">
        <f>IF(Q526=100,"CUMPLIDA",IF(M526-$AG$1&lt;0,"VENCIDA",IF(M526-$AG$1&lt;=30,"PRÓXIMA A VENCER",IF(Q526&gt;0,"CON AVANCE","EN TERMINO"))))</f>
        <v>VENCIDA</v>
      </c>
      <c r="W526" s="100" t="str">
        <f>IF(A526&lt;&gt;"",IF(AC526=1,"VENCIDO",IF(AC526=2,"PRÓXIMO A VENCER",IF(AC526=3,"EN TERMINO",IF(AC526=4,"CON AVANCE",IF(AC526=5,"CUMPLIDO",))))),"")</f>
        <v>VENCIDO</v>
      </c>
      <c r="X526" s="96" t="s">
        <v>165</v>
      </c>
      <c r="Y526" s="104" t="str">
        <f t="shared" si="123"/>
        <v>H135R14</v>
      </c>
      <c r="Z526" s="104">
        <f>IF(A526&lt;&gt;"",1,Z525+1)</f>
        <v>1</v>
      </c>
      <c r="AA526" s="104" t="str">
        <f t="shared" si="124"/>
        <v>H135R14 - 1</v>
      </c>
      <c r="AB526" s="150">
        <f t="shared" si="119"/>
        <v>1</v>
      </c>
      <c r="AC526" s="150">
        <f t="shared" si="118"/>
        <v>1</v>
      </c>
      <c r="AD526" s="150" t="str">
        <f>IF(A526&lt;&gt;"",MID(F526,1,FIND(" ",F526,1)-1),AD525)</f>
        <v>H135R14.</v>
      </c>
      <c r="AE526" s="150" t="str">
        <f t="shared" si="120"/>
        <v>H135R14</v>
      </c>
      <c r="AF526" s="62"/>
      <c r="AG526" s="62"/>
    </row>
    <row r="527" spans="1:33" s="13" customFormat="1" ht="350.1" hidden="1" customHeight="1" x14ac:dyDescent="0.2">
      <c r="A527" s="141">
        <f>IF(ISBLANK(D527),"",COUNTA($D$2:D527))</f>
        <v>441</v>
      </c>
      <c r="B527" s="125">
        <f t="shared" si="125"/>
        <v>526</v>
      </c>
      <c r="C527" s="73"/>
      <c r="D527" s="88" t="s">
        <v>832</v>
      </c>
      <c r="E527" s="73" t="s">
        <v>36</v>
      </c>
      <c r="F527" s="85" t="s">
        <v>1424</v>
      </c>
      <c r="G527" s="85" t="s">
        <v>96</v>
      </c>
      <c r="H527" s="86" t="s">
        <v>1425</v>
      </c>
      <c r="I527" s="85" t="s">
        <v>1400</v>
      </c>
      <c r="J527" s="73" t="s">
        <v>1453</v>
      </c>
      <c r="K527" s="102">
        <v>1</v>
      </c>
      <c r="L527" s="91">
        <v>43858</v>
      </c>
      <c r="M527" s="91">
        <v>44165</v>
      </c>
      <c r="N527" s="78">
        <f t="shared" si="122"/>
        <v>43.857142857142854</v>
      </c>
      <c r="O527" s="102" t="s">
        <v>2031</v>
      </c>
      <c r="P527" s="76">
        <v>0</v>
      </c>
      <c r="Q527" s="79">
        <f>IF(P527/K527&gt;1,100,+P527/K527*100)</f>
        <v>0</v>
      </c>
      <c r="R527" s="89">
        <f>+N527*Q527/100</f>
        <v>0</v>
      </c>
      <c r="S527" s="89">
        <f>IF(M527&lt;=$AG$1,R527,0)</f>
        <v>0</v>
      </c>
      <c r="T527" s="89">
        <f>IF($AG$1&gt;=M527,N527,0)</f>
        <v>43.857142857142854</v>
      </c>
      <c r="U527" s="73"/>
      <c r="V527" s="100" t="str">
        <f>IF(Q527=100,"CUMPLIDA",IF(M527-$AG$1&lt;0,"VENCIDA",IF(M527-$AG$1&lt;=30,"PRÓXIMA A VENCER",IF(Q527&gt;0,"CON AVANCE","EN TERMINO"))))</f>
        <v>VENCIDA</v>
      </c>
      <c r="W527" s="100" t="str">
        <f>IF(A527&lt;&gt;"",IF(AC527=1,"VENCIDO",IF(AC527=2,"PRÓXIMO A VENCER",IF(AC527=3,"EN TERMINO",IF(AC527=4,"CON AVANCE",IF(AC527=5,"CUMPLIDO",))))),"")</f>
        <v>VENCIDO</v>
      </c>
      <c r="X527" s="96" t="s">
        <v>165</v>
      </c>
      <c r="Y527" s="104" t="str">
        <f t="shared" si="123"/>
        <v>H136R14</v>
      </c>
      <c r="Z527" s="104">
        <f>IF(A527&lt;&gt;"",1,Z526+1)</f>
        <v>1</v>
      </c>
      <c r="AA527" s="104" t="str">
        <f t="shared" si="124"/>
        <v>H136R14 - 1</v>
      </c>
      <c r="AB527" s="150">
        <f t="shared" si="119"/>
        <v>1</v>
      </c>
      <c r="AC527" s="150">
        <f t="shared" si="118"/>
        <v>1</v>
      </c>
      <c r="AD527" s="150" t="str">
        <f>IF(A527&lt;&gt;"",MID(F527,1,FIND(" ",F527,1)-1),AD526)</f>
        <v>H136R14.</v>
      </c>
      <c r="AE527" s="150" t="str">
        <f t="shared" si="120"/>
        <v>H136R14</v>
      </c>
      <c r="AF527" s="62"/>
      <c r="AG527" s="62"/>
    </row>
    <row r="528" spans="1:33" s="13" customFormat="1" ht="350.1" hidden="1" customHeight="1" x14ac:dyDescent="0.2">
      <c r="A528" s="141">
        <f>IF(ISBLANK(D528),"",COUNTA($D$2:D528))</f>
        <v>442</v>
      </c>
      <c r="B528" s="125">
        <f t="shared" si="125"/>
        <v>527</v>
      </c>
      <c r="C528" s="73"/>
      <c r="D528" s="88" t="s">
        <v>976</v>
      </c>
      <c r="E528" s="73" t="s">
        <v>25</v>
      </c>
      <c r="F528" s="85" t="s">
        <v>1182</v>
      </c>
      <c r="G528" s="85" t="s">
        <v>97</v>
      </c>
      <c r="H528" s="85" t="s">
        <v>1457</v>
      </c>
      <c r="I528" s="85" t="s">
        <v>1466</v>
      </c>
      <c r="J528" s="102" t="s">
        <v>1459</v>
      </c>
      <c r="K528" s="102">
        <v>10</v>
      </c>
      <c r="L528" s="91">
        <v>43862</v>
      </c>
      <c r="M528" s="91">
        <v>44165</v>
      </c>
      <c r="N528" s="78">
        <f t="shared" si="122"/>
        <v>43.285714285714285</v>
      </c>
      <c r="O528" s="102" t="s">
        <v>2050</v>
      </c>
      <c r="P528" s="76">
        <v>0</v>
      </c>
      <c r="Q528" s="79">
        <f>IF(P528/K528&gt;1,100,+P528/K528*100)</f>
        <v>0</v>
      </c>
      <c r="R528" s="89">
        <f>+N528*Q528/100</f>
        <v>0</v>
      </c>
      <c r="S528" s="89">
        <f>IF(M528&lt;=$AG$1,R528,0)</f>
        <v>0</v>
      </c>
      <c r="T528" s="89">
        <f>IF($AG$1&gt;=M528,N528,0)</f>
        <v>43.285714285714285</v>
      </c>
      <c r="U528" s="73"/>
      <c r="V528" s="100" t="str">
        <f>IF(Q528=100,"CUMPLIDA",IF(M528-$AG$1&lt;0,"VENCIDA",IF(M528-$AG$1&lt;=30,"PRÓXIMA A VENCER",IF(Q528&gt;0,"CON AVANCE","EN TERMINO"))))</f>
        <v>VENCIDA</v>
      </c>
      <c r="W528" s="100" t="str">
        <f>IF(A528&lt;&gt;"",IF(AC528=1,"VENCIDO",IF(AC528=2,"PRÓXIMO A VENCER",IF(AC528=3,"EN TERMINO",IF(AC528=4,"CON AVANCE",IF(AC528=5,"CUMPLIDO",))))),"")</f>
        <v>VENCIDO</v>
      </c>
      <c r="X528" s="96" t="s">
        <v>165</v>
      </c>
      <c r="Y528" s="104" t="str">
        <f t="shared" si="123"/>
        <v>H137R14</v>
      </c>
      <c r="Z528" s="104">
        <f>IF(A528&lt;&gt;"",1,Z527+1)</f>
        <v>1</v>
      </c>
      <c r="AA528" s="104" t="str">
        <f t="shared" si="124"/>
        <v>H137R14 - 1</v>
      </c>
      <c r="AB528" s="150">
        <f t="shared" si="119"/>
        <v>1</v>
      </c>
      <c r="AC528" s="150">
        <f t="shared" si="118"/>
        <v>1</v>
      </c>
      <c r="AD528" s="150" t="str">
        <f>IF(A528&lt;&gt;"",MID(F528,1,FIND(" ",F528,1)-1),AD527)</f>
        <v>H137R14.</v>
      </c>
      <c r="AE528" s="150" t="str">
        <f t="shared" si="120"/>
        <v>H137R14</v>
      </c>
      <c r="AF528" s="62"/>
      <c r="AG528" s="62"/>
    </row>
    <row r="529" spans="1:33" s="13" customFormat="1" ht="350.1" customHeight="1" x14ac:dyDescent="0.2">
      <c r="A529" s="141">
        <f>IF(ISBLANK(D529),"",COUNTA($D$2:D529))</f>
        <v>443</v>
      </c>
      <c r="B529" s="125">
        <f t="shared" si="125"/>
        <v>528</v>
      </c>
      <c r="C529" s="73"/>
      <c r="D529" s="88" t="s">
        <v>976</v>
      </c>
      <c r="E529" s="73" t="s">
        <v>98</v>
      </c>
      <c r="F529" s="85" t="s">
        <v>749</v>
      </c>
      <c r="G529" s="85" t="s">
        <v>756</v>
      </c>
      <c r="H529" s="86" t="s">
        <v>778</v>
      </c>
      <c r="I529" s="86" t="s">
        <v>779</v>
      </c>
      <c r="J529" s="73" t="s">
        <v>383</v>
      </c>
      <c r="K529" s="73">
        <v>2</v>
      </c>
      <c r="L529" s="77">
        <v>43040</v>
      </c>
      <c r="M529" s="77">
        <v>43311</v>
      </c>
      <c r="N529" s="78">
        <f t="shared" si="122"/>
        <v>38.714285714285715</v>
      </c>
      <c r="O529" s="73" t="s">
        <v>2035</v>
      </c>
      <c r="P529" s="76">
        <v>2</v>
      </c>
      <c r="Q529" s="79">
        <f>IF(P529/K529&gt;1,100,+P529/K529*100)</f>
        <v>100</v>
      </c>
      <c r="R529" s="89">
        <f>+N529*Q529/100</f>
        <v>38.714285714285715</v>
      </c>
      <c r="S529" s="89">
        <f>IF(M529&lt;=$AG$1,R529,0)</f>
        <v>38.714285714285715</v>
      </c>
      <c r="T529" s="89">
        <f>IF($AG$1&gt;=M529,N529,0)</f>
        <v>38.714285714285715</v>
      </c>
      <c r="U529" s="73"/>
      <c r="V529" s="100" t="str">
        <f>IF(Q529=100,"CUMPLIDA",IF(M529-$AG$1&lt;0,"VENCIDA",IF(M529-$AG$1&lt;=30,"PRÓXIMA A VENCER",IF(Q529&gt;0,"CON AVANCE","EN TERMINO"))))</f>
        <v>CUMPLIDA</v>
      </c>
      <c r="W529" s="100" t="str">
        <f>IF(A529&lt;&gt;"",IF(AC529=1,"VENCIDO",IF(AC529=2,"PRÓXIMO A VENCER",IF(AC529=3,"EN TERMINO",IF(AC529=4,"CON AVANCE",IF(AC529=5,"CUMPLIDO",))))),"")</f>
        <v>CUMPLIDO</v>
      </c>
      <c r="X529" s="96" t="s">
        <v>165</v>
      </c>
      <c r="Y529" s="104" t="str">
        <f t="shared" si="123"/>
        <v>H138R14</v>
      </c>
      <c r="Z529" s="104">
        <f>IF(A529&lt;&gt;"",1,Z528+1)</f>
        <v>1</v>
      </c>
      <c r="AA529" s="104" t="str">
        <f t="shared" si="124"/>
        <v>H138R14 - 1</v>
      </c>
      <c r="AB529" s="150">
        <f t="shared" si="119"/>
        <v>5</v>
      </c>
      <c r="AC529" s="150">
        <f t="shared" si="118"/>
        <v>5</v>
      </c>
      <c r="AD529" s="150" t="str">
        <f>IF(A529&lt;&gt;"",MID(F529,1,FIND(" ",F529,1)-1),AD528)</f>
        <v>H138R14.</v>
      </c>
      <c r="AE529" s="150" t="str">
        <f t="shared" si="120"/>
        <v>H138R14</v>
      </c>
      <c r="AF529" s="62"/>
      <c r="AG529" s="62"/>
    </row>
    <row r="530" spans="1:33" s="13" customFormat="1" ht="350.1" customHeight="1" x14ac:dyDescent="0.2">
      <c r="A530" s="141">
        <f>IF(ISBLANK(D530),"",COUNTA($D$2:D530))</f>
        <v>444</v>
      </c>
      <c r="B530" s="125">
        <f t="shared" si="125"/>
        <v>529</v>
      </c>
      <c r="C530" s="73"/>
      <c r="D530" s="88" t="s">
        <v>976</v>
      </c>
      <c r="E530" s="73" t="s">
        <v>25</v>
      </c>
      <c r="F530" s="85" t="s">
        <v>750</v>
      </c>
      <c r="G530" s="85" t="s">
        <v>99</v>
      </c>
      <c r="H530" s="86" t="s">
        <v>470</v>
      </c>
      <c r="I530" s="86" t="s">
        <v>471</v>
      </c>
      <c r="J530" s="73" t="s">
        <v>472</v>
      </c>
      <c r="K530" s="73">
        <v>3</v>
      </c>
      <c r="L530" s="77">
        <v>43040</v>
      </c>
      <c r="M530" s="77">
        <v>43403</v>
      </c>
      <c r="N530" s="78">
        <f t="shared" si="122"/>
        <v>51.857142857142854</v>
      </c>
      <c r="O530" s="73" t="s">
        <v>2033</v>
      </c>
      <c r="P530" s="76">
        <v>3</v>
      </c>
      <c r="Q530" s="79">
        <f>IF(P530/K530&gt;1,100,+P530/K530*100)</f>
        <v>100</v>
      </c>
      <c r="R530" s="89">
        <f>+N530*Q530/100</f>
        <v>51.857142857142854</v>
      </c>
      <c r="S530" s="89">
        <f>IF(M530&lt;=$AG$1,R530,0)</f>
        <v>51.857142857142854</v>
      </c>
      <c r="T530" s="89">
        <f>IF($AG$1&gt;=M530,N530,0)</f>
        <v>51.857142857142854</v>
      </c>
      <c r="U530" s="73"/>
      <c r="V530" s="100" t="str">
        <f>IF(Q530=100,"CUMPLIDA",IF(M530-$AG$1&lt;0,"VENCIDA",IF(M530-$AG$1&lt;=30,"PRÓXIMA A VENCER",IF(Q530&gt;0,"CON AVANCE","EN TERMINO"))))</f>
        <v>CUMPLIDA</v>
      </c>
      <c r="W530" s="100" t="str">
        <f>IF(A530&lt;&gt;"",IF(AC530=1,"VENCIDO",IF(AC530=2,"PRÓXIMO A VENCER",IF(AC530=3,"EN TERMINO",IF(AC530=4,"CON AVANCE",IF(AC530=5,"CUMPLIDO",))))),"")</f>
        <v>CUMPLIDO</v>
      </c>
      <c r="X530" s="96" t="s">
        <v>165</v>
      </c>
      <c r="Y530" s="104" t="str">
        <f t="shared" si="123"/>
        <v>H140R14</v>
      </c>
      <c r="Z530" s="104">
        <f>IF(A530&lt;&gt;"",1,Z529+1)</f>
        <v>1</v>
      </c>
      <c r="AA530" s="104" t="str">
        <f t="shared" si="124"/>
        <v>H140R14 - 1</v>
      </c>
      <c r="AB530" s="150">
        <f t="shared" si="119"/>
        <v>5</v>
      </c>
      <c r="AC530" s="150">
        <f t="shared" ref="AC530:AC535" si="127">IF(Z531=Z530+1,MIN(AB530,AC531),AB530)</f>
        <v>5</v>
      </c>
      <c r="AD530" s="150" t="str">
        <f>IF(A530&lt;&gt;"",MID(F530,1,FIND(" ",F530,1)-1),AD529)</f>
        <v>H140R14.</v>
      </c>
      <c r="AE530" s="150" t="str">
        <f t="shared" si="120"/>
        <v>H140R14</v>
      </c>
      <c r="AF530" s="62"/>
      <c r="AG530" s="62"/>
    </row>
    <row r="531" spans="1:33" s="13" customFormat="1" ht="350.1" hidden="1" customHeight="1" x14ac:dyDescent="0.2">
      <c r="A531" s="141">
        <f>IF(ISBLANK(D531),"",COUNTA($D$2:D531))</f>
        <v>445</v>
      </c>
      <c r="B531" s="125">
        <f t="shared" si="125"/>
        <v>530</v>
      </c>
      <c r="C531" s="73"/>
      <c r="D531" s="88" t="s">
        <v>976</v>
      </c>
      <c r="E531" s="73" t="s">
        <v>100</v>
      </c>
      <c r="F531" s="85" t="s">
        <v>1183</v>
      </c>
      <c r="G531" s="85" t="s">
        <v>101</v>
      </c>
      <c r="H531" s="86" t="s">
        <v>2017</v>
      </c>
      <c r="I531" s="86" t="s">
        <v>2018</v>
      </c>
      <c r="J531" s="73" t="s">
        <v>2019</v>
      </c>
      <c r="K531" s="73">
        <v>1</v>
      </c>
      <c r="L531" s="77">
        <v>44407</v>
      </c>
      <c r="M531" s="77">
        <v>44561</v>
      </c>
      <c r="N531" s="78">
        <f t="shared" si="122"/>
        <v>22</v>
      </c>
      <c r="O531" s="76" t="s">
        <v>2034</v>
      </c>
      <c r="P531" s="76">
        <v>0</v>
      </c>
      <c r="Q531" s="79">
        <f>IF(P531/K531&gt;1,100,+P531/K531*100)</f>
        <v>0</v>
      </c>
      <c r="R531" s="89">
        <f>+N531*Q531/100</f>
        <v>0</v>
      </c>
      <c r="S531" s="89">
        <f>IF(M531&lt;=$AG$1,R531,0)</f>
        <v>0</v>
      </c>
      <c r="T531" s="89">
        <f>IF($AG$1&gt;=M531,N531,0)</f>
        <v>22</v>
      </c>
      <c r="U531" s="73"/>
      <c r="V531" s="100" t="str">
        <f>IF(Q531=100,"CUMPLIDA",IF(M531-$AG$1&lt;0,"VENCIDA",IF(M531-$AG$1&lt;=30,"PRÓXIMA A VENCER",IF(Q531&gt;0,"CON AVANCE","EN TERMINO"))))</f>
        <v>VENCIDA</v>
      </c>
      <c r="W531" s="100" t="str">
        <f>IF(A531&lt;&gt;"",IF(AC531=1,"VENCIDO",IF(AC531=2,"PRÓXIMO A VENCER",IF(AC531=3,"EN TERMINO",IF(AC531=4,"CON AVANCE",IF(AC531=5,"CUMPLIDO",))))),"")</f>
        <v>VENCIDO</v>
      </c>
      <c r="X531" s="96" t="s">
        <v>165</v>
      </c>
      <c r="Y531" s="104" t="str">
        <f t="shared" si="123"/>
        <v>H146R14</v>
      </c>
      <c r="Z531" s="104">
        <f>IF(A531&lt;&gt;"",1,Z530+1)</f>
        <v>1</v>
      </c>
      <c r="AA531" s="104" t="str">
        <f t="shared" si="124"/>
        <v>H146R14 - 1</v>
      </c>
      <c r="AB531" s="150">
        <f t="shared" ref="AB531:AB535" si="128">IF(V531="VENCIDA",1,IF(V531="PRÓXIMA A VENCER",2,IF(V531="EN TERMINO",3,IF(V531="CON AVANCE",4,IF(V531="CUMPLIDA",5,)))))</f>
        <v>1</v>
      </c>
      <c r="AC531" s="150">
        <f t="shared" si="127"/>
        <v>1</v>
      </c>
      <c r="AD531" s="150" t="str">
        <f>IF(A531&lt;&gt;"",MID(F531,1,FIND(" ",F531,1)-1),AD530)</f>
        <v>H146R14.</v>
      </c>
      <c r="AE531" s="150" t="str">
        <f t="shared" ref="AE531:AE535" si="129">IFERROR(MID(AD531,1,FIND(".",AD531,1)-1),AD531)</f>
        <v>H146R14</v>
      </c>
      <c r="AF531" s="62"/>
      <c r="AG531" s="62"/>
    </row>
    <row r="532" spans="1:33" s="13" customFormat="1" ht="350.1" customHeight="1" x14ac:dyDescent="0.2">
      <c r="A532" s="141">
        <f>IF(ISBLANK(D532),"",COUNTA($D$2:D532))</f>
        <v>446</v>
      </c>
      <c r="B532" s="125">
        <f t="shared" si="125"/>
        <v>531</v>
      </c>
      <c r="C532" s="73"/>
      <c r="D532" s="88" t="s">
        <v>832</v>
      </c>
      <c r="E532" s="73" t="s">
        <v>35</v>
      </c>
      <c r="F532" s="85" t="s">
        <v>989</v>
      </c>
      <c r="G532" s="85" t="s">
        <v>990</v>
      </c>
      <c r="H532" s="86" t="s">
        <v>395</v>
      </c>
      <c r="I532" s="86" t="s">
        <v>396</v>
      </c>
      <c r="J532" s="73" t="s">
        <v>383</v>
      </c>
      <c r="K532" s="73">
        <v>2</v>
      </c>
      <c r="L532" s="77">
        <v>43040</v>
      </c>
      <c r="M532" s="77">
        <v>43403</v>
      </c>
      <c r="N532" s="78">
        <f t="shared" si="122"/>
        <v>51.857142857142854</v>
      </c>
      <c r="O532" s="73" t="s">
        <v>381</v>
      </c>
      <c r="P532" s="76">
        <v>2</v>
      </c>
      <c r="Q532" s="79">
        <f>IF(P532/K532&gt;1,100,+P532/K532*100)</f>
        <v>100</v>
      </c>
      <c r="R532" s="89">
        <f>+N532*Q532/100</f>
        <v>51.857142857142854</v>
      </c>
      <c r="S532" s="89">
        <f>IF(M532&lt;=$AG$1,R532,0)</f>
        <v>51.857142857142854</v>
      </c>
      <c r="T532" s="89">
        <f>IF($AG$1&gt;=M532,N532,0)</f>
        <v>51.857142857142854</v>
      </c>
      <c r="U532" s="73" t="s">
        <v>1845</v>
      </c>
      <c r="V532" s="100" t="str">
        <f>IF(Q532=100,"CUMPLIDA",IF(M532-$AG$1&lt;0,"VENCIDA",IF(M532-$AG$1&lt;=30,"PRÓXIMA A VENCER",IF(Q532&gt;0,"CON AVANCE","EN TERMINO"))))</f>
        <v>CUMPLIDA</v>
      </c>
      <c r="W532" s="100" t="str">
        <f>IF(A532&lt;&gt;"",IF(AC532=1,"VENCIDO",IF(AC532=2,"PRÓXIMO A VENCER",IF(AC532=3,"EN TERMINO",IF(AC532=4,"CON AVANCE",IF(AC532=5,"CUMPLIDO",))))),"")</f>
        <v>CUMPLIDO</v>
      </c>
      <c r="X532" s="96" t="s">
        <v>165</v>
      </c>
      <c r="Y532" s="104" t="str">
        <f t="shared" si="123"/>
        <v>H153R14</v>
      </c>
      <c r="Z532" s="104">
        <f>IF(A532&lt;&gt;"",1,#REF!+1)</f>
        <v>1</v>
      </c>
      <c r="AA532" s="104" t="str">
        <f t="shared" si="124"/>
        <v>H153R14 - 1</v>
      </c>
      <c r="AB532" s="150">
        <f t="shared" si="128"/>
        <v>5</v>
      </c>
      <c r="AC532" s="150">
        <f t="shared" si="127"/>
        <v>5</v>
      </c>
      <c r="AD532" s="150" t="str">
        <f>IF(A532&lt;&gt;"",MID(F532,1,FIND(" ",F532,1)-1),AD531)</f>
        <v>H153R14.</v>
      </c>
      <c r="AE532" s="150" t="str">
        <f t="shared" si="129"/>
        <v>H153R14</v>
      </c>
      <c r="AF532" s="62"/>
      <c r="AG532" s="62"/>
    </row>
    <row r="533" spans="1:33" s="13" customFormat="1" ht="350.1" customHeight="1" x14ac:dyDescent="0.2">
      <c r="A533" s="141">
        <f>IF(ISBLANK(D533),"",COUNTA($D$2:D533))</f>
        <v>447</v>
      </c>
      <c r="B533" s="125">
        <f t="shared" si="125"/>
        <v>532</v>
      </c>
      <c r="C533" s="73"/>
      <c r="D533" s="73" t="s">
        <v>976</v>
      </c>
      <c r="E533" s="73" t="s">
        <v>22</v>
      </c>
      <c r="F533" s="85" t="s">
        <v>1184</v>
      </c>
      <c r="G533" s="85" t="s">
        <v>102</v>
      </c>
      <c r="H533" s="85" t="s">
        <v>647</v>
      </c>
      <c r="I533" s="85" t="s">
        <v>648</v>
      </c>
      <c r="J533" s="102" t="s">
        <v>8</v>
      </c>
      <c r="K533" s="102">
        <v>1</v>
      </c>
      <c r="L533" s="91">
        <v>43040</v>
      </c>
      <c r="M533" s="91">
        <v>43189</v>
      </c>
      <c r="N533" s="78">
        <f t="shared" ref="N533:N535" si="130">(+M533-L533)/7</f>
        <v>21.285714285714285</v>
      </c>
      <c r="O533" s="102" t="s">
        <v>2043</v>
      </c>
      <c r="P533" s="76">
        <v>1</v>
      </c>
      <c r="Q533" s="79">
        <f>IF(P533/K533&gt;1,100,+P533/K533*100)</f>
        <v>100</v>
      </c>
      <c r="R533" s="89">
        <f>+N533*Q533/100</f>
        <v>21.285714285714285</v>
      </c>
      <c r="S533" s="89">
        <f>IF(M533&lt;=$AG$1,R533,0)</f>
        <v>21.285714285714285</v>
      </c>
      <c r="T533" s="89">
        <f>IF($AG$1&gt;=M533,N533,0)</f>
        <v>21.285714285714285</v>
      </c>
      <c r="U533" s="73" t="s">
        <v>1845</v>
      </c>
      <c r="V533" s="100" t="str">
        <f>IF(Q533=100,"CUMPLIDA",IF(M533-$AG$1&lt;0,"VENCIDA",IF(M533-$AG$1&lt;=30,"PRÓXIMA A VENCER",IF(Q533&gt;0,"CON AVANCE","EN TERMINO"))))</f>
        <v>CUMPLIDA</v>
      </c>
      <c r="W533" s="100" t="str">
        <f>IF(A533&lt;&gt;"",IF(AC533=1,"VENCIDO",IF(AC533=2,"PRÓXIMO A VENCER",IF(AC533=3,"EN TERMINO",IF(AC533=4,"CON AVANCE",IF(AC533=5,"CUMPLIDO",))))),"")</f>
        <v>CUMPLIDO</v>
      </c>
      <c r="X533" s="96" t="s">
        <v>165</v>
      </c>
      <c r="Y533" s="104" t="str">
        <f t="shared" si="123"/>
        <v>H157R14</v>
      </c>
      <c r="Z533" s="104">
        <f>IF(A533&lt;&gt;"",1,#REF!+1)</f>
        <v>1</v>
      </c>
      <c r="AA533" s="104" t="str">
        <f t="shared" si="124"/>
        <v>H157R14 - 1</v>
      </c>
      <c r="AB533" s="150">
        <f t="shared" si="128"/>
        <v>5</v>
      </c>
      <c r="AC533" s="150">
        <f t="shared" si="127"/>
        <v>5</v>
      </c>
      <c r="AD533" s="150" t="str">
        <f>IF(A533&lt;&gt;"",MID(F533,1,FIND(" ",F533,1)-1),AD532)</f>
        <v>H157R14.</v>
      </c>
      <c r="AE533" s="150" t="str">
        <f t="shared" si="129"/>
        <v>H157R14</v>
      </c>
      <c r="AF533" s="62"/>
      <c r="AG533" s="62"/>
    </row>
    <row r="534" spans="1:33" s="13" customFormat="1" ht="350.1" customHeight="1" x14ac:dyDescent="0.2">
      <c r="A534" s="141">
        <f>IF(ISBLANK(D534),"",COUNTA($D$2:D534))</f>
        <v>448</v>
      </c>
      <c r="B534" s="125">
        <f t="shared" si="125"/>
        <v>533</v>
      </c>
      <c r="C534" s="73"/>
      <c r="D534" s="88" t="s">
        <v>832</v>
      </c>
      <c r="E534" s="73" t="s">
        <v>23</v>
      </c>
      <c r="F534" s="85" t="s">
        <v>400</v>
      </c>
      <c r="G534" s="85" t="s">
        <v>103</v>
      </c>
      <c r="H534" s="86" t="s">
        <v>398</v>
      </c>
      <c r="I534" s="86" t="s">
        <v>399</v>
      </c>
      <c r="J534" s="73" t="s">
        <v>387</v>
      </c>
      <c r="K534" s="73">
        <v>1</v>
      </c>
      <c r="L534" s="77">
        <v>43070</v>
      </c>
      <c r="M534" s="77">
        <v>43100</v>
      </c>
      <c r="N534" s="78">
        <f t="shared" si="130"/>
        <v>4.2857142857142856</v>
      </c>
      <c r="O534" s="73" t="s">
        <v>381</v>
      </c>
      <c r="P534" s="76">
        <v>1</v>
      </c>
      <c r="Q534" s="79">
        <f>IF(P534/K534&gt;1,100,+P534/K534*100)</f>
        <v>100</v>
      </c>
      <c r="R534" s="89">
        <f>+N534*Q534/100</f>
        <v>4.2857142857142856</v>
      </c>
      <c r="S534" s="89">
        <f>IF(M534&lt;=$AG$1,R534,0)</f>
        <v>4.2857142857142856</v>
      </c>
      <c r="T534" s="89">
        <f>IF($AG$1&gt;=M534,N534,0)</f>
        <v>4.2857142857142856</v>
      </c>
      <c r="U534" s="73" t="s">
        <v>1845</v>
      </c>
      <c r="V534" s="100" t="str">
        <f>IF(Q534=100,"CUMPLIDA",IF(M534-$AG$1&lt;0,"VENCIDA",IF(M534-$AG$1&lt;=30,"PRÓXIMA A VENCER",IF(Q534&gt;0,"CON AVANCE","EN TERMINO"))))</f>
        <v>CUMPLIDA</v>
      </c>
      <c r="W534" s="100" t="str">
        <f>IF(A534&lt;&gt;"",IF(AC534=1,"VENCIDO",IF(AC534=2,"PRÓXIMO A VENCER",IF(AC534=3,"EN TERMINO",IF(AC534=4,"CON AVANCE",IF(AC534=5,"CUMPLIDO",))))),"")</f>
        <v>CUMPLIDO</v>
      </c>
      <c r="X534" s="96" t="s">
        <v>165</v>
      </c>
      <c r="Y534" s="104" t="str">
        <f t="shared" si="123"/>
        <v>H182R14</v>
      </c>
      <c r="Z534" s="104">
        <f>IF(A534&lt;&gt;"",1,#REF!+1)</f>
        <v>1</v>
      </c>
      <c r="AA534" s="104" t="str">
        <f t="shared" si="124"/>
        <v>H182R14 - 1</v>
      </c>
      <c r="AB534" s="150">
        <f t="shared" si="128"/>
        <v>5</v>
      </c>
      <c r="AC534" s="150">
        <f t="shared" si="127"/>
        <v>5</v>
      </c>
      <c r="AD534" s="150" t="str">
        <f>IF(A534&lt;&gt;"",MID(F534,1,FIND(" ",F534,1)-1),AD533)</f>
        <v>H182R14.</v>
      </c>
      <c r="AE534" s="150" t="str">
        <f t="shared" si="129"/>
        <v>H182R14</v>
      </c>
      <c r="AF534" s="62"/>
      <c r="AG534" s="62"/>
    </row>
    <row r="535" spans="1:33" s="13" customFormat="1" ht="350.1" customHeight="1" x14ac:dyDescent="0.2">
      <c r="A535" s="141">
        <f>IF(ISBLANK(D535),"",COUNTA($D$2:D535))</f>
        <v>449</v>
      </c>
      <c r="B535" s="125">
        <f t="shared" si="125"/>
        <v>534</v>
      </c>
      <c r="C535" s="73"/>
      <c r="D535" s="88" t="s">
        <v>832</v>
      </c>
      <c r="E535" s="73" t="s">
        <v>104</v>
      </c>
      <c r="F535" s="85" t="s">
        <v>401</v>
      </c>
      <c r="G535" s="85" t="s">
        <v>105</v>
      </c>
      <c r="H535" s="86" t="s">
        <v>398</v>
      </c>
      <c r="I535" s="86" t="s">
        <v>399</v>
      </c>
      <c r="J535" s="73" t="s">
        <v>387</v>
      </c>
      <c r="K535" s="73">
        <v>1</v>
      </c>
      <c r="L535" s="77">
        <v>43070</v>
      </c>
      <c r="M535" s="77">
        <v>43100</v>
      </c>
      <c r="N535" s="78">
        <f t="shared" si="130"/>
        <v>4.2857142857142856</v>
      </c>
      <c r="O535" s="73" t="s">
        <v>381</v>
      </c>
      <c r="P535" s="76">
        <v>1</v>
      </c>
      <c r="Q535" s="79">
        <f>IF(P535/K535&gt;1,100,+P535/K535*100)</f>
        <v>100</v>
      </c>
      <c r="R535" s="89">
        <f>+N535*Q535/100</f>
        <v>4.2857142857142856</v>
      </c>
      <c r="S535" s="89">
        <f>IF(M535&lt;=$AG$1,R535,0)</f>
        <v>4.2857142857142856</v>
      </c>
      <c r="T535" s="89">
        <f>IF($AG$1&gt;=M535,N535,0)</f>
        <v>4.2857142857142856</v>
      </c>
      <c r="U535" s="73" t="s">
        <v>1845</v>
      </c>
      <c r="V535" s="100" t="str">
        <f>IF(Q535=100,"CUMPLIDA",IF(M535-$AG$1&lt;0,"VENCIDA",IF(M535-$AG$1&lt;=30,"PRÓXIMA A VENCER",IF(Q535&gt;0,"CON AVANCE","EN TERMINO"))))</f>
        <v>CUMPLIDA</v>
      </c>
      <c r="W535" s="100" t="str">
        <f>IF(A535&lt;&gt;"",IF(AC535=1,"VENCIDO",IF(AC535=2,"PRÓXIMO A VENCER",IF(AC535=3,"EN TERMINO",IF(AC535=4,"CON AVANCE",IF(AC535=5,"CUMPLIDO",))))),"")</f>
        <v>CUMPLIDO</v>
      </c>
      <c r="X535" s="96" t="s">
        <v>165</v>
      </c>
      <c r="Y535" s="104" t="str">
        <f t="shared" si="123"/>
        <v>H183R14</v>
      </c>
      <c r="Z535" s="104">
        <f>IF(A535&lt;&gt;"",1,Z534+1)</f>
        <v>1</v>
      </c>
      <c r="AA535" s="104" t="str">
        <f t="shared" si="124"/>
        <v>H183R14 - 1</v>
      </c>
      <c r="AB535" s="150">
        <f t="shared" si="128"/>
        <v>5</v>
      </c>
      <c r="AC535" s="150">
        <f t="shared" si="127"/>
        <v>5</v>
      </c>
      <c r="AD535" s="150" t="str">
        <f>IF(A535&lt;&gt;"",MID(F535,1,FIND(" ",F535,1)-1),AD534)</f>
        <v>H183R14.</v>
      </c>
      <c r="AE535" s="150" t="str">
        <f t="shared" si="129"/>
        <v>H183R14</v>
      </c>
      <c r="AF535" s="62"/>
      <c r="AG535" s="62"/>
    </row>
    <row r="536" spans="1:33" s="12" customFormat="1" ht="12.75" hidden="1" customHeight="1" x14ac:dyDescent="0.2">
      <c r="A536" s="209" t="s">
        <v>0</v>
      </c>
      <c r="B536" s="209"/>
      <c r="C536" s="209"/>
      <c r="D536" s="209"/>
      <c r="E536" s="209"/>
      <c r="F536" s="209"/>
      <c r="G536" s="209"/>
      <c r="H536" s="209"/>
      <c r="I536" s="209"/>
      <c r="J536" s="209"/>
      <c r="K536" s="209"/>
      <c r="L536" s="209"/>
      <c r="M536" s="209"/>
      <c r="N536" s="209"/>
      <c r="O536" s="209"/>
      <c r="P536" s="209"/>
      <c r="Q536" s="209"/>
      <c r="R536" s="188">
        <f>SUM(R2:R535)</f>
        <v>8288.1242421182287</v>
      </c>
      <c r="S536" s="188">
        <f>SUM(S2:S535)</f>
        <v>8113.5528135468039</v>
      </c>
      <c r="T536" s="188">
        <f>SUM(T2:T535)</f>
        <v>12264.714285714263</v>
      </c>
      <c r="U536" s="189"/>
      <c r="V536" s="73"/>
      <c r="W536" s="73"/>
      <c r="X536" s="102"/>
      <c r="Y536" s="102"/>
      <c r="Z536" s="102"/>
      <c r="AA536" s="102"/>
      <c r="AB536" s="190"/>
      <c r="AC536" s="190"/>
      <c r="AD536" s="191"/>
      <c r="AE536" s="192"/>
      <c r="AF536" s="23"/>
      <c r="AG536" s="23"/>
    </row>
    <row r="537" spans="1:33" ht="12.75" hidden="1" customHeight="1" x14ac:dyDescent="0.2">
      <c r="A537" s="210"/>
      <c r="B537" s="211"/>
      <c r="C537" s="211"/>
      <c r="D537" s="211"/>
      <c r="E537" s="212"/>
      <c r="F537" s="212"/>
      <c r="G537" s="212"/>
      <c r="H537" s="212"/>
      <c r="I537" s="212"/>
      <c r="J537" s="212"/>
      <c r="K537" s="212"/>
      <c r="L537" s="212"/>
      <c r="M537" s="212"/>
      <c r="N537" s="212"/>
      <c r="O537" s="212"/>
      <c r="P537" s="212"/>
      <c r="Q537" s="27"/>
      <c r="R537" s="28"/>
      <c r="S537" s="28"/>
      <c r="T537" s="28"/>
      <c r="U537" s="28"/>
      <c r="V537" s="29"/>
      <c r="W537" s="29"/>
      <c r="X537" s="30"/>
      <c r="Y537" s="30"/>
      <c r="Z537" s="30"/>
      <c r="AA537" s="30"/>
      <c r="AB537" s="54"/>
      <c r="AC537" s="54"/>
      <c r="AD537" s="55"/>
    </row>
    <row r="538" spans="1:33" ht="13.5" thickBot="1" x14ac:dyDescent="0.25">
      <c r="A538" s="46"/>
      <c r="B538" s="65"/>
      <c r="C538" s="65"/>
      <c r="D538" s="65"/>
      <c r="E538" s="59"/>
      <c r="F538" s="1"/>
      <c r="G538" s="4"/>
      <c r="H538" s="4"/>
      <c r="I538" s="19"/>
      <c r="J538" s="16"/>
      <c r="K538" s="237"/>
      <c r="L538" s="238"/>
      <c r="M538" s="238"/>
      <c r="N538" s="2"/>
      <c r="O538" s="5"/>
      <c r="P538" s="2"/>
      <c r="Q538" s="27"/>
      <c r="R538" s="28"/>
      <c r="S538" s="28"/>
      <c r="T538" s="28"/>
      <c r="U538" s="28"/>
      <c r="V538" s="29"/>
      <c r="AB538" s="54"/>
      <c r="AC538" s="54"/>
      <c r="AD538" s="54"/>
    </row>
    <row r="539" spans="1:33" hidden="1" x14ac:dyDescent="0.2">
      <c r="A539" s="46"/>
      <c r="B539" s="66"/>
      <c r="C539" s="66"/>
      <c r="D539" s="66"/>
      <c r="E539" s="59"/>
      <c r="F539" s="1"/>
      <c r="G539" s="2"/>
      <c r="H539" s="2"/>
      <c r="I539" s="19"/>
      <c r="J539" s="16"/>
      <c r="K539" s="236"/>
      <c r="L539" s="236"/>
      <c r="M539" s="236"/>
      <c r="N539" s="2"/>
      <c r="O539" s="5"/>
      <c r="P539" s="2"/>
      <c r="Q539" s="27"/>
      <c r="R539" s="28"/>
      <c r="S539" s="28"/>
      <c r="T539" s="28"/>
      <c r="U539" s="28"/>
      <c r="V539" s="29"/>
      <c r="AB539" s="57"/>
      <c r="AC539" s="57"/>
      <c r="AD539" s="57"/>
    </row>
    <row r="540" spans="1:33" hidden="1" x14ac:dyDescent="0.2">
      <c r="A540" s="46"/>
      <c r="B540" s="66"/>
      <c r="C540" s="66"/>
      <c r="D540" s="66"/>
      <c r="E540" s="59"/>
      <c r="F540" s="1"/>
      <c r="G540" s="2"/>
      <c r="H540" s="2"/>
      <c r="I540" s="19"/>
      <c r="J540" s="16"/>
      <c r="K540" s="219" t="s">
        <v>1022</v>
      </c>
      <c r="L540" s="219"/>
      <c r="M540" s="219"/>
      <c r="N540" s="2"/>
      <c r="O540" s="5"/>
      <c r="P540" s="2"/>
      <c r="Q540" s="27"/>
      <c r="R540" s="28"/>
      <c r="S540" s="28"/>
      <c r="T540" s="28"/>
      <c r="U540" s="28"/>
      <c r="V540" s="29"/>
      <c r="AB540" s="54"/>
      <c r="AC540" s="54"/>
      <c r="AD540" s="54"/>
    </row>
    <row r="541" spans="1:33" hidden="1" x14ac:dyDescent="0.2">
      <c r="A541" s="46"/>
      <c r="B541" s="66"/>
      <c r="C541" s="66"/>
      <c r="D541" s="66"/>
      <c r="E541" s="59"/>
      <c r="F541" s="1"/>
      <c r="G541" s="2"/>
      <c r="H541" s="2"/>
      <c r="I541" s="19"/>
      <c r="J541" s="16"/>
      <c r="K541" s="219" t="s">
        <v>1023</v>
      </c>
      <c r="L541" s="219"/>
      <c r="M541" s="219"/>
      <c r="N541" s="2"/>
      <c r="O541" s="5"/>
      <c r="P541" s="2"/>
      <c r="Q541" s="27"/>
      <c r="R541" s="28"/>
      <c r="S541" s="28"/>
      <c r="T541" s="28"/>
      <c r="U541" s="28"/>
      <c r="V541" s="29"/>
      <c r="AB541" s="54"/>
      <c r="AC541" s="54"/>
      <c r="AD541" s="54"/>
    </row>
    <row r="542" spans="1:33" ht="13.5" hidden="1" thickBot="1" x14ac:dyDescent="0.25">
      <c r="A542" s="46"/>
      <c r="B542" s="66"/>
      <c r="C542" s="66"/>
      <c r="D542" s="66"/>
      <c r="E542" s="59"/>
      <c r="F542" s="1"/>
      <c r="G542" s="2"/>
      <c r="H542" s="2"/>
      <c r="I542" s="19"/>
      <c r="J542" s="16"/>
      <c r="K542" s="2"/>
      <c r="L542" s="3"/>
      <c r="M542" s="3"/>
      <c r="N542" s="2"/>
      <c r="O542" s="5"/>
      <c r="P542" s="2"/>
      <c r="Q542" s="27"/>
      <c r="R542" s="28"/>
      <c r="S542" s="28"/>
      <c r="T542" s="28"/>
      <c r="U542" s="28"/>
      <c r="V542" s="29"/>
      <c r="AA542" s="33"/>
      <c r="AB542" s="54"/>
      <c r="AC542" s="54"/>
      <c r="AD542" s="54"/>
    </row>
    <row r="543" spans="1:33" ht="13.5" hidden="1" thickBot="1" x14ac:dyDescent="0.25">
      <c r="A543" s="47"/>
      <c r="B543" s="67"/>
      <c r="C543" s="67"/>
      <c r="D543" s="67"/>
      <c r="E543" s="139"/>
      <c r="F543" s="7"/>
      <c r="G543" s="6"/>
      <c r="H543" s="6"/>
      <c r="I543" s="19"/>
      <c r="J543" s="16"/>
      <c r="K543" s="2"/>
      <c r="L543" s="3"/>
      <c r="M543" s="3"/>
      <c r="N543" s="2"/>
      <c r="O543" s="5"/>
      <c r="P543" s="2"/>
      <c r="Q543" s="27"/>
      <c r="R543" s="28"/>
      <c r="S543" s="28"/>
      <c r="T543" s="28"/>
      <c r="U543" s="28"/>
      <c r="V543" s="29"/>
      <c r="W543" s="29"/>
      <c r="X543" s="30"/>
      <c r="Y543" s="34"/>
      <c r="Z543" s="35"/>
      <c r="AA543" s="36"/>
      <c r="AB543" s="54"/>
      <c r="AC543" s="54"/>
      <c r="AD543" s="54"/>
    </row>
    <row r="544" spans="1:33" ht="13.5" hidden="1" thickBot="1" x14ac:dyDescent="0.25">
      <c r="A544" s="221" t="s">
        <v>39</v>
      </c>
      <c r="B544" s="222"/>
      <c r="C544" s="222"/>
      <c r="D544" s="222"/>
      <c r="E544" s="222"/>
      <c r="F544" s="222"/>
      <c r="G544" s="222"/>
      <c r="H544" s="8"/>
      <c r="I544" s="24"/>
      <c r="J544" s="25"/>
      <c r="K544" s="25"/>
      <c r="L544" s="25"/>
      <c r="M544" s="25"/>
      <c r="N544" s="25"/>
      <c r="O544" s="25"/>
      <c r="P544" s="25"/>
      <c r="Q544" s="37"/>
      <c r="R544" s="37"/>
      <c r="S544" s="37"/>
      <c r="T544" s="37"/>
      <c r="U544" s="37"/>
      <c r="V544" s="37"/>
      <c r="W544" s="37"/>
      <c r="X544" s="38"/>
      <c r="Y544" s="201" t="s">
        <v>876</v>
      </c>
      <c r="Z544" s="202"/>
      <c r="AA544" s="203"/>
      <c r="AB544" s="57"/>
      <c r="AC544" s="57"/>
      <c r="AD544" s="57"/>
      <c r="AF544" s="63"/>
    </row>
    <row r="545" spans="1:30" ht="13.5" hidden="1" thickBot="1" x14ac:dyDescent="0.25">
      <c r="A545" s="218"/>
      <c r="B545" s="219"/>
      <c r="C545" s="219"/>
      <c r="D545" s="219"/>
      <c r="E545" s="219"/>
      <c r="F545" s="219"/>
      <c r="G545" s="219"/>
      <c r="H545" s="2"/>
      <c r="I545" s="220"/>
      <c r="J545" s="220"/>
      <c r="K545" s="220"/>
      <c r="L545" s="220"/>
      <c r="M545" s="220"/>
      <c r="N545" s="220"/>
      <c r="O545" s="220"/>
      <c r="P545" s="220"/>
      <c r="Q545" s="220"/>
      <c r="R545" s="220"/>
      <c r="S545" s="220"/>
      <c r="T545" s="220"/>
      <c r="U545" s="220"/>
      <c r="V545" s="29"/>
      <c r="X545" s="39"/>
      <c r="Y545" s="204"/>
      <c r="Z545" s="205"/>
      <c r="AA545" s="206"/>
    </row>
    <row r="546" spans="1:30" ht="13.5" hidden="1" thickBot="1" x14ac:dyDescent="0.25">
      <c r="A546" s="213"/>
      <c r="B546" s="214"/>
      <c r="C546" s="214"/>
      <c r="D546" s="214"/>
      <c r="E546" s="215"/>
      <c r="F546" s="216" t="s">
        <v>40</v>
      </c>
      <c r="G546" s="217"/>
      <c r="H546" s="2"/>
      <c r="I546" s="193"/>
      <c r="J546" s="194"/>
      <c r="K546" s="194"/>
      <c r="L546" s="194"/>
      <c r="M546" s="194"/>
      <c r="N546" s="194"/>
      <c r="O546" s="194"/>
      <c r="P546" s="194"/>
      <c r="Q546" s="194"/>
      <c r="R546" s="194"/>
      <c r="S546" s="194"/>
      <c r="T546" s="194"/>
      <c r="U546" s="194"/>
      <c r="V546" s="194"/>
      <c r="W546" s="195"/>
      <c r="X546" s="30"/>
      <c r="Y546" s="207" t="s">
        <v>1</v>
      </c>
      <c r="Z546" s="208"/>
      <c r="AA546" s="40">
        <f>+T536</f>
        <v>12264.714285714263</v>
      </c>
    </row>
    <row r="547" spans="1:30" ht="13.5" hidden="1" thickBot="1" x14ac:dyDescent="0.25">
      <c r="A547" s="213"/>
      <c r="B547" s="214"/>
      <c r="C547" s="214"/>
      <c r="D547" s="214"/>
      <c r="E547" s="215"/>
      <c r="F547" s="216" t="s">
        <v>199</v>
      </c>
      <c r="G547" s="217"/>
      <c r="H547" s="2"/>
      <c r="I547" s="193"/>
      <c r="J547" s="194"/>
      <c r="K547" s="194"/>
      <c r="L547" s="194"/>
      <c r="M547" s="194"/>
      <c r="N547" s="194"/>
      <c r="O547" s="194"/>
      <c r="P547" s="194"/>
      <c r="Q547" s="194"/>
      <c r="R547" s="194"/>
      <c r="S547" s="194"/>
      <c r="T547" s="194"/>
      <c r="U547" s="194"/>
      <c r="V547" s="194"/>
      <c r="W547" s="195"/>
      <c r="X547" s="30"/>
      <c r="Y547" s="199" t="s">
        <v>2</v>
      </c>
      <c r="Z547" s="199"/>
      <c r="AA547" s="40">
        <f>SUM(N2:N535)</f>
        <v>13105.857142857099</v>
      </c>
    </row>
    <row r="548" spans="1:30" ht="24" hidden="1" thickBot="1" x14ac:dyDescent="0.25">
      <c r="A548" s="213"/>
      <c r="B548" s="214"/>
      <c r="C548" s="214"/>
      <c r="D548" s="214"/>
      <c r="E548" s="215"/>
      <c r="F548" s="216" t="s">
        <v>41</v>
      </c>
      <c r="G548" s="217"/>
      <c r="H548" s="2"/>
      <c r="I548" s="193"/>
      <c r="J548" s="194"/>
      <c r="K548" s="194"/>
      <c r="L548" s="194"/>
      <c r="M548" s="194"/>
      <c r="N548" s="194"/>
      <c r="O548" s="194"/>
      <c r="P548" s="194"/>
      <c r="Q548" s="194"/>
      <c r="R548" s="194"/>
      <c r="S548" s="194"/>
      <c r="T548" s="194"/>
      <c r="U548" s="194"/>
      <c r="V548" s="194"/>
      <c r="W548" s="195"/>
      <c r="X548" s="30"/>
      <c r="Y548" s="199" t="s">
        <v>4</v>
      </c>
      <c r="Z548" s="199"/>
      <c r="AA548" s="41">
        <f>IF(S536=0,0,+S536/AA546)</f>
        <v>0.66153622697899594</v>
      </c>
    </row>
    <row r="549" spans="1:30" ht="24" hidden="1" thickBot="1" x14ac:dyDescent="0.25">
      <c r="A549" s="48"/>
      <c r="B549" s="66"/>
      <c r="C549" s="66"/>
      <c r="D549" s="66"/>
      <c r="E549" s="59"/>
      <c r="F549" s="1"/>
      <c r="G549" s="2"/>
      <c r="H549" s="2"/>
      <c r="I549" s="193"/>
      <c r="J549" s="194"/>
      <c r="K549" s="194"/>
      <c r="L549" s="194"/>
      <c r="M549" s="194"/>
      <c r="N549" s="194"/>
      <c r="O549" s="194"/>
      <c r="P549" s="194"/>
      <c r="Q549" s="194"/>
      <c r="R549" s="194"/>
      <c r="S549" s="194"/>
      <c r="T549" s="194"/>
      <c r="U549" s="194"/>
      <c r="V549" s="194"/>
      <c r="W549" s="195"/>
      <c r="X549" s="30"/>
      <c r="Y549" s="199" t="s">
        <v>3</v>
      </c>
      <c r="Z549" s="199"/>
      <c r="AA549" s="42">
        <f>IF(R536=0,0,+R536/AA547)</f>
        <v>0.63239848807869758</v>
      </c>
      <c r="AB549" s="54"/>
      <c r="AC549" s="54"/>
      <c r="AD549" s="54"/>
    </row>
    <row r="550" spans="1:30" ht="22.5" hidden="1" customHeight="1" thickBot="1" x14ac:dyDescent="0.25">
      <c r="A550" s="48"/>
      <c r="B550" s="66"/>
      <c r="C550" s="66"/>
      <c r="D550" s="66"/>
      <c r="E550" s="59"/>
      <c r="F550" s="1"/>
      <c r="G550" s="2"/>
      <c r="H550" s="2"/>
      <c r="I550" s="50"/>
      <c r="J550" s="50"/>
      <c r="K550" s="50"/>
      <c r="L550" s="50"/>
      <c r="M550" s="50"/>
      <c r="N550" s="50"/>
      <c r="O550" s="50"/>
      <c r="P550" s="50"/>
      <c r="Q550" s="50"/>
      <c r="R550" s="50"/>
      <c r="S550" s="50"/>
      <c r="T550" s="50"/>
      <c r="U550" s="50"/>
      <c r="V550" s="50"/>
      <c r="W550" s="50"/>
      <c r="X550" s="30"/>
      <c r="Y550" s="51"/>
      <c r="Z550" s="51"/>
      <c r="AA550" s="52"/>
      <c r="AB550" s="54"/>
      <c r="AC550" s="54"/>
      <c r="AD550" s="54"/>
    </row>
    <row r="551" spans="1:30" ht="22.5" customHeight="1" thickBot="1" x14ac:dyDescent="0.25">
      <c r="A551" s="48"/>
      <c r="B551" s="66"/>
      <c r="C551" s="66"/>
      <c r="D551" s="66"/>
      <c r="E551" s="59"/>
      <c r="F551" s="1"/>
      <c r="G551" s="2"/>
      <c r="H551" s="2"/>
      <c r="I551" s="50"/>
      <c r="J551" s="50"/>
      <c r="K551" s="50"/>
      <c r="L551" s="50"/>
      <c r="M551" s="50"/>
      <c r="N551" s="50"/>
      <c r="O551" s="50"/>
      <c r="P551" s="50"/>
      <c r="Q551" s="50"/>
      <c r="R551" s="50"/>
      <c r="S551" s="50"/>
      <c r="T551" s="50"/>
      <c r="U551" s="50"/>
      <c r="V551" s="50"/>
      <c r="W551" s="50"/>
      <c r="X551" s="30"/>
      <c r="Y551" s="198" t="s">
        <v>2324</v>
      </c>
      <c r="Z551" s="198"/>
      <c r="AA551" s="198"/>
      <c r="AB551" s="54"/>
      <c r="AC551" s="54"/>
      <c r="AD551" s="54"/>
    </row>
    <row r="552" spans="1:30" ht="22.5" customHeight="1" thickBot="1" x14ac:dyDescent="0.25">
      <c r="A552" s="48"/>
      <c r="B552" s="66"/>
      <c r="C552" s="66"/>
      <c r="D552" s="66"/>
      <c r="E552" s="59"/>
      <c r="F552" s="1"/>
      <c r="G552" s="2"/>
      <c r="H552" s="2"/>
      <c r="I552" s="50"/>
      <c r="J552" s="50"/>
      <c r="K552" s="50"/>
      <c r="L552" s="50"/>
      <c r="M552" s="50"/>
      <c r="N552" s="50"/>
      <c r="O552" s="50"/>
      <c r="P552" s="50"/>
      <c r="Q552" s="50"/>
      <c r="R552" s="50"/>
      <c r="S552" s="50"/>
      <c r="T552" s="50"/>
      <c r="U552" s="50"/>
      <c r="V552" s="50"/>
      <c r="W552" s="50"/>
      <c r="X552" s="30"/>
      <c r="Y552" s="198"/>
      <c r="Z552" s="198"/>
      <c r="AA552" s="198"/>
      <c r="AB552" s="54"/>
      <c r="AC552" s="54"/>
      <c r="AD552" s="54"/>
    </row>
    <row r="553" spans="1:30" ht="22.5" customHeight="1" thickBot="1" x14ac:dyDescent="0.25">
      <c r="A553" s="48"/>
      <c r="B553" s="66"/>
      <c r="C553" s="66"/>
      <c r="D553" s="66"/>
      <c r="E553" s="59"/>
      <c r="F553" s="1"/>
      <c r="G553" s="2"/>
      <c r="H553" s="2"/>
      <c r="I553" s="50"/>
      <c r="J553" s="50"/>
      <c r="K553" s="50"/>
      <c r="L553" s="50"/>
      <c r="M553" s="50"/>
      <c r="N553" s="50"/>
      <c r="O553" s="50"/>
      <c r="P553" s="50"/>
      <c r="Q553" s="50"/>
      <c r="R553" s="50"/>
      <c r="S553" s="50"/>
      <c r="T553" s="50"/>
      <c r="U553" s="50"/>
      <c r="V553" s="50"/>
      <c r="W553" s="50"/>
      <c r="X553" s="30"/>
      <c r="Y553" s="197" t="s">
        <v>1</v>
      </c>
      <c r="Z553" s="197"/>
      <c r="AA553" s="40">
        <f>SUM(T2:T14)</f>
        <v>0</v>
      </c>
      <c r="AB553" s="54"/>
      <c r="AC553" s="54"/>
      <c r="AD553" s="54"/>
    </row>
    <row r="554" spans="1:30" ht="22.5" customHeight="1" thickBot="1" x14ac:dyDescent="0.25">
      <c r="A554" s="48"/>
      <c r="B554" s="66"/>
      <c r="C554" s="66"/>
      <c r="D554" s="66"/>
      <c r="E554" s="59"/>
      <c r="F554" s="1"/>
      <c r="G554" s="2"/>
      <c r="H554" s="2"/>
      <c r="I554" s="50"/>
      <c r="J554" s="50"/>
      <c r="K554" s="50"/>
      <c r="L554" s="50"/>
      <c r="M554" s="50"/>
      <c r="N554" s="50"/>
      <c r="O554" s="50"/>
      <c r="P554" s="50"/>
      <c r="Q554" s="50"/>
      <c r="R554" s="50"/>
      <c r="S554" s="50"/>
      <c r="T554" s="50"/>
      <c r="U554" s="50"/>
      <c r="V554" s="50"/>
      <c r="W554" s="50"/>
      <c r="X554" s="30"/>
      <c r="Y554" s="197" t="s">
        <v>2</v>
      </c>
      <c r="Z554" s="197"/>
      <c r="AA554" s="40">
        <f>SUM(N2:N14)</f>
        <v>241.42857142857147</v>
      </c>
      <c r="AB554" s="54"/>
      <c r="AC554" s="54"/>
      <c r="AD554" s="54"/>
    </row>
    <row r="555" spans="1:30" ht="22.5" customHeight="1" thickBot="1" x14ac:dyDescent="0.25">
      <c r="A555" s="48"/>
      <c r="B555" s="66"/>
      <c r="C555" s="66"/>
      <c r="D555" s="66"/>
      <c r="E555" s="59"/>
      <c r="F555" s="1"/>
      <c r="G555" s="2"/>
      <c r="H555" s="2"/>
      <c r="I555" s="50"/>
      <c r="J555" s="50"/>
      <c r="K555" s="50"/>
      <c r="L555" s="50"/>
      <c r="M555" s="50"/>
      <c r="N555" s="50"/>
      <c r="O555" s="50"/>
      <c r="P555" s="50"/>
      <c r="Q555" s="50"/>
      <c r="R555" s="50"/>
      <c r="S555" s="50"/>
      <c r="T555" s="50"/>
      <c r="U555" s="50"/>
      <c r="V555" s="50"/>
      <c r="W555" s="50"/>
      <c r="X555" s="30"/>
      <c r="Y555" s="197" t="s">
        <v>4</v>
      </c>
      <c r="Z555" s="197"/>
      <c r="AA555" s="133">
        <f>IF(SUM(S2:S14)=0,0,+(SUM(S2:S14)/AA553))</f>
        <v>0</v>
      </c>
      <c r="AB555" s="54"/>
      <c r="AC555" s="54"/>
      <c r="AD555" s="54"/>
    </row>
    <row r="556" spans="1:30" ht="22.5" customHeight="1" thickBot="1" x14ac:dyDescent="0.25">
      <c r="A556" s="48"/>
      <c r="B556" s="66"/>
      <c r="C556" s="66"/>
      <c r="D556" s="66"/>
      <c r="E556" s="59"/>
      <c r="F556" s="1"/>
      <c r="G556" s="2"/>
      <c r="H556" s="2"/>
      <c r="I556" s="50"/>
      <c r="J556" s="50"/>
      <c r="K556" s="50"/>
      <c r="L556" s="50"/>
      <c r="M556" s="50"/>
      <c r="N556" s="50"/>
      <c r="O556" s="50"/>
      <c r="P556" s="50"/>
      <c r="Q556" s="50"/>
      <c r="R556" s="50"/>
      <c r="S556" s="50"/>
      <c r="T556" s="50"/>
      <c r="U556" s="50"/>
      <c r="V556" s="50"/>
      <c r="W556" s="50"/>
      <c r="X556" s="30"/>
      <c r="Y556" s="197" t="s">
        <v>3</v>
      </c>
      <c r="Z556" s="197"/>
      <c r="AA556" s="134">
        <f>IF(SUM(R2:R14)=0,0,+(SUM(R2:R14)/AA554))</f>
        <v>0.42130177514792888</v>
      </c>
      <c r="AB556" s="54"/>
      <c r="AC556" s="54"/>
      <c r="AD556" s="54"/>
    </row>
    <row r="557" spans="1:30" ht="22.5" customHeight="1" thickBot="1" x14ac:dyDescent="0.25">
      <c r="A557" s="48"/>
      <c r="B557" s="66"/>
      <c r="C557" s="66"/>
      <c r="D557" s="66"/>
      <c r="E557" s="59"/>
      <c r="F557" s="1"/>
      <c r="G557" s="2"/>
      <c r="H557" s="2"/>
      <c r="I557" s="50"/>
      <c r="J557" s="50"/>
      <c r="K557" s="50"/>
      <c r="L557" s="50"/>
      <c r="M557" s="50"/>
      <c r="N557" s="50"/>
      <c r="O557" s="50"/>
      <c r="P557" s="50"/>
      <c r="Q557" s="50"/>
      <c r="R557" s="50"/>
      <c r="S557" s="50"/>
      <c r="T557" s="50"/>
      <c r="U557" s="50"/>
      <c r="V557" s="50"/>
      <c r="W557" s="50"/>
      <c r="X557" s="30"/>
      <c r="Y557" s="51"/>
      <c r="Z557" s="51"/>
      <c r="AA557" s="52"/>
      <c r="AB557" s="54"/>
      <c r="AC557" s="54"/>
      <c r="AD557" s="54"/>
    </row>
    <row r="558" spans="1:30" ht="22.5" customHeight="1" thickBot="1" x14ac:dyDescent="0.25">
      <c r="A558" s="48"/>
      <c r="B558" s="66"/>
      <c r="C558" s="66"/>
      <c r="D558" s="66"/>
      <c r="E558" s="59"/>
      <c r="F558" s="1"/>
      <c r="G558" s="2"/>
      <c r="H558" s="2"/>
      <c r="I558" s="50"/>
      <c r="J558" s="50"/>
      <c r="K558" s="50"/>
      <c r="L558" s="50"/>
      <c r="M558" s="50"/>
      <c r="N558" s="50"/>
      <c r="O558" s="50"/>
      <c r="P558" s="50"/>
      <c r="Q558" s="50"/>
      <c r="R558" s="50"/>
      <c r="S558" s="50"/>
      <c r="T558" s="50"/>
      <c r="U558" s="50"/>
      <c r="V558" s="50"/>
      <c r="W558" s="50"/>
      <c r="X558" s="30"/>
      <c r="Y558" s="198" t="s">
        <v>2325</v>
      </c>
      <c r="Z558" s="198"/>
      <c r="AA558" s="198"/>
      <c r="AB558" s="54"/>
      <c r="AC558" s="54"/>
      <c r="AD558" s="54"/>
    </row>
    <row r="559" spans="1:30" ht="22.5" customHeight="1" thickBot="1" x14ac:dyDescent="0.25">
      <c r="A559" s="48"/>
      <c r="B559" s="66"/>
      <c r="C559" s="66"/>
      <c r="D559" s="66"/>
      <c r="E559" s="59"/>
      <c r="F559" s="1"/>
      <c r="G559" s="2"/>
      <c r="H559" s="2"/>
      <c r="I559" s="50"/>
      <c r="J559" s="50"/>
      <c r="K559" s="50"/>
      <c r="L559" s="50"/>
      <c r="M559" s="50"/>
      <c r="N559" s="50"/>
      <c r="O559" s="50"/>
      <c r="P559" s="50"/>
      <c r="Q559" s="50"/>
      <c r="R559" s="50"/>
      <c r="S559" s="50"/>
      <c r="T559" s="50"/>
      <c r="U559" s="50"/>
      <c r="V559" s="50"/>
      <c r="W559" s="50"/>
      <c r="X559" s="30"/>
      <c r="Y559" s="198"/>
      <c r="Z559" s="198"/>
      <c r="AA559" s="198"/>
      <c r="AB559" s="54"/>
      <c r="AC559" s="54"/>
      <c r="AD559" s="54"/>
    </row>
    <row r="560" spans="1:30" ht="22.5" customHeight="1" thickBot="1" x14ac:dyDescent="0.25">
      <c r="A560" s="48"/>
      <c r="B560" s="66"/>
      <c r="C560" s="66"/>
      <c r="D560" s="66"/>
      <c r="E560" s="59"/>
      <c r="F560" s="1"/>
      <c r="G560" s="2"/>
      <c r="H560" s="2"/>
      <c r="I560" s="50"/>
      <c r="J560" s="50"/>
      <c r="K560" s="50"/>
      <c r="L560" s="50"/>
      <c r="M560" s="50"/>
      <c r="N560" s="50"/>
      <c r="O560" s="50"/>
      <c r="P560" s="50"/>
      <c r="Q560" s="50"/>
      <c r="R560" s="50"/>
      <c r="S560" s="50"/>
      <c r="T560" s="50"/>
      <c r="U560" s="50"/>
      <c r="V560" s="50"/>
      <c r="W560" s="50"/>
      <c r="X560" s="30"/>
      <c r="Y560" s="197" t="s">
        <v>1</v>
      </c>
      <c r="Z560" s="197"/>
      <c r="AA560" s="40">
        <f>SUM(T15)</f>
        <v>4</v>
      </c>
      <c r="AB560" s="54"/>
      <c r="AC560" s="54"/>
      <c r="AD560" s="54"/>
    </row>
    <row r="561" spans="1:30" ht="22.5" customHeight="1" thickBot="1" x14ac:dyDescent="0.25">
      <c r="A561" s="48"/>
      <c r="B561" s="66"/>
      <c r="C561" s="66"/>
      <c r="D561" s="66"/>
      <c r="E561" s="59"/>
      <c r="F561" s="1"/>
      <c r="G561" s="2"/>
      <c r="H561" s="2"/>
      <c r="I561" s="50"/>
      <c r="J561" s="50"/>
      <c r="K561" s="50"/>
      <c r="L561" s="50"/>
      <c r="M561" s="50"/>
      <c r="N561" s="50"/>
      <c r="O561" s="50"/>
      <c r="P561" s="50"/>
      <c r="Q561" s="50"/>
      <c r="R561" s="50"/>
      <c r="S561" s="50"/>
      <c r="T561" s="50"/>
      <c r="U561" s="50"/>
      <c r="V561" s="50"/>
      <c r="W561" s="50"/>
      <c r="X561" s="30"/>
      <c r="Y561" s="197" t="s">
        <v>2</v>
      </c>
      <c r="Z561" s="197"/>
      <c r="AA561" s="40">
        <f>SUM(N15)</f>
        <v>4</v>
      </c>
      <c r="AB561" s="54"/>
      <c r="AC561" s="54"/>
      <c r="AD561" s="54"/>
    </row>
    <row r="562" spans="1:30" ht="22.5" customHeight="1" thickBot="1" x14ac:dyDescent="0.25">
      <c r="A562" s="48"/>
      <c r="B562" s="66"/>
      <c r="C562" s="66"/>
      <c r="D562" s="66"/>
      <c r="E562" s="59"/>
      <c r="F562" s="1"/>
      <c r="G562" s="2"/>
      <c r="H562" s="2"/>
      <c r="I562" s="50"/>
      <c r="J562" s="50"/>
      <c r="K562" s="50"/>
      <c r="L562" s="50"/>
      <c r="M562" s="50"/>
      <c r="N562" s="50"/>
      <c r="O562" s="50"/>
      <c r="P562" s="50"/>
      <c r="Q562" s="50"/>
      <c r="R562" s="50"/>
      <c r="S562" s="50"/>
      <c r="T562" s="50"/>
      <c r="U562" s="50"/>
      <c r="V562" s="50"/>
      <c r="W562" s="50"/>
      <c r="X562" s="30"/>
      <c r="Y562" s="197" t="s">
        <v>4</v>
      </c>
      <c r="Z562" s="197"/>
      <c r="AA562" s="133">
        <f>IF(SUM(S15)=0,0,+(SUM(S15)/AA560))</f>
        <v>0</v>
      </c>
      <c r="AB562" s="54"/>
      <c r="AC562" s="54"/>
      <c r="AD562" s="54"/>
    </row>
    <row r="563" spans="1:30" ht="22.5" customHeight="1" thickBot="1" x14ac:dyDescent="0.25">
      <c r="A563" s="48"/>
      <c r="B563" s="66"/>
      <c r="C563" s="66"/>
      <c r="D563" s="66"/>
      <c r="E563" s="59"/>
      <c r="F563" s="1"/>
      <c r="G563" s="2"/>
      <c r="H563" s="2"/>
      <c r="I563" s="50"/>
      <c r="J563" s="50"/>
      <c r="K563" s="50"/>
      <c r="L563" s="50"/>
      <c r="M563" s="50"/>
      <c r="N563" s="50"/>
      <c r="O563" s="50"/>
      <c r="P563" s="50"/>
      <c r="Q563" s="50"/>
      <c r="R563" s="50"/>
      <c r="S563" s="50"/>
      <c r="T563" s="50"/>
      <c r="U563" s="50"/>
      <c r="V563" s="50"/>
      <c r="W563" s="50"/>
      <c r="X563" s="30"/>
      <c r="Y563" s="197" t="s">
        <v>3</v>
      </c>
      <c r="Z563" s="197"/>
      <c r="AA563" s="134">
        <f>IF(SUM(R15)=0,0,+(SUM(R15)/AA561))</f>
        <v>0</v>
      </c>
      <c r="AB563" s="54"/>
      <c r="AC563" s="54"/>
      <c r="AD563" s="54"/>
    </row>
    <row r="564" spans="1:30" ht="22.5" customHeight="1" thickBot="1" x14ac:dyDescent="0.25">
      <c r="A564" s="48"/>
      <c r="B564" s="66"/>
      <c r="C564" s="66"/>
      <c r="D564" s="66"/>
      <c r="E564" s="59"/>
      <c r="F564" s="1"/>
      <c r="G564" s="2"/>
      <c r="H564" s="2"/>
      <c r="I564" s="50"/>
      <c r="J564" s="50"/>
      <c r="K564" s="50"/>
      <c r="L564" s="50"/>
      <c r="M564" s="50"/>
      <c r="N564" s="50"/>
      <c r="O564" s="50"/>
      <c r="P564" s="50"/>
      <c r="Q564" s="50"/>
      <c r="R564" s="50"/>
      <c r="S564" s="50"/>
      <c r="T564" s="50"/>
      <c r="U564" s="50"/>
      <c r="V564" s="50"/>
      <c r="W564" s="50"/>
      <c r="X564" s="30"/>
      <c r="Y564" s="51"/>
      <c r="Z564" s="51"/>
      <c r="AA564" s="52"/>
      <c r="AB564" s="54"/>
      <c r="AC564" s="54"/>
      <c r="AD564" s="54"/>
    </row>
    <row r="565" spans="1:30" ht="22.5" customHeight="1" thickBot="1" x14ac:dyDescent="0.25">
      <c r="A565" s="48"/>
      <c r="B565" s="66"/>
      <c r="C565" s="66"/>
      <c r="D565" s="66"/>
      <c r="E565" s="59"/>
      <c r="F565" s="1"/>
      <c r="G565" s="2"/>
      <c r="H565" s="2"/>
      <c r="I565" s="50"/>
      <c r="J565" s="50"/>
      <c r="K565" s="50"/>
      <c r="L565" s="50"/>
      <c r="M565" s="50"/>
      <c r="N565" s="50"/>
      <c r="O565" s="50"/>
      <c r="P565" s="50"/>
      <c r="Q565" s="50"/>
      <c r="R565" s="50"/>
      <c r="S565" s="50"/>
      <c r="T565" s="50"/>
      <c r="U565" s="50"/>
      <c r="V565" s="50"/>
      <c r="W565" s="50"/>
      <c r="X565" s="30"/>
      <c r="Y565" s="196" t="s">
        <v>2326</v>
      </c>
      <c r="Z565" s="196"/>
      <c r="AA565" s="196"/>
      <c r="AB565" s="54"/>
      <c r="AC565" s="54"/>
      <c r="AD565" s="54"/>
    </row>
    <row r="566" spans="1:30" ht="22.5" customHeight="1" thickBot="1" x14ac:dyDescent="0.25">
      <c r="A566" s="48"/>
      <c r="B566" s="66"/>
      <c r="C566" s="66"/>
      <c r="D566" s="66"/>
      <c r="E566" s="59"/>
      <c r="F566" s="1"/>
      <c r="G566" s="2"/>
      <c r="H566" s="2"/>
      <c r="I566" s="50"/>
      <c r="J566" s="50"/>
      <c r="K566" s="50"/>
      <c r="L566" s="50"/>
      <c r="M566" s="50"/>
      <c r="N566" s="50"/>
      <c r="O566" s="50"/>
      <c r="P566" s="50"/>
      <c r="Q566" s="50"/>
      <c r="R566" s="50"/>
      <c r="S566" s="50"/>
      <c r="T566" s="50"/>
      <c r="U566" s="50"/>
      <c r="V566" s="50"/>
      <c r="W566" s="50"/>
      <c r="X566" s="30"/>
      <c r="Y566" s="196"/>
      <c r="Z566" s="196"/>
      <c r="AA566" s="196"/>
      <c r="AB566" s="54"/>
      <c r="AC566" s="54"/>
      <c r="AD566" s="54"/>
    </row>
    <row r="567" spans="1:30" ht="22.5" customHeight="1" thickBot="1" x14ac:dyDescent="0.25">
      <c r="A567" s="48"/>
      <c r="B567" s="66"/>
      <c r="C567" s="66"/>
      <c r="D567" s="66"/>
      <c r="E567" s="59"/>
      <c r="F567" s="1"/>
      <c r="G567" s="2"/>
      <c r="H567" s="2"/>
      <c r="I567" s="50"/>
      <c r="J567" s="50"/>
      <c r="K567" s="50"/>
      <c r="L567" s="50"/>
      <c r="M567" s="50"/>
      <c r="N567" s="50"/>
      <c r="O567" s="50"/>
      <c r="P567" s="50"/>
      <c r="Q567" s="50"/>
      <c r="R567" s="50"/>
      <c r="S567" s="50"/>
      <c r="T567" s="50"/>
      <c r="U567" s="50"/>
      <c r="V567" s="50"/>
      <c r="W567" s="50"/>
      <c r="X567" s="30"/>
      <c r="Y567" s="197" t="s">
        <v>1</v>
      </c>
      <c r="Z567" s="197"/>
      <c r="AA567" s="40">
        <f>SUM(T16:T35)</f>
        <v>1.4285714285714286</v>
      </c>
      <c r="AB567" s="54"/>
      <c r="AC567" s="54"/>
      <c r="AD567" s="54"/>
    </row>
    <row r="568" spans="1:30" ht="22.5" customHeight="1" thickBot="1" x14ac:dyDescent="0.25">
      <c r="A568" s="48"/>
      <c r="B568" s="66"/>
      <c r="C568" s="66"/>
      <c r="D568" s="66"/>
      <c r="E568" s="59"/>
      <c r="F568" s="1"/>
      <c r="G568" s="2"/>
      <c r="H568" s="2"/>
      <c r="I568" s="50"/>
      <c r="J568" s="50"/>
      <c r="K568" s="50"/>
      <c r="L568" s="50"/>
      <c r="M568" s="50"/>
      <c r="N568" s="50"/>
      <c r="O568" s="50"/>
      <c r="P568" s="50"/>
      <c r="Q568" s="50"/>
      <c r="R568" s="50"/>
      <c r="S568" s="50"/>
      <c r="T568" s="50"/>
      <c r="U568" s="50"/>
      <c r="V568" s="50"/>
      <c r="W568" s="50"/>
      <c r="X568" s="30"/>
      <c r="Y568" s="197" t="s">
        <v>2</v>
      </c>
      <c r="Z568" s="197"/>
      <c r="AA568" s="40">
        <f>SUM(N16:N35)</f>
        <v>302.28571428571433</v>
      </c>
      <c r="AB568" s="54"/>
      <c r="AC568" s="54"/>
      <c r="AD568" s="54"/>
    </row>
    <row r="569" spans="1:30" ht="22.5" customHeight="1" thickBot="1" x14ac:dyDescent="0.25">
      <c r="A569" s="48"/>
      <c r="B569" s="66"/>
      <c r="C569" s="66"/>
      <c r="D569" s="66"/>
      <c r="E569" s="59"/>
      <c r="F569" s="1"/>
      <c r="G569" s="2"/>
      <c r="H569" s="2"/>
      <c r="I569" s="50"/>
      <c r="J569" s="50"/>
      <c r="K569" s="50"/>
      <c r="L569" s="50"/>
      <c r="M569" s="50"/>
      <c r="N569" s="50"/>
      <c r="O569" s="50"/>
      <c r="P569" s="50"/>
      <c r="Q569" s="50"/>
      <c r="R569" s="50"/>
      <c r="S569" s="50"/>
      <c r="T569" s="50"/>
      <c r="U569" s="50"/>
      <c r="V569" s="50"/>
      <c r="W569" s="50"/>
      <c r="X569" s="30"/>
      <c r="Y569" s="197" t="s">
        <v>4</v>
      </c>
      <c r="Z569" s="197"/>
      <c r="AA569" s="133">
        <f>IF(SUM(S16:S35)=0,0,+(SUM(S16:S35)/AA567))</f>
        <v>0</v>
      </c>
      <c r="AB569" s="54"/>
      <c r="AC569" s="54"/>
      <c r="AD569" s="54"/>
    </row>
    <row r="570" spans="1:30" ht="22.5" customHeight="1" thickBot="1" x14ac:dyDescent="0.25">
      <c r="A570" s="48"/>
      <c r="B570" s="66"/>
      <c r="C570" s="66"/>
      <c r="D570" s="66"/>
      <c r="E570" s="59"/>
      <c r="F570" s="1"/>
      <c r="G570" s="2"/>
      <c r="H570" s="2"/>
      <c r="I570" s="50"/>
      <c r="J570" s="50"/>
      <c r="K570" s="50"/>
      <c r="L570" s="50"/>
      <c r="M570" s="50"/>
      <c r="N570" s="50"/>
      <c r="O570" s="50"/>
      <c r="P570" s="50"/>
      <c r="Q570" s="50"/>
      <c r="R570" s="50"/>
      <c r="S570" s="50"/>
      <c r="T570" s="50"/>
      <c r="U570" s="50"/>
      <c r="V570" s="50"/>
      <c r="W570" s="50"/>
      <c r="X570" s="30"/>
      <c r="Y570" s="197" t="s">
        <v>3</v>
      </c>
      <c r="Z570" s="197"/>
      <c r="AA570" s="134">
        <f>IF(SUM(R16:R35)=0,0,+(SUM(R16:R35)/AA568))</f>
        <v>0.24102079395085063</v>
      </c>
      <c r="AB570" s="54"/>
      <c r="AC570" s="54"/>
      <c r="AD570" s="54"/>
    </row>
    <row r="571" spans="1:30" ht="22.5" customHeight="1" thickBot="1" x14ac:dyDescent="0.25">
      <c r="A571" s="48"/>
      <c r="B571" s="66"/>
      <c r="C571" s="66"/>
      <c r="D571" s="66"/>
      <c r="E571" s="59"/>
      <c r="F571" s="1"/>
      <c r="G571" s="2"/>
      <c r="H571" s="2"/>
      <c r="I571" s="50"/>
      <c r="J571" s="50"/>
      <c r="K571" s="50"/>
      <c r="L571" s="50"/>
      <c r="M571" s="50"/>
      <c r="N571" s="50"/>
      <c r="O571" s="50"/>
      <c r="P571" s="50"/>
      <c r="Q571" s="50"/>
      <c r="R571" s="50"/>
      <c r="S571" s="50"/>
      <c r="T571" s="50"/>
      <c r="U571" s="50"/>
      <c r="V571" s="50"/>
      <c r="W571" s="50"/>
      <c r="X571" s="30"/>
      <c r="Y571" s="51"/>
      <c r="Z571" s="51"/>
      <c r="AA571" s="52"/>
      <c r="AB571" s="54"/>
      <c r="AC571" s="54"/>
      <c r="AD571" s="54"/>
    </row>
    <row r="572" spans="1:30" ht="22.5" customHeight="1" thickBot="1" x14ac:dyDescent="0.25">
      <c r="A572" s="48"/>
      <c r="B572" s="66"/>
      <c r="C572" s="66"/>
      <c r="D572" s="66"/>
      <c r="E572" s="59"/>
      <c r="F572" s="1"/>
      <c r="G572" s="2"/>
      <c r="H572" s="2"/>
      <c r="I572" s="50"/>
      <c r="J572" s="50"/>
      <c r="K572" s="50"/>
      <c r="L572" s="50"/>
      <c r="M572" s="50"/>
      <c r="N572" s="50"/>
      <c r="O572" s="50"/>
      <c r="P572" s="50"/>
      <c r="Q572" s="50"/>
      <c r="R572" s="50"/>
      <c r="S572" s="50"/>
      <c r="T572" s="50"/>
      <c r="U572" s="50"/>
      <c r="V572" s="50"/>
      <c r="W572" s="50"/>
      <c r="X572" s="30"/>
      <c r="Y572" s="196" t="s">
        <v>2177</v>
      </c>
      <c r="Z572" s="196"/>
      <c r="AA572" s="196"/>
      <c r="AB572" s="54"/>
      <c r="AC572" s="54"/>
      <c r="AD572" s="54"/>
    </row>
    <row r="573" spans="1:30" ht="22.5" customHeight="1" thickBot="1" x14ac:dyDescent="0.25">
      <c r="A573" s="48"/>
      <c r="B573" s="66"/>
      <c r="C573" s="66"/>
      <c r="D573" s="66"/>
      <c r="E573" s="59"/>
      <c r="F573" s="1"/>
      <c r="G573" s="2"/>
      <c r="H573" s="2"/>
      <c r="I573" s="50"/>
      <c r="J573" s="50"/>
      <c r="K573" s="50"/>
      <c r="L573" s="50"/>
      <c r="M573" s="50"/>
      <c r="N573" s="50"/>
      <c r="O573" s="50"/>
      <c r="P573" s="50"/>
      <c r="Q573" s="50"/>
      <c r="R573" s="50"/>
      <c r="S573" s="50"/>
      <c r="T573" s="50"/>
      <c r="U573" s="50"/>
      <c r="V573" s="50"/>
      <c r="W573" s="50"/>
      <c r="X573" s="30"/>
      <c r="Y573" s="196"/>
      <c r="Z573" s="196"/>
      <c r="AA573" s="196"/>
      <c r="AB573" s="54"/>
      <c r="AC573" s="54"/>
      <c r="AD573" s="54"/>
    </row>
    <row r="574" spans="1:30" ht="22.5" customHeight="1" thickBot="1" x14ac:dyDescent="0.25">
      <c r="A574" s="48"/>
      <c r="B574" s="66"/>
      <c r="C574" s="66"/>
      <c r="D574" s="66"/>
      <c r="E574" s="59"/>
      <c r="F574" s="1"/>
      <c r="G574" s="2"/>
      <c r="H574" s="2"/>
      <c r="I574" s="50"/>
      <c r="J574" s="50"/>
      <c r="K574" s="50"/>
      <c r="L574" s="50"/>
      <c r="M574" s="50"/>
      <c r="N574" s="50"/>
      <c r="O574" s="50"/>
      <c r="P574" s="50"/>
      <c r="Q574" s="50"/>
      <c r="R574" s="50"/>
      <c r="S574" s="50"/>
      <c r="T574" s="50"/>
      <c r="U574" s="50"/>
      <c r="V574" s="50"/>
      <c r="W574" s="50"/>
      <c r="X574" s="30"/>
      <c r="Y574" s="197" t="s">
        <v>1</v>
      </c>
      <c r="Z574" s="197"/>
      <c r="AA574" s="40">
        <f>SUM(T36:T37)</f>
        <v>1</v>
      </c>
      <c r="AB574" s="54"/>
      <c r="AC574" s="54"/>
      <c r="AD574" s="54"/>
    </row>
    <row r="575" spans="1:30" ht="22.5" customHeight="1" thickBot="1" x14ac:dyDescent="0.25">
      <c r="A575" s="48"/>
      <c r="B575" s="66"/>
      <c r="C575" s="66"/>
      <c r="D575" s="66"/>
      <c r="E575" s="59"/>
      <c r="F575" s="1"/>
      <c r="G575" s="2"/>
      <c r="H575" s="2"/>
      <c r="I575" s="50"/>
      <c r="J575" s="50"/>
      <c r="K575" s="50"/>
      <c r="L575" s="50"/>
      <c r="M575" s="50"/>
      <c r="N575" s="50"/>
      <c r="O575" s="50"/>
      <c r="P575" s="50"/>
      <c r="Q575" s="50"/>
      <c r="R575" s="50"/>
      <c r="S575" s="50"/>
      <c r="T575" s="50"/>
      <c r="U575" s="50"/>
      <c r="V575" s="50"/>
      <c r="W575" s="50"/>
      <c r="X575" s="30"/>
      <c r="Y575" s="197" t="s">
        <v>2</v>
      </c>
      <c r="Z575" s="197"/>
      <c r="AA575" s="40">
        <f>SUM(N36:N37)</f>
        <v>30.857142857142858</v>
      </c>
      <c r="AB575" s="54"/>
      <c r="AC575" s="54"/>
      <c r="AD575" s="54"/>
    </row>
    <row r="576" spans="1:30" ht="22.5" customHeight="1" thickBot="1" x14ac:dyDescent="0.25">
      <c r="A576" s="48"/>
      <c r="B576" s="66"/>
      <c r="C576" s="66"/>
      <c r="D576" s="66"/>
      <c r="E576" s="59"/>
      <c r="F576" s="1"/>
      <c r="G576" s="2"/>
      <c r="H576" s="2"/>
      <c r="I576" s="50"/>
      <c r="J576" s="50"/>
      <c r="K576" s="50"/>
      <c r="L576" s="50"/>
      <c r="M576" s="50"/>
      <c r="N576" s="50"/>
      <c r="O576" s="50"/>
      <c r="P576" s="50"/>
      <c r="Q576" s="50"/>
      <c r="R576" s="50"/>
      <c r="S576" s="50"/>
      <c r="T576" s="50"/>
      <c r="U576" s="50"/>
      <c r="V576" s="50"/>
      <c r="W576" s="50"/>
      <c r="X576" s="30"/>
      <c r="Y576" s="197" t="s">
        <v>4</v>
      </c>
      <c r="Z576" s="197"/>
      <c r="AA576" s="133">
        <f>IF(SUM(S36:S37)=0,0,+(SUM(S36:S37)/AA574))</f>
        <v>1</v>
      </c>
      <c r="AB576" s="54"/>
      <c r="AC576" s="54"/>
      <c r="AD576" s="54"/>
    </row>
    <row r="577" spans="1:30" ht="22.5" customHeight="1" thickBot="1" x14ac:dyDescent="0.25">
      <c r="A577" s="48"/>
      <c r="B577" s="66"/>
      <c r="C577" s="66"/>
      <c r="D577" s="66"/>
      <c r="E577" s="59"/>
      <c r="F577" s="1"/>
      <c r="G577" s="2"/>
      <c r="H577" s="2"/>
      <c r="I577" s="50"/>
      <c r="J577" s="50"/>
      <c r="K577" s="50"/>
      <c r="L577" s="50"/>
      <c r="M577" s="50"/>
      <c r="N577" s="50"/>
      <c r="O577" s="50"/>
      <c r="P577" s="50"/>
      <c r="Q577" s="50"/>
      <c r="R577" s="50"/>
      <c r="S577" s="50"/>
      <c r="T577" s="50"/>
      <c r="U577" s="50"/>
      <c r="V577" s="50"/>
      <c r="W577" s="50"/>
      <c r="X577" s="30"/>
      <c r="Y577" s="197" t="s">
        <v>3</v>
      </c>
      <c r="Z577" s="197"/>
      <c r="AA577" s="134">
        <f>IF(SUM(R36:R37)=0,0,+(SUM(R36:R37)/AA575))</f>
        <v>3.2407407407407406E-2</v>
      </c>
      <c r="AB577" s="54"/>
      <c r="AC577" s="54"/>
      <c r="AD577" s="54"/>
    </row>
    <row r="578" spans="1:30" ht="22.5" customHeight="1" thickBot="1" x14ac:dyDescent="0.25">
      <c r="A578" s="48"/>
      <c r="B578" s="66"/>
      <c r="C578" s="66"/>
      <c r="D578" s="66"/>
      <c r="E578" s="59"/>
      <c r="F578" s="1"/>
      <c r="G578" s="2"/>
      <c r="H578" s="2"/>
      <c r="I578" s="50"/>
      <c r="J578" s="50"/>
      <c r="K578" s="50"/>
      <c r="L578" s="50"/>
      <c r="M578" s="50"/>
      <c r="N578" s="50"/>
      <c r="O578" s="50"/>
      <c r="P578" s="50"/>
      <c r="Q578" s="50"/>
      <c r="R578" s="50"/>
      <c r="S578" s="50"/>
      <c r="T578" s="50"/>
      <c r="U578" s="50"/>
      <c r="V578" s="50"/>
      <c r="W578" s="50"/>
      <c r="X578" s="30"/>
      <c r="Y578" s="51"/>
      <c r="Z578" s="51"/>
      <c r="AA578" s="52"/>
      <c r="AB578" s="54"/>
      <c r="AC578" s="54"/>
      <c r="AD578" s="54"/>
    </row>
    <row r="579" spans="1:30" ht="22.5" customHeight="1" thickBot="1" x14ac:dyDescent="0.25">
      <c r="A579" s="48"/>
      <c r="B579" s="66"/>
      <c r="C579" s="66"/>
      <c r="D579" s="66"/>
      <c r="E579" s="59"/>
      <c r="F579" s="1"/>
      <c r="G579" s="2"/>
      <c r="H579" s="2"/>
      <c r="I579" s="50"/>
      <c r="J579" s="50"/>
      <c r="K579" s="50"/>
      <c r="L579" s="50"/>
      <c r="M579" s="50"/>
      <c r="N579" s="50"/>
      <c r="O579" s="50"/>
      <c r="P579" s="50"/>
      <c r="Q579" s="50"/>
      <c r="R579" s="50"/>
      <c r="S579" s="50"/>
      <c r="T579" s="50"/>
      <c r="U579" s="50"/>
      <c r="V579" s="50"/>
      <c r="W579" s="50"/>
      <c r="X579" s="30"/>
      <c r="Y579" s="196" t="s">
        <v>2133</v>
      </c>
      <c r="Z579" s="196"/>
      <c r="AA579" s="196"/>
      <c r="AB579" s="54"/>
      <c r="AC579" s="54"/>
      <c r="AD579" s="54"/>
    </row>
    <row r="580" spans="1:30" ht="22.5" customHeight="1" thickBot="1" x14ac:dyDescent="0.25">
      <c r="A580" s="48"/>
      <c r="B580" s="66"/>
      <c r="C580" s="66"/>
      <c r="D580" s="66"/>
      <c r="E580" s="59"/>
      <c r="F580" s="1"/>
      <c r="G580" s="2"/>
      <c r="H580" s="2"/>
      <c r="I580" s="50"/>
      <c r="J580" s="50"/>
      <c r="K580" s="50"/>
      <c r="L580" s="50"/>
      <c r="M580" s="50"/>
      <c r="N580" s="50"/>
      <c r="O580" s="50"/>
      <c r="P580" s="50"/>
      <c r="Q580" s="50"/>
      <c r="R580" s="50"/>
      <c r="S580" s="50"/>
      <c r="T580" s="50"/>
      <c r="U580" s="50"/>
      <c r="V580" s="50"/>
      <c r="W580" s="50"/>
      <c r="X580" s="30"/>
      <c r="Y580" s="196"/>
      <c r="Z580" s="196"/>
      <c r="AA580" s="196"/>
      <c r="AB580" s="54"/>
      <c r="AC580" s="54"/>
      <c r="AD580" s="54"/>
    </row>
    <row r="581" spans="1:30" ht="22.5" customHeight="1" thickBot="1" x14ac:dyDescent="0.25">
      <c r="A581" s="48"/>
      <c r="B581" s="66"/>
      <c r="C581" s="66"/>
      <c r="D581" s="66"/>
      <c r="E581" s="59"/>
      <c r="F581" s="1"/>
      <c r="G581" s="2"/>
      <c r="H581" s="2"/>
      <c r="I581" s="50"/>
      <c r="J581" s="50"/>
      <c r="K581" s="50"/>
      <c r="L581" s="50"/>
      <c r="M581" s="50"/>
      <c r="N581" s="50"/>
      <c r="O581" s="50"/>
      <c r="P581" s="50"/>
      <c r="Q581" s="50"/>
      <c r="R581" s="50"/>
      <c r="S581" s="50"/>
      <c r="T581" s="50"/>
      <c r="U581" s="50"/>
      <c r="V581" s="50"/>
      <c r="W581" s="50"/>
      <c r="X581" s="30"/>
      <c r="Y581" s="197" t="s">
        <v>1</v>
      </c>
      <c r="Z581" s="197"/>
      <c r="AA581" s="40">
        <f>SUM(T38:T55)</f>
        <v>167.57142857142858</v>
      </c>
      <c r="AB581" s="54"/>
      <c r="AC581" s="54"/>
      <c r="AD581" s="54"/>
    </row>
    <row r="582" spans="1:30" ht="22.5" customHeight="1" thickBot="1" x14ac:dyDescent="0.25">
      <c r="A582" s="48"/>
      <c r="B582" s="66"/>
      <c r="C582" s="66"/>
      <c r="D582" s="66"/>
      <c r="E582" s="59"/>
      <c r="F582" s="1"/>
      <c r="G582" s="2"/>
      <c r="H582" s="2"/>
      <c r="I582" s="50"/>
      <c r="J582" s="50"/>
      <c r="K582" s="50"/>
      <c r="L582" s="50"/>
      <c r="M582" s="50"/>
      <c r="N582" s="50"/>
      <c r="O582" s="50"/>
      <c r="P582" s="50"/>
      <c r="Q582" s="50"/>
      <c r="R582" s="50"/>
      <c r="S582" s="50"/>
      <c r="T582" s="50"/>
      <c r="U582" s="50"/>
      <c r="V582" s="50"/>
      <c r="W582" s="50"/>
      <c r="X582" s="30"/>
      <c r="Y582" s="197" t="s">
        <v>2</v>
      </c>
      <c r="Z582" s="197"/>
      <c r="AA582" s="40">
        <f>SUM(N38:N55)</f>
        <v>232.28571428571433</v>
      </c>
      <c r="AB582" s="54"/>
      <c r="AC582" s="54"/>
      <c r="AD582" s="54"/>
    </row>
    <row r="583" spans="1:30" ht="22.5" customHeight="1" thickBot="1" x14ac:dyDescent="0.25">
      <c r="A583" s="48"/>
      <c r="B583" s="66"/>
      <c r="C583" s="66"/>
      <c r="D583" s="66"/>
      <c r="E583" s="59"/>
      <c r="F583" s="1"/>
      <c r="G583" s="2"/>
      <c r="H583" s="2"/>
      <c r="I583" s="50"/>
      <c r="J583" s="50"/>
      <c r="K583" s="50"/>
      <c r="L583" s="50"/>
      <c r="M583" s="50"/>
      <c r="N583" s="50"/>
      <c r="O583" s="50"/>
      <c r="P583" s="50"/>
      <c r="Q583" s="50"/>
      <c r="R583" s="50"/>
      <c r="S583" s="50"/>
      <c r="T583" s="50"/>
      <c r="U583" s="50"/>
      <c r="V583" s="50"/>
      <c r="W583" s="50"/>
      <c r="X583" s="30"/>
      <c r="Y583" s="197" t="s">
        <v>4</v>
      </c>
      <c r="Z583" s="197"/>
      <c r="AA583" s="133">
        <f>IF(SUM(S38:S55)=0,0,+(SUM(S38:S55)/AA581))</f>
        <v>0</v>
      </c>
      <c r="AB583" s="54"/>
      <c r="AC583" s="54"/>
      <c r="AD583" s="54"/>
    </row>
    <row r="584" spans="1:30" ht="22.5" customHeight="1" thickBot="1" x14ac:dyDescent="0.25">
      <c r="A584" s="48"/>
      <c r="B584" s="66"/>
      <c r="C584" s="66"/>
      <c r="D584" s="66"/>
      <c r="E584" s="59"/>
      <c r="F584" s="1"/>
      <c r="G584" s="2"/>
      <c r="H584" s="2"/>
      <c r="I584" s="50"/>
      <c r="J584" s="50"/>
      <c r="K584" s="50"/>
      <c r="L584" s="50"/>
      <c r="M584" s="50"/>
      <c r="N584" s="50"/>
      <c r="O584" s="50"/>
      <c r="P584" s="50"/>
      <c r="Q584" s="50"/>
      <c r="R584" s="50"/>
      <c r="S584" s="50"/>
      <c r="T584" s="50"/>
      <c r="U584" s="50"/>
      <c r="V584" s="50"/>
      <c r="W584" s="50"/>
      <c r="X584" s="30"/>
      <c r="Y584" s="197" t="s">
        <v>3</v>
      </c>
      <c r="Z584" s="197"/>
      <c r="AA584" s="134">
        <f>IF(SUM(R38:R55)=0,0,+(SUM(R38:R55)/AA582))</f>
        <v>0</v>
      </c>
      <c r="AB584" s="54"/>
      <c r="AC584" s="54"/>
      <c r="AD584" s="54"/>
    </row>
    <row r="585" spans="1:30" ht="22.5" customHeight="1" thickBot="1" x14ac:dyDescent="0.25">
      <c r="A585" s="48"/>
      <c r="B585" s="66"/>
      <c r="C585" s="66"/>
      <c r="D585" s="66"/>
      <c r="E585" s="59"/>
      <c r="F585" s="1"/>
      <c r="G585" s="2"/>
      <c r="H585" s="2"/>
      <c r="I585" s="50"/>
      <c r="J585" s="50"/>
      <c r="K585" s="50"/>
      <c r="L585" s="50"/>
      <c r="M585" s="50"/>
      <c r="N585" s="50"/>
      <c r="O585" s="50"/>
      <c r="P585" s="50"/>
      <c r="Q585" s="50"/>
      <c r="R585" s="50"/>
      <c r="S585" s="50"/>
      <c r="T585" s="50"/>
      <c r="U585" s="50"/>
      <c r="V585" s="50"/>
      <c r="W585" s="50"/>
      <c r="X585" s="30"/>
      <c r="Y585" s="51"/>
      <c r="Z585" s="51"/>
      <c r="AA585" s="52"/>
      <c r="AB585" s="54"/>
      <c r="AC585" s="54"/>
      <c r="AD585" s="54"/>
    </row>
    <row r="586" spans="1:30" ht="22.5" customHeight="1" thickBot="1" x14ac:dyDescent="0.25">
      <c r="A586" s="48"/>
      <c r="B586" s="66"/>
      <c r="C586" s="66"/>
      <c r="D586" s="66"/>
      <c r="E586" s="59"/>
      <c r="F586" s="1"/>
      <c r="G586" s="2"/>
      <c r="H586" s="2"/>
      <c r="I586" s="50"/>
      <c r="J586" s="50"/>
      <c r="K586" s="50"/>
      <c r="L586" s="50"/>
      <c r="M586" s="50"/>
      <c r="N586" s="50"/>
      <c r="O586" s="50"/>
      <c r="P586" s="50"/>
      <c r="Q586" s="50"/>
      <c r="R586" s="50"/>
      <c r="S586" s="50"/>
      <c r="T586" s="50"/>
      <c r="U586" s="50"/>
      <c r="V586" s="50"/>
      <c r="W586" s="50"/>
      <c r="X586" s="30"/>
      <c r="Y586" s="196" t="s">
        <v>1955</v>
      </c>
      <c r="Z586" s="196"/>
      <c r="AA586" s="196"/>
      <c r="AB586" s="54"/>
      <c r="AC586" s="54"/>
      <c r="AD586" s="54"/>
    </row>
    <row r="587" spans="1:30" ht="22.5" customHeight="1" thickBot="1" x14ac:dyDescent="0.25">
      <c r="A587" s="48"/>
      <c r="B587" s="66"/>
      <c r="C587" s="66"/>
      <c r="D587" s="66"/>
      <c r="E587" s="59"/>
      <c r="F587" s="1"/>
      <c r="G587" s="2"/>
      <c r="H587" s="2"/>
      <c r="I587" s="50"/>
      <c r="J587" s="50"/>
      <c r="K587" s="50"/>
      <c r="L587" s="50"/>
      <c r="M587" s="50"/>
      <c r="N587" s="50"/>
      <c r="O587" s="50"/>
      <c r="P587" s="50"/>
      <c r="Q587" s="50"/>
      <c r="R587" s="50"/>
      <c r="S587" s="50"/>
      <c r="T587" s="50"/>
      <c r="U587" s="50"/>
      <c r="V587" s="50"/>
      <c r="W587" s="50"/>
      <c r="X587" s="30"/>
      <c r="Y587" s="196"/>
      <c r="Z587" s="196"/>
      <c r="AA587" s="196"/>
      <c r="AB587" s="54"/>
      <c r="AC587" s="54"/>
      <c r="AD587" s="54"/>
    </row>
    <row r="588" spans="1:30" ht="22.5" customHeight="1" thickBot="1" x14ac:dyDescent="0.25">
      <c r="A588" s="48"/>
      <c r="B588" s="66"/>
      <c r="C588" s="66"/>
      <c r="D588" s="66"/>
      <c r="E588" s="59"/>
      <c r="F588" s="1"/>
      <c r="G588" s="2"/>
      <c r="H588" s="2"/>
      <c r="I588" s="50"/>
      <c r="J588" s="50"/>
      <c r="K588" s="50"/>
      <c r="L588" s="50"/>
      <c r="M588" s="50"/>
      <c r="N588" s="50"/>
      <c r="O588" s="50"/>
      <c r="P588" s="50"/>
      <c r="Q588" s="50"/>
      <c r="R588" s="50"/>
      <c r="S588" s="50"/>
      <c r="T588" s="50"/>
      <c r="U588" s="50"/>
      <c r="V588" s="50"/>
      <c r="W588" s="50"/>
      <c r="X588" s="30"/>
      <c r="Y588" s="197" t="s">
        <v>1</v>
      </c>
      <c r="Z588" s="197"/>
      <c r="AA588" s="40">
        <f>SUM(T56:T82)</f>
        <v>508.42857142857156</v>
      </c>
      <c r="AB588" s="54"/>
      <c r="AC588" s="54"/>
      <c r="AD588" s="54"/>
    </row>
    <row r="589" spans="1:30" ht="22.5" customHeight="1" thickBot="1" x14ac:dyDescent="0.25">
      <c r="A589" s="48"/>
      <c r="B589" s="66"/>
      <c r="C589" s="66"/>
      <c r="D589" s="66"/>
      <c r="E589" s="59"/>
      <c r="F589" s="1"/>
      <c r="G589" s="2"/>
      <c r="H589" s="2"/>
      <c r="I589" s="50"/>
      <c r="J589" s="50"/>
      <c r="K589" s="50"/>
      <c r="L589" s="50"/>
      <c r="M589" s="50"/>
      <c r="N589" s="50"/>
      <c r="O589" s="50"/>
      <c r="P589" s="50"/>
      <c r="Q589" s="50"/>
      <c r="R589" s="50"/>
      <c r="S589" s="50"/>
      <c r="T589" s="50"/>
      <c r="U589" s="50"/>
      <c r="V589" s="50"/>
      <c r="W589" s="50"/>
      <c r="X589" s="30"/>
      <c r="Y589" s="197" t="s">
        <v>2</v>
      </c>
      <c r="Z589" s="197"/>
      <c r="AA589" s="40">
        <f>SUM(N56:N82)</f>
        <v>664.85714285714266</v>
      </c>
      <c r="AB589" s="54"/>
      <c r="AC589" s="54"/>
      <c r="AD589" s="54"/>
    </row>
    <row r="590" spans="1:30" ht="22.5" customHeight="1" thickBot="1" x14ac:dyDescent="0.25">
      <c r="A590" s="48"/>
      <c r="B590" s="66"/>
      <c r="C590" s="66"/>
      <c r="D590" s="66"/>
      <c r="E590" s="59"/>
      <c r="F590" s="1"/>
      <c r="G590" s="2"/>
      <c r="H590" s="2"/>
      <c r="I590" s="50"/>
      <c r="J590" s="50"/>
      <c r="K590" s="50"/>
      <c r="L590" s="50"/>
      <c r="M590" s="50"/>
      <c r="N590" s="50"/>
      <c r="O590" s="50"/>
      <c r="P590" s="50"/>
      <c r="Q590" s="50"/>
      <c r="R590" s="50"/>
      <c r="S590" s="50"/>
      <c r="T590" s="50"/>
      <c r="U590" s="50"/>
      <c r="V590" s="50"/>
      <c r="W590" s="50"/>
      <c r="X590" s="30"/>
      <c r="Y590" s="197" t="s">
        <v>4</v>
      </c>
      <c r="Z590" s="197"/>
      <c r="AA590" s="133">
        <f>IF(SUM(S56:S82)=0,0,+(SUM(S56:S82)/AA588))</f>
        <v>0.44239955043551549</v>
      </c>
      <c r="AB590" s="54"/>
      <c r="AC590" s="54"/>
      <c r="AD590" s="54"/>
    </row>
    <row r="591" spans="1:30" ht="22.5" customHeight="1" thickBot="1" x14ac:dyDescent="0.25">
      <c r="A591" s="48"/>
      <c r="B591" s="66"/>
      <c r="C591" s="66"/>
      <c r="D591" s="66"/>
      <c r="E591" s="59"/>
      <c r="F591" s="1"/>
      <c r="G591" s="2"/>
      <c r="H591" s="2"/>
      <c r="I591" s="50"/>
      <c r="J591" s="50"/>
      <c r="K591" s="50"/>
      <c r="L591" s="50"/>
      <c r="M591" s="50"/>
      <c r="N591" s="50"/>
      <c r="O591" s="50"/>
      <c r="P591" s="50"/>
      <c r="Q591" s="50"/>
      <c r="R591" s="50"/>
      <c r="S591" s="50"/>
      <c r="T591" s="50"/>
      <c r="U591" s="50"/>
      <c r="V591" s="50"/>
      <c r="W591" s="50"/>
      <c r="X591" s="30"/>
      <c r="Y591" s="197" t="s">
        <v>3</v>
      </c>
      <c r="Z591" s="197"/>
      <c r="AA591" s="134">
        <f>IF(SUM(R56:R82)=0,0,+(SUM(R56:R82)/AA589))</f>
        <v>0.33831113021057169</v>
      </c>
      <c r="AB591" s="54"/>
      <c r="AC591" s="54"/>
      <c r="AD591" s="54"/>
    </row>
    <row r="592" spans="1:30" ht="22.5" customHeight="1" thickBot="1" x14ac:dyDescent="0.25">
      <c r="A592" s="48"/>
      <c r="B592" s="66"/>
      <c r="C592" s="66"/>
      <c r="D592" s="66"/>
      <c r="E592" s="59"/>
      <c r="F592" s="1"/>
      <c r="G592" s="2"/>
      <c r="H592" s="2"/>
      <c r="I592" s="50"/>
      <c r="J592" s="50"/>
      <c r="K592" s="50"/>
      <c r="L592" s="50"/>
      <c r="M592" s="50"/>
      <c r="N592" s="50"/>
      <c r="O592" s="50"/>
      <c r="P592" s="50"/>
      <c r="Q592" s="50"/>
      <c r="R592" s="50"/>
      <c r="S592" s="50"/>
      <c r="T592" s="50"/>
      <c r="U592" s="50"/>
      <c r="V592" s="50"/>
      <c r="W592" s="50"/>
      <c r="X592" s="30"/>
      <c r="Y592" s="51"/>
      <c r="Z592" s="51"/>
      <c r="AA592" s="52"/>
      <c r="AB592" s="54"/>
      <c r="AC592" s="54"/>
      <c r="AD592" s="54"/>
    </row>
    <row r="593" spans="1:30" ht="22.5" customHeight="1" thickBot="1" x14ac:dyDescent="0.25">
      <c r="A593" s="48"/>
      <c r="B593" s="66"/>
      <c r="C593" s="66"/>
      <c r="D593" s="66"/>
      <c r="E593" s="59"/>
      <c r="F593" s="1"/>
      <c r="G593" s="2"/>
      <c r="H593" s="2"/>
      <c r="I593" s="50"/>
      <c r="J593" s="50"/>
      <c r="K593" s="50"/>
      <c r="L593" s="50"/>
      <c r="M593" s="50"/>
      <c r="N593" s="50"/>
      <c r="O593" s="50"/>
      <c r="P593" s="50"/>
      <c r="Q593" s="50"/>
      <c r="R593" s="50"/>
      <c r="S593" s="50"/>
      <c r="T593" s="50"/>
      <c r="U593" s="50"/>
      <c r="V593" s="50"/>
      <c r="W593" s="50"/>
      <c r="X593" s="30"/>
      <c r="Y593" s="200" t="s">
        <v>1876</v>
      </c>
      <c r="Z593" s="200"/>
      <c r="AA593" s="200"/>
      <c r="AB593" s="54"/>
      <c r="AC593" s="54"/>
      <c r="AD593" s="54"/>
    </row>
    <row r="594" spans="1:30" ht="22.5" customHeight="1" thickBot="1" x14ac:dyDescent="0.25">
      <c r="A594" s="48"/>
      <c r="B594" s="66"/>
      <c r="C594" s="66"/>
      <c r="D594" s="66"/>
      <c r="E594" s="59"/>
      <c r="F594" s="1"/>
      <c r="G594" s="2"/>
      <c r="H594" s="2"/>
      <c r="I594" s="50"/>
      <c r="J594" s="50"/>
      <c r="K594" s="50"/>
      <c r="L594" s="50"/>
      <c r="M594" s="50"/>
      <c r="N594" s="50"/>
      <c r="O594" s="50"/>
      <c r="P594" s="50"/>
      <c r="Q594" s="50"/>
      <c r="R594" s="50"/>
      <c r="S594" s="50"/>
      <c r="T594" s="50"/>
      <c r="U594" s="50"/>
      <c r="V594" s="50"/>
      <c r="W594" s="50"/>
      <c r="X594" s="30"/>
      <c r="Y594" s="200"/>
      <c r="Z594" s="200"/>
      <c r="AA594" s="200"/>
      <c r="AB594" s="54"/>
      <c r="AC594" s="54"/>
      <c r="AD594" s="54"/>
    </row>
    <row r="595" spans="1:30" ht="22.5" customHeight="1" thickBot="1" x14ac:dyDescent="0.25">
      <c r="A595" s="48"/>
      <c r="B595" s="66"/>
      <c r="C595" s="66"/>
      <c r="D595" s="66"/>
      <c r="E595" s="59"/>
      <c r="F595" s="1"/>
      <c r="G595" s="2"/>
      <c r="H595" s="2"/>
      <c r="I595" s="50"/>
      <c r="J595" s="50"/>
      <c r="K595" s="50"/>
      <c r="L595" s="50"/>
      <c r="M595" s="50"/>
      <c r="N595" s="50"/>
      <c r="O595" s="50"/>
      <c r="P595" s="50"/>
      <c r="Q595" s="50"/>
      <c r="R595" s="50"/>
      <c r="S595" s="50"/>
      <c r="T595" s="50"/>
      <c r="U595" s="50"/>
      <c r="V595" s="50"/>
      <c r="W595" s="50"/>
      <c r="X595" s="30"/>
      <c r="Y595" s="197" t="s">
        <v>1</v>
      </c>
      <c r="Z595" s="197"/>
      <c r="AA595" s="40">
        <f>SUM(T83)</f>
        <v>26.285714285714285</v>
      </c>
      <c r="AB595" s="54"/>
      <c r="AC595" s="54"/>
      <c r="AD595" s="54"/>
    </row>
    <row r="596" spans="1:30" ht="22.5" customHeight="1" thickBot="1" x14ac:dyDescent="0.25">
      <c r="A596" s="48"/>
      <c r="B596" s="66"/>
      <c r="C596" s="66"/>
      <c r="D596" s="66"/>
      <c r="E596" s="59"/>
      <c r="F596" s="1"/>
      <c r="G596" s="2"/>
      <c r="H596" s="2"/>
      <c r="I596" s="50"/>
      <c r="J596" s="50"/>
      <c r="K596" s="50"/>
      <c r="L596" s="50"/>
      <c r="M596" s="50"/>
      <c r="N596" s="50"/>
      <c r="O596" s="50"/>
      <c r="P596" s="50"/>
      <c r="Q596" s="50"/>
      <c r="R596" s="50"/>
      <c r="S596" s="50"/>
      <c r="T596" s="50"/>
      <c r="U596" s="50"/>
      <c r="V596" s="50"/>
      <c r="W596" s="50"/>
      <c r="X596" s="30"/>
      <c r="Y596" s="197" t="s">
        <v>2</v>
      </c>
      <c r="Z596" s="197"/>
      <c r="AA596" s="40">
        <f>SUM(N83)</f>
        <v>26.285714285714285</v>
      </c>
      <c r="AB596" s="54"/>
      <c r="AC596" s="54"/>
      <c r="AD596" s="54"/>
    </row>
    <row r="597" spans="1:30" ht="22.5" customHeight="1" thickBot="1" x14ac:dyDescent="0.25">
      <c r="A597" s="48"/>
      <c r="B597" s="66"/>
      <c r="C597" s="66"/>
      <c r="D597" s="66"/>
      <c r="E597" s="59"/>
      <c r="F597" s="1"/>
      <c r="G597" s="2"/>
      <c r="H597" s="2"/>
      <c r="I597" s="50"/>
      <c r="J597" s="50"/>
      <c r="K597" s="50"/>
      <c r="L597" s="50"/>
      <c r="M597" s="50"/>
      <c r="N597" s="50"/>
      <c r="O597" s="50"/>
      <c r="P597" s="50"/>
      <c r="Q597" s="50"/>
      <c r="R597" s="50"/>
      <c r="S597" s="50"/>
      <c r="T597" s="50"/>
      <c r="U597" s="50"/>
      <c r="V597" s="50"/>
      <c r="W597" s="50"/>
      <c r="X597" s="30"/>
      <c r="Y597" s="197" t="s">
        <v>4</v>
      </c>
      <c r="Z597" s="197"/>
      <c r="AA597" s="133">
        <f>IF(SUM(S83)=0,0,+(SUM(S83)/AA595))</f>
        <v>0</v>
      </c>
      <c r="AB597" s="54"/>
      <c r="AC597" s="54"/>
      <c r="AD597" s="54"/>
    </row>
    <row r="598" spans="1:30" ht="22.5" customHeight="1" thickBot="1" x14ac:dyDescent="0.25">
      <c r="A598" s="48"/>
      <c r="B598" s="66"/>
      <c r="C598" s="66"/>
      <c r="D598" s="66"/>
      <c r="E598" s="59"/>
      <c r="F598" s="1"/>
      <c r="G598" s="2"/>
      <c r="H598" s="2"/>
      <c r="I598" s="50"/>
      <c r="J598" s="50"/>
      <c r="K598" s="50"/>
      <c r="L598" s="50"/>
      <c r="M598" s="50"/>
      <c r="N598" s="50"/>
      <c r="O598" s="50"/>
      <c r="P598" s="50"/>
      <c r="Q598" s="50"/>
      <c r="R598" s="50"/>
      <c r="S598" s="50"/>
      <c r="T598" s="50"/>
      <c r="U598" s="50"/>
      <c r="V598" s="50"/>
      <c r="W598" s="50"/>
      <c r="X598" s="30"/>
      <c r="Y598" s="197" t="s">
        <v>3</v>
      </c>
      <c r="Z598" s="197"/>
      <c r="AA598" s="134">
        <f>IF(SUM(R83)=0,0,+(SUM(R83)/AA596))</f>
        <v>0</v>
      </c>
      <c r="AB598" s="54"/>
      <c r="AC598" s="54"/>
      <c r="AD598" s="54"/>
    </row>
    <row r="599" spans="1:30" ht="22.5" customHeight="1" thickBot="1" x14ac:dyDescent="0.25">
      <c r="A599" s="48"/>
      <c r="B599" s="66"/>
      <c r="C599" s="66"/>
      <c r="D599" s="66"/>
      <c r="E599" s="59"/>
      <c r="F599" s="1"/>
      <c r="G599" s="2"/>
      <c r="H599" s="2"/>
      <c r="I599" s="50"/>
      <c r="J599" s="50"/>
      <c r="K599" s="50"/>
      <c r="L599" s="50"/>
      <c r="M599" s="50"/>
      <c r="N599" s="50"/>
      <c r="O599" s="50"/>
      <c r="P599" s="50"/>
      <c r="Q599" s="50"/>
      <c r="R599" s="50"/>
      <c r="S599" s="50"/>
      <c r="T599" s="50"/>
      <c r="U599" s="50"/>
      <c r="V599" s="50"/>
      <c r="W599" s="50"/>
      <c r="X599" s="30"/>
      <c r="Y599" s="51"/>
      <c r="Z599" s="51"/>
      <c r="AA599" s="52"/>
      <c r="AB599" s="54"/>
      <c r="AC599" s="54"/>
      <c r="AD599" s="54"/>
    </row>
    <row r="600" spans="1:30" ht="22.5" customHeight="1" thickBot="1" x14ac:dyDescent="0.25">
      <c r="A600" s="48"/>
      <c r="B600" s="66"/>
      <c r="C600" s="66"/>
      <c r="D600" s="66"/>
      <c r="E600" s="59"/>
      <c r="F600" s="1"/>
      <c r="G600" s="2"/>
      <c r="H600" s="2"/>
      <c r="I600" s="50"/>
      <c r="J600" s="50"/>
      <c r="K600" s="50"/>
      <c r="L600" s="50"/>
      <c r="M600" s="50"/>
      <c r="N600" s="50"/>
      <c r="O600" s="50"/>
      <c r="P600" s="50"/>
      <c r="Q600" s="50"/>
      <c r="R600" s="50"/>
      <c r="S600" s="50"/>
      <c r="T600" s="50"/>
      <c r="U600" s="50"/>
      <c r="V600" s="50"/>
      <c r="W600" s="50"/>
      <c r="X600" s="30"/>
      <c r="Y600" s="200" t="s">
        <v>1841</v>
      </c>
      <c r="Z600" s="200"/>
      <c r="AA600" s="200"/>
      <c r="AB600" s="54"/>
      <c r="AC600" s="54"/>
      <c r="AD600" s="54"/>
    </row>
    <row r="601" spans="1:30" ht="22.5" customHeight="1" thickBot="1" x14ac:dyDescent="0.25">
      <c r="A601" s="48"/>
      <c r="B601" s="66"/>
      <c r="C601" s="66"/>
      <c r="D601" s="66"/>
      <c r="E601" s="59"/>
      <c r="F601" s="1"/>
      <c r="G601" s="2"/>
      <c r="H601" s="2"/>
      <c r="I601" s="50"/>
      <c r="J601" s="50"/>
      <c r="K601" s="50"/>
      <c r="L601" s="50"/>
      <c r="M601" s="50"/>
      <c r="N601" s="50"/>
      <c r="O601" s="50"/>
      <c r="P601" s="50"/>
      <c r="Q601" s="50"/>
      <c r="R601" s="50"/>
      <c r="S601" s="50"/>
      <c r="T601" s="50"/>
      <c r="U601" s="50"/>
      <c r="V601" s="50"/>
      <c r="W601" s="50"/>
      <c r="X601" s="30"/>
      <c r="Y601" s="200"/>
      <c r="Z601" s="200"/>
      <c r="AA601" s="200"/>
      <c r="AB601" s="54"/>
      <c r="AC601" s="54"/>
      <c r="AD601" s="54"/>
    </row>
    <row r="602" spans="1:30" ht="22.5" customHeight="1" thickBot="1" x14ac:dyDescent="0.25">
      <c r="A602" s="48"/>
      <c r="B602" s="66"/>
      <c r="C602" s="66"/>
      <c r="D602" s="66"/>
      <c r="E602" s="59"/>
      <c r="F602" s="1"/>
      <c r="G602" s="2"/>
      <c r="H602" s="2"/>
      <c r="I602" s="50"/>
      <c r="J602" s="50"/>
      <c r="K602" s="50"/>
      <c r="L602" s="50"/>
      <c r="M602" s="50"/>
      <c r="N602" s="50"/>
      <c r="O602" s="50"/>
      <c r="P602" s="50"/>
      <c r="Q602" s="50"/>
      <c r="R602" s="50"/>
      <c r="S602" s="50"/>
      <c r="T602" s="50"/>
      <c r="U602" s="50"/>
      <c r="V602" s="50"/>
      <c r="W602" s="50"/>
      <c r="X602" s="30"/>
      <c r="Y602" s="197" t="s">
        <v>1</v>
      </c>
      <c r="Z602" s="197"/>
      <c r="AA602" s="40">
        <f>SUM(T84:T90)</f>
        <v>152.28571428571428</v>
      </c>
      <c r="AB602" s="54"/>
      <c r="AC602" s="54"/>
      <c r="AD602" s="54"/>
    </row>
    <row r="603" spans="1:30" ht="22.5" customHeight="1" thickBot="1" x14ac:dyDescent="0.25">
      <c r="A603" s="48"/>
      <c r="B603" s="66"/>
      <c r="C603" s="66"/>
      <c r="D603" s="66"/>
      <c r="E603" s="59"/>
      <c r="F603" s="1"/>
      <c r="G603" s="2"/>
      <c r="H603" s="2"/>
      <c r="I603" s="50"/>
      <c r="J603" s="50"/>
      <c r="K603" s="50"/>
      <c r="L603" s="50"/>
      <c r="M603" s="50"/>
      <c r="N603" s="50"/>
      <c r="O603" s="50"/>
      <c r="P603" s="50"/>
      <c r="Q603" s="50"/>
      <c r="R603" s="50"/>
      <c r="S603" s="50"/>
      <c r="T603" s="50"/>
      <c r="U603" s="50"/>
      <c r="V603" s="50"/>
      <c r="W603" s="50"/>
      <c r="X603" s="30"/>
      <c r="Y603" s="197" t="s">
        <v>2</v>
      </c>
      <c r="Z603" s="197"/>
      <c r="AA603" s="40">
        <f>SUM(N84:N90)</f>
        <v>152.28571428571428</v>
      </c>
      <c r="AB603" s="54"/>
      <c r="AC603" s="54"/>
      <c r="AD603" s="54"/>
    </row>
    <row r="604" spans="1:30" ht="22.5" customHeight="1" thickBot="1" x14ac:dyDescent="0.25">
      <c r="A604" s="48"/>
      <c r="B604" s="66"/>
      <c r="C604" s="66"/>
      <c r="D604" s="66"/>
      <c r="E604" s="59"/>
      <c r="F604" s="1"/>
      <c r="G604" s="2"/>
      <c r="H604" s="2"/>
      <c r="I604" s="50"/>
      <c r="J604" s="50"/>
      <c r="K604" s="50"/>
      <c r="L604" s="50"/>
      <c r="M604" s="50"/>
      <c r="N604" s="50"/>
      <c r="O604" s="50"/>
      <c r="P604" s="50"/>
      <c r="Q604" s="50"/>
      <c r="R604" s="50"/>
      <c r="S604" s="50"/>
      <c r="T604" s="50"/>
      <c r="U604" s="50"/>
      <c r="V604" s="50"/>
      <c r="W604" s="50"/>
      <c r="X604" s="30"/>
      <c r="Y604" s="197" t="s">
        <v>4</v>
      </c>
      <c r="Z604" s="197"/>
      <c r="AA604" s="133">
        <f>IF(SUM(S84:S90)=0,0,+(SUM(S84:S90)/AA602))</f>
        <v>9.3808630393996256E-2</v>
      </c>
      <c r="AB604" s="54"/>
      <c r="AC604" s="54"/>
      <c r="AD604" s="54"/>
    </row>
    <row r="605" spans="1:30" ht="22.5" customHeight="1" thickBot="1" x14ac:dyDescent="0.25">
      <c r="A605" s="48"/>
      <c r="B605" s="66"/>
      <c r="C605" s="66"/>
      <c r="D605" s="66"/>
      <c r="E605" s="59"/>
      <c r="F605" s="1"/>
      <c r="G605" s="2"/>
      <c r="H605" s="2"/>
      <c r="I605" s="50"/>
      <c r="J605" s="50"/>
      <c r="K605" s="50"/>
      <c r="L605" s="50"/>
      <c r="M605" s="50"/>
      <c r="N605" s="50"/>
      <c r="O605" s="50"/>
      <c r="P605" s="50"/>
      <c r="Q605" s="50"/>
      <c r="R605" s="50"/>
      <c r="S605" s="50"/>
      <c r="T605" s="50"/>
      <c r="U605" s="50"/>
      <c r="V605" s="50"/>
      <c r="W605" s="50"/>
      <c r="X605" s="30"/>
      <c r="Y605" s="197" t="s">
        <v>3</v>
      </c>
      <c r="Z605" s="197"/>
      <c r="AA605" s="134">
        <f>IF(SUM(R84:R90)=0,0,+(SUM(R84:R90)/AA603))</f>
        <v>9.3808630393996256E-2</v>
      </c>
      <c r="AB605" s="54"/>
      <c r="AC605" s="54"/>
      <c r="AD605" s="54"/>
    </row>
    <row r="606" spans="1:30" ht="22.5" customHeight="1" thickBot="1" x14ac:dyDescent="0.25">
      <c r="A606" s="48"/>
      <c r="B606" s="66"/>
      <c r="C606" s="66"/>
      <c r="D606" s="66"/>
      <c r="E606" s="59"/>
      <c r="F606" s="1"/>
      <c r="G606" s="2"/>
      <c r="H606" s="2"/>
      <c r="I606" s="50"/>
      <c r="J606" s="50"/>
      <c r="K606" s="50"/>
      <c r="L606" s="50"/>
      <c r="M606" s="50"/>
      <c r="N606" s="50"/>
      <c r="O606" s="50"/>
      <c r="P606" s="50"/>
      <c r="Q606" s="50"/>
      <c r="R606" s="50"/>
      <c r="S606" s="50"/>
      <c r="T606" s="50"/>
      <c r="U606" s="50"/>
      <c r="V606" s="50"/>
      <c r="W606" s="50"/>
      <c r="X606" s="30"/>
      <c r="Y606" s="51"/>
      <c r="Z606" s="51"/>
      <c r="AA606" s="52"/>
      <c r="AB606" s="54"/>
      <c r="AC606" s="54"/>
      <c r="AD606" s="54"/>
    </row>
    <row r="607" spans="1:30" ht="22.5" customHeight="1" thickBot="1" x14ac:dyDescent="0.25">
      <c r="A607" s="48"/>
      <c r="B607" s="66"/>
      <c r="C607" s="66"/>
      <c r="D607" s="66"/>
      <c r="E607" s="59"/>
      <c r="F607" s="1"/>
      <c r="G607" s="2"/>
      <c r="H607" s="2"/>
      <c r="I607" s="50"/>
      <c r="J607" s="50"/>
      <c r="K607" s="50"/>
      <c r="L607" s="50"/>
      <c r="M607" s="50"/>
      <c r="N607" s="50"/>
      <c r="O607" s="50"/>
      <c r="P607" s="50"/>
      <c r="Q607" s="50"/>
      <c r="R607" s="50"/>
      <c r="S607" s="50"/>
      <c r="T607" s="50"/>
      <c r="U607" s="50"/>
      <c r="V607" s="50"/>
      <c r="W607" s="50"/>
      <c r="X607" s="30"/>
      <c r="Y607" s="200" t="s">
        <v>1842</v>
      </c>
      <c r="Z607" s="200"/>
      <c r="AA607" s="200"/>
      <c r="AB607" s="54"/>
      <c r="AC607" s="54"/>
      <c r="AD607" s="54"/>
    </row>
    <row r="608" spans="1:30" ht="22.5" customHeight="1" thickBot="1" x14ac:dyDescent="0.25">
      <c r="A608" s="48"/>
      <c r="B608" s="66"/>
      <c r="C608" s="66"/>
      <c r="D608" s="66"/>
      <c r="E608" s="59"/>
      <c r="F608" s="1"/>
      <c r="G608" s="2"/>
      <c r="H608" s="2"/>
      <c r="I608" s="50"/>
      <c r="J608" s="50"/>
      <c r="K608" s="50"/>
      <c r="L608" s="50"/>
      <c r="M608" s="50"/>
      <c r="N608" s="50"/>
      <c r="O608" s="50"/>
      <c r="P608" s="50"/>
      <c r="Q608" s="50"/>
      <c r="R608" s="50"/>
      <c r="S608" s="50"/>
      <c r="T608" s="50"/>
      <c r="U608" s="50"/>
      <c r="V608" s="50"/>
      <c r="W608" s="50"/>
      <c r="X608" s="30"/>
      <c r="Y608" s="200"/>
      <c r="Z608" s="200"/>
      <c r="AA608" s="200"/>
      <c r="AB608" s="54"/>
      <c r="AC608" s="54"/>
      <c r="AD608" s="54"/>
    </row>
    <row r="609" spans="1:30" ht="22.5" customHeight="1" thickBot="1" x14ac:dyDescent="0.25">
      <c r="A609" s="48"/>
      <c r="B609" s="66"/>
      <c r="C609" s="66"/>
      <c r="D609" s="66"/>
      <c r="E609" s="59"/>
      <c r="F609" s="1"/>
      <c r="G609" s="2"/>
      <c r="H609" s="2"/>
      <c r="I609" s="50"/>
      <c r="J609" s="50"/>
      <c r="K609" s="50"/>
      <c r="L609" s="50"/>
      <c r="M609" s="50"/>
      <c r="N609" s="50"/>
      <c r="O609" s="50"/>
      <c r="P609" s="50"/>
      <c r="Q609" s="50"/>
      <c r="R609" s="50"/>
      <c r="S609" s="50"/>
      <c r="T609" s="50"/>
      <c r="U609" s="50"/>
      <c r="V609" s="50"/>
      <c r="W609" s="50"/>
      <c r="X609" s="30"/>
      <c r="Y609" s="197" t="s">
        <v>1</v>
      </c>
      <c r="Z609" s="197"/>
      <c r="AA609" s="40">
        <f>SUM(T91)</f>
        <v>23</v>
      </c>
      <c r="AB609" s="54"/>
      <c r="AC609" s="54"/>
      <c r="AD609" s="54"/>
    </row>
    <row r="610" spans="1:30" ht="22.5" customHeight="1" thickBot="1" x14ac:dyDescent="0.25">
      <c r="A610" s="48"/>
      <c r="B610" s="66"/>
      <c r="C610" s="66"/>
      <c r="D610" s="66"/>
      <c r="E610" s="59"/>
      <c r="F610" s="1"/>
      <c r="G610" s="2"/>
      <c r="H610" s="2"/>
      <c r="I610" s="50"/>
      <c r="J610" s="50"/>
      <c r="K610" s="50"/>
      <c r="L610" s="50"/>
      <c r="M610" s="50"/>
      <c r="N610" s="50"/>
      <c r="O610" s="50"/>
      <c r="P610" s="50"/>
      <c r="Q610" s="50"/>
      <c r="R610" s="50"/>
      <c r="S610" s="50"/>
      <c r="T610" s="50"/>
      <c r="U610" s="50"/>
      <c r="V610" s="50"/>
      <c r="W610" s="50"/>
      <c r="X610" s="30"/>
      <c r="Y610" s="197" t="s">
        <v>2</v>
      </c>
      <c r="Z610" s="197"/>
      <c r="AA610" s="40">
        <f>SUM(N91)</f>
        <v>23</v>
      </c>
      <c r="AB610" s="54"/>
      <c r="AC610" s="54"/>
      <c r="AD610" s="54"/>
    </row>
    <row r="611" spans="1:30" ht="22.5" customHeight="1" thickBot="1" x14ac:dyDescent="0.25">
      <c r="A611" s="48"/>
      <c r="B611" s="66"/>
      <c r="C611" s="66"/>
      <c r="D611" s="66"/>
      <c r="E611" s="59"/>
      <c r="F611" s="1"/>
      <c r="G611" s="2"/>
      <c r="H611" s="2"/>
      <c r="I611" s="50"/>
      <c r="J611" s="50"/>
      <c r="K611" s="50"/>
      <c r="L611" s="50"/>
      <c r="M611" s="50"/>
      <c r="N611" s="50"/>
      <c r="O611" s="50"/>
      <c r="P611" s="50"/>
      <c r="Q611" s="50"/>
      <c r="R611" s="50"/>
      <c r="S611" s="50"/>
      <c r="T611" s="50"/>
      <c r="U611" s="50"/>
      <c r="V611" s="50"/>
      <c r="W611" s="50"/>
      <c r="X611" s="30"/>
      <c r="Y611" s="197" t="s">
        <v>4</v>
      </c>
      <c r="Z611" s="197"/>
      <c r="AA611" s="133">
        <f>IF(SUM(S91)=0,0,+(SUM(S91)/AA609))</f>
        <v>0</v>
      </c>
      <c r="AB611" s="54"/>
      <c r="AC611" s="54"/>
      <c r="AD611" s="54"/>
    </row>
    <row r="612" spans="1:30" ht="22.5" customHeight="1" thickBot="1" x14ac:dyDescent="0.25">
      <c r="A612" s="48"/>
      <c r="B612" s="66"/>
      <c r="C612" s="66"/>
      <c r="D612" s="66"/>
      <c r="E612" s="59"/>
      <c r="F612" s="1"/>
      <c r="G612" s="2"/>
      <c r="H612" s="2"/>
      <c r="I612" s="50"/>
      <c r="J612" s="50"/>
      <c r="K612" s="50"/>
      <c r="L612" s="50"/>
      <c r="M612" s="50"/>
      <c r="N612" s="50"/>
      <c r="O612" s="50"/>
      <c r="P612" s="50"/>
      <c r="Q612" s="50"/>
      <c r="R612" s="50"/>
      <c r="S612" s="50"/>
      <c r="T612" s="50"/>
      <c r="U612" s="50"/>
      <c r="V612" s="50"/>
      <c r="W612" s="50"/>
      <c r="X612" s="30"/>
      <c r="Y612" s="197" t="s">
        <v>3</v>
      </c>
      <c r="Z612" s="197"/>
      <c r="AA612" s="134">
        <f>IF(SUM(R91)=0,0,+(SUM(R91)/AA610))</f>
        <v>0</v>
      </c>
      <c r="AB612" s="54"/>
      <c r="AC612" s="54"/>
      <c r="AD612" s="54"/>
    </row>
    <row r="613" spans="1:30" ht="22.5" customHeight="1" thickBot="1" x14ac:dyDescent="0.25">
      <c r="A613" s="48"/>
      <c r="B613" s="66"/>
      <c r="C613" s="66"/>
      <c r="D613" s="66"/>
      <c r="E613" s="59"/>
      <c r="F613" s="1"/>
      <c r="G613" s="2"/>
      <c r="H613" s="2"/>
      <c r="I613" s="50"/>
      <c r="J613" s="50"/>
      <c r="K613" s="50"/>
      <c r="L613" s="50"/>
      <c r="M613" s="50"/>
      <c r="N613" s="50"/>
      <c r="O613" s="50"/>
      <c r="P613" s="50"/>
      <c r="Q613" s="50"/>
      <c r="R613" s="50"/>
      <c r="S613" s="50"/>
      <c r="T613" s="50"/>
      <c r="U613" s="50"/>
      <c r="V613" s="50"/>
      <c r="W613" s="50"/>
      <c r="X613" s="30"/>
      <c r="Y613" s="51"/>
      <c r="Z613" s="51"/>
      <c r="AA613" s="52"/>
      <c r="AB613" s="54"/>
      <c r="AC613" s="54"/>
      <c r="AD613" s="54"/>
    </row>
    <row r="614" spans="1:30" ht="22.5" customHeight="1" thickBot="1" x14ac:dyDescent="0.25">
      <c r="A614" s="48"/>
      <c r="B614" s="66"/>
      <c r="C614" s="66"/>
      <c r="D614" s="66"/>
      <c r="E614" s="59"/>
      <c r="F614" s="1"/>
      <c r="G614" s="2"/>
      <c r="H614" s="2"/>
      <c r="I614" s="50"/>
      <c r="J614" s="50"/>
      <c r="K614" s="50"/>
      <c r="L614" s="50"/>
      <c r="M614" s="50"/>
      <c r="N614" s="50"/>
      <c r="O614" s="50"/>
      <c r="P614" s="50"/>
      <c r="Q614" s="50"/>
      <c r="R614" s="50"/>
      <c r="S614" s="50"/>
      <c r="T614" s="50"/>
      <c r="U614" s="50"/>
      <c r="V614" s="50"/>
      <c r="W614" s="50"/>
      <c r="X614" s="30"/>
      <c r="Y614" s="200" t="s">
        <v>1843</v>
      </c>
      <c r="Z614" s="200"/>
      <c r="AA614" s="200"/>
      <c r="AB614" s="54"/>
      <c r="AC614" s="54"/>
      <c r="AD614" s="54"/>
    </row>
    <row r="615" spans="1:30" ht="22.5" customHeight="1" thickBot="1" x14ac:dyDescent="0.25">
      <c r="A615" s="48"/>
      <c r="B615" s="66"/>
      <c r="C615" s="66"/>
      <c r="D615" s="66"/>
      <c r="E615" s="59"/>
      <c r="F615" s="1"/>
      <c r="G615" s="2"/>
      <c r="H615" s="2"/>
      <c r="I615" s="50"/>
      <c r="J615" s="50"/>
      <c r="K615" s="50"/>
      <c r="L615" s="50"/>
      <c r="M615" s="50"/>
      <c r="N615" s="50"/>
      <c r="O615" s="50"/>
      <c r="P615" s="50"/>
      <c r="Q615" s="50"/>
      <c r="R615" s="50"/>
      <c r="S615" s="50"/>
      <c r="T615" s="50"/>
      <c r="U615" s="50"/>
      <c r="V615" s="50"/>
      <c r="W615" s="50"/>
      <c r="X615" s="30"/>
      <c r="Y615" s="200"/>
      <c r="Z615" s="200"/>
      <c r="AA615" s="200"/>
      <c r="AB615" s="54"/>
      <c r="AC615" s="54"/>
      <c r="AD615" s="54"/>
    </row>
    <row r="616" spans="1:30" ht="22.5" customHeight="1" thickBot="1" x14ac:dyDescent="0.25">
      <c r="A616" s="48"/>
      <c r="B616" s="66"/>
      <c r="C616" s="66"/>
      <c r="D616" s="66"/>
      <c r="E616" s="59"/>
      <c r="F616" s="1"/>
      <c r="G616" s="2"/>
      <c r="H616" s="2"/>
      <c r="I616" s="50"/>
      <c r="J616" s="50"/>
      <c r="K616" s="50"/>
      <c r="L616" s="50"/>
      <c r="M616" s="50"/>
      <c r="N616" s="50"/>
      <c r="O616" s="50"/>
      <c r="P616" s="50"/>
      <c r="Q616" s="50"/>
      <c r="R616" s="50"/>
      <c r="S616" s="50"/>
      <c r="T616" s="50"/>
      <c r="U616" s="50"/>
      <c r="V616" s="50"/>
      <c r="W616" s="50"/>
      <c r="X616" s="30"/>
      <c r="Y616" s="197" t="s">
        <v>1</v>
      </c>
      <c r="Z616" s="197"/>
      <c r="AA616" s="40">
        <f>SUM(T92:T103)</f>
        <v>235.42857142857142</v>
      </c>
      <c r="AB616" s="54"/>
      <c r="AC616" s="54"/>
      <c r="AD616" s="54"/>
    </row>
    <row r="617" spans="1:30" ht="22.5" customHeight="1" thickBot="1" x14ac:dyDescent="0.25">
      <c r="A617" s="48"/>
      <c r="B617" s="66"/>
      <c r="C617" s="66"/>
      <c r="D617" s="66"/>
      <c r="E617" s="59"/>
      <c r="F617" s="1"/>
      <c r="G617" s="2"/>
      <c r="H617" s="2"/>
      <c r="I617" s="50"/>
      <c r="J617" s="50"/>
      <c r="K617" s="50"/>
      <c r="L617" s="50"/>
      <c r="M617" s="50"/>
      <c r="N617" s="50"/>
      <c r="O617" s="50"/>
      <c r="P617" s="50"/>
      <c r="Q617" s="50"/>
      <c r="R617" s="50"/>
      <c r="S617" s="50"/>
      <c r="T617" s="50"/>
      <c r="U617" s="50"/>
      <c r="V617" s="50"/>
      <c r="W617" s="50"/>
      <c r="X617" s="30"/>
      <c r="Y617" s="197" t="s">
        <v>2</v>
      </c>
      <c r="Z617" s="197"/>
      <c r="AA617" s="40">
        <f>SUM(N92:N103)</f>
        <v>235.42857142857142</v>
      </c>
      <c r="AB617" s="54"/>
      <c r="AC617" s="54"/>
      <c r="AD617" s="54"/>
    </row>
    <row r="618" spans="1:30" ht="22.5" customHeight="1" thickBot="1" x14ac:dyDescent="0.25">
      <c r="A618" s="48"/>
      <c r="B618" s="66"/>
      <c r="C618" s="66"/>
      <c r="D618" s="66"/>
      <c r="E618" s="59"/>
      <c r="F618" s="1"/>
      <c r="G618" s="2"/>
      <c r="H618" s="2"/>
      <c r="I618" s="50"/>
      <c r="J618" s="50"/>
      <c r="K618" s="50"/>
      <c r="L618" s="50"/>
      <c r="M618" s="50"/>
      <c r="N618" s="50"/>
      <c r="O618" s="50"/>
      <c r="P618" s="50"/>
      <c r="Q618" s="50"/>
      <c r="R618" s="50"/>
      <c r="S618" s="50"/>
      <c r="T618" s="50"/>
      <c r="U618" s="50"/>
      <c r="V618" s="50"/>
      <c r="W618" s="50"/>
      <c r="X618" s="30"/>
      <c r="Y618" s="197" t="s">
        <v>4</v>
      </c>
      <c r="Z618" s="197"/>
      <c r="AA618" s="133">
        <f>IF(SUM(S92:S103)=0,0,+(SUM(S92:S103)/AA616))</f>
        <v>0.30339805825242722</v>
      </c>
      <c r="AB618" s="54"/>
      <c r="AC618" s="54"/>
      <c r="AD618" s="54"/>
    </row>
    <row r="619" spans="1:30" ht="22.5" customHeight="1" thickBot="1" x14ac:dyDescent="0.25">
      <c r="A619" s="48"/>
      <c r="B619" s="66"/>
      <c r="C619" s="66"/>
      <c r="D619" s="66"/>
      <c r="E619" s="59"/>
      <c r="F619" s="1"/>
      <c r="G619" s="2"/>
      <c r="H619" s="2"/>
      <c r="I619" s="50"/>
      <c r="J619" s="50"/>
      <c r="K619" s="50"/>
      <c r="L619" s="50"/>
      <c r="M619" s="50"/>
      <c r="N619" s="50"/>
      <c r="O619" s="50"/>
      <c r="P619" s="50"/>
      <c r="Q619" s="50"/>
      <c r="R619" s="50"/>
      <c r="S619" s="50"/>
      <c r="T619" s="50"/>
      <c r="U619" s="50"/>
      <c r="V619" s="50"/>
      <c r="W619" s="50"/>
      <c r="X619" s="30"/>
      <c r="Y619" s="197" t="s">
        <v>3</v>
      </c>
      <c r="Z619" s="197"/>
      <c r="AA619" s="134">
        <f>IF(SUM(R92:R103)=0,0,+(SUM(R92:R103)/AA617))</f>
        <v>0.30339805825242722</v>
      </c>
      <c r="AB619" s="54"/>
      <c r="AC619" s="54"/>
      <c r="AD619" s="54"/>
    </row>
    <row r="620" spans="1:30" ht="22.5" customHeight="1" thickBot="1" x14ac:dyDescent="0.25">
      <c r="A620" s="48"/>
      <c r="B620" s="66"/>
      <c r="C620" s="66"/>
      <c r="D620" s="66"/>
      <c r="E620" s="59"/>
      <c r="F620" s="1"/>
      <c r="G620" s="2"/>
      <c r="H620" s="2"/>
      <c r="I620" s="50"/>
      <c r="J620" s="50"/>
      <c r="K620" s="50"/>
      <c r="L620" s="50"/>
      <c r="M620" s="50"/>
      <c r="N620" s="50"/>
      <c r="O620" s="50"/>
      <c r="P620" s="50"/>
      <c r="Q620" s="50"/>
      <c r="R620" s="50"/>
      <c r="S620" s="50"/>
      <c r="T620" s="50"/>
      <c r="U620" s="50"/>
      <c r="V620" s="50"/>
      <c r="W620" s="50"/>
      <c r="X620" s="30"/>
      <c r="Y620" s="51"/>
      <c r="Z620" s="51"/>
      <c r="AA620" s="52"/>
      <c r="AB620" s="54"/>
      <c r="AC620" s="54"/>
      <c r="AD620" s="54"/>
    </row>
    <row r="621" spans="1:30" ht="22.5" customHeight="1" thickBot="1" x14ac:dyDescent="0.25">
      <c r="A621" s="48"/>
      <c r="B621" s="66"/>
      <c r="C621" s="66"/>
      <c r="D621" s="66"/>
      <c r="E621" s="59"/>
      <c r="F621" s="1"/>
      <c r="G621" s="2"/>
      <c r="H621" s="2"/>
      <c r="I621" s="50"/>
      <c r="J621" s="50"/>
      <c r="K621" s="50"/>
      <c r="L621" s="50"/>
      <c r="M621" s="50"/>
      <c r="N621" s="50"/>
      <c r="O621" s="50"/>
      <c r="P621" s="50"/>
      <c r="Q621" s="50"/>
      <c r="R621" s="50"/>
      <c r="S621" s="50"/>
      <c r="T621" s="50"/>
      <c r="U621" s="50"/>
      <c r="V621" s="50"/>
      <c r="W621" s="50"/>
      <c r="X621" s="30"/>
      <c r="Y621" s="200" t="s">
        <v>1773</v>
      </c>
      <c r="Z621" s="200"/>
      <c r="AA621" s="200"/>
      <c r="AB621" s="54"/>
      <c r="AC621" s="54"/>
      <c r="AD621" s="54"/>
    </row>
    <row r="622" spans="1:30" ht="22.5" customHeight="1" thickBot="1" x14ac:dyDescent="0.25">
      <c r="A622" s="48"/>
      <c r="B622" s="66"/>
      <c r="C622" s="66"/>
      <c r="D622" s="66"/>
      <c r="E622" s="59"/>
      <c r="F622" s="1"/>
      <c r="G622" s="2"/>
      <c r="H622" s="2"/>
      <c r="I622" s="50"/>
      <c r="J622" s="50"/>
      <c r="K622" s="50"/>
      <c r="L622" s="50"/>
      <c r="M622" s="50"/>
      <c r="N622" s="50"/>
      <c r="O622" s="50"/>
      <c r="P622" s="50"/>
      <c r="Q622" s="50"/>
      <c r="R622" s="50"/>
      <c r="S622" s="50"/>
      <c r="T622" s="50"/>
      <c r="U622" s="50"/>
      <c r="V622" s="50"/>
      <c r="W622" s="50"/>
      <c r="X622" s="30"/>
      <c r="Y622" s="200"/>
      <c r="Z622" s="200"/>
      <c r="AA622" s="200"/>
      <c r="AB622" s="54"/>
      <c r="AC622" s="54"/>
      <c r="AD622" s="54"/>
    </row>
    <row r="623" spans="1:30" ht="22.5" customHeight="1" thickBot="1" x14ac:dyDescent="0.25">
      <c r="A623" s="48"/>
      <c r="B623" s="66"/>
      <c r="C623" s="66"/>
      <c r="D623" s="66"/>
      <c r="E623" s="59"/>
      <c r="F623" s="1"/>
      <c r="G623" s="2"/>
      <c r="H623" s="2"/>
      <c r="I623" s="50"/>
      <c r="J623" s="50"/>
      <c r="K623" s="50"/>
      <c r="L623" s="50"/>
      <c r="M623" s="50"/>
      <c r="N623" s="50"/>
      <c r="O623" s="50"/>
      <c r="P623" s="50"/>
      <c r="Q623" s="50"/>
      <c r="R623" s="50"/>
      <c r="S623" s="50"/>
      <c r="T623" s="50"/>
      <c r="U623" s="50"/>
      <c r="V623" s="50"/>
      <c r="W623" s="50"/>
      <c r="X623" s="30"/>
      <c r="Y623" s="197" t="s">
        <v>1</v>
      </c>
      <c r="Z623" s="197"/>
      <c r="AA623" s="40">
        <f>SUM(T104:T120)</f>
        <v>307</v>
      </c>
      <c r="AB623" s="54"/>
      <c r="AC623" s="54"/>
      <c r="AD623" s="54"/>
    </row>
    <row r="624" spans="1:30" ht="22.5" customHeight="1" thickBot="1" x14ac:dyDescent="0.25">
      <c r="A624" s="48"/>
      <c r="B624" s="66"/>
      <c r="C624" s="66"/>
      <c r="D624" s="66"/>
      <c r="E624" s="59"/>
      <c r="F624" s="1"/>
      <c r="G624" s="2"/>
      <c r="H624" s="2"/>
      <c r="I624" s="50"/>
      <c r="J624" s="50"/>
      <c r="K624" s="50"/>
      <c r="L624" s="50"/>
      <c r="M624" s="50"/>
      <c r="N624" s="50"/>
      <c r="O624" s="50"/>
      <c r="P624" s="50"/>
      <c r="Q624" s="50"/>
      <c r="R624" s="50"/>
      <c r="S624" s="50"/>
      <c r="T624" s="50"/>
      <c r="U624" s="50"/>
      <c r="V624" s="50"/>
      <c r="W624" s="50"/>
      <c r="X624" s="30"/>
      <c r="Y624" s="197" t="s">
        <v>2</v>
      </c>
      <c r="Z624" s="197"/>
      <c r="AA624" s="40">
        <f>SUM(N104:N120)</f>
        <v>307</v>
      </c>
      <c r="AB624" s="54"/>
      <c r="AC624" s="54"/>
      <c r="AD624" s="54"/>
    </row>
    <row r="625" spans="1:30" ht="22.5" customHeight="1" thickBot="1" x14ac:dyDescent="0.25">
      <c r="A625" s="48"/>
      <c r="B625" s="66"/>
      <c r="C625" s="66"/>
      <c r="D625" s="66"/>
      <c r="E625" s="59"/>
      <c r="F625" s="1"/>
      <c r="G625" s="2"/>
      <c r="H625" s="2"/>
      <c r="I625" s="50"/>
      <c r="J625" s="50"/>
      <c r="K625" s="50"/>
      <c r="L625" s="50"/>
      <c r="M625" s="50"/>
      <c r="N625" s="50"/>
      <c r="O625" s="50"/>
      <c r="P625" s="50"/>
      <c r="Q625" s="50"/>
      <c r="R625" s="50"/>
      <c r="S625" s="50"/>
      <c r="T625" s="50"/>
      <c r="U625" s="50"/>
      <c r="V625" s="50"/>
      <c r="W625" s="50"/>
      <c r="X625" s="30"/>
      <c r="Y625" s="197" t="s">
        <v>4</v>
      </c>
      <c r="Z625" s="197"/>
      <c r="AA625" s="133">
        <f>IF(SUM(S104:S120)=0,0,+(SUM(S104:S120)/AA623))</f>
        <v>0.47557003257328989</v>
      </c>
      <c r="AB625" s="54"/>
      <c r="AC625" s="54"/>
      <c r="AD625" s="54"/>
    </row>
    <row r="626" spans="1:30" ht="22.5" customHeight="1" thickBot="1" x14ac:dyDescent="0.25">
      <c r="A626" s="48"/>
      <c r="B626" s="66"/>
      <c r="C626" s="66"/>
      <c r="D626" s="66"/>
      <c r="E626" s="59"/>
      <c r="F626" s="1"/>
      <c r="G626" s="2"/>
      <c r="H626" s="2"/>
      <c r="I626" s="50"/>
      <c r="J626" s="50"/>
      <c r="K626" s="50"/>
      <c r="L626" s="50"/>
      <c r="M626" s="50"/>
      <c r="N626" s="50"/>
      <c r="O626" s="50"/>
      <c r="P626" s="50"/>
      <c r="Q626" s="50"/>
      <c r="R626" s="50"/>
      <c r="S626" s="50"/>
      <c r="T626" s="50"/>
      <c r="U626" s="50"/>
      <c r="V626" s="50"/>
      <c r="W626" s="50"/>
      <c r="X626" s="30"/>
      <c r="Y626" s="197" t="s">
        <v>3</v>
      </c>
      <c r="Z626" s="197"/>
      <c r="AA626" s="134">
        <f>IF(SUM(R104:R120)=0,0,+(SUM(R104:R120)/AA624))</f>
        <v>0.47557003257328989</v>
      </c>
      <c r="AB626" s="54"/>
      <c r="AC626" s="54"/>
      <c r="AD626" s="54"/>
    </row>
    <row r="627" spans="1:30" ht="22.5" customHeight="1" thickBot="1" x14ac:dyDescent="0.25">
      <c r="A627" s="48"/>
      <c r="B627" s="66"/>
      <c r="C627" s="66"/>
      <c r="D627" s="66"/>
      <c r="E627" s="59"/>
      <c r="F627" s="1"/>
      <c r="G627" s="2"/>
      <c r="H627" s="2"/>
      <c r="I627" s="50"/>
      <c r="J627" s="50"/>
      <c r="K627" s="50"/>
      <c r="L627" s="50"/>
      <c r="M627" s="50"/>
      <c r="N627" s="50"/>
      <c r="O627" s="50"/>
      <c r="P627" s="50"/>
      <c r="Q627" s="50"/>
      <c r="R627" s="50"/>
      <c r="S627" s="50"/>
      <c r="T627" s="50"/>
      <c r="U627" s="50"/>
      <c r="V627" s="50"/>
      <c r="W627" s="50"/>
      <c r="X627" s="30"/>
      <c r="Y627" s="51"/>
      <c r="Z627" s="51"/>
      <c r="AA627" s="52"/>
      <c r="AB627" s="54"/>
      <c r="AC627" s="54"/>
      <c r="AD627" s="54"/>
    </row>
    <row r="628" spans="1:30" ht="22.5" customHeight="1" thickBot="1" x14ac:dyDescent="0.25">
      <c r="A628" s="48"/>
      <c r="B628" s="66"/>
      <c r="C628" s="66"/>
      <c r="D628" s="66"/>
      <c r="E628" s="59"/>
      <c r="F628" s="1"/>
      <c r="G628" s="2"/>
      <c r="H628" s="2"/>
      <c r="I628" s="50"/>
      <c r="J628" s="50"/>
      <c r="K628" s="50"/>
      <c r="L628" s="50"/>
      <c r="M628" s="50"/>
      <c r="N628" s="50"/>
      <c r="O628" s="50"/>
      <c r="P628" s="50"/>
      <c r="Q628" s="50"/>
      <c r="R628" s="50"/>
      <c r="S628" s="50"/>
      <c r="T628" s="50"/>
      <c r="U628" s="50"/>
      <c r="V628" s="50"/>
      <c r="W628" s="50"/>
      <c r="X628" s="30"/>
      <c r="Y628" s="200" t="s">
        <v>1844</v>
      </c>
      <c r="Z628" s="200"/>
      <c r="AA628" s="200"/>
      <c r="AB628" s="54"/>
      <c r="AC628" s="54"/>
      <c r="AD628" s="54"/>
    </row>
    <row r="629" spans="1:30" ht="22.5" customHeight="1" thickBot="1" x14ac:dyDescent="0.25">
      <c r="A629" s="48"/>
      <c r="B629" s="66"/>
      <c r="C629" s="66"/>
      <c r="D629" s="66"/>
      <c r="E629" s="59"/>
      <c r="F629" s="1"/>
      <c r="G629" s="2"/>
      <c r="H629" s="2"/>
      <c r="I629" s="50"/>
      <c r="J629" s="50"/>
      <c r="K629" s="50"/>
      <c r="L629" s="50"/>
      <c r="M629" s="50"/>
      <c r="N629" s="50"/>
      <c r="O629" s="50"/>
      <c r="P629" s="50"/>
      <c r="Q629" s="50"/>
      <c r="R629" s="50"/>
      <c r="S629" s="50"/>
      <c r="T629" s="50"/>
      <c r="U629" s="50"/>
      <c r="V629" s="50"/>
      <c r="W629" s="50"/>
      <c r="X629" s="30"/>
      <c r="Y629" s="200"/>
      <c r="Z629" s="200"/>
      <c r="AA629" s="200"/>
      <c r="AB629" s="54"/>
      <c r="AC629" s="54"/>
      <c r="AD629" s="54"/>
    </row>
    <row r="630" spans="1:30" ht="22.5" customHeight="1" thickBot="1" x14ac:dyDescent="0.25">
      <c r="A630" s="48"/>
      <c r="B630" s="66"/>
      <c r="C630" s="66"/>
      <c r="D630" s="66"/>
      <c r="E630" s="59"/>
      <c r="F630" s="1"/>
      <c r="G630" s="2"/>
      <c r="H630" s="2"/>
      <c r="I630" s="50"/>
      <c r="J630" s="50"/>
      <c r="K630" s="50"/>
      <c r="L630" s="50"/>
      <c r="M630" s="50"/>
      <c r="N630" s="50"/>
      <c r="O630" s="50"/>
      <c r="P630" s="50"/>
      <c r="Q630" s="50"/>
      <c r="R630" s="50"/>
      <c r="S630" s="50"/>
      <c r="T630" s="50"/>
      <c r="U630" s="50"/>
      <c r="V630" s="50"/>
      <c r="W630" s="50"/>
      <c r="X630" s="30"/>
      <c r="Y630" s="197" t="s">
        <v>1</v>
      </c>
      <c r="Z630" s="197"/>
      <c r="AA630" s="40">
        <f>SUM(T121:T131)</f>
        <v>274.57142857142856</v>
      </c>
      <c r="AB630" s="54"/>
      <c r="AC630" s="54"/>
      <c r="AD630" s="54"/>
    </row>
    <row r="631" spans="1:30" ht="22.5" customHeight="1" thickBot="1" x14ac:dyDescent="0.25">
      <c r="A631" s="48"/>
      <c r="B631" s="66"/>
      <c r="C631" s="66"/>
      <c r="D631" s="66"/>
      <c r="E631" s="59"/>
      <c r="F631" s="1"/>
      <c r="G631" s="2"/>
      <c r="H631" s="2"/>
      <c r="I631" s="50"/>
      <c r="J631" s="50"/>
      <c r="K631" s="50"/>
      <c r="L631" s="50"/>
      <c r="M631" s="50"/>
      <c r="N631" s="50"/>
      <c r="O631" s="50"/>
      <c r="P631" s="50"/>
      <c r="Q631" s="50"/>
      <c r="R631" s="50"/>
      <c r="S631" s="50"/>
      <c r="T631" s="50"/>
      <c r="U631" s="50"/>
      <c r="V631" s="50"/>
      <c r="W631" s="50"/>
      <c r="X631" s="30"/>
      <c r="Y631" s="197" t="s">
        <v>2</v>
      </c>
      <c r="Z631" s="197"/>
      <c r="AA631" s="40">
        <f>SUM(N121:N131)</f>
        <v>274.57142857142856</v>
      </c>
      <c r="AB631" s="54"/>
      <c r="AC631" s="54"/>
      <c r="AD631" s="54"/>
    </row>
    <row r="632" spans="1:30" ht="22.5" customHeight="1" thickBot="1" x14ac:dyDescent="0.25">
      <c r="A632" s="48"/>
      <c r="B632" s="66"/>
      <c r="C632" s="66"/>
      <c r="D632" s="66"/>
      <c r="E632" s="59"/>
      <c r="F632" s="1"/>
      <c r="G632" s="2"/>
      <c r="H632" s="2"/>
      <c r="I632" s="50"/>
      <c r="J632" s="50"/>
      <c r="K632" s="50"/>
      <c r="L632" s="50"/>
      <c r="M632" s="50"/>
      <c r="N632" s="50"/>
      <c r="O632" s="50"/>
      <c r="P632" s="50"/>
      <c r="Q632" s="50"/>
      <c r="R632" s="50"/>
      <c r="S632" s="50"/>
      <c r="T632" s="50"/>
      <c r="U632" s="50"/>
      <c r="V632" s="50"/>
      <c r="W632" s="50"/>
      <c r="X632" s="30"/>
      <c r="Y632" s="197" t="s">
        <v>4</v>
      </c>
      <c r="Z632" s="197"/>
      <c r="AA632" s="133">
        <f>IF(SUM(S121:S131)=0,0,+(SUM(S121:S131)/AA630))</f>
        <v>0.11654526534859522</v>
      </c>
      <c r="AB632" s="54"/>
      <c r="AC632" s="54"/>
      <c r="AD632" s="54"/>
    </row>
    <row r="633" spans="1:30" ht="22.5" customHeight="1" thickBot="1" x14ac:dyDescent="0.25">
      <c r="A633" s="48"/>
      <c r="B633" s="66"/>
      <c r="C633" s="66"/>
      <c r="D633" s="66"/>
      <c r="E633" s="59"/>
      <c r="F633" s="1"/>
      <c r="G633" s="2"/>
      <c r="H633" s="2"/>
      <c r="I633" s="50"/>
      <c r="J633" s="50"/>
      <c r="K633" s="50"/>
      <c r="L633" s="50"/>
      <c r="M633" s="50"/>
      <c r="N633" s="50"/>
      <c r="O633" s="50"/>
      <c r="P633" s="50"/>
      <c r="Q633" s="50"/>
      <c r="R633" s="50"/>
      <c r="S633" s="50"/>
      <c r="T633" s="50"/>
      <c r="U633" s="50"/>
      <c r="V633" s="50"/>
      <c r="W633" s="50"/>
      <c r="X633" s="30"/>
      <c r="Y633" s="197" t="s">
        <v>3</v>
      </c>
      <c r="Z633" s="197"/>
      <c r="AA633" s="134">
        <f>IF(SUM(R121:R131)=0,0,+(SUM(R121:R131)/AA631))</f>
        <v>0.11654526534859522</v>
      </c>
      <c r="AB633" s="54"/>
      <c r="AC633" s="54"/>
      <c r="AD633" s="54"/>
    </row>
    <row r="634" spans="1:30" ht="22.5" customHeight="1" thickBot="1" x14ac:dyDescent="0.25">
      <c r="A634" s="48"/>
      <c r="B634" s="66"/>
      <c r="C634" s="66"/>
      <c r="D634" s="66"/>
      <c r="E634" s="59"/>
      <c r="F634" s="1"/>
      <c r="G634" s="2"/>
      <c r="H634" s="2"/>
      <c r="I634" s="50"/>
      <c r="J634" s="50"/>
      <c r="K634" s="50"/>
      <c r="L634" s="50"/>
      <c r="M634" s="50"/>
      <c r="N634" s="50"/>
      <c r="O634" s="50"/>
      <c r="P634" s="50"/>
      <c r="Q634" s="50"/>
      <c r="R634" s="50"/>
      <c r="S634" s="50"/>
      <c r="T634" s="50"/>
      <c r="U634" s="50"/>
      <c r="V634" s="50"/>
      <c r="W634" s="50"/>
      <c r="X634" s="30"/>
      <c r="Y634" s="51"/>
      <c r="Z634" s="51"/>
      <c r="AA634" s="52"/>
      <c r="AB634" s="54"/>
      <c r="AC634" s="54"/>
      <c r="AD634" s="54"/>
    </row>
    <row r="635" spans="1:30" ht="22.5" customHeight="1" thickBot="1" x14ac:dyDescent="0.25">
      <c r="A635" s="48"/>
      <c r="B635" s="66"/>
      <c r="C635" s="66"/>
      <c r="D635" s="66"/>
      <c r="E635" s="59"/>
      <c r="F635" s="1"/>
      <c r="G635" s="2"/>
      <c r="H635" s="2"/>
      <c r="I635" s="50"/>
      <c r="J635" s="50"/>
      <c r="K635" s="50"/>
      <c r="L635" s="50"/>
      <c r="M635" s="50"/>
      <c r="N635" s="50"/>
      <c r="O635" s="50"/>
      <c r="P635" s="50"/>
      <c r="Q635" s="50"/>
      <c r="R635" s="50"/>
      <c r="S635" s="50"/>
      <c r="T635" s="50"/>
      <c r="U635" s="50"/>
      <c r="V635" s="50"/>
      <c r="W635" s="50"/>
      <c r="X635" s="30"/>
      <c r="Y635" s="200" t="s">
        <v>1680</v>
      </c>
      <c r="Z635" s="200"/>
      <c r="AA635" s="200"/>
      <c r="AB635" s="54"/>
      <c r="AC635" s="54"/>
      <c r="AD635" s="54"/>
    </row>
    <row r="636" spans="1:30" ht="22.5" customHeight="1" thickBot="1" x14ac:dyDescent="0.25">
      <c r="A636" s="48"/>
      <c r="B636" s="66"/>
      <c r="C636" s="66"/>
      <c r="D636" s="66"/>
      <c r="E636" s="59"/>
      <c r="F636" s="1"/>
      <c r="G636" s="2"/>
      <c r="H636" s="2"/>
      <c r="I636" s="50"/>
      <c r="J636" s="50"/>
      <c r="K636" s="50"/>
      <c r="L636" s="50"/>
      <c r="M636" s="50"/>
      <c r="N636" s="50"/>
      <c r="O636" s="50"/>
      <c r="P636" s="50"/>
      <c r="Q636" s="50"/>
      <c r="R636" s="50"/>
      <c r="S636" s="50"/>
      <c r="T636" s="50"/>
      <c r="U636" s="50"/>
      <c r="V636" s="50"/>
      <c r="W636" s="50"/>
      <c r="X636" s="30"/>
      <c r="Y636" s="200"/>
      <c r="Z636" s="200"/>
      <c r="AA636" s="200"/>
      <c r="AB636" s="54"/>
      <c r="AC636" s="54"/>
      <c r="AD636" s="54"/>
    </row>
    <row r="637" spans="1:30" ht="22.5" customHeight="1" thickBot="1" x14ac:dyDescent="0.25">
      <c r="A637" s="48"/>
      <c r="B637" s="66"/>
      <c r="C637" s="66"/>
      <c r="D637" s="66"/>
      <c r="E637" s="59"/>
      <c r="F637" s="1"/>
      <c r="G637" s="2"/>
      <c r="H637" s="2"/>
      <c r="I637" s="50"/>
      <c r="J637" s="50"/>
      <c r="K637" s="50"/>
      <c r="L637" s="50"/>
      <c r="M637" s="50"/>
      <c r="N637" s="50"/>
      <c r="O637" s="50"/>
      <c r="P637" s="50"/>
      <c r="Q637" s="50"/>
      <c r="R637" s="50"/>
      <c r="S637" s="50"/>
      <c r="T637" s="50"/>
      <c r="U637" s="50"/>
      <c r="V637" s="50"/>
      <c r="W637" s="50"/>
      <c r="X637" s="30"/>
      <c r="Y637" s="197" t="s">
        <v>1</v>
      </c>
      <c r="Z637" s="197"/>
      <c r="AA637" s="40">
        <f>SUM(T132:T133)</f>
        <v>15.571428571428571</v>
      </c>
      <c r="AB637" s="54"/>
      <c r="AC637" s="54"/>
      <c r="AD637" s="54"/>
    </row>
    <row r="638" spans="1:30" ht="22.5" customHeight="1" thickBot="1" x14ac:dyDescent="0.25">
      <c r="A638" s="48"/>
      <c r="B638" s="66"/>
      <c r="C638" s="66"/>
      <c r="D638" s="66"/>
      <c r="E638" s="59"/>
      <c r="F638" s="1"/>
      <c r="G638" s="2"/>
      <c r="H638" s="2"/>
      <c r="I638" s="50"/>
      <c r="J638" s="50"/>
      <c r="K638" s="50"/>
      <c r="L638" s="50"/>
      <c r="M638" s="50"/>
      <c r="N638" s="50"/>
      <c r="O638" s="50"/>
      <c r="P638" s="50"/>
      <c r="Q638" s="50"/>
      <c r="R638" s="50"/>
      <c r="S638" s="50"/>
      <c r="T638" s="50"/>
      <c r="U638" s="50"/>
      <c r="V638" s="50"/>
      <c r="W638" s="50"/>
      <c r="X638" s="30"/>
      <c r="Y638" s="197" t="s">
        <v>2</v>
      </c>
      <c r="Z638" s="197"/>
      <c r="AA638" s="40">
        <f>SUM(N132:N133)</f>
        <v>15.571428571428571</v>
      </c>
      <c r="AB638" s="54"/>
      <c r="AC638" s="54"/>
      <c r="AD638" s="54"/>
    </row>
    <row r="639" spans="1:30" ht="22.5" customHeight="1" thickBot="1" x14ac:dyDescent="0.25">
      <c r="A639" s="48"/>
      <c r="B639" s="66"/>
      <c r="C639" s="66"/>
      <c r="D639" s="66"/>
      <c r="E639" s="59"/>
      <c r="F639" s="1"/>
      <c r="G639" s="2"/>
      <c r="H639" s="2"/>
      <c r="I639" s="50"/>
      <c r="J639" s="50"/>
      <c r="K639" s="50"/>
      <c r="L639" s="50"/>
      <c r="M639" s="50"/>
      <c r="N639" s="50"/>
      <c r="O639" s="50"/>
      <c r="P639" s="50"/>
      <c r="Q639" s="50"/>
      <c r="R639" s="50"/>
      <c r="S639" s="50"/>
      <c r="T639" s="50"/>
      <c r="U639" s="50"/>
      <c r="V639" s="50"/>
      <c r="W639" s="50"/>
      <c r="X639" s="30"/>
      <c r="Y639" s="197" t="s">
        <v>4</v>
      </c>
      <c r="Z639" s="197"/>
      <c r="AA639" s="133">
        <f>IF(SUM(S132:S133)=0,0,+(SUM(S132:S133)/AA637))</f>
        <v>0</v>
      </c>
      <c r="AB639" s="54"/>
      <c r="AC639" s="54"/>
      <c r="AD639" s="54"/>
    </row>
    <row r="640" spans="1:30" ht="22.5" customHeight="1" thickBot="1" x14ac:dyDescent="0.25">
      <c r="A640" s="48"/>
      <c r="B640" s="66"/>
      <c r="C640" s="66"/>
      <c r="D640" s="66"/>
      <c r="E640" s="59"/>
      <c r="F640" s="1"/>
      <c r="G640" s="2"/>
      <c r="H640" s="2"/>
      <c r="I640" s="50"/>
      <c r="J640" s="50"/>
      <c r="K640" s="50"/>
      <c r="L640" s="50"/>
      <c r="M640" s="50"/>
      <c r="N640" s="50"/>
      <c r="O640" s="50"/>
      <c r="P640" s="50"/>
      <c r="Q640" s="50"/>
      <c r="R640" s="50"/>
      <c r="S640" s="50"/>
      <c r="T640" s="50"/>
      <c r="U640" s="50"/>
      <c r="V640" s="50"/>
      <c r="W640" s="50"/>
      <c r="X640" s="30"/>
      <c r="Y640" s="197" t="s">
        <v>3</v>
      </c>
      <c r="Z640" s="197"/>
      <c r="AA640" s="134">
        <f>IF(SUM(R132:R133)=0,0,+(SUM(R132:R133)/AA638))</f>
        <v>0</v>
      </c>
      <c r="AB640" s="54"/>
      <c r="AC640" s="54"/>
      <c r="AD640" s="54"/>
    </row>
    <row r="641" spans="1:30" ht="22.5" customHeight="1" thickBot="1" x14ac:dyDescent="0.25">
      <c r="A641" s="48"/>
      <c r="B641" s="66"/>
      <c r="C641" s="66"/>
      <c r="D641" s="66"/>
      <c r="E641" s="59"/>
      <c r="F641" s="1"/>
      <c r="G641" s="2"/>
      <c r="H641" s="2"/>
      <c r="I641" s="50"/>
      <c r="J641" s="50"/>
      <c r="K641" s="50"/>
      <c r="L641" s="50"/>
      <c r="M641" s="50"/>
      <c r="N641" s="50"/>
      <c r="O641" s="50"/>
      <c r="P641" s="50"/>
      <c r="Q641" s="50"/>
      <c r="R641" s="50"/>
      <c r="S641" s="50"/>
      <c r="T641" s="50"/>
      <c r="U641" s="50"/>
      <c r="V641" s="50"/>
      <c r="W641" s="50"/>
      <c r="X641" s="30"/>
      <c r="Y641" s="51"/>
      <c r="Z641" s="51"/>
      <c r="AA641" s="52"/>
      <c r="AB641" s="54"/>
      <c r="AC641" s="54"/>
      <c r="AD641" s="54"/>
    </row>
    <row r="642" spans="1:30" ht="18" customHeight="1" thickBot="1" x14ac:dyDescent="0.25">
      <c r="A642" s="48"/>
      <c r="B642" s="66"/>
      <c r="C642" s="66"/>
      <c r="D642" s="66"/>
      <c r="E642" s="59"/>
      <c r="F642" s="1"/>
      <c r="G642" s="2"/>
      <c r="H642" s="2"/>
      <c r="I642" s="50"/>
      <c r="J642" s="50"/>
      <c r="K642" s="50"/>
      <c r="L642" s="50"/>
      <c r="M642" s="50"/>
      <c r="N642" s="50"/>
      <c r="O642" s="50"/>
      <c r="P642" s="50"/>
      <c r="Q642" s="50"/>
      <c r="R642" s="50"/>
      <c r="S642" s="50"/>
      <c r="T642" s="50"/>
      <c r="U642" s="50"/>
      <c r="V642" s="50"/>
      <c r="W642" s="50"/>
      <c r="X642" s="30"/>
      <c r="Y642" s="196" t="s">
        <v>1954</v>
      </c>
      <c r="Z642" s="196"/>
      <c r="AA642" s="196"/>
      <c r="AB642" s="54"/>
      <c r="AC642" s="54"/>
      <c r="AD642" s="54"/>
    </row>
    <row r="643" spans="1:30" ht="18" customHeight="1" thickBot="1" x14ac:dyDescent="0.25">
      <c r="A643" s="48"/>
      <c r="B643" s="66"/>
      <c r="C643" s="66"/>
      <c r="D643" s="66"/>
      <c r="E643" s="59"/>
      <c r="F643" s="1"/>
      <c r="G643" s="2"/>
      <c r="H643" s="2"/>
      <c r="I643" s="50"/>
      <c r="J643" s="50"/>
      <c r="K643" s="50"/>
      <c r="L643" s="50"/>
      <c r="M643" s="50"/>
      <c r="N643" s="50"/>
      <c r="O643" s="50"/>
      <c r="P643" s="50"/>
      <c r="Q643" s="50"/>
      <c r="R643" s="50"/>
      <c r="S643" s="50"/>
      <c r="T643" s="50"/>
      <c r="U643" s="50"/>
      <c r="V643" s="50"/>
      <c r="W643" s="50"/>
      <c r="X643" s="30"/>
      <c r="Y643" s="196"/>
      <c r="Z643" s="196"/>
      <c r="AA643" s="196"/>
      <c r="AB643" s="54"/>
      <c r="AC643" s="54"/>
      <c r="AD643" s="54"/>
    </row>
    <row r="644" spans="1:30" ht="22.5" customHeight="1" thickBot="1" x14ac:dyDescent="0.25">
      <c r="A644" s="48"/>
      <c r="B644" s="66"/>
      <c r="C644" s="66"/>
      <c r="D644" s="66"/>
      <c r="E644" s="59"/>
      <c r="F644" s="1"/>
      <c r="G644" s="2"/>
      <c r="H644" s="2"/>
      <c r="I644" s="50"/>
      <c r="J644" s="50"/>
      <c r="K644" s="50"/>
      <c r="L644" s="50"/>
      <c r="M644" s="50"/>
      <c r="N644" s="50"/>
      <c r="O644" s="50"/>
      <c r="P644" s="50"/>
      <c r="Q644" s="50"/>
      <c r="R644" s="50"/>
      <c r="S644" s="50"/>
      <c r="T644" s="50"/>
      <c r="U644" s="50"/>
      <c r="V644" s="50"/>
      <c r="W644" s="50"/>
      <c r="X644" s="30"/>
      <c r="Y644" s="199" t="s">
        <v>1</v>
      </c>
      <c r="Z644" s="199"/>
      <c r="AA644" s="40">
        <f>SUM(T134:T144)</f>
        <v>219.71428571428572</v>
      </c>
      <c r="AB644" s="54"/>
      <c r="AC644" s="54"/>
      <c r="AD644" s="54"/>
    </row>
    <row r="645" spans="1:30" ht="22.5" customHeight="1" thickBot="1" x14ac:dyDescent="0.25">
      <c r="A645" s="48"/>
      <c r="B645" s="66"/>
      <c r="C645" s="66"/>
      <c r="D645" s="66"/>
      <c r="E645" s="59"/>
      <c r="F645" s="1"/>
      <c r="G645" s="2"/>
      <c r="H645" s="2"/>
      <c r="I645" s="50"/>
      <c r="J645" s="50"/>
      <c r="K645" s="50"/>
      <c r="L645" s="50"/>
      <c r="M645" s="50"/>
      <c r="N645" s="50"/>
      <c r="O645" s="50"/>
      <c r="P645" s="50"/>
      <c r="Q645" s="50"/>
      <c r="R645" s="50"/>
      <c r="S645" s="50"/>
      <c r="T645" s="50"/>
      <c r="U645" s="50"/>
      <c r="V645" s="50"/>
      <c r="W645" s="50"/>
      <c r="X645" s="30"/>
      <c r="Y645" s="199" t="s">
        <v>2</v>
      </c>
      <c r="Z645" s="199"/>
      <c r="AA645" s="40">
        <f>SUM(N134:N144)</f>
        <v>219.71428571428572</v>
      </c>
      <c r="AB645" s="54"/>
      <c r="AC645" s="54"/>
      <c r="AD645" s="54"/>
    </row>
    <row r="646" spans="1:30" ht="22.5" customHeight="1" thickBot="1" x14ac:dyDescent="0.25">
      <c r="A646" s="48"/>
      <c r="B646" s="66"/>
      <c r="C646" s="66"/>
      <c r="D646" s="66"/>
      <c r="E646" s="59"/>
      <c r="F646" s="1"/>
      <c r="G646" s="2"/>
      <c r="H646" s="2"/>
      <c r="I646" s="50"/>
      <c r="J646" s="50"/>
      <c r="K646" s="50"/>
      <c r="L646" s="50"/>
      <c r="M646" s="50"/>
      <c r="N646" s="50"/>
      <c r="O646" s="50"/>
      <c r="P646" s="50"/>
      <c r="Q646" s="50"/>
      <c r="R646" s="50"/>
      <c r="S646" s="50"/>
      <c r="T646" s="50"/>
      <c r="U646" s="50"/>
      <c r="V646" s="50"/>
      <c r="W646" s="50"/>
      <c r="X646" s="30"/>
      <c r="Y646" s="199" t="s">
        <v>4</v>
      </c>
      <c r="Z646" s="199"/>
      <c r="AA646" s="41">
        <f>IF(SUM(S134:S144)=0,0,+(SUM(S134:S144)/AA644))</f>
        <v>0.76833550065019507</v>
      </c>
      <c r="AB646" s="54"/>
      <c r="AC646" s="54"/>
      <c r="AD646" s="54"/>
    </row>
    <row r="647" spans="1:30" ht="22.5" customHeight="1" thickBot="1" x14ac:dyDescent="0.25">
      <c r="A647" s="48"/>
      <c r="B647" s="66"/>
      <c r="C647" s="66"/>
      <c r="D647" s="66"/>
      <c r="E647" s="59"/>
      <c r="F647" s="1"/>
      <c r="G647" s="2"/>
      <c r="H647" s="2"/>
      <c r="I647" s="50"/>
      <c r="J647" s="50"/>
      <c r="K647" s="50"/>
      <c r="L647" s="50"/>
      <c r="M647" s="50"/>
      <c r="N647" s="50"/>
      <c r="O647" s="50"/>
      <c r="P647" s="50"/>
      <c r="Q647" s="50"/>
      <c r="R647" s="50"/>
      <c r="S647" s="50"/>
      <c r="T647" s="50"/>
      <c r="U647" s="50"/>
      <c r="V647" s="50"/>
      <c r="W647" s="50"/>
      <c r="X647" s="30"/>
      <c r="Y647" s="199" t="s">
        <v>3</v>
      </c>
      <c r="Z647" s="199"/>
      <c r="AA647" s="45">
        <f>IF(SUM(R134:R144)=0,0,+(SUM(R134:R144)/AA645))</f>
        <v>0.76833550065019507</v>
      </c>
      <c r="AB647" s="54"/>
      <c r="AC647" s="54"/>
      <c r="AD647" s="54"/>
    </row>
    <row r="648" spans="1:30" ht="22.5" customHeight="1" thickBot="1" x14ac:dyDescent="0.25">
      <c r="A648" s="48"/>
      <c r="B648" s="66"/>
      <c r="C648" s="66"/>
      <c r="D648" s="66"/>
      <c r="E648" s="59"/>
      <c r="F648" s="1"/>
      <c r="G648" s="2"/>
      <c r="H648" s="2"/>
      <c r="I648" s="50"/>
      <c r="J648" s="50"/>
      <c r="K648" s="50"/>
      <c r="L648" s="50"/>
      <c r="M648" s="50"/>
      <c r="N648" s="50"/>
      <c r="O648" s="50"/>
      <c r="P648" s="50"/>
      <c r="Q648" s="50"/>
      <c r="R648" s="50"/>
      <c r="S648" s="50"/>
      <c r="T648" s="50"/>
      <c r="U648" s="50"/>
      <c r="V648" s="50"/>
      <c r="W648" s="50"/>
      <c r="X648" s="30"/>
      <c r="Y648" s="51"/>
      <c r="Z648" s="51"/>
      <c r="AA648" s="52"/>
      <c r="AB648" s="54"/>
      <c r="AC648" s="54"/>
      <c r="AD648" s="54"/>
    </row>
    <row r="649" spans="1:30" ht="18.75" customHeight="1" thickBot="1" x14ac:dyDescent="0.25">
      <c r="A649" s="48"/>
      <c r="B649" s="66"/>
      <c r="C649" s="66"/>
      <c r="D649" s="66"/>
      <c r="E649" s="59"/>
      <c r="F649" s="1"/>
      <c r="G649" s="2"/>
      <c r="H649" s="2"/>
      <c r="I649" s="50"/>
      <c r="J649" s="50"/>
      <c r="K649" s="50"/>
      <c r="L649" s="50"/>
      <c r="M649" s="50"/>
      <c r="N649" s="50"/>
      <c r="O649" s="50"/>
      <c r="P649" s="50"/>
      <c r="Q649" s="50"/>
      <c r="R649" s="50"/>
      <c r="S649" s="50"/>
      <c r="T649" s="50"/>
      <c r="U649" s="50"/>
      <c r="V649" s="50"/>
      <c r="W649" s="50"/>
      <c r="X649" s="30"/>
      <c r="Y649" s="196" t="s">
        <v>1578</v>
      </c>
      <c r="Z649" s="196"/>
      <c r="AA649" s="196"/>
      <c r="AB649" s="54"/>
      <c r="AC649" s="54"/>
      <c r="AD649" s="54"/>
    </row>
    <row r="650" spans="1:30" ht="18" customHeight="1" thickBot="1" x14ac:dyDescent="0.25">
      <c r="A650" s="48"/>
      <c r="B650" s="66"/>
      <c r="C650" s="66"/>
      <c r="D650" s="66"/>
      <c r="E650" s="59"/>
      <c r="F650" s="1"/>
      <c r="G650" s="2"/>
      <c r="H650" s="2"/>
      <c r="I650" s="50"/>
      <c r="J650" s="50"/>
      <c r="K650" s="50"/>
      <c r="L650" s="50"/>
      <c r="M650" s="50"/>
      <c r="N650" s="50"/>
      <c r="O650" s="50"/>
      <c r="P650" s="50"/>
      <c r="Q650" s="50"/>
      <c r="R650" s="50"/>
      <c r="S650" s="50"/>
      <c r="T650" s="50"/>
      <c r="U650" s="50"/>
      <c r="V650" s="50"/>
      <c r="W650" s="50"/>
      <c r="X650" s="30"/>
      <c r="Y650" s="196"/>
      <c r="Z650" s="196"/>
      <c r="AA650" s="196"/>
      <c r="AB650" s="54"/>
      <c r="AC650" s="54"/>
      <c r="AD650" s="54"/>
    </row>
    <row r="651" spans="1:30" ht="22.5" customHeight="1" thickBot="1" x14ac:dyDescent="0.25">
      <c r="A651" s="48"/>
      <c r="B651" s="66"/>
      <c r="C651" s="66"/>
      <c r="D651" s="66"/>
      <c r="E651" s="59"/>
      <c r="F651" s="1"/>
      <c r="G651" s="2"/>
      <c r="H651" s="2"/>
      <c r="I651" s="50"/>
      <c r="J651" s="50"/>
      <c r="K651" s="50"/>
      <c r="L651" s="50"/>
      <c r="M651" s="50"/>
      <c r="N651" s="50"/>
      <c r="O651" s="50"/>
      <c r="P651" s="50"/>
      <c r="Q651" s="50"/>
      <c r="R651" s="50"/>
      <c r="S651" s="50"/>
      <c r="T651" s="50"/>
      <c r="U651" s="50"/>
      <c r="V651" s="50"/>
      <c r="W651" s="50"/>
      <c r="X651" s="30"/>
      <c r="Y651" s="199" t="s">
        <v>1</v>
      </c>
      <c r="Z651" s="199"/>
      <c r="AA651" s="40">
        <f>SUM(T145:T149)</f>
        <v>104</v>
      </c>
      <c r="AB651" s="54"/>
      <c r="AC651" s="54"/>
      <c r="AD651" s="54"/>
    </row>
    <row r="652" spans="1:30" ht="22.5" customHeight="1" thickBot="1" x14ac:dyDescent="0.25">
      <c r="A652" s="48"/>
      <c r="B652" s="66"/>
      <c r="C652" s="66"/>
      <c r="D652" s="66"/>
      <c r="E652" s="59"/>
      <c r="F652" s="1"/>
      <c r="G652" s="2"/>
      <c r="H652" s="2"/>
      <c r="I652" s="50"/>
      <c r="J652" s="50"/>
      <c r="K652" s="50"/>
      <c r="L652" s="50"/>
      <c r="M652" s="50"/>
      <c r="N652" s="50"/>
      <c r="O652" s="50"/>
      <c r="P652" s="50"/>
      <c r="Q652" s="50"/>
      <c r="R652" s="50"/>
      <c r="S652" s="50"/>
      <c r="T652" s="50"/>
      <c r="U652" s="50"/>
      <c r="V652" s="50"/>
      <c r="W652" s="50"/>
      <c r="X652" s="30"/>
      <c r="Y652" s="199" t="s">
        <v>2</v>
      </c>
      <c r="Z652" s="199"/>
      <c r="AA652" s="40">
        <f>SUM(N145:N149)</f>
        <v>104</v>
      </c>
      <c r="AB652" s="54"/>
      <c r="AC652" s="54"/>
      <c r="AD652" s="54"/>
    </row>
    <row r="653" spans="1:30" ht="22.5" customHeight="1" thickBot="1" x14ac:dyDescent="0.25">
      <c r="A653" s="48"/>
      <c r="B653" s="66"/>
      <c r="C653" s="66"/>
      <c r="D653" s="66"/>
      <c r="E653" s="59"/>
      <c r="F653" s="1"/>
      <c r="G653" s="2"/>
      <c r="H653" s="2"/>
      <c r="I653" s="50"/>
      <c r="J653" s="50"/>
      <c r="K653" s="50"/>
      <c r="L653" s="50"/>
      <c r="M653" s="50"/>
      <c r="N653" s="50"/>
      <c r="O653" s="50"/>
      <c r="P653" s="50"/>
      <c r="Q653" s="50"/>
      <c r="R653" s="50"/>
      <c r="S653" s="50"/>
      <c r="T653" s="50"/>
      <c r="U653" s="50"/>
      <c r="V653" s="50"/>
      <c r="W653" s="50"/>
      <c r="X653" s="30"/>
      <c r="Y653" s="199" t="s">
        <v>4</v>
      </c>
      <c r="Z653" s="199"/>
      <c r="AA653" s="41">
        <f>IF(SUM(S145:S149)=0,0,+(SUM(S145:S149)/AA651))</f>
        <v>0.64684065934065937</v>
      </c>
      <c r="AB653" s="54"/>
      <c r="AC653" s="54"/>
      <c r="AD653" s="54"/>
    </row>
    <row r="654" spans="1:30" ht="22.5" customHeight="1" thickBot="1" x14ac:dyDescent="0.25">
      <c r="A654" s="48"/>
      <c r="B654" s="66"/>
      <c r="C654" s="66"/>
      <c r="D654" s="66"/>
      <c r="E654" s="59"/>
      <c r="F654" s="1"/>
      <c r="G654" s="2"/>
      <c r="H654" s="2"/>
      <c r="I654" s="50"/>
      <c r="J654" s="50"/>
      <c r="K654" s="50"/>
      <c r="L654" s="50"/>
      <c r="M654" s="50"/>
      <c r="N654" s="50"/>
      <c r="O654" s="50"/>
      <c r="P654" s="50"/>
      <c r="Q654" s="50"/>
      <c r="R654" s="50"/>
      <c r="S654" s="50"/>
      <c r="T654" s="50"/>
      <c r="U654" s="50"/>
      <c r="V654" s="50"/>
      <c r="W654" s="50"/>
      <c r="X654" s="30"/>
      <c r="Y654" s="199" t="s">
        <v>3</v>
      </c>
      <c r="Z654" s="199"/>
      <c r="AA654" s="45">
        <f>IF(SUM(R145:R149)=0,0,+(SUM(R145:R149)/AA652))</f>
        <v>0.64684065934065937</v>
      </c>
      <c r="AB654" s="54"/>
      <c r="AC654" s="54"/>
      <c r="AD654" s="54"/>
    </row>
    <row r="655" spans="1:30" ht="22.5" customHeight="1" thickBot="1" x14ac:dyDescent="0.25">
      <c r="A655" s="48"/>
      <c r="B655" s="66"/>
      <c r="C655" s="66"/>
      <c r="D655" s="66"/>
      <c r="E655" s="59"/>
      <c r="F655" s="1"/>
      <c r="G655" s="2"/>
      <c r="H655" s="2"/>
      <c r="I655" s="50"/>
      <c r="J655" s="50"/>
      <c r="K655" s="50"/>
      <c r="L655" s="50"/>
      <c r="M655" s="50"/>
      <c r="N655" s="50"/>
      <c r="O655" s="50"/>
      <c r="P655" s="50"/>
      <c r="Q655" s="50"/>
      <c r="R655" s="50"/>
      <c r="S655" s="50"/>
      <c r="T655" s="50"/>
      <c r="U655" s="50"/>
      <c r="V655" s="50"/>
      <c r="W655" s="50"/>
      <c r="X655" s="30"/>
      <c r="Y655" s="51"/>
      <c r="Z655" s="51"/>
      <c r="AA655" s="52"/>
      <c r="AB655" s="54"/>
      <c r="AC655" s="54"/>
      <c r="AD655" s="54"/>
    </row>
    <row r="656" spans="1:30" ht="13.5" thickBot="1" x14ac:dyDescent="0.25">
      <c r="A656" s="48"/>
      <c r="B656" s="66"/>
      <c r="C656" s="66"/>
      <c r="D656" s="66"/>
      <c r="E656" s="59"/>
      <c r="F656" s="1"/>
      <c r="G656" s="2"/>
      <c r="H656" s="2"/>
      <c r="I656" s="50"/>
      <c r="J656" s="50"/>
      <c r="K656" s="50"/>
      <c r="L656" s="50"/>
      <c r="M656" s="50"/>
      <c r="N656" s="50"/>
      <c r="O656" s="50"/>
      <c r="P656" s="50"/>
      <c r="Q656" s="50"/>
      <c r="R656" s="50"/>
      <c r="S656" s="50"/>
      <c r="T656" s="50"/>
      <c r="U656" s="50"/>
      <c r="V656" s="50"/>
      <c r="W656" s="50"/>
      <c r="X656" s="30"/>
      <c r="Y656" s="196" t="s">
        <v>1381</v>
      </c>
      <c r="Z656" s="196"/>
      <c r="AA656" s="196"/>
      <c r="AB656" s="54"/>
      <c r="AC656" s="54"/>
      <c r="AD656" s="54"/>
    </row>
    <row r="657" spans="1:30" ht="13.5" thickBot="1" x14ac:dyDescent="0.25">
      <c r="A657" s="48"/>
      <c r="B657" s="66"/>
      <c r="C657" s="66"/>
      <c r="D657" s="66"/>
      <c r="E657" s="59"/>
      <c r="F657" s="1"/>
      <c r="G657" s="2"/>
      <c r="H657" s="2"/>
      <c r="I657" s="50"/>
      <c r="J657" s="50"/>
      <c r="K657" s="50"/>
      <c r="L657" s="50"/>
      <c r="M657" s="50"/>
      <c r="N657" s="50"/>
      <c r="O657" s="50"/>
      <c r="P657" s="50"/>
      <c r="Q657" s="50"/>
      <c r="R657" s="50"/>
      <c r="S657" s="50"/>
      <c r="T657" s="50"/>
      <c r="U657" s="50"/>
      <c r="V657" s="50"/>
      <c r="W657" s="50"/>
      <c r="X657" s="30"/>
      <c r="Y657" s="196"/>
      <c r="Z657" s="196"/>
      <c r="AA657" s="196"/>
      <c r="AB657" s="54"/>
      <c r="AC657" s="54"/>
      <c r="AD657" s="54"/>
    </row>
    <row r="658" spans="1:30" ht="13.5" thickBot="1" x14ac:dyDescent="0.25">
      <c r="A658" s="48"/>
      <c r="B658" s="66"/>
      <c r="C658" s="66"/>
      <c r="D658" s="66"/>
      <c r="E658" s="59"/>
      <c r="F658" s="1"/>
      <c r="G658" s="2"/>
      <c r="H658" s="2"/>
      <c r="I658" s="50"/>
      <c r="J658" s="50"/>
      <c r="K658" s="50"/>
      <c r="L658" s="50"/>
      <c r="M658" s="50"/>
      <c r="N658" s="50"/>
      <c r="O658" s="50"/>
      <c r="P658" s="50"/>
      <c r="Q658" s="50"/>
      <c r="R658" s="50"/>
      <c r="S658" s="50"/>
      <c r="T658" s="50"/>
      <c r="U658" s="50"/>
      <c r="V658" s="50"/>
      <c r="W658" s="50"/>
      <c r="X658" s="30"/>
      <c r="Y658" s="199" t="s">
        <v>1</v>
      </c>
      <c r="Z658" s="199"/>
      <c r="AA658" s="40">
        <f>SUM(T150:T155)</f>
        <v>162.28571428571428</v>
      </c>
      <c r="AB658" s="54"/>
      <c r="AC658" s="54"/>
      <c r="AD658" s="54"/>
    </row>
    <row r="659" spans="1:30" ht="13.5" thickBot="1" x14ac:dyDescent="0.25">
      <c r="A659" s="48"/>
      <c r="B659" s="66"/>
      <c r="C659" s="66"/>
      <c r="D659" s="66"/>
      <c r="E659" s="59"/>
      <c r="F659" s="1"/>
      <c r="G659" s="2"/>
      <c r="H659" s="2"/>
      <c r="I659" s="50"/>
      <c r="J659" s="50"/>
      <c r="K659" s="50"/>
      <c r="L659" s="50"/>
      <c r="M659" s="50"/>
      <c r="N659" s="50"/>
      <c r="O659" s="50"/>
      <c r="P659" s="50"/>
      <c r="Q659" s="50"/>
      <c r="R659" s="50"/>
      <c r="S659" s="50"/>
      <c r="T659" s="50"/>
      <c r="U659" s="50"/>
      <c r="V659" s="50"/>
      <c r="W659" s="50"/>
      <c r="X659" s="30"/>
      <c r="Y659" s="199" t="s">
        <v>2</v>
      </c>
      <c r="Z659" s="199"/>
      <c r="AA659" s="40">
        <f>SUM(N150:N155)</f>
        <v>162.28571428571428</v>
      </c>
      <c r="AB659" s="54"/>
      <c r="AC659" s="54"/>
      <c r="AD659" s="54"/>
    </row>
    <row r="660" spans="1:30" ht="24" thickBot="1" x14ac:dyDescent="0.25">
      <c r="A660" s="48"/>
      <c r="B660" s="66"/>
      <c r="C660" s="66"/>
      <c r="D660" s="66"/>
      <c r="E660" s="59"/>
      <c r="F660" s="1"/>
      <c r="G660" s="2"/>
      <c r="H660" s="2"/>
      <c r="I660" s="50"/>
      <c r="J660" s="50"/>
      <c r="K660" s="50"/>
      <c r="L660" s="50"/>
      <c r="M660" s="50"/>
      <c r="N660" s="50"/>
      <c r="O660" s="50"/>
      <c r="P660" s="50"/>
      <c r="Q660" s="50"/>
      <c r="R660" s="50"/>
      <c r="S660" s="50"/>
      <c r="T660" s="50"/>
      <c r="U660" s="50"/>
      <c r="V660" s="50"/>
      <c r="W660" s="50"/>
      <c r="X660" s="30"/>
      <c r="Y660" s="199" t="s">
        <v>4</v>
      </c>
      <c r="Z660" s="199"/>
      <c r="AA660" s="41">
        <f>IF(SUM(S150:S155)=0,0,+(SUM(S150:S155)/AA658))</f>
        <v>1</v>
      </c>
      <c r="AB660" s="54"/>
      <c r="AC660" s="54"/>
      <c r="AD660" s="54"/>
    </row>
    <row r="661" spans="1:30" ht="24" thickBot="1" x14ac:dyDescent="0.25">
      <c r="A661" s="48"/>
      <c r="B661" s="66"/>
      <c r="C661" s="66"/>
      <c r="D661" s="66"/>
      <c r="E661" s="59"/>
      <c r="F661" s="1"/>
      <c r="G661" s="2"/>
      <c r="H661" s="2"/>
      <c r="I661" s="50"/>
      <c r="J661" s="50"/>
      <c r="K661" s="50"/>
      <c r="L661" s="50"/>
      <c r="M661" s="50"/>
      <c r="N661" s="50"/>
      <c r="O661" s="50"/>
      <c r="P661" s="50"/>
      <c r="Q661" s="50"/>
      <c r="R661" s="50"/>
      <c r="S661" s="50"/>
      <c r="T661" s="50"/>
      <c r="U661" s="50"/>
      <c r="V661" s="50"/>
      <c r="W661" s="50"/>
      <c r="X661" s="30"/>
      <c r="Y661" s="199" t="s">
        <v>3</v>
      </c>
      <c r="Z661" s="199"/>
      <c r="AA661" s="45">
        <f>IF(SUM(R150:R155)=0,0,+(SUM(R150:R155)/AA659))</f>
        <v>1</v>
      </c>
      <c r="AB661" s="54"/>
      <c r="AC661" s="54"/>
      <c r="AD661" s="54"/>
    </row>
    <row r="662" spans="1:30" ht="24" thickBot="1" x14ac:dyDescent="0.25">
      <c r="A662" s="48"/>
      <c r="B662" s="66"/>
      <c r="C662" s="66"/>
      <c r="D662" s="66"/>
      <c r="E662" s="59"/>
      <c r="F662" s="1"/>
      <c r="G662" s="2"/>
      <c r="H662" s="2"/>
      <c r="I662" s="50"/>
      <c r="J662" s="50"/>
      <c r="K662" s="50"/>
      <c r="L662" s="50"/>
      <c r="M662" s="50"/>
      <c r="N662" s="50"/>
      <c r="O662" s="50"/>
      <c r="P662" s="50"/>
      <c r="Q662" s="50"/>
      <c r="R662" s="50"/>
      <c r="S662" s="50"/>
      <c r="T662" s="50"/>
      <c r="U662" s="50"/>
      <c r="V662" s="50"/>
      <c r="W662" s="50"/>
      <c r="X662" s="30"/>
      <c r="Y662" s="51"/>
      <c r="Z662" s="51"/>
      <c r="AA662" s="52"/>
      <c r="AB662" s="54"/>
      <c r="AC662" s="54"/>
      <c r="AD662" s="54"/>
    </row>
    <row r="663" spans="1:30" ht="13.5" thickBot="1" x14ac:dyDescent="0.25">
      <c r="A663" s="48"/>
      <c r="B663" s="66"/>
      <c r="C663" s="66"/>
      <c r="D663" s="66"/>
      <c r="E663" s="59"/>
      <c r="F663" s="1"/>
      <c r="G663" s="2"/>
      <c r="H663" s="2"/>
      <c r="I663" s="50"/>
      <c r="J663" s="50"/>
      <c r="K663" s="50"/>
      <c r="L663" s="50"/>
      <c r="M663" s="50"/>
      <c r="N663" s="50"/>
      <c r="O663" s="50"/>
      <c r="P663" s="50"/>
      <c r="Q663" s="50"/>
      <c r="R663" s="50"/>
      <c r="S663" s="50"/>
      <c r="T663" s="50"/>
      <c r="U663" s="50"/>
      <c r="V663" s="50"/>
      <c r="W663" s="50"/>
      <c r="X663" s="30"/>
      <c r="Y663" s="196" t="s">
        <v>1348</v>
      </c>
      <c r="Z663" s="196"/>
      <c r="AA663" s="196"/>
      <c r="AB663" s="54"/>
      <c r="AC663" s="54"/>
      <c r="AD663" s="54"/>
    </row>
    <row r="664" spans="1:30" ht="13.5" thickBot="1" x14ac:dyDescent="0.25">
      <c r="A664" s="48"/>
      <c r="B664" s="66"/>
      <c r="C664" s="66"/>
      <c r="D664" s="66"/>
      <c r="E664" s="59"/>
      <c r="F664" s="1"/>
      <c r="G664" s="2"/>
      <c r="H664" s="2"/>
      <c r="I664" s="50"/>
      <c r="J664" s="50"/>
      <c r="K664" s="50"/>
      <c r="L664" s="50"/>
      <c r="M664" s="50"/>
      <c r="N664" s="50"/>
      <c r="O664" s="50"/>
      <c r="P664" s="50"/>
      <c r="Q664" s="50"/>
      <c r="R664" s="50"/>
      <c r="S664" s="50"/>
      <c r="T664" s="50"/>
      <c r="U664" s="50"/>
      <c r="V664" s="50"/>
      <c r="W664" s="50"/>
      <c r="X664" s="30"/>
      <c r="Y664" s="196"/>
      <c r="Z664" s="196"/>
      <c r="AA664" s="196"/>
      <c r="AB664" s="54"/>
      <c r="AC664" s="54"/>
      <c r="AD664" s="54"/>
    </row>
    <row r="665" spans="1:30" ht="13.5" thickBot="1" x14ac:dyDescent="0.25">
      <c r="A665" s="48"/>
      <c r="B665" s="66"/>
      <c r="C665" s="66"/>
      <c r="D665" s="66"/>
      <c r="E665" s="59"/>
      <c r="F665" s="1"/>
      <c r="G665" s="2"/>
      <c r="H665" s="2"/>
      <c r="I665" s="50"/>
      <c r="J665" s="50"/>
      <c r="K665" s="50"/>
      <c r="L665" s="50"/>
      <c r="M665" s="50"/>
      <c r="N665" s="50"/>
      <c r="O665" s="50"/>
      <c r="P665" s="50"/>
      <c r="Q665" s="50"/>
      <c r="R665" s="50"/>
      <c r="S665" s="50"/>
      <c r="T665" s="50"/>
      <c r="U665" s="50"/>
      <c r="V665" s="50"/>
      <c r="W665" s="50"/>
      <c r="X665" s="30"/>
      <c r="Y665" s="199" t="s">
        <v>1</v>
      </c>
      <c r="Z665" s="199"/>
      <c r="AA665" s="40">
        <f>SUM(T156:T209)</f>
        <v>1325.9999999999998</v>
      </c>
      <c r="AB665" s="54"/>
      <c r="AC665" s="54"/>
      <c r="AD665" s="54"/>
    </row>
    <row r="666" spans="1:30" ht="13.5" thickBot="1" x14ac:dyDescent="0.25">
      <c r="A666" s="48"/>
      <c r="B666" s="66"/>
      <c r="C666" s="66"/>
      <c r="D666" s="66"/>
      <c r="E666" s="59"/>
      <c r="F666" s="1"/>
      <c r="G666" s="2"/>
      <c r="H666" s="2"/>
      <c r="I666" s="50"/>
      <c r="J666" s="50"/>
      <c r="K666" s="50"/>
      <c r="L666" s="50"/>
      <c r="M666" s="50"/>
      <c r="N666" s="50"/>
      <c r="O666" s="50"/>
      <c r="P666" s="50"/>
      <c r="Q666" s="50"/>
      <c r="R666" s="50"/>
      <c r="S666" s="50"/>
      <c r="T666" s="50"/>
      <c r="U666" s="50"/>
      <c r="V666" s="50"/>
      <c r="W666" s="50"/>
      <c r="X666" s="30"/>
      <c r="Y666" s="199" t="s">
        <v>2</v>
      </c>
      <c r="Z666" s="199"/>
      <c r="AA666" s="40">
        <f>SUM(N156:N209)</f>
        <v>1325.9999999999998</v>
      </c>
      <c r="AB666" s="54"/>
      <c r="AC666" s="54"/>
      <c r="AD666" s="54"/>
    </row>
    <row r="667" spans="1:30" ht="24" thickBot="1" x14ac:dyDescent="0.25">
      <c r="A667" s="48"/>
      <c r="B667" s="66"/>
      <c r="C667" s="66"/>
      <c r="D667" s="66"/>
      <c r="E667" s="59"/>
      <c r="F667" s="1"/>
      <c r="G667" s="2"/>
      <c r="H667" s="2"/>
      <c r="I667" s="50"/>
      <c r="J667" s="50"/>
      <c r="K667" s="50"/>
      <c r="L667" s="50"/>
      <c r="M667" s="50"/>
      <c r="N667" s="50"/>
      <c r="O667" s="50"/>
      <c r="P667" s="50"/>
      <c r="Q667" s="50"/>
      <c r="R667" s="50"/>
      <c r="S667" s="50"/>
      <c r="T667" s="50"/>
      <c r="U667" s="50"/>
      <c r="V667" s="50"/>
      <c r="W667" s="50"/>
      <c r="X667" s="30"/>
      <c r="Y667" s="199" t="s">
        <v>4</v>
      </c>
      <c r="Z667" s="199"/>
      <c r="AA667" s="41">
        <f>IF(SUM(S156:S209)=0,0,+(SUM(S156:S209)/AA665))</f>
        <v>0.59295521922296779</v>
      </c>
      <c r="AB667" s="54"/>
      <c r="AC667" s="54"/>
      <c r="AD667" s="54"/>
    </row>
    <row r="668" spans="1:30" ht="24" thickBot="1" x14ac:dyDescent="0.25">
      <c r="A668" s="48"/>
      <c r="B668" s="66"/>
      <c r="C668" s="66"/>
      <c r="D668" s="66"/>
      <c r="E668" s="59"/>
      <c r="F668" s="1"/>
      <c r="G668" s="2"/>
      <c r="H668" s="2"/>
      <c r="I668" s="50"/>
      <c r="J668" s="50"/>
      <c r="K668" s="50"/>
      <c r="L668" s="50"/>
      <c r="M668" s="50"/>
      <c r="N668" s="50"/>
      <c r="O668" s="50"/>
      <c r="P668" s="50"/>
      <c r="Q668" s="50"/>
      <c r="R668" s="50"/>
      <c r="S668" s="50"/>
      <c r="T668" s="50"/>
      <c r="U668" s="50"/>
      <c r="V668" s="50"/>
      <c r="W668" s="50"/>
      <c r="X668" s="30"/>
      <c r="Y668" s="199" t="s">
        <v>3</v>
      </c>
      <c r="Z668" s="199"/>
      <c r="AA668" s="45">
        <f>IF(SUM(R156:R209)=0,0,+(SUM(R156:R209)/AA666))</f>
        <v>0.59295521922296779</v>
      </c>
      <c r="AB668" s="54"/>
      <c r="AC668" s="54"/>
      <c r="AD668" s="54"/>
    </row>
    <row r="669" spans="1:30" ht="24" thickBot="1" x14ac:dyDescent="0.25">
      <c r="A669" s="48"/>
      <c r="B669" s="66"/>
      <c r="C669" s="66"/>
      <c r="D669" s="66"/>
      <c r="E669" s="59"/>
      <c r="F669" s="1"/>
      <c r="G669" s="2"/>
      <c r="H669" s="2"/>
      <c r="I669" s="50"/>
      <c r="J669" s="50"/>
      <c r="K669" s="50"/>
      <c r="L669" s="50"/>
      <c r="M669" s="50"/>
      <c r="N669" s="50"/>
      <c r="O669" s="50"/>
      <c r="P669" s="50"/>
      <c r="Q669" s="50"/>
      <c r="R669" s="50"/>
      <c r="S669" s="50"/>
      <c r="T669" s="50"/>
      <c r="U669" s="50"/>
      <c r="V669" s="50"/>
      <c r="W669" s="50"/>
      <c r="X669" s="30"/>
      <c r="Y669" s="51"/>
      <c r="Z669" s="51"/>
      <c r="AA669" s="52"/>
      <c r="AB669" s="54"/>
      <c r="AC669" s="54"/>
      <c r="AD669" s="54"/>
    </row>
    <row r="670" spans="1:30" ht="13.5" thickBot="1" x14ac:dyDescent="0.25">
      <c r="A670" s="48"/>
      <c r="B670" s="66"/>
      <c r="C670" s="66"/>
      <c r="D670" s="66"/>
      <c r="E670" s="59"/>
      <c r="F670" s="1"/>
      <c r="G670" s="2"/>
      <c r="H670" s="2"/>
      <c r="I670" s="50"/>
      <c r="J670" s="50"/>
      <c r="K670" s="50"/>
      <c r="L670" s="50"/>
      <c r="M670" s="50"/>
      <c r="N670" s="50"/>
      <c r="O670" s="50"/>
      <c r="P670" s="50"/>
      <c r="Q670" s="50"/>
      <c r="R670" s="50"/>
      <c r="S670" s="50"/>
      <c r="T670" s="50"/>
      <c r="U670" s="50"/>
      <c r="V670" s="50"/>
      <c r="W670" s="50"/>
      <c r="X670" s="30"/>
      <c r="Y670" s="196" t="s">
        <v>1236</v>
      </c>
      <c r="Z670" s="196"/>
      <c r="AA670" s="196"/>
      <c r="AB670" s="54"/>
      <c r="AC670" s="54"/>
      <c r="AD670" s="54"/>
    </row>
    <row r="671" spans="1:30" ht="13.5" thickBot="1" x14ac:dyDescent="0.25">
      <c r="A671" s="48"/>
      <c r="B671" s="66"/>
      <c r="C671" s="66"/>
      <c r="D671" s="66"/>
      <c r="E671" s="59"/>
      <c r="F671" s="1"/>
      <c r="G671" s="2"/>
      <c r="H671" s="2"/>
      <c r="I671" s="50"/>
      <c r="J671" s="50"/>
      <c r="K671" s="50"/>
      <c r="L671" s="50"/>
      <c r="M671" s="50"/>
      <c r="N671" s="50"/>
      <c r="O671" s="50"/>
      <c r="P671" s="50"/>
      <c r="Q671" s="50"/>
      <c r="R671" s="50"/>
      <c r="S671" s="50"/>
      <c r="T671" s="50"/>
      <c r="U671" s="50"/>
      <c r="V671" s="50"/>
      <c r="W671" s="50"/>
      <c r="X671" s="30"/>
      <c r="Y671" s="196"/>
      <c r="Z671" s="196"/>
      <c r="AA671" s="196"/>
      <c r="AB671" s="54"/>
      <c r="AC671" s="54"/>
      <c r="AD671" s="54"/>
    </row>
    <row r="672" spans="1:30" ht="13.5" thickBot="1" x14ac:dyDescent="0.25">
      <c r="A672" s="48"/>
      <c r="B672" s="66"/>
      <c r="C672" s="66"/>
      <c r="D672" s="66"/>
      <c r="E672" s="59"/>
      <c r="F672" s="1"/>
      <c r="G672" s="2"/>
      <c r="H672" s="2"/>
      <c r="I672" s="50"/>
      <c r="J672" s="50"/>
      <c r="K672" s="50"/>
      <c r="L672" s="50"/>
      <c r="M672" s="50"/>
      <c r="N672" s="50"/>
      <c r="O672" s="50"/>
      <c r="P672" s="50"/>
      <c r="Q672" s="50"/>
      <c r="R672" s="50"/>
      <c r="S672" s="50"/>
      <c r="T672" s="50"/>
      <c r="U672" s="50"/>
      <c r="V672" s="50"/>
      <c r="W672" s="50"/>
      <c r="X672" s="30"/>
      <c r="Y672" s="199" t="s">
        <v>1</v>
      </c>
      <c r="Z672" s="199"/>
      <c r="AA672" s="40">
        <f>SUM(T210:T214)</f>
        <v>48.857142857142854</v>
      </c>
      <c r="AB672" s="54"/>
      <c r="AC672" s="54"/>
      <c r="AD672" s="54"/>
    </row>
    <row r="673" spans="1:30" ht="13.5" thickBot="1" x14ac:dyDescent="0.25">
      <c r="A673" s="48"/>
      <c r="B673" s="66"/>
      <c r="C673" s="66"/>
      <c r="D673" s="66"/>
      <c r="E673" s="59"/>
      <c r="F673" s="1"/>
      <c r="G673" s="2"/>
      <c r="H673" s="2"/>
      <c r="I673" s="50"/>
      <c r="J673" s="50"/>
      <c r="K673" s="50"/>
      <c r="L673" s="50"/>
      <c r="M673" s="50"/>
      <c r="N673" s="50"/>
      <c r="O673" s="50"/>
      <c r="P673" s="50"/>
      <c r="Q673" s="50"/>
      <c r="R673" s="50"/>
      <c r="S673" s="50"/>
      <c r="T673" s="50"/>
      <c r="U673" s="50"/>
      <c r="V673" s="50"/>
      <c r="W673" s="50"/>
      <c r="X673" s="30"/>
      <c r="Y673" s="199" t="s">
        <v>2</v>
      </c>
      <c r="Z673" s="199"/>
      <c r="AA673" s="40">
        <f>SUM(N210:N214)</f>
        <v>48.857142857142854</v>
      </c>
      <c r="AB673" s="54"/>
      <c r="AC673" s="54"/>
      <c r="AD673" s="54"/>
    </row>
    <row r="674" spans="1:30" ht="24" thickBot="1" x14ac:dyDescent="0.25">
      <c r="A674" s="48"/>
      <c r="B674" s="66"/>
      <c r="C674" s="66"/>
      <c r="D674" s="66"/>
      <c r="E674" s="59"/>
      <c r="F674" s="1"/>
      <c r="G674" s="2"/>
      <c r="H674" s="2"/>
      <c r="I674" s="50"/>
      <c r="J674" s="50"/>
      <c r="K674" s="50"/>
      <c r="L674" s="50"/>
      <c r="M674" s="50"/>
      <c r="N674" s="50"/>
      <c r="O674" s="50"/>
      <c r="P674" s="50"/>
      <c r="Q674" s="50"/>
      <c r="R674" s="50"/>
      <c r="S674" s="50"/>
      <c r="T674" s="50"/>
      <c r="U674" s="50"/>
      <c r="V674" s="50"/>
      <c r="W674" s="50"/>
      <c r="X674" s="30"/>
      <c r="Y674" s="199" t="s">
        <v>4</v>
      </c>
      <c r="Z674" s="199"/>
      <c r="AA674" s="41">
        <f>IF(SUM(S210:S214)=0,0,+(SUM(S210:S214)/AA672))</f>
        <v>0.75555555555555554</v>
      </c>
      <c r="AB674" s="54"/>
      <c r="AC674" s="54"/>
      <c r="AD674" s="54"/>
    </row>
    <row r="675" spans="1:30" ht="24" thickBot="1" x14ac:dyDescent="0.25">
      <c r="A675" s="48"/>
      <c r="B675" s="66"/>
      <c r="C675" s="66"/>
      <c r="D675" s="66"/>
      <c r="E675" s="59"/>
      <c r="F675" s="1"/>
      <c r="G675" s="2"/>
      <c r="H675" s="2"/>
      <c r="I675" s="50"/>
      <c r="J675" s="50"/>
      <c r="K675" s="50"/>
      <c r="L675" s="50"/>
      <c r="M675" s="50"/>
      <c r="N675" s="50"/>
      <c r="O675" s="50"/>
      <c r="P675" s="50"/>
      <c r="Q675" s="50"/>
      <c r="R675" s="50"/>
      <c r="S675" s="50"/>
      <c r="T675" s="50"/>
      <c r="U675" s="50"/>
      <c r="V675" s="50"/>
      <c r="W675" s="50"/>
      <c r="X675" s="30"/>
      <c r="Y675" s="199" t="s">
        <v>3</v>
      </c>
      <c r="Z675" s="199"/>
      <c r="AA675" s="45">
        <f>IF(SUM(R210:R214)=0,0,+(SUM(R210:R214)/AA673))</f>
        <v>0.75555555555555554</v>
      </c>
      <c r="AB675" s="54"/>
      <c r="AC675" s="54"/>
      <c r="AD675" s="54"/>
    </row>
    <row r="676" spans="1:30" ht="24" thickBot="1" x14ac:dyDescent="0.25">
      <c r="A676" s="48"/>
      <c r="B676" s="66"/>
      <c r="C676" s="66"/>
      <c r="D676" s="66"/>
      <c r="E676" s="59"/>
      <c r="F676" s="1"/>
      <c r="G676" s="2"/>
      <c r="H676" s="2"/>
      <c r="I676" s="50"/>
      <c r="J676" s="50"/>
      <c r="K676" s="50"/>
      <c r="L676" s="50"/>
      <c r="M676" s="50"/>
      <c r="N676" s="50"/>
      <c r="O676" s="50"/>
      <c r="P676" s="50"/>
      <c r="Q676" s="50"/>
      <c r="R676" s="50"/>
      <c r="S676" s="50"/>
      <c r="T676" s="50"/>
      <c r="U676" s="50"/>
      <c r="V676" s="50"/>
      <c r="W676" s="50"/>
      <c r="X676" s="30"/>
      <c r="Y676" s="51"/>
      <c r="Z676" s="51"/>
      <c r="AA676" s="52"/>
      <c r="AB676" s="54"/>
      <c r="AC676" s="54"/>
      <c r="AD676" s="54"/>
    </row>
    <row r="677" spans="1:30" ht="13.5" thickBot="1" x14ac:dyDescent="0.25">
      <c r="A677" s="48"/>
      <c r="B677" s="66"/>
      <c r="C677" s="66"/>
      <c r="D677" s="66"/>
      <c r="E677" s="59"/>
      <c r="F677" s="1"/>
      <c r="G677" s="2"/>
      <c r="H677" s="2"/>
      <c r="I677" s="50"/>
      <c r="J677" s="50"/>
      <c r="K677" s="50"/>
      <c r="L677" s="50"/>
      <c r="M677" s="50"/>
      <c r="N677" s="50"/>
      <c r="O677" s="50"/>
      <c r="P677" s="50"/>
      <c r="Q677" s="50"/>
      <c r="R677" s="50"/>
      <c r="S677" s="50"/>
      <c r="T677" s="50"/>
      <c r="U677" s="50"/>
      <c r="V677" s="50"/>
      <c r="W677" s="50"/>
      <c r="X677" s="30"/>
      <c r="Y677" s="196" t="s">
        <v>1212</v>
      </c>
      <c r="Z677" s="196"/>
      <c r="AA677" s="196"/>
      <c r="AB677" s="54"/>
      <c r="AC677" s="54"/>
      <c r="AD677" s="54"/>
    </row>
    <row r="678" spans="1:30" ht="13.5" thickBot="1" x14ac:dyDescent="0.25">
      <c r="A678" s="48"/>
      <c r="B678" s="66"/>
      <c r="C678" s="66"/>
      <c r="D678" s="66"/>
      <c r="E678" s="59"/>
      <c r="F678" s="1"/>
      <c r="G678" s="2"/>
      <c r="H678" s="2"/>
      <c r="I678" s="50"/>
      <c r="J678" s="50"/>
      <c r="K678" s="50"/>
      <c r="L678" s="50"/>
      <c r="M678" s="50"/>
      <c r="N678" s="50"/>
      <c r="O678" s="50"/>
      <c r="P678" s="50"/>
      <c r="Q678" s="50"/>
      <c r="R678" s="50"/>
      <c r="S678" s="50"/>
      <c r="T678" s="50"/>
      <c r="U678" s="50"/>
      <c r="V678" s="50"/>
      <c r="W678" s="50"/>
      <c r="X678" s="30"/>
      <c r="Y678" s="196"/>
      <c r="Z678" s="196"/>
      <c r="AA678" s="196"/>
      <c r="AB678" s="54"/>
      <c r="AC678" s="54"/>
      <c r="AD678" s="54"/>
    </row>
    <row r="679" spans="1:30" ht="13.5" thickBot="1" x14ac:dyDescent="0.25">
      <c r="A679" s="48"/>
      <c r="B679" s="66"/>
      <c r="C679" s="66"/>
      <c r="D679" s="66"/>
      <c r="E679" s="59"/>
      <c r="F679" s="1"/>
      <c r="G679" s="2"/>
      <c r="H679" s="2"/>
      <c r="I679" s="50"/>
      <c r="J679" s="50"/>
      <c r="K679" s="50"/>
      <c r="L679" s="50"/>
      <c r="M679" s="50"/>
      <c r="N679" s="50"/>
      <c r="O679" s="50"/>
      <c r="P679" s="50"/>
      <c r="Q679" s="50"/>
      <c r="R679" s="50"/>
      <c r="S679" s="50"/>
      <c r="T679" s="50"/>
      <c r="U679" s="50"/>
      <c r="V679" s="50"/>
      <c r="W679" s="50"/>
      <c r="X679" s="30"/>
      <c r="Y679" s="199" t="s">
        <v>1</v>
      </c>
      <c r="Z679" s="199"/>
      <c r="AA679" s="40">
        <f>SUM(T215:T242)</f>
        <v>480.00000000000011</v>
      </c>
      <c r="AB679" s="54"/>
      <c r="AC679" s="54"/>
      <c r="AD679" s="54"/>
    </row>
    <row r="680" spans="1:30" ht="13.5" thickBot="1" x14ac:dyDescent="0.25">
      <c r="A680" s="48"/>
      <c r="B680" s="66"/>
      <c r="C680" s="66"/>
      <c r="D680" s="66"/>
      <c r="E680" s="59"/>
      <c r="F680" s="1"/>
      <c r="G680" s="2"/>
      <c r="H680" s="2"/>
      <c r="I680" s="50"/>
      <c r="J680" s="50"/>
      <c r="K680" s="50"/>
      <c r="L680" s="50"/>
      <c r="M680" s="50"/>
      <c r="N680" s="50"/>
      <c r="O680" s="50"/>
      <c r="P680" s="50"/>
      <c r="Q680" s="50"/>
      <c r="R680" s="50"/>
      <c r="S680" s="50"/>
      <c r="T680" s="50"/>
      <c r="U680" s="50"/>
      <c r="V680" s="50"/>
      <c r="W680" s="50"/>
      <c r="X680" s="30"/>
      <c r="Y680" s="199" t="s">
        <v>2</v>
      </c>
      <c r="Z680" s="199"/>
      <c r="AA680" s="40">
        <f>SUM(N215:N242)</f>
        <v>480.00000000000011</v>
      </c>
      <c r="AB680" s="54"/>
      <c r="AC680" s="54"/>
      <c r="AD680" s="54"/>
    </row>
    <row r="681" spans="1:30" ht="24" thickBot="1" x14ac:dyDescent="0.25">
      <c r="A681" s="48"/>
      <c r="B681" s="66"/>
      <c r="C681" s="66"/>
      <c r="D681" s="66"/>
      <c r="E681" s="59"/>
      <c r="F681" s="1"/>
      <c r="G681" s="2"/>
      <c r="H681" s="2"/>
      <c r="I681" s="50"/>
      <c r="J681" s="50"/>
      <c r="K681" s="50"/>
      <c r="L681" s="50"/>
      <c r="M681" s="50"/>
      <c r="N681" s="50"/>
      <c r="O681" s="50"/>
      <c r="P681" s="50"/>
      <c r="Q681" s="50"/>
      <c r="R681" s="50"/>
      <c r="S681" s="50"/>
      <c r="T681" s="50"/>
      <c r="U681" s="50"/>
      <c r="V681" s="50"/>
      <c r="W681" s="50"/>
      <c r="X681" s="30"/>
      <c r="Y681" s="199" t="s">
        <v>4</v>
      </c>
      <c r="Z681" s="199"/>
      <c r="AA681" s="41">
        <f>IF(SUM(S215:S242)=0,0,+(SUM(S215:S242)/AA679))</f>
        <v>0.32142857142857134</v>
      </c>
      <c r="AB681" s="54"/>
      <c r="AC681" s="54"/>
      <c r="AD681" s="54"/>
    </row>
    <row r="682" spans="1:30" ht="24" thickBot="1" x14ac:dyDescent="0.25">
      <c r="A682" s="48"/>
      <c r="B682" s="66"/>
      <c r="C682" s="66"/>
      <c r="D682" s="66"/>
      <c r="E682" s="59"/>
      <c r="F682" s="1"/>
      <c r="G682" s="2"/>
      <c r="H682" s="2"/>
      <c r="I682" s="50"/>
      <c r="J682" s="50"/>
      <c r="K682" s="50"/>
      <c r="L682" s="50"/>
      <c r="M682" s="50"/>
      <c r="N682" s="50"/>
      <c r="O682" s="50"/>
      <c r="P682" s="50"/>
      <c r="Q682" s="50"/>
      <c r="R682" s="50"/>
      <c r="S682" s="50"/>
      <c r="T682" s="50"/>
      <c r="U682" s="50"/>
      <c r="V682" s="50"/>
      <c r="W682" s="50"/>
      <c r="X682" s="30"/>
      <c r="Y682" s="199" t="s">
        <v>3</v>
      </c>
      <c r="Z682" s="199"/>
      <c r="AA682" s="45">
        <f>IF(SUM(R215:R242)=0,0,+(SUM(R215:R242)/AA680))</f>
        <v>0.32142857142857134</v>
      </c>
      <c r="AB682" s="54"/>
      <c r="AC682" s="54"/>
      <c r="AD682" s="54"/>
    </row>
    <row r="683" spans="1:30" ht="24" thickBot="1" x14ac:dyDescent="0.25">
      <c r="A683" s="48"/>
      <c r="B683" s="66"/>
      <c r="C683" s="66"/>
      <c r="D683" s="66"/>
      <c r="E683" s="59"/>
      <c r="F683" s="1"/>
      <c r="G683" s="2"/>
      <c r="H683" s="2"/>
      <c r="I683" s="50"/>
      <c r="J683" s="50"/>
      <c r="K683" s="50"/>
      <c r="L683" s="50"/>
      <c r="M683" s="50"/>
      <c r="N683" s="50"/>
      <c r="O683" s="50"/>
      <c r="P683" s="50"/>
      <c r="Q683" s="50"/>
      <c r="R683" s="50"/>
      <c r="S683" s="50"/>
      <c r="T683" s="50"/>
      <c r="U683" s="50"/>
      <c r="V683" s="50"/>
      <c r="W683" s="50"/>
      <c r="X683" s="30"/>
      <c r="Y683" s="51"/>
      <c r="Z683" s="51"/>
      <c r="AA683" s="52"/>
      <c r="AB683" s="54"/>
      <c r="AC683" s="54"/>
      <c r="AD683" s="54"/>
    </row>
    <row r="684" spans="1:30" ht="13.5" thickBot="1" x14ac:dyDescent="0.25">
      <c r="A684" s="48"/>
      <c r="B684" s="66"/>
      <c r="C684" s="66"/>
      <c r="D684" s="66"/>
      <c r="E684" s="59"/>
      <c r="F684" s="1"/>
      <c r="G684" s="2"/>
      <c r="H684" s="2"/>
      <c r="I684" s="50"/>
      <c r="J684" s="50"/>
      <c r="K684" s="50"/>
      <c r="L684" s="50"/>
      <c r="M684" s="50"/>
      <c r="N684" s="50"/>
      <c r="O684" s="50"/>
      <c r="P684" s="50"/>
      <c r="Q684" s="50"/>
      <c r="R684" s="50"/>
      <c r="S684" s="50"/>
      <c r="T684" s="50"/>
      <c r="U684" s="50"/>
      <c r="V684" s="50"/>
      <c r="W684" s="50"/>
      <c r="X684" s="30"/>
      <c r="Y684" s="196" t="s">
        <v>1021</v>
      </c>
      <c r="Z684" s="196"/>
      <c r="AA684" s="196"/>
      <c r="AB684" s="54"/>
      <c r="AC684" s="54"/>
      <c r="AD684" s="54"/>
    </row>
    <row r="685" spans="1:30" ht="13.5" thickBot="1" x14ac:dyDescent="0.25">
      <c r="A685" s="48"/>
      <c r="B685" s="66"/>
      <c r="C685" s="66"/>
      <c r="D685" s="66"/>
      <c r="E685" s="59"/>
      <c r="F685" s="1"/>
      <c r="G685" s="2"/>
      <c r="H685" s="2"/>
      <c r="I685" s="50"/>
      <c r="J685" s="50"/>
      <c r="K685" s="50"/>
      <c r="L685" s="50"/>
      <c r="M685" s="50"/>
      <c r="N685" s="50"/>
      <c r="O685" s="50"/>
      <c r="P685" s="50"/>
      <c r="Q685" s="50"/>
      <c r="R685" s="50"/>
      <c r="S685" s="50"/>
      <c r="T685" s="50"/>
      <c r="U685" s="50"/>
      <c r="V685" s="50"/>
      <c r="W685" s="50"/>
      <c r="X685" s="30"/>
      <c r="Y685" s="196"/>
      <c r="Z685" s="196"/>
      <c r="AA685" s="196"/>
      <c r="AB685" s="54"/>
      <c r="AC685" s="54"/>
      <c r="AD685" s="54"/>
    </row>
    <row r="686" spans="1:30" ht="13.5" thickBot="1" x14ac:dyDescent="0.25">
      <c r="A686" s="48"/>
      <c r="B686" s="66"/>
      <c r="C686" s="66"/>
      <c r="D686" s="66"/>
      <c r="E686" s="59"/>
      <c r="F686" s="1"/>
      <c r="G686" s="2"/>
      <c r="H686" s="2"/>
      <c r="I686" s="50"/>
      <c r="J686" s="50"/>
      <c r="K686" s="50"/>
      <c r="L686" s="50"/>
      <c r="M686" s="50"/>
      <c r="N686" s="50"/>
      <c r="O686" s="50"/>
      <c r="P686" s="50"/>
      <c r="Q686" s="50"/>
      <c r="R686" s="50"/>
      <c r="S686" s="50"/>
      <c r="T686" s="50"/>
      <c r="U686" s="50"/>
      <c r="V686" s="50"/>
      <c r="W686" s="50"/>
      <c r="X686" s="30"/>
      <c r="Y686" s="199" t="s">
        <v>1</v>
      </c>
      <c r="Z686" s="199"/>
      <c r="AA686" s="40">
        <f>SUM(T243:T250)</f>
        <v>217.14285714285714</v>
      </c>
      <c r="AB686" s="54"/>
      <c r="AC686" s="54"/>
      <c r="AD686" s="54"/>
    </row>
    <row r="687" spans="1:30" ht="13.5" thickBot="1" x14ac:dyDescent="0.25">
      <c r="A687" s="48"/>
      <c r="B687" s="66"/>
      <c r="C687" s="66"/>
      <c r="D687" s="66"/>
      <c r="E687" s="59"/>
      <c r="F687" s="1"/>
      <c r="G687" s="2"/>
      <c r="H687" s="2"/>
      <c r="I687" s="50"/>
      <c r="J687" s="50"/>
      <c r="K687" s="50"/>
      <c r="L687" s="50"/>
      <c r="M687" s="50"/>
      <c r="N687" s="50"/>
      <c r="O687" s="50"/>
      <c r="P687" s="50"/>
      <c r="Q687" s="50"/>
      <c r="R687" s="50"/>
      <c r="S687" s="50"/>
      <c r="T687" s="50"/>
      <c r="U687" s="50"/>
      <c r="V687" s="50"/>
      <c r="W687" s="50"/>
      <c r="X687" s="30"/>
      <c r="Y687" s="199" t="s">
        <v>2</v>
      </c>
      <c r="Z687" s="199"/>
      <c r="AA687" s="40">
        <f>SUM(N243:N250)</f>
        <v>217.14285714285714</v>
      </c>
      <c r="AB687" s="54"/>
      <c r="AC687" s="54"/>
      <c r="AD687" s="54"/>
    </row>
    <row r="688" spans="1:30" ht="25.5" customHeight="1" thickBot="1" x14ac:dyDescent="0.25">
      <c r="A688" s="48"/>
      <c r="B688" s="66"/>
      <c r="C688" s="66"/>
      <c r="D688" s="66"/>
      <c r="E688" s="59"/>
      <c r="F688" s="1"/>
      <c r="G688" s="2"/>
      <c r="H688" s="2"/>
      <c r="I688" s="50"/>
      <c r="J688" s="50"/>
      <c r="K688" s="50"/>
      <c r="L688" s="50"/>
      <c r="M688" s="50"/>
      <c r="N688" s="50"/>
      <c r="O688" s="50"/>
      <c r="P688" s="50"/>
      <c r="Q688" s="50"/>
      <c r="R688" s="50"/>
      <c r="S688" s="50"/>
      <c r="T688" s="50"/>
      <c r="U688" s="50"/>
      <c r="V688" s="50"/>
      <c r="W688" s="50"/>
      <c r="X688" s="30"/>
      <c r="Y688" s="199" t="s">
        <v>4</v>
      </c>
      <c r="Z688" s="199"/>
      <c r="AA688" s="41">
        <f>IF(SUM(S243:S250)=0,0,+(SUM(S243:S250)/AA686))</f>
        <v>0.14407894736842106</v>
      </c>
      <c r="AB688" s="54"/>
      <c r="AC688" s="54"/>
      <c r="AD688" s="54"/>
    </row>
    <row r="689" spans="1:32" ht="24" thickBot="1" x14ac:dyDescent="0.25">
      <c r="A689" s="48"/>
      <c r="B689" s="66"/>
      <c r="C689" s="66"/>
      <c r="D689" s="66"/>
      <c r="E689" s="59"/>
      <c r="F689" s="1"/>
      <c r="G689" s="2"/>
      <c r="H689" s="2"/>
      <c r="I689" s="50"/>
      <c r="J689" s="50"/>
      <c r="K689" s="50"/>
      <c r="L689" s="50"/>
      <c r="M689" s="50"/>
      <c r="N689" s="50"/>
      <c r="O689" s="50"/>
      <c r="P689" s="50"/>
      <c r="Q689" s="50"/>
      <c r="R689" s="50"/>
      <c r="S689" s="50"/>
      <c r="T689" s="50"/>
      <c r="U689" s="50"/>
      <c r="V689" s="50"/>
      <c r="W689" s="50"/>
      <c r="X689" s="30"/>
      <c r="Y689" s="199" t="s">
        <v>3</v>
      </c>
      <c r="Z689" s="199"/>
      <c r="AA689" s="45">
        <f>IF(SUM(R243:R250)=0,0,+(SUM(R243:R250)/AA687))</f>
        <v>0.14407894736842106</v>
      </c>
      <c r="AB689" s="54"/>
      <c r="AC689" s="54"/>
      <c r="AD689" s="54"/>
    </row>
    <row r="690" spans="1:32" ht="15.75" customHeight="1" thickBot="1" x14ac:dyDescent="0.25">
      <c r="A690" s="48"/>
      <c r="B690" s="66"/>
      <c r="C690" s="66"/>
      <c r="D690" s="66"/>
      <c r="E690" s="59"/>
      <c r="F690" s="1"/>
      <c r="G690" s="2"/>
      <c r="H690" s="2"/>
      <c r="I690" s="50"/>
      <c r="J690" s="50"/>
      <c r="K690" s="50"/>
      <c r="L690" s="50"/>
      <c r="M690" s="50"/>
      <c r="N690" s="50"/>
      <c r="O690" s="50"/>
      <c r="P690" s="50"/>
      <c r="Q690" s="50"/>
      <c r="R690" s="50"/>
      <c r="S690" s="50"/>
      <c r="T690" s="50"/>
      <c r="U690" s="50"/>
      <c r="V690" s="50"/>
      <c r="W690" s="50"/>
      <c r="X690" s="30"/>
      <c r="Y690" s="51"/>
      <c r="Z690" s="51"/>
      <c r="AA690" s="52"/>
      <c r="AB690" s="54"/>
      <c r="AC690" s="54"/>
      <c r="AD690" s="54"/>
    </row>
    <row r="691" spans="1:32" ht="13.5" thickBot="1" x14ac:dyDescent="0.25">
      <c r="A691" s="48"/>
      <c r="B691" s="66"/>
      <c r="C691" s="66"/>
      <c r="D691" s="66"/>
      <c r="E691" s="59"/>
      <c r="F691" s="1"/>
      <c r="G691" s="2"/>
      <c r="H691" s="2"/>
      <c r="I691" s="50"/>
      <c r="J691" s="50"/>
      <c r="K691" s="50"/>
      <c r="L691" s="50"/>
      <c r="M691" s="50"/>
      <c r="N691" s="50"/>
      <c r="O691" s="50"/>
      <c r="P691" s="50"/>
      <c r="Q691" s="50"/>
      <c r="R691" s="50"/>
      <c r="S691" s="50"/>
      <c r="T691" s="50"/>
      <c r="U691" s="50"/>
      <c r="V691" s="50"/>
      <c r="W691" s="50"/>
      <c r="X691" s="30"/>
      <c r="Y691" s="196" t="s">
        <v>970</v>
      </c>
      <c r="Z691" s="196"/>
      <c r="AA691" s="196"/>
      <c r="AB691" s="54"/>
      <c r="AC691" s="54"/>
      <c r="AD691" s="54"/>
    </row>
    <row r="692" spans="1:32" ht="13.5" thickBot="1" x14ac:dyDescent="0.25">
      <c r="A692" s="48"/>
      <c r="B692" s="66"/>
      <c r="C692" s="66"/>
      <c r="D692" s="66"/>
      <c r="E692" s="59"/>
      <c r="F692" s="1"/>
      <c r="G692" s="2"/>
      <c r="H692" s="2"/>
      <c r="I692" s="50"/>
      <c r="J692" s="50"/>
      <c r="K692" s="50"/>
      <c r="L692" s="50"/>
      <c r="M692" s="50"/>
      <c r="N692" s="50"/>
      <c r="O692" s="50"/>
      <c r="P692" s="50"/>
      <c r="Q692" s="50"/>
      <c r="R692" s="50"/>
      <c r="S692" s="50"/>
      <c r="T692" s="50"/>
      <c r="U692" s="50"/>
      <c r="V692" s="50"/>
      <c r="W692" s="50"/>
      <c r="X692" s="30"/>
      <c r="Y692" s="196"/>
      <c r="Z692" s="196"/>
      <c r="AA692" s="196"/>
      <c r="AB692" s="54"/>
      <c r="AC692" s="54"/>
      <c r="AD692" s="54"/>
    </row>
    <row r="693" spans="1:32" ht="13.5" thickBot="1" x14ac:dyDescent="0.25">
      <c r="A693" s="48"/>
      <c r="B693" s="66"/>
      <c r="C693" s="66"/>
      <c r="D693" s="66"/>
      <c r="E693" s="59"/>
      <c r="F693" s="1"/>
      <c r="G693" s="2"/>
      <c r="H693" s="2"/>
      <c r="I693" s="50"/>
      <c r="J693" s="50"/>
      <c r="K693" s="50"/>
      <c r="L693" s="50"/>
      <c r="M693" s="50"/>
      <c r="N693" s="50"/>
      <c r="O693" s="50"/>
      <c r="P693" s="50"/>
      <c r="Q693" s="50"/>
      <c r="R693" s="50"/>
      <c r="S693" s="50"/>
      <c r="T693" s="50"/>
      <c r="U693" s="50"/>
      <c r="V693" s="50"/>
      <c r="W693" s="50"/>
      <c r="X693" s="30"/>
      <c r="Y693" s="199" t="s">
        <v>1</v>
      </c>
      <c r="Z693" s="199"/>
      <c r="AA693" s="40">
        <f>SUM(T251:T294)</f>
        <v>1415.5714285714291</v>
      </c>
      <c r="AB693" s="54"/>
      <c r="AC693" s="54"/>
      <c r="AD693" s="54"/>
    </row>
    <row r="694" spans="1:32" ht="13.5" thickBot="1" x14ac:dyDescent="0.25">
      <c r="Y694" s="199" t="s">
        <v>2</v>
      </c>
      <c r="Z694" s="199"/>
      <c r="AA694" s="40">
        <f>SUM(N251:N294)</f>
        <v>1415.5714285714291</v>
      </c>
      <c r="AF694" s="64"/>
    </row>
    <row r="695" spans="1:32" ht="24" thickBot="1" x14ac:dyDescent="0.25">
      <c r="Y695" s="199" t="s">
        <v>4</v>
      </c>
      <c r="Z695" s="199"/>
      <c r="AA695" s="41">
        <f>IF(SUM(S251:S294)=0,0,+(SUM(S251:S294)/AA693))</f>
        <v>0.917851841760016</v>
      </c>
      <c r="AF695" s="64"/>
    </row>
    <row r="696" spans="1:32" ht="24" thickBot="1" x14ac:dyDescent="0.25">
      <c r="Y696" s="199" t="s">
        <v>3</v>
      </c>
      <c r="Z696" s="199"/>
      <c r="AA696" s="45">
        <f>IF(SUM(R251:R294)=0,0,+(SUM(R251:R294)/AA694))</f>
        <v>0.917851841760016</v>
      </c>
      <c r="AF696" s="64"/>
    </row>
    <row r="697" spans="1:32" ht="13.5" thickBot="1" x14ac:dyDescent="0.25"/>
    <row r="698" spans="1:32" ht="13.5" thickBot="1" x14ac:dyDescent="0.25">
      <c r="Y698" s="196" t="s">
        <v>869</v>
      </c>
      <c r="Z698" s="196"/>
      <c r="AA698" s="196"/>
    </row>
    <row r="699" spans="1:32" ht="13.5" thickBot="1" x14ac:dyDescent="0.25">
      <c r="Y699" s="196"/>
      <c r="Z699" s="196"/>
      <c r="AA699" s="196"/>
    </row>
    <row r="700" spans="1:32" ht="13.5" thickBot="1" x14ac:dyDescent="0.25">
      <c r="Y700" s="199" t="s">
        <v>1</v>
      </c>
      <c r="Z700" s="199"/>
      <c r="AA700" s="40">
        <f>SUM(T295:T298)</f>
        <v>206.14285714285714</v>
      </c>
    </row>
    <row r="701" spans="1:32" ht="13.5" thickBot="1" x14ac:dyDescent="0.25">
      <c r="Y701" s="199" t="s">
        <v>2</v>
      </c>
      <c r="Z701" s="199"/>
      <c r="AA701" s="40">
        <f>SUM(N295:N298)</f>
        <v>206.14285714285714</v>
      </c>
    </row>
    <row r="702" spans="1:32" ht="24" thickBot="1" x14ac:dyDescent="0.25">
      <c r="Y702" s="199" t="s">
        <v>4</v>
      </c>
      <c r="Z702" s="199"/>
      <c r="AA702" s="41">
        <f>IF(SUM(S295:S298)=0,0,+(SUM(S295:S298)/AA700))</f>
        <v>0.9494109494109495</v>
      </c>
    </row>
    <row r="703" spans="1:32" ht="24" thickBot="1" x14ac:dyDescent="0.25">
      <c r="Y703" s="199" t="s">
        <v>3</v>
      </c>
      <c r="Z703" s="199"/>
      <c r="AA703" s="45">
        <f>IF(SUM(R295:R298)=0,0,+(SUM(R295:R298)/AA701))</f>
        <v>0.9494109494109495</v>
      </c>
    </row>
    <row r="704" spans="1:32" ht="13.5" thickBot="1" x14ac:dyDescent="0.25"/>
    <row r="705" spans="25:27" ht="13.5" thickBot="1" x14ac:dyDescent="0.25">
      <c r="Y705" s="196" t="s">
        <v>870</v>
      </c>
      <c r="Z705" s="196"/>
      <c r="AA705" s="196"/>
    </row>
    <row r="706" spans="25:27" ht="13.5" thickBot="1" x14ac:dyDescent="0.25">
      <c r="Y706" s="196"/>
      <c r="Z706" s="196"/>
      <c r="AA706" s="196"/>
    </row>
    <row r="707" spans="25:27" ht="13.5" thickBot="1" x14ac:dyDescent="0.25">
      <c r="Y707" s="199" t="s">
        <v>1</v>
      </c>
      <c r="Z707" s="199"/>
      <c r="AA707" s="40">
        <f>SUM(T299:T360)</f>
        <v>1713.1428571428571</v>
      </c>
    </row>
    <row r="708" spans="25:27" ht="13.5" thickBot="1" x14ac:dyDescent="0.25">
      <c r="Y708" s="199" t="s">
        <v>2</v>
      </c>
      <c r="Z708" s="199"/>
      <c r="AA708" s="40">
        <f>SUM(N299:N360)</f>
        <v>1761</v>
      </c>
    </row>
    <row r="709" spans="25:27" ht="24" thickBot="1" x14ac:dyDescent="0.25">
      <c r="Y709" s="199" t="s">
        <v>4</v>
      </c>
      <c r="Z709" s="199"/>
      <c r="AA709" s="41">
        <f>IF(SUM(S299:S360)=0,0,+(SUM(S299:S360)/AA707))</f>
        <v>0.78137174783188768</v>
      </c>
    </row>
    <row r="710" spans="25:27" ht="24" thickBot="1" x14ac:dyDescent="0.25">
      <c r="Y710" s="199" t="s">
        <v>3</v>
      </c>
      <c r="Z710" s="199"/>
      <c r="AA710" s="45">
        <f>IF(SUM(R299:R360)=0,0,+(SUM(R299:R360)/AA708))</f>
        <v>0.76013709742840896</v>
      </c>
    </row>
    <row r="711" spans="25:27" ht="13.5" thickBot="1" x14ac:dyDescent="0.25"/>
    <row r="712" spans="25:27" ht="13.5" thickBot="1" x14ac:dyDescent="0.25">
      <c r="Y712" s="196" t="s">
        <v>871</v>
      </c>
      <c r="Z712" s="196"/>
      <c r="AA712" s="196"/>
    </row>
    <row r="713" spans="25:27" ht="13.5" thickBot="1" x14ac:dyDescent="0.25">
      <c r="Y713" s="196"/>
      <c r="Z713" s="196"/>
      <c r="AA713" s="196"/>
    </row>
    <row r="714" spans="25:27" ht="13.5" thickBot="1" x14ac:dyDescent="0.25">
      <c r="Y714" s="199" t="s">
        <v>1</v>
      </c>
      <c r="Z714" s="199"/>
      <c r="AA714" s="40">
        <f>SUM(T361:T367)</f>
        <v>91</v>
      </c>
    </row>
    <row r="715" spans="25:27" ht="13.5" thickBot="1" x14ac:dyDescent="0.25">
      <c r="Y715" s="199" t="s">
        <v>2</v>
      </c>
      <c r="Z715" s="199"/>
      <c r="AA715" s="40">
        <f>SUM(N361:N367)</f>
        <v>91</v>
      </c>
    </row>
    <row r="716" spans="25:27" ht="24" thickBot="1" x14ac:dyDescent="0.25">
      <c r="Y716" s="199" t="s">
        <v>4</v>
      </c>
      <c r="Z716" s="199"/>
      <c r="AA716" s="41">
        <f>IF(SUM(S361:S367)=0,0,+(SUM(S361:S367)/AA714))</f>
        <v>1</v>
      </c>
    </row>
    <row r="717" spans="25:27" ht="24" thickBot="1" x14ac:dyDescent="0.25">
      <c r="Y717" s="199" t="s">
        <v>3</v>
      </c>
      <c r="Z717" s="199"/>
      <c r="AA717" s="45">
        <f>IF(SUM(R361:R367)=0,0,+(SUM(R361:R367)/AA715))</f>
        <v>1</v>
      </c>
    </row>
    <row r="718" spans="25:27" ht="13.5" thickBot="1" x14ac:dyDescent="0.25"/>
    <row r="719" spans="25:27" ht="13.5" thickBot="1" x14ac:dyDescent="0.25">
      <c r="Y719" s="196" t="s">
        <v>872</v>
      </c>
      <c r="Z719" s="196"/>
      <c r="AA719" s="196"/>
    </row>
    <row r="720" spans="25:27" ht="13.5" thickBot="1" x14ac:dyDescent="0.25">
      <c r="Y720" s="196"/>
      <c r="Z720" s="196"/>
      <c r="AA720" s="196"/>
    </row>
    <row r="721" spans="25:27" ht="13.5" thickBot="1" x14ac:dyDescent="0.25">
      <c r="Y721" s="199" t="s">
        <v>1</v>
      </c>
      <c r="Z721" s="199"/>
      <c r="AA721" s="40">
        <f>SUM(T368:T391)</f>
        <v>551.28571428571422</v>
      </c>
    </row>
    <row r="722" spans="25:27" ht="13.5" thickBot="1" x14ac:dyDescent="0.25">
      <c r="Y722" s="199" t="s">
        <v>2</v>
      </c>
      <c r="Z722" s="199"/>
      <c r="AA722" s="40">
        <f>SUM(N368:N391)</f>
        <v>551.28571428571422</v>
      </c>
    </row>
    <row r="723" spans="25:27" ht="24" thickBot="1" x14ac:dyDescent="0.25">
      <c r="Y723" s="199" t="s">
        <v>4</v>
      </c>
      <c r="Z723" s="199"/>
      <c r="AA723" s="41">
        <f>IF(SUM(S368:S391)=0,0,+(SUM(S368:S391)/AA721))</f>
        <v>0.58850620627105477</v>
      </c>
    </row>
    <row r="724" spans="25:27" ht="24" thickBot="1" x14ac:dyDescent="0.25">
      <c r="Y724" s="199" t="s">
        <v>3</v>
      </c>
      <c r="Z724" s="199"/>
      <c r="AA724" s="45">
        <f>IF(SUM(R368:R391)=0,0,+(SUM(R368:R391)/AA722))</f>
        <v>0.58850620627105477</v>
      </c>
    </row>
    <row r="725" spans="25:27" ht="13.5" thickBot="1" x14ac:dyDescent="0.25"/>
    <row r="726" spans="25:27" ht="13.5" thickBot="1" x14ac:dyDescent="0.25">
      <c r="Y726" s="196" t="s">
        <v>873</v>
      </c>
      <c r="Z726" s="196"/>
      <c r="AA726" s="196"/>
    </row>
    <row r="727" spans="25:27" ht="13.5" thickBot="1" x14ac:dyDescent="0.25">
      <c r="Y727" s="196"/>
      <c r="Z727" s="196"/>
      <c r="AA727" s="196"/>
    </row>
    <row r="728" spans="25:27" ht="13.5" thickBot="1" x14ac:dyDescent="0.25">
      <c r="Y728" s="199" t="s">
        <v>1</v>
      </c>
      <c r="Z728" s="199"/>
      <c r="AA728" s="40">
        <f>SUM(T392:T399)</f>
        <v>75.857142857142861</v>
      </c>
    </row>
    <row r="729" spans="25:27" ht="13.5" thickBot="1" x14ac:dyDescent="0.25">
      <c r="Y729" s="199" t="s">
        <v>2</v>
      </c>
      <c r="Z729" s="199"/>
      <c r="AA729" s="40">
        <f>SUM(N392:N399)</f>
        <v>75.857142857142861</v>
      </c>
    </row>
    <row r="730" spans="25:27" ht="24" thickBot="1" x14ac:dyDescent="0.25">
      <c r="Y730" s="199" t="s">
        <v>4</v>
      </c>
      <c r="Z730" s="199"/>
      <c r="AA730" s="41">
        <f>IF(SUM(S392:S399)=0,0,+(SUM(S392:S399)/AA728))</f>
        <v>1</v>
      </c>
    </row>
    <row r="731" spans="25:27" ht="24" thickBot="1" x14ac:dyDescent="0.25">
      <c r="Y731" s="199" t="s">
        <v>3</v>
      </c>
      <c r="Z731" s="199"/>
      <c r="AA731" s="45">
        <f>IF(SUM(R392:R399)=0,0,+(SUM(R392:R399)/AA729))</f>
        <v>1</v>
      </c>
    </row>
    <row r="732" spans="25:27" ht="13.5" thickBot="1" x14ac:dyDescent="0.25"/>
    <row r="733" spans="25:27" ht="13.5" thickBot="1" x14ac:dyDescent="0.25">
      <c r="Y733" s="196" t="s">
        <v>874</v>
      </c>
      <c r="Z733" s="196"/>
      <c r="AA733" s="196"/>
    </row>
    <row r="734" spans="25:27" ht="13.5" thickBot="1" x14ac:dyDescent="0.25">
      <c r="Y734" s="196"/>
      <c r="Z734" s="196"/>
      <c r="AA734" s="196"/>
    </row>
    <row r="735" spans="25:27" ht="13.5" thickBot="1" x14ac:dyDescent="0.25">
      <c r="Y735" s="199" t="s">
        <v>1</v>
      </c>
      <c r="Z735" s="199"/>
      <c r="AA735" s="40">
        <f>SUM(T400:T459)</f>
        <v>1733.4285714285711</v>
      </c>
    </row>
    <row r="736" spans="25:27" ht="13.5" thickBot="1" x14ac:dyDescent="0.25">
      <c r="Y736" s="199" t="s">
        <v>2</v>
      </c>
      <c r="Z736" s="199"/>
      <c r="AA736" s="40">
        <f>SUM(N400:N459)</f>
        <v>1733.4285714285711</v>
      </c>
    </row>
    <row r="737" spans="25:27" ht="24" thickBot="1" x14ac:dyDescent="0.25">
      <c r="Y737" s="199" t="s">
        <v>4</v>
      </c>
      <c r="Z737" s="199"/>
      <c r="AA737" s="41">
        <f>IF(SUM(S400:S459)=0,0,+(SUM(S400:S459)/AA735))</f>
        <v>0.65202736113400384</v>
      </c>
    </row>
    <row r="738" spans="25:27" ht="24" thickBot="1" x14ac:dyDescent="0.25">
      <c r="Y738" s="199" t="s">
        <v>3</v>
      </c>
      <c r="Z738" s="199"/>
      <c r="AA738" s="45">
        <f>IF(SUM(R400:R459)=0,0,+(SUM(R400:R459)/AA736))</f>
        <v>0.65202736113400384</v>
      </c>
    </row>
    <row r="739" spans="25:27" ht="13.5" thickBot="1" x14ac:dyDescent="0.25"/>
    <row r="740" spans="25:27" ht="13.5" thickBot="1" x14ac:dyDescent="0.25">
      <c r="Y740" s="196" t="s">
        <v>875</v>
      </c>
      <c r="Z740" s="196"/>
      <c r="AA740" s="196"/>
    </row>
    <row r="741" spans="25:27" ht="13.5" thickBot="1" x14ac:dyDescent="0.25">
      <c r="Y741" s="196"/>
      <c r="Z741" s="196"/>
      <c r="AA741" s="196"/>
    </row>
    <row r="742" spans="25:27" ht="13.5" thickBot="1" x14ac:dyDescent="0.25">
      <c r="Y742" s="199" t="s">
        <v>1</v>
      </c>
      <c r="Z742" s="199"/>
      <c r="AA742" s="40">
        <f>SUM(T460:T535)</f>
        <v>2203.7142857142849</v>
      </c>
    </row>
    <row r="743" spans="25:27" ht="13.5" thickBot="1" x14ac:dyDescent="0.25">
      <c r="Y743" s="199" t="s">
        <v>2</v>
      </c>
      <c r="Z743" s="199"/>
      <c r="AA743" s="40">
        <f>SUM(N460:N535)</f>
        <v>2203.7142857142849</v>
      </c>
    </row>
    <row r="744" spans="25:27" ht="24" thickBot="1" x14ac:dyDescent="0.25">
      <c r="Y744" s="199" t="s">
        <v>4</v>
      </c>
      <c r="Z744" s="199"/>
      <c r="AA744" s="41">
        <f>IF(SUM(S460:S535)=0,0,+(SUM(S460:S535)/AA742))</f>
        <v>0.79940425256061198</v>
      </c>
    </row>
    <row r="745" spans="25:27" ht="24" thickBot="1" x14ac:dyDescent="0.25">
      <c r="Y745" s="199" t="s">
        <v>3</v>
      </c>
      <c r="Z745" s="199"/>
      <c r="AA745" s="45">
        <f>IF(SUM(R460:R535)=0,0,+(SUM(R460:R535)/AA743))</f>
        <v>0.79940425256061198</v>
      </c>
    </row>
  </sheetData>
  <sheetProtection algorithmName="SHA-512" hashValue="gv4+NRgbjExEO+muWf4lQ9LO4Ao64Rq5CcFigrpIvsZ9oiXPmwpzrSEAw4AJiGkbULHWLGUMSQnB0kfpby8YjA==" saltValue="u69ZNpe00oY8fGiWUZ+vuA==" spinCount="100000" sheet="1" objects="1" scenarios="1" autoFilter="0"/>
  <autoFilter ref="A1:AA537" xr:uid="{00000000-0009-0000-0000-000002000000}">
    <filterColumn colId="21">
      <filters>
        <filter val="CUMPLIDA"/>
      </filters>
    </filterColumn>
  </autoFilter>
  <mergeCells count="163">
    <mergeCell ref="Y696:Z696"/>
    <mergeCell ref="Y656:AA657"/>
    <mergeCell ref="Y658:Z658"/>
    <mergeCell ref="Y659:Z659"/>
    <mergeCell ref="Y660:Z660"/>
    <mergeCell ref="Y682:Z682"/>
    <mergeCell ref="Y663:AA664"/>
    <mergeCell ref="Y688:Z688"/>
    <mergeCell ref="Y689:Z689"/>
    <mergeCell ref="Y693:Z693"/>
    <mergeCell ref="Y670:AA671"/>
    <mergeCell ref="Y672:Z672"/>
    <mergeCell ref="Y673:Z673"/>
    <mergeCell ref="Y674:Z674"/>
    <mergeCell ref="Y675:Z675"/>
    <mergeCell ref="Y677:AA678"/>
    <mergeCell ref="Y679:Z679"/>
    <mergeCell ref="Y680:Z680"/>
    <mergeCell ref="Y681:Z681"/>
    <mergeCell ref="Y684:AA685"/>
    <mergeCell ref="Y686:Z686"/>
    <mergeCell ref="Y687:Z687"/>
    <mergeCell ref="Y694:Z694"/>
    <mergeCell ref="Y695:Z695"/>
    <mergeCell ref="Y710:Z710"/>
    <mergeCell ref="Y712:AA713"/>
    <mergeCell ref="Y698:AA699"/>
    <mergeCell ref="Y700:Z700"/>
    <mergeCell ref="Y701:Z701"/>
    <mergeCell ref="Y702:Z702"/>
    <mergeCell ref="Y703:Z703"/>
    <mergeCell ref="Y705:AA706"/>
    <mergeCell ref="Y707:Z707"/>
    <mergeCell ref="Y708:Z708"/>
    <mergeCell ref="Y709:Z709"/>
    <mergeCell ref="Y745:Z745"/>
    <mergeCell ref="Y733:AA734"/>
    <mergeCell ref="Y735:Z735"/>
    <mergeCell ref="Y736:Z736"/>
    <mergeCell ref="Y737:Z737"/>
    <mergeCell ref="Y738:Z738"/>
    <mergeCell ref="Y714:Z714"/>
    <mergeCell ref="Y715:Z715"/>
    <mergeCell ref="Y716:Z716"/>
    <mergeCell ref="Y717:Z717"/>
    <mergeCell ref="Y719:AA720"/>
    <mergeCell ref="Y721:Z721"/>
    <mergeCell ref="Y722:Z722"/>
    <mergeCell ref="Y723:Z723"/>
    <mergeCell ref="Y724:Z724"/>
    <mergeCell ref="Y740:AA741"/>
    <mergeCell ref="Y742:Z742"/>
    <mergeCell ref="Y743:Z743"/>
    <mergeCell ref="Y744:Z744"/>
    <mergeCell ref="Y726:AA727"/>
    <mergeCell ref="Y728:Z728"/>
    <mergeCell ref="Y729:Z729"/>
    <mergeCell ref="Y730:Z730"/>
    <mergeCell ref="Y731:Z731"/>
    <mergeCell ref="A536:Q536"/>
    <mergeCell ref="A537:P537"/>
    <mergeCell ref="A548:E548"/>
    <mergeCell ref="F548:G548"/>
    <mergeCell ref="A545:G545"/>
    <mergeCell ref="I545:U545"/>
    <mergeCell ref="A546:E546"/>
    <mergeCell ref="F546:G546"/>
    <mergeCell ref="A544:G544"/>
    <mergeCell ref="K541:M541"/>
    <mergeCell ref="K540:M540"/>
    <mergeCell ref="K539:M539"/>
    <mergeCell ref="A547:E547"/>
    <mergeCell ref="F547:G547"/>
    <mergeCell ref="I548:W548"/>
    <mergeCell ref="Y617:Z617"/>
    <mergeCell ref="Y600:AA601"/>
    <mergeCell ref="Y602:Z602"/>
    <mergeCell ref="Y618:Z618"/>
    <mergeCell ref="Y619:Z619"/>
    <mergeCell ref="Y547:Z547"/>
    <mergeCell ref="Y549:Z549"/>
    <mergeCell ref="Y548:Z548"/>
    <mergeCell ref="Y642:AA643"/>
    <mergeCell ref="Y635:AA636"/>
    <mergeCell ref="Y637:Z637"/>
    <mergeCell ref="Y638:Z638"/>
    <mergeCell ref="Y639:Z639"/>
    <mergeCell ref="Y640:Z640"/>
    <mergeCell ref="Y593:AA594"/>
    <mergeCell ref="Y595:Z595"/>
    <mergeCell ref="Y596:Z596"/>
    <mergeCell ref="Y597:Z597"/>
    <mergeCell ref="Y544:AA545"/>
    <mergeCell ref="Y546:Z546"/>
    <mergeCell ref="Y661:Z661"/>
    <mergeCell ref="Y603:Z603"/>
    <mergeCell ref="Y604:Z604"/>
    <mergeCell ref="Y605:Z605"/>
    <mergeCell ref="Y607:AA608"/>
    <mergeCell ref="Y609:Z609"/>
    <mergeCell ref="Y610:Z610"/>
    <mergeCell ref="Y611:Z611"/>
    <mergeCell ref="Y584:Z584"/>
    <mergeCell ref="Y586:AA587"/>
    <mergeCell ref="Y588:Z588"/>
    <mergeCell ref="Y589:Z589"/>
    <mergeCell ref="Y590:Z590"/>
    <mergeCell ref="Y591:Z591"/>
    <mergeCell ref="Y581:Z581"/>
    <mergeCell ref="Y582:Z582"/>
    <mergeCell ref="Y583:Z583"/>
    <mergeCell ref="Y651:Z651"/>
    <mergeCell ref="Y598:Z598"/>
    <mergeCell ref="Y612:Z612"/>
    <mergeCell ref="Y614:AA615"/>
    <mergeCell ref="Y616:Z616"/>
    <mergeCell ref="Y691:AA692"/>
    <mergeCell ref="Y652:Z652"/>
    <mergeCell ref="Y653:Z653"/>
    <mergeCell ref="Y654:Z654"/>
    <mergeCell ref="Y628:AA629"/>
    <mergeCell ref="Y630:Z630"/>
    <mergeCell ref="Y631:Z631"/>
    <mergeCell ref="Y632:Z632"/>
    <mergeCell ref="Y621:AA622"/>
    <mergeCell ref="Y623:Z623"/>
    <mergeCell ref="Y624:Z624"/>
    <mergeCell ref="Y625:Z625"/>
    <mergeCell ref="Y626:Z626"/>
    <mergeCell ref="Y633:Z633"/>
    <mergeCell ref="Y665:Z665"/>
    <mergeCell ref="Y666:Z666"/>
    <mergeCell ref="Y667:Z667"/>
    <mergeCell ref="Y668:Z668"/>
    <mergeCell ref="Y644:Z644"/>
    <mergeCell ref="Y645:Z645"/>
    <mergeCell ref="Y646:Z646"/>
    <mergeCell ref="Y647:Z647"/>
    <mergeCell ref="Y649:AA650"/>
    <mergeCell ref="I549:W549"/>
    <mergeCell ref="I546:W546"/>
    <mergeCell ref="I547:W547"/>
    <mergeCell ref="Y572:AA573"/>
    <mergeCell ref="Y574:Z574"/>
    <mergeCell ref="Y575:Z575"/>
    <mergeCell ref="Y576:Z576"/>
    <mergeCell ref="Y577:Z577"/>
    <mergeCell ref="Y579:AA580"/>
    <mergeCell ref="Y551:AA552"/>
    <mergeCell ref="Y553:Z553"/>
    <mergeCell ref="Y554:Z554"/>
    <mergeCell ref="Y555:Z555"/>
    <mergeCell ref="Y556:Z556"/>
    <mergeCell ref="Y558:AA559"/>
    <mergeCell ref="Y560:Z560"/>
    <mergeCell ref="Y561:Z561"/>
    <mergeCell ref="Y562:Z562"/>
    <mergeCell ref="Y563:Z563"/>
    <mergeCell ref="Y565:AA566"/>
    <mergeCell ref="Y567:Z567"/>
    <mergeCell ref="Y568:Z568"/>
    <mergeCell ref="Y569:Z569"/>
    <mergeCell ref="Y570:Z570"/>
  </mergeCells>
  <phoneticPr fontId="7" type="noConversion"/>
  <conditionalFormatting sqref="L299:M299 E493:G494 N493:N498 N517 N404 E404:G404 E412:G412 N412 N416 E416:G416 E434:G434 N434 N376 E376:G376 E397:G397 E314:G314 E323:J324 E325:G327 L318:M318 L323:N323 L354:M355 L315:N317 L324:M324 N524:N526 H529:J532 N339 E339:H339 N341 E341:H341 E299:J299 Y732:AA732 E484 G484:J484 A539:K541 E295:K296 E377:J385 L377:N385 E243:M250 F287:J287 M284:N287 F289:G293 E297:I297 E298:K298 O297:O299 L301:M302 E301:J313 E315:J318 E340:G340 I340:J340 L340:N340 E485:J492 H499:J516 L499:N516 H519:J523 L519:N523 L303:O311 F386:G386 D454:J454 H453:J453 H455:J455 D456:J456 I457:J457 F257:G259 F261:G265 F267:G267 F269:G269 F271:G271 F273:G273 F275:G275 F277:G284 D519:D531 E184:E186 D188:D189 H189:M189 D190:G191 D212:E214 O186 H212:H214 I212:I213 E319:G322 E328:J338 L328:N338 E387:J396 L387:N396 E468:G472 N468:N472 E398:J403 L398:N403 E132:E133 C121:M131 X121 E84:E103 H83:M103 D134:E135 E136:E142 F137:G138 C132:C149 E148:E149 O156:O161 O166:O167 O170 H221:H228 I221:I224 H229:I229 E215:E242 F251:K251 F253:I253 D243:D254 F254:G255 E251:E254 L342:N347 D348:J353 E354:J375 L356:N375 O354:O360 D354:D385 L405:N411 E405:J411 E413:J415 L413:N415 E417:J433 L417:N433 E435:J445 L435:N445 D387:D445 D447:J452 E458:J467 E473:J483 D458:D517 C447:C531 C532:D532 X403:X532 X534:X535 L534:O535 H534:J535 C534:D535 Y403:Y535 Q403:W535 C83:C120 U56:U82 X56:X82 AA83:AA87 AB698:XFD703 AB705:XFD710 AB712:XFD717 AB719:XFD724 AB726:XFD745 AB543:XFD545 AB691:XFD696 AB684:XFD689 AB677:XFD682 AB670:XFD675 AB663:XFD668 AB656:XFD661 AB642:XFD647 AB649:XFD654 AB635:XFD640 AB628:XFD633 AB621:XFD626 AB600:XFD605 AB607:XFD612 AB614:XFD619 AB593:XFD598 AB586:XFD591 G176:G177 E342:J347 O83 O121 O243:O247 O363 L447:O449 O207:O214 O285 O287 O290:O293 O331:O341 L353:O353 L352:N352 O376:O377 N397:O397 O411:O412 L462:N462 L467:N467 L473:N473 O126 O134:O143 L312:N313 L351:O351 L350:N350 O368:O374 O428:O434 O85:O91 O94:O97 O100:O103 O249:O254 O315:O316 O318 O328 L348:O349 O379:O382 O385 O387:O391 O400:O409 O414:O422 O436:O437 L463:O466 O494:O517 O519:O526 O424:O425 L474:O492 L529:O530 O442 O445 L451:O457 L450:N450 L459:O461 L458:N458 L532:O532 L531:N531 C38:C55 C56:E82 AB579:XFD584 E38:E55 C150:G155 K150:K155 H152:J155 H175:I175 E175:E177 O175:P175 O198:O203 C156:C209 E283:E294 D283:D299 X134:X295 D301:D347 X299:X401 C212:C445 Y134:Y401 Q121:W401 Z88:AA535 AB572:XFD577 X37:Y55 O37 AF2:XFD535 A2:C2 C17:C36 C37:K37 A3:A535 B3:C3 C4:C14 B4:B535 AB551:XFD556 AB558:XFD563 AB565:XFD570 A1:XFD1 A698:X703 A705:X710 A712:X717 A719:X724 A726:X745 A543:X545 A691:X696 A684:X689 A677:X682 A670:X675 A663:X668 A656:X661 A642:X647 A649:X654 A635:X640 A628:X633 A621:X626 A600:X605 A607:X612 A614:X619 A593:X598 A586:X591 A536:XFD538 A746:XFD1048576 A704:XFD704 A711:XFD711 A718:XFD718 A725:XFD725 A697:XFD697 A690:XFD690 A542:XFD542 N539:XFD541 A683:XFD683 A676:XFD676 A546:XFD550 A669:XFD669 A662:XFD662 A648:XFD648 A655:XFD655 A641:XFD641 A634:XFD634 A627:XFD627 A606:XFD606 A613:XFD613 A620:XFD620 A599:XFD599 A592:XFD592 A579:X584 A585:XFD585 A578:XFD578 A572:X577 A557:XFD557 A551:X556 A564:XFD564 A558:X563 A565:X570 A571:XFD571">
    <cfRule type="containsErrors" dxfId="1272" priority="3717">
      <formula>ISERROR(A1)</formula>
    </cfRule>
  </conditionalFormatting>
  <conditionalFormatting sqref="N301:N302 N321 N134:N144 N354 N150:N250 P309:P385">
    <cfRule type="cellIs" dxfId="1271" priority="3699" operator="equal">
      <formula>0</formula>
    </cfRule>
  </conditionalFormatting>
  <conditionalFormatting sqref="N299">
    <cfRule type="cellIs" dxfId="1270" priority="3714" operator="equal">
      <formula>0</formula>
    </cfRule>
  </conditionalFormatting>
  <conditionalFormatting sqref="N327">
    <cfRule type="cellIs" dxfId="1269" priority="3617" operator="equal">
      <formula>0</formula>
    </cfRule>
  </conditionalFormatting>
  <conditionalFormatting sqref="N300">
    <cfRule type="cellIs" dxfId="1268" priority="3679" operator="equal">
      <formula>0</formula>
    </cfRule>
  </conditionalFormatting>
  <conditionalFormatting sqref="N314">
    <cfRule type="cellIs" dxfId="1267" priority="3673" operator="equal">
      <formula>0</formula>
    </cfRule>
  </conditionalFormatting>
  <conditionalFormatting sqref="N319">
    <cfRule type="cellIs" dxfId="1266" priority="3667" operator="equal">
      <formula>0</formula>
    </cfRule>
  </conditionalFormatting>
  <conditionalFormatting sqref="N320">
    <cfRule type="cellIs" dxfId="1265" priority="3664" operator="equal">
      <formula>0</formula>
    </cfRule>
  </conditionalFormatting>
  <conditionalFormatting sqref="N322">
    <cfRule type="cellIs" dxfId="1264" priority="3629" operator="equal">
      <formula>0</formula>
    </cfRule>
  </conditionalFormatting>
  <conditionalFormatting sqref="N325">
    <cfRule type="cellIs" dxfId="1263" priority="3627" operator="equal">
      <formula>0</formula>
    </cfRule>
  </conditionalFormatting>
  <conditionalFormatting sqref="N326">
    <cfRule type="cellIs" dxfId="1262" priority="3623" operator="equal">
      <formula>0</formula>
    </cfRule>
  </conditionalFormatting>
  <conditionalFormatting sqref="N318">
    <cfRule type="cellIs" dxfId="1261" priority="3611" operator="equal">
      <formula>0</formula>
    </cfRule>
  </conditionalFormatting>
  <conditionalFormatting sqref="N355">
    <cfRule type="cellIs" dxfId="1260" priority="3605" operator="equal">
      <formula>0</formula>
    </cfRule>
  </conditionalFormatting>
  <conditionalFormatting sqref="N324">
    <cfRule type="cellIs" dxfId="1259" priority="3601" operator="equal">
      <formula>0</formula>
    </cfRule>
  </conditionalFormatting>
  <conditionalFormatting sqref="N295">
    <cfRule type="cellIs" dxfId="1258" priority="3541" operator="equal">
      <formula>0</formula>
    </cfRule>
  </conditionalFormatting>
  <conditionalFormatting sqref="N296">
    <cfRule type="cellIs" dxfId="1257" priority="3537" operator="equal">
      <formula>0</formula>
    </cfRule>
  </conditionalFormatting>
  <conditionalFormatting sqref="N297">
    <cfRule type="cellIs" dxfId="1256" priority="3517" operator="equal">
      <formula>0</formula>
    </cfRule>
  </conditionalFormatting>
  <conditionalFormatting sqref="N298">
    <cfRule type="cellIs" dxfId="1255" priority="3504" operator="equal">
      <formula>0</formula>
    </cfRule>
  </conditionalFormatting>
  <conditionalFormatting sqref="F484">
    <cfRule type="containsErrors" dxfId="1254" priority="3450">
      <formula>ISERROR(F484)</formula>
    </cfRule>
  </conditionalFormatting>
  <conditionalFormatting sqref="F294:J294 M294:N294 F252:G252 N293 J254:K254 N263 M281:N281 F285:J285 J284 F286:H286 J286 M288:N288 F288:J288 M291:N291 N289:N290 N265 N283 J291 N267 N269 N271 N273 N275 N277 N279">
    <cfRule type="containsErrors" dxfId="1253" priority="3449">
      <formula>ISERROR(F252)</formula>
    </cfRule>
  </conditionalFormatting>
  <conditionalFormatting sqref="N292">
    <cfRule type="cellIs" dxfId="1252" priority="3446" operator="equal">
      <formula>0</formula>
    </cfRule>
  </conditionalFormatting>
  <conditionalFormatting sqref="N255 N257:N259 N261">
    <cfRule type="cellIs" dxfId="1251" priority="3445" operator="equal">
      <formula>0</formula>
    </cfRule>
  </conditionalFormatting>
  <conditionalFormatting sqref="N252">
    <cfRule type="cellIs" dxfId="1250" priority="3444" operator="equal">
      <formula>0</formula>
    </cfRule>
  </conditionalFormatting>
  <conditionalFormatting sqref="N251">
    <cfRule type="cellIs" dxfId="1249" priority="3442" operator="equal">
      <formula>0</formula>
    </cfRule>
  </conditionalFormatting>
  <conditionalFormatting sqref="N253">
    <cfRule type="cellIs" dxfId="1248" priority="3439" operator="equal">
      <formula>0</formula>
    </cfRule>
  </conditionalFormatting>
  <conditionalFormatting sqref="N254">
    <cfRule type="cellIs" dxfId="1247" priority="3428" operator="equal">
      <formula>0</formula>
    </cfRule>
  </conditionalFormatting>
  <conditionalFormatting sqref="H252:K252">
    <cfRule type="containsErrors" dxfId="1246" priority="3427">
      <formula>ISERROR(H252)</formula>
    </cfRule>
  </conditionalFormatting>
  <conditionalFormatting sqref="H254:I254">
    <cfRule type="containsErrors" dxfId="1245" priority="3415">
      <formula>ISERROR(H254)</formula>
    </cfRule>
  </conditionalFormatting>
  <conditionalFormatting sqref="M255:M257 H258:J258 H255:H256">
    <cfRule type="containsErrors" dxfId="1244" priority="3414">
      <formula>ISERROR(H255)</formula>
    </cfRule>
  </conditionalFormatting>
  <conditionalFormatting sqref="M258">
    <cfRule type="containsErrors" dxfId="1243" priority="3413">
      <formula>ISERROR(M258)</formula>
    </cfRule>
  </conditionalFormatting>
  <conditionalFormatting sqref="M262">
    <cfRule type="containsErrors" dxfId="1242" priority="3410">
      <formula>ISERROR(M262)</formula>
    </cfRule>
  </conditionalFormatting>
  <conditionalFormatting sqref="M264">
    <cfRule type="containsErrors" dxfId="1241" priority="3407">
      <formula>ISERROR(M264)</formula>
    </cfRule>
  </conditionalFormatting>
  <conditionalFormatting sqref="H262 J262">
    <cfRule type="containsErrors" dxfId="1240" priority="3411">
      <formula>ISERROR(H262)</formula>
    </cfRule>
  </conditionalFormatting>
  <conditionalFormatting sqref="J264">
    <cfRule type="containsErrors" dxfId="1239" priority="3408">
      <formula>ISERROR(J264)</formula>
    </cfRule>
  </conditionalFormatting>
  <conditionalFormatting sqref="M282">
    <cfRule type="containsErrors" dxfId="1238" priority="3404">
      <formula>ISERROR(M282)</formula>
    </cfRule>
  </conditionalFormatting>
  <conditionalFormatting sqref="J282">
    <cfRule type="containsErrors" dxfId="1237" priority="3405">
      <formula>ISERROR(J282)</formula>
    </cfRule>
  </conditionalFormatting>
  <conditionalFormatting sqref="N262">
    <cfRule type="cellIs" dxfId="1236" priority="3403" operator="equal">
      <formula>0</formula>
    </cfRule>
  </conditionalFormatting>
  <conditionalFormatting sqref="N264">
    <cfRule type="containsErrors" dxfId="1235" priority="3402">
      <formula>ISERROR(N264)</formula>
    </cfRule>
  </conditionalFormatting>
  <conditionalFormatting sqref="N282">
    <cfRule type="containsErrors" dxfId="1234" priority="3401">
      <formula>ISERROR(N282)</formula>
    </cfRule>
  </conditionalFormatting>
  <conditionalFormatting sqref="H284">
    <cfRule type="containsErrors" dxfId="1233" priority="3400">
      <formula>ISERROR(H284)</formula>
    </cfRule>
  </conditionalFormatting>
  <conditionalFormatting sqref="I284">
    <cfRule type="containsErrors" dxfId="1232" priority="3399">
      <formula>ISERROR(I284)</formula>
    </cfRule>
  </conditionalFormatting>
  <conditionalFormatting sqref="I286">
    <cfRule type="containsErrors" dxfId="1231" priority="3393">
      <formula>ISERROR(I286)</formula>
    </cfRule>
  </conditionalFormatting>
  <conditionalFormatting sqref="H289">
    <cfRule type="containsErrors" dxfId="1230" priority="3383">
      <formula>ISERROR(H289)</formula>
    </cfRule>
  </conditionalFormatting>
  <conditionalFormatting sqref="I289">
    <cfRule type="containsErrors" dxfId="1229" priority="3382">
      <formula>ISERROR(I289)</formula>
    </cfRule>
  </conditionalFormatting>
  <conditionalFormatting sqref="J289">
    <cfRule type="containsErrors" dxfId="1228" priority="3381">
      <formula>ISERROR(J289)</formula>
    </cfRule>
  </conditionalFormatting>
  <conditionalFormatting sqref="M289">
    <cfRule type="containsErrors" dxfId="1227" priority="3380">
      <formula>ISERROR(M289)</formula>
    </cfRule>
  </conditionalFormatting>
  <conditionalFormatting sqref="M290 I290:J290">
    <cfRule type="containsErrors" dxfId="1226" priority="3377">
      <formula>ISERROR(I290)</formula>
    </cfRule>
  </conditionalFormatting>
  <conditionalFormatting sqref="H290">
    <cfRule type="containsErrors" dxfId="1225" priority="3376">
      <formula>ISERROR(H290)</formula>
    </cfRule>
  </conditionalFormatting>
  <conditionalFormatting sqref="I255:I256">
    <cfRule type="containsErrors" dxfId="1224" priority="3350">
      <formula>ISERROR(I255)</formula>
    </cfRule>
  </conditionalFormatting>
  <conditionalFormatting sqref="H257">
    <cfRule type="containsErrors" dxfId="1223" priority="3349">
      <formula>ISERROR(H257)</formula>
    </cfRule>
  </conditionalFormatting>
  <conditionalFormatting sqref="I257">
    <cfRule type="containsErrors" dxfId="1222" priority="3348">
      <formula>ISERROR(I257)</formula>
    </cfRule>
  </conditionalFormatting>
  <conditionalFormatting sqref="J281">
    <cfRule type="containsErrors" dxfId="1221" priority="3313">
      <formula>ISERROR(J281)</formula>
    </cfRule>
  </conditionalFormatting>
  <conditionalFormatting sqref="M259:M260 H259:H260">
    <cfRule type="containsErrors" dxfId="1220" priority="3347">
      <formula>ISERROR(H259)</formula>
    </cfRule>
  </conditionalFormatting>
  <conditionalFormatting sqref="I259:I260">
    <cfRule type="containsErrors" dxfId="1219" priority="3346">
      <formula>ISERROR(I259)</formula>
    </cfRule>
  </conditionalFormatting>
  <conditionalFormatting sqref="M261 H261">
    <cfRule type="containsErrors" dxfId="1218" priority="3345">
      <formula>ISERROR(H261)</formula>
    </cfRule>
  </conditionalFormatting>
  <conditionalFormatting sqref="I261">
    <cfRule type="containsErrors" dxfId="1217" priority="3344">
      <formula>ISERROR(I261)</formula>
    </cfRule>
  </conditionalFormatting>
  <conditionalFormatting sqref="J261">
    <cfRule type="containsErrors" dxfId="1216" priority="3343">
      <formula>ISERROR(J261)</formula>
    </cfRule>
  </conditionalFormatting>
  <conditionalFormatting sqref="J259:J260">
    <cfRule type="containsErrors" dxfId="1215" priority="3342">
      <formula>ISERROR(J259)</formula>
    </cfRule>
  </conditionalFormatting>
  <conditionalFormatting sqref="J257">
    <cfRule type="containsErrors" dxfId="1214" priority="3341">
      <formula>ISERROR(J257)</formula>
    </cfRule>
  </conditionalFormatting>
  <conditionalFormatting sqref="J255:J256">
    <cfRule type="containsErrors" dxfId="1213" priority="3340">
      <formula>ISERROR(J255)</formula>
    </cfRule>
  </conditionalFormatting>
  <conditionalFormatting sqref="I262">
    <cfRule type="containsErrors" dxfId="1212" priority="3339">
      <formula>ISERROR(I262)</formula>
    </cfRule>
  </conditionalFormatting>
  <conditionalFormatting sqref="M263 H263">
    <cfRule type="containsErrors" dxfId="1211" priority="3338">
      <formula>ISERROR(H263)</formula>
    </cfRule>
  </conditionalFormatting>
  <conditionalFormatting sqref="I263">
    <cfRule type="containsErrors" dxfId="1210" priority="3337">
      <formula>ISERROR(I263)</formula>
    </cfRule>
  </conditionalFormatting>
  <conditionalFormatting sqref="J263">
    <cfRule type="containsErrors" dxfId="1209" priority="3336">
      <formula>ISERROR(J263)</formula>
    </cfRule>
  </conditionalFormatting>
  <conditionalFormatting sqref="H264">
    <cfRule type="containsErrors" dxfId="1208" priority="3335">
      <formula>ISERROR(H264)</formula>
    </cfRule>
  </conditionalFormatting>
  <conditionalFormatting sqref="I264">
    <cfRule type="containsErrors" dxfId="1207" priority="3334">
      <formula>ISERROR(I264)</formula>
    </cfRule>
  </conditionalFormatting>
  <conditionalFormatting sqref="M265:M266 H265:H266">
    <cfRule type="containsErrors" dxfId="1206" priority="3333">
      <formula>ISERROR(H265)</formula>
    </cfRule>
  </conditionalFormatting>
  <conditionalFormatting sqref="I265:I266">
    <cfRule type="containsErrors" dxfId="1205" priority="3332">
      <formula>ISERROR(I265)</formula>
    </cfRule>
  </conditionalFormatting>
  <conditionalFormatting sqref="J265:J266">
    <cfRule type="containsErrors" dxfId="1204" priority="3331">
      <formula>ISERROR(J265)</formula>
    </cfRule>
  </conditionalFormatting>
  <conditionalFormatting sqref="M267:M268 H267:H268">
    <cfRule type="containsErrors" dxfId="1203" priority="3330">
      <formula>ISERROR(H267)</formula>
    </cfRule>
  </conditionalFormatting>
  <conditionalFormatting sqref="I267:I268">
    <cfRule type="containsErrors" dxfId="1202" priority="3329">
      <formula>ISERROR(I267)</formula>
    </cfRule>
  </conditionalFormatting>
  <conditionalFormatting sqref="J267:J268">
    <cfRule type="containsErrors" dxfId="1201" priority="3328">
      <formula>ISERROR(J267)</formula>
    </cfRule>
  </conditionalFormatting>
  <conditionalFormatting sqref="M269:M270 H269:H270">
    <cfRule type="containsErrors" dxfId="1200" priority="3327">
      <formula>ISERROR(H269)</formula>
    </cfRule>
  </conditionalFormatting>
  <conditionalFormatting sqref="I269:I270">
    <cfRule type="containsErrors" dxfId="1199" priority="3326">
      <formula>ISERROR(I269)</formula>
    </cfRule>
  </conditionalFormatting>
  <conditionalFormatting sqref="J269:J270">
    <cfRule type="containsErrors" dxfId="1198" priority="3325">
      <formula>ISERROR(J269)</formula>
    </cfRule>
  </conditionalFormatting>
  <conditionalFormatting sqref="M271:M274 H271:H274">
    <cfRule type="containsErrors" dxfId="1197" priority="3324">
      <formula>ISERROR(H271)</formula>
    </cfRule>
  </conditionalFormatting>
  <conditionalFormatting sqref="I271:I274">
    <cfRule type="containsErrors" dxfId="1196" priority="3323">
      <formula>ISERROR(I271)</formula>
    </cfRule>
  </conditionalFormatting>
  <conditionalFormatting sqref="J271:J274">
    <cfRule type="containsErrors" dxfId="1195" priority="3322">
      <formula>ISERROR(J271)</formula>
    </cfRule>
  </conditionalFormatting>
  <conditionalFormatting sqref="H281">
    <cfRule type="containsErrors" dxfId="1194" priority="3315">
      <formula>ISERROR(H281)</formula>
    </cfRule>
  </conditionalFormatting>
  <conditionalFormatting sqref="I281">
    <cfRule type="containsErrors" dxfId="1193" priority="3314">
      <formula>ISERROR(I281)</formula>
    </cfRule>
  </conditionalFormatting>
  <conditionalFormatting sqref="H282">
    <cfRule type="containsErrors" dxfId="1192" priority="3312">
      <formula>ISERROR(H282)</formula>
    </cfRule>
  </conditionalFormatting>
  <conditionalFormatting sqref="I282">
    <cfRule type="containsErrors" dxfId="1191" priority="3311">
      <formula>ISERROR(I282)</formula>
    </cfRule>
  </conditionalFormatting>
  <conditionalFormatting sqref="H291">
    <cfRule type="containsErrors" dxfId="1190" priority="3305">
      <formula>ISERROR(H291)</formula>
    </cfRule>
  </conditionalFormatting>
  <conditionalFormatting sqref="I291">
    <cfRule type="containsErrors" dxfId="1189" priority="3304">
      <formula>ISERROR(I291)</formula>
    </cfRule>
  </conditionalFormatting>
  <conditionalFormatting sqref="E255">
    <cfRule type="containsErrors" dxfId="1188" priority="3303">
      <formula>ISERROR(E255)</formula>
    </cfRule>
  </conditionalFormatting>
  <conditionalFormatting sqref="E257:E258">
    <cfRule type="containsErrors" dxfId="1187" priority="3302">
      <formula>ISERROR(E257)</formula>
    </cfRule>
  </conditionalFormatting>
  <conditionalFormatting sqref="E259 E261">
    <cfRule type="containsErrors" dxfId="1186" priority="3301">
      <formula>ISERROR(E259)</formula>
    </cfRule>
  </conditionalFormatting>
  <conditionalFormatting sqref="E262:E263">
    <cfRule type="containsErrors" dxfId="1185" priority="3300">
      <formula>ISERROR(E262)</formula>
    </cfRule>
  </conditionalFormatting>
  <conditionalFormatting sqref="E264:E265 E267 E269 E271 E273 E275 E277:E280">
    <cfRule type="containsErrors" dxfId="1184" priority="3299">
      <formula>ISERROR(E264)</formula>
    </cfRule>
  </conditionalFormatting>
  <conditionalFormatting sqref="E281">
    <cfRule type="containsErrors" dxfId="1183" priority="3298">
      <formula>ISERROR(E281)</formula>
    </cfRule>
  </conditionalFormatting>
  <conditionalFormatting sqref="E282">
    <cfRule type="containsErrors" dxfId="1182" priority="3297">
      <formula>ISERROR(E282)</formula>
    </cfRule>
  </conditionalFormatting>
  <conditionalFormatting sqref="O324 O295:O296">
    <cfRule type="containsErrors" dxfId="1181" priority="3245">
      <formula>ISERROR(O295)</formula>
    </cfRule>
  </conditionalFormatting>
  <conditionalFormatting sqref="O255 O257:O259 O261 O263 O265 O267 O269 O271 O281">
    <cfRule type="containsErrors" dxfId="1180" priority="3242">
      <formula>ISERROR(O255)</formula>
    </cfRule>
  </conditionalFormatting>
  <conditionalFormatting sqref="D255">
    <cfRule type="containsErrors" dxfId="1179" priority="3224">
      <formula>ISERROR(D255)</formula>
    </cfRule>
  </conditionalFormatting>
  <conditionalFormatting sqref="D257">
    <cfRule type="containsErrors" dxfId="1178" priority="3223">
      <formula>ISERROR(D257)</formula>
    </cfRule>
  </conditionalFormatting>
  <conditionalFormatting sqref="D258">
    <cfRule type="containsErrors" dxfId="1177" priority="3222">
      <formula>ISERROR(D258)</formula>
    </cfRule>
  </conditionalFormatting>
  <conditionalFormatting sqref="D259 D261">
    <cfRule type="containsErrors" dxfId="1176" priority="3221">
      <formula>ISERROR(D259)</formula>
    </cfRule>
  </conditionalFormatting>
  <conditionalFormatting sqref="D262">
    <cfRule type="containsErrors" dxfId="1175" priority="3220">
      <formula>ISERROR(D262)</formula>
    </cfRule>
  </conditionalFormatting>
  <conditionalFormatting sqref="D263">
    <cfRule type="containsErrors" dxfId="1174" priority="3219">
      <formula>ISERROR(D263)</formula>
    </cfRule>
  </conditionalFormatting>
  <conditionalFormatting sqref="D264">
    <cfRule type="containsErrors" dxfId="1173" priority="3218">
      <formula>ISERROR(D264)</formula>
    </cfRule>
  </conditionalFormatting>
  <conditionalFormatting sqref="D265">
    <cfRule type="containsErrors" dxfId="1172" priority="3217">
      <formula>ISERROR(D265)</formula>
    </cfRule>
  </conditionalFormatting>
  <conditionalFormatting sqref="D267">
    <cfRule type="containsErrors" dxfId="1171" priority="3216">
      <formula>ISERROR(D267)</formula>
    </cfRule>
  </conditionalFormatting>
  <conditionalFormatting sqref="D269">
    <cfRule type="containsErrors" dxfId="1170" priority="3215">
      <formula>ISERROR(D269)</formula>
    </cfRule>
  </conditionalFormatting>
  <conditionalFormatting sqref="D271 D273">
    <cfRule type="containsErrors" dxfId="1169" priority="3214">
      <formula>ISERROR(D271)</formula>
    </cfRule>
  </conditionalFormatting>
  <conditionalFormatting sqref="D275">
    <cfRule type="containsErrors" dxfId="1168" priority="3213">
      <formula>ISERROR(D275)</formula>
    </cfRule>
  </conditionalFormatting>
  <conditionalFormatting sqref="D277:D278">
    <cfRule type="containsErrors" dxfId="1167" priority="3212">
      <formula>ISERROR(D277)</formula>
    </cfRule>
  </conditionalFormatting>
  <conditionalFormatting sqref="D279:D280">
    <cfRule type="containsErrors" dxfId="1166" priority="3211">
      <formula>ISERROR(D279)</formula>
    </cfRule>
  </conditionalFormatting>
  <conditionalFormatting sqref="D281">
    <cfRule type="containsErrors" dxfId="1165" priority="3210">
      <formula>ISERROR(D281)</formula>
    </cfRule>
  </conditionalFormatting>
  <conditionalFormatting sqref="D282">
    <cfRule type="containsErrors" dxfId="1164" priority="3209">
      <formula>ISERROR(D282)</formula>
    </cfRule>
  </conditionalFormatting>
  <conditionalFormatting sqref="D300">
    <cfRule type="containsErrors" dxfId="1163" priority="3208">
      <formula>ISERROR(D300)</formula>
    </cfRule>
  </conditionalFormatting>
  <conditionalFormatting sqref="F237">
    <cfRule type="containsErrors" dxfId="1162" priority="3182">
      <formula>ISERROR(F237)</formula>
    </cfRule>
  </conditionalFormatting>
  <conditionalFormatting sqref="F238:F242">
    <cfRule type="containsErrors" dxfId="1161" priority="3181">
      <formula>ISERROR(F238)</formula>
    </cfRule>
  </conditionalFormatting>
  <conditionalFormatting sqref="G237:G242">
    <cfRule type="containsErrors" dxfId="1160" priority="3180">
      <formula>ISERROR(G237)</formula>
    </cfRule>
  </conditionalFormatting>
  <conditionalFormatting sqref="F223:G225">
    <cfRule type="containsErrors" dxfId="1159" priority="3179">
      <formula>ISERROR(F223)</formula>
    </cfRule>
  </conditionalFormatting>
  <conditionalFormatting sqref="F222:G222">
    <cfRule type="containsErrors" dxfId="1158" priority="3178">
      <formula>ISERROR(F222)</formula>
    </cfRule>
  </conditionalFormatting>
  <conditionalFormatting sqref="F227:G227 G228">
    <cfRule type="containsErrors" dxfId="1157" priority="3177">
      <formula>ISERROR(F227)</formula>
    </cfRule>
  </conditionalFormatting>
  <conditionalFormatting sqref="F226:G226">
    <cfRule type="containsErrors" dxfId="1156" priority="3176">
      <formula>ISERROR(F226)</formula>
    </cfRule>
  </conditionalFormatting>
  <conditionalFormatting sqref="H216:H219">
    <cfRule type="containsErrors" dxfId="1155" priority="3175">
      <formula>ISERROR(H216)</formula>
    </cfRule>
  </conditionalFormatting>
  <conditionalFormatting sqref="H232:H233">
    <cfRule type="containsErrors" dxfId="1154" priority="3174">
      <formula>ISERROR(H232)</formula>
    </cfRule>
  </conditionalFormatting>
  <conditionalFormatting sqref="H236">
    <cfRule type="containsErrors" dxfId="1153" priority="3172">
      <formula>ISERROR(H236)</formula>
    </cfRule>
  </conditionalFormatting>
  <conditionalFormatting sqref="H242">
    <cfRule type="containsErrors" dxfId="1152" priority="3171">
      <formula>ISERROR(H242)</formula>
    </cfRule>
  </conditionalFormatting>
  <conditionalFormatting sqref="H234">
    <cfRule type="containsErrors" dxfId="1151" priority="3170">
      <formula>ISERROR(H234)</formula>
    </cfRule>
  </conditionalFormatting>
  <conditionalFormatting sqref="H235">
    <cfRule type="containsErrors" dxfId="1150" priority="3169">
      <formula>ISERROR(H235)</formula>
    </cfRule>
  </conditionalFormatting>
  <conditionalFormatting sqref="H237">
    <cfRule type="containsErrors" dxfId="1149" priority="3168">
      <formula>ISERROR(H237)</formula>
    </cfRule>
  </conditionalFormatting>
  <conditionalFormatting sqref="H231">
    <cfRule type="containsErrors" dxfId="1148" priority="3167">
      <formula>ISERROR(H231)</formula>
    </cfRule>
  </conditionalFormatting>
  <conditionalFormatting sqref="H237">
    <cfRule type="containsErrors" dxfId="1147" priority="3166">
      <formula>ISERROR(H237)</formula>
    </cfRule>
  </conditionalFormatting>
  <conditionalFormatting sqref="H240">
    <cfRule type="containsErrors" dxfId="1146" priority="3165">
      <formula>ISERROR(H240)</formula>
    </cfRule>
  </conditionalFormatting>
  <conditionalFormatting sqref="H239">
    <cfRule type="containsErrors" dxfId="1145" priority="3164">
      <formula>ISERROR(H239)</formula>
    </cfRule>
  </conditionalFormatting>
  <conditionalFormatting sqref="H241">
    <cfRule type="containsErrors" dxfId="1144" priority="3163">
      <formula>ISERROR(H241)</formula>
    </cfRule>
  </conditionalFormatting>
  <conditionalFormatting sqref="I216:I219 I226:I228">
    <cfRule type="containsErrors" dxfId="1143" priority="3162">
      <formula>ISERROR(I216)</formula>
    </cfRule>
  </conditionalFormatting>
  <conditionalFormatting sqref="I232:I233">
    <cfRule type="containsErrors" dxfId="1142" priority="3161">
      <formula>ISERROR(I232)</formula>
    </cfRule>
  </conditionalFormatting>
  <conditionalFormatting sqref="I236">
    <cfRule type="containsErrors" dxfId="1141" priority="3159">
      <formula>ISERROR(I236)</formula>
    </cfRule>
  </conditionalFormatting>
  <conditionalFormatting sqref="I242">
    <cfRule type="containsErrors" dxfId="1140" priority="3158">
      <formula>ISERROR(I242)</formula>
    </cfRule>
  </conditionalFormatting>
  <conditionalFormatting sqref="I234">
    <cfRule type="containsErrors" dxfId="1139" priority="3157">
      <formula>ISERROR(I234)</formula>
    </cfRule>
  </conditionalFormatting>
  <conditionalFormatting sqref="I235">
    <cfRule type="containsErrors" dxfId="1138" priority="3156">
      <formula>ISERROR(I235)</formula>
    </cfRule>
  </conditionalFormatting>
  <conditionalFormatting sqref="I237">
    <cfRule type="containsErrors" dxfId="1137" priority="3155">
      <formula>ISERROR(I237)</formula>
    </cfRule>
  </conditionalFormatting>
  <conditionalFormatting sqref="I238">
    <cfRule type="containsErrors" dxfId="1136" priority="3154">
      <formula>ISERROR(I238)</formula>
    </cfRule>
  </conditionalFormatting>
  <conditionalFormatting sqref="I240">
    <cfRule type="containsErrors" dxfId="1135" priority="3153">
      <formula>ISERROR(I240)</formula>
    </cfRule>
  </conditionalFormatting>
  <conditionalFormatting sqref="I230">
    <cfRule type="containsErrors" dxfId="1134" priority="3152">
      <formula>ISERROR(I230)</formula>
    </cfRule>
  </conditionalFormatting>
  <conditionalFormatting sqref="I220">
    <cfRule type="containsErrors" dxfId="1133" priority="3151">
      <formula>ISERROR(I220)</formula>
    </cfRule>
  </conditionalFormatting>
  <conditionalFormatting sqref="I215">
    <cfRule type="containsErrors" dxfId="1132" priority="3150">
      <formula>ISERROR(I215)</formula>
    </cfRule>
  </conditionalFormatting>
  <conditionalFormatting sqref="I237">
    <cfRule type="containsErrors" dxfId="1131" priority="3149">
      <formula>ISERROR(I237)</formula>
    </cfRule>
  </conditionalFormatting>
  <conditionalFormatting sqref="I225">
    <cfRule type="containsErrors" dxfId="1130" priority="3148">
      <formula>ISERROR(I225)</formula>
    </cfRule>
  </conditionalFormatting>
  <conditionalFormatting sqref="I231">
    <cfRule type="containsErrors" dxfId="1129" priority="3147">
      <formula>ISERROR(I231)</formula>
    </cfRule>
  </conditionalFormatting>
  <conditionalFormatting sqref="I239">
    <cfRule type="containsErrors" dxfId="1128" priority="3146">
      <formula>ISERROR(I239)</formula>
    </cfRule>
  </conditionalFormatting>
  <conditionalFormatting sqref="I241">
    <cfRule type="containsErrors" dxfId="1127" priority="3145">
      <formula>ISERROR(I241)</formula>
    </cfRule>
  </conditionalFormatting>
  <conditionalFormatting sqref="J216 J223:J224">
    <cfRule type="containsErrors" dxfId="1126" priority="3144">
      <formula>ISERROR(J216)</formula>
    </cfRule>
  </conditionalFormatting>
  <conditionalFormatting sqref="J220">
    <cfRule type="containsErrors" dxfId="1125" priority="3142">
      <formula>ISERROR(J220)</formula>
    </cfRule>
  </conditionalFormatting>
  <conditionalFormatting sqref="J215">
    <cfRule type="containsErrors" dxfId="1124" priority="3141">
      <formula>ISERROR(J215)</formula>
    </cfRule>
  </conditionalFormatting>
  <conditionalFormatting sqref="J217">
    <cfRule type="containsErrors" dxfId="1123" priority="3140">
      <formula>ISERROR(J217)</formula>
    </cfRule>
  </conditionalFormatting>
  <conditionalFormatting sqref="J218">
    <cfRule type="containsErrors" dxfId="1122" priority="3139">
      <formula>ISERROR(J218)</formula>
    </cfRule>
  </conditionalFormatting>
  <conditionalFormatting sqref="J219">
    <cfRule type="containsErrors" dxfId="1121" priority="3138">
      <formula>ISERROR(J219)</formula>
    </cfRule>
  </conditionalFormatting>
  <conditionalFormatting sqref="J221">
    <cfRule type="containsErrors" dxfId="1120" priority="3137">
      <formula>ISERROR(J221)</formula>
    </cfRule>
  </conditionalFormatting>
  <conditionalFormatting sqref="J222">
    <cfRule type="containsErrors" dxfId="1119" priority="3136">
      <formula>ISERROR(J222)</formula>
    </cfRule>
  </conditionalFormatting>
  <conditionalFormatting sqref="J225">
    <cfRule type="containsErrors" dxfId="1118" priority="3135">
      <formula>ISERROR(J225)</formula>
    </cfRule>
  </conditionalFormatting>
  <conditionalFormatting sqref="J227">
    <cfRule type="containsErrors" dxfId="1117" priority="3134">
      <formula>ISERROR(J227)</formula>
    </cfRule>
  </conditionalFormatting>
  <conditionalFormatting sqref="J226">
    <cfRule type="containsErrors" dxfId="1116" priority="3133">
      <formula>ISERROR(J226)</formula>
    </cfRule>
  </conditionalFormatting>
  <conditionalFormatting sqref="J228">
    <cfRule type="containsErrors" dxfId="1115" priority="3132">
      <formula>ISERROR(J228)</formula>
    </cfRule>
  </conditionalFormatting>
  <conditionalFormatting sqref="J229">
    <cfRule type="containsErrors" dxfId="1114" priority="3130">
      <formula>ISERROR(J229)</formula>
    </cfRule>
  </conditionalFormatting>
  <conditionalFormatting sqref="J230">
    <cfRule type="containsErrors" dxfId="1113" priority="3129">
      <formula>ISERROR(J230)</formula>
    </cfRule>
  </conditionalFormatting>
  <conditionalFormatting sqref="J231">
    <cfRule type="containsErrors" dxfId="1112" priority="3128">
      <formula>ISERROR(J231)</formula>
    </cfRule>
  </conditionalFormatting>
  <conditionalFormatting sqref="J237">
    <cfRule type="containsErrors" dxfId="1111" priority="3127">
      <formula>ISERROR(J237)</formula>
    </cfRule>
  </conditionalFormatting>
  <conditionalFormatting sqref="J238">
    <cfRule type="containsErrors" dxfId="1110" priority="3126">
      <formula>ISERROR(J238)</formula>
    </cfRule>
  </conditionalFormatting>
  <conditionalFormatting sqref="J240">
    <cfRule type="containsErrors" dxfId="1109" priority="3125">
      <formula>ISERROR(J240)</formula>
    </cfRule>
  </conditionalFormatting>
  <conditionalFormatting sqref="J242">
    <cfRule type="containsErrors" dxfId="1108" priority="3124">
      <formula>ISERROR(J242)</formula>
    </cfRule>
  </conditionalFormatting>
  <conditionalFormatting sqref="K215">
    <cfRule type="containsErrors" dxfId="1107" priority="3123">
      <formula>ISERROR(K215)</formula>
    </cfRule>
  </conditionalFormatting>
  <conditionalFormatting sqref="K216">
    <cfRule type="containsErrors" dxfId="1106" priority="3122">
      <formula>ISERROR(K216)</formula>
    </cfRule>
  </conditionalFormatting>
  <conditionalFormatting sqref="K217">
    <cfRule type="containsErrors" dxfId="1105" priority="3121">
      <formula>ISERROR(K217)</formula>
    </cfRule>
  </conditionalFormatting>
  <conditionalFormatting sqref="K218">
    <cfRule type="containsErrors" dxfId="1104" priority="3120">
      <formula>ISERROR(K218)</formula>
    </cfRule>
  </conditionalFormatting>
  <conditionalFormatting sqref="K219">
    <cfRule type="containsErrors" dxfId="1103" priority="3119">
      <formula>ISERROR(K219)</formula>
    </cfRule>
  </conditionalFormatting>
  <conditionalFormatting sqref="K220">
    <cfRule type="containsErrors" dxfId="1102" priority="3118">
      <formula>ISERROR(K220)</formula>
    </cfRule>
  </conditionalFormatting>
  <conditionalFormatting sqref="K221">
    <cfRule type="containsErrors" dxfId="1101" priority="3116">
      <formula>ISERROR(K221)</formula>
    </cfRule>
  </conditionalFormatting>
  <conditionalFormatting sqref="K222">
    <cfRule type="containsErrors" dxfId="1100" priority="3115">
      <formula>ISERROR(K222)</formula>
    </cfRule>
  </conditionalFormatting>
  <conditionalFormatting sqref="K223">
    <cfRule type="containsErrors" dxfId="1099" priority="3114">
      <formula>ISERROR(K223)</formula>
    </cfRule>
  </conditionalFormatting>
  <conditionalFormatting sqref="K224">
    <cfRule type="containsErrors" dxfId="1098" priority="3113">
      <formula>ISERROR(K224)</formula>
    </cfRule>
  </conditionalFormatting>
  <conditionalFormatting sqref="K225">
    <cfRule type="containsErrors" dxfId="1097" priority="3112">
      <formula>ISERROR(K225)</formula>
    </cfRule>
  </conditionalFormatting>
  <conditionalFormatting sqref="K227">
    <cfRule type="containsErrors" dxfId="1096" priority="3111">
      <formula>ISERROR(K227)</formula>
    </cfRule>
  </conditionalFormatting>
  <conditionalFormatting sqref="K226">
    <cfRule type="containsErrors" dxfId="1095" priority="3110">
      <formula>ISERROR(K226)</formula>
    </cfRule>
  </conditionalFormatting>
  <conditionalFormatting sqref="K228">
    <cfRule type="containsErrors" dxfId="1094" priority="3109">
      <formula>ISERROR(K228)</formula>
    </cfRule>
  </conditionalFormatting>
  <conditionalFormatting sqref="K229">
    <cfRule type="containsErrors" dxfId="1093" priority="3107">
      <formula>ISERROR(K229)</formula>
    </cfRule>
  </conditionalFormatting>
  <conditionalFormatting sqref="K230">
    <cfRule type="containsErrors" dxfId="1092" priority="3105">
      <formula>ISERROR(K230)</formula>
    </cfRule>
  </conditionalFormatting>
  <conditionalFormatting sqref="K231">
    <cfRule type="containsErrors" dxfId="1091" priority="3104">
      <formula>ISERROR(K231)</formula>
    </cfRule>
  </conditionalFormatting>
  <conditionalFormatting sqref="K235">
    <cfRule type="containsErrors" dxfId="1090" priority="3103">
      <formula>ISERROR(K235)</formula>
    </cfRule>
  </conditionalFormatting>
  <conditionalFormatting sqref="K237">
    <cfRule type="containsErrors" dxfId="1089" priority="3102">
      <formula>ISERROR(K237)</formula>
    </cfRule>
  </conditionalFormatting>
  <conditionalFormatting sqref="K238">
    <cfRule type="containsErrors" dxfId="1088" priority="3101">
      <formula>ISERROR(K238)</formula>
    </cfRule>
  </conditionalFormatting>
  <conditionalFormatting sqref="K240">
    <cfRule type="containsErrors" dxfId="1087" priority="3100">
      <formula>ISERROR(K240)</formula>
    </cfRule>
  </conditionalFormatting>
  <conditionalFormatting sqref="K242">
    <cfRule type="containsErrors" dxfId="1086" priority="3099">
      <formula>ISERROR(K242)</formula>
    </cfRule>
  </conditionalFormatting>
  <conditionalFormatting sqref="O215">
    <cfRule type="containsErrors" dxfId="1085" priority="3083">
      <formula>ISERROR(O215)</formula>
    </cfRule>
  </conditionalFormatting>
  <conditionalFormatting sqref="A536:A1048576 A1">
    <cfRule type="duplicateValues" dxfId="1084" priority="3062"/>
  </conditionalFormatting>
  <conditionalFormatting sqref="C210:E211">
    <cfRule type="containsErrors" dxfId="1083" priority="3023">
      <formula>ISERROR(C210)</formula>
    </cfRule>
  </conditionalFormatting>
  <conditionalFormatting sqref="H210:I211">
    <cfRule type="containsErrors" dxfId="1082" priority="3021">
      <formula>ISERROR(H210)</formula>
    </cfRule>
  </conditionalFormatting>
  <conditionalFormatting sqref="D184 F198:G199 F185:G186 F195:G196 F188:G188 E205:G208 D207:D208 H178:J178 L178:M178 F201:G201 O180">
    <cfRule type="containsErrors" dxfId="1081" priority="2974">
      <formula>ISERROR(D178)</formula>
    </cfRule>
  </conditionalFormatting>
  <conditionalFormatting sqref="F202:G204">
    <cfRule type="containsErrors" dxfId="1080" priority="2972">
      <formula>ISERROR(F202)</formula>
    </cfRule>
  </conditionalFormatting>
  <conditionalFormatting sqref="D195:D196 D198 D201:D206">
    <cfRule type="containsErrors" dxfId="1079" priority="2966">
      <formula>ISERROR(D195)</formula>
    </cfRule>
  </conditionalFormatting>
  <conditionalFormatting sqref="F184:G184">
    <cfRule type="containsErrors" dxfId="1078" priority="2965">
      <formula>ISERROR(F184)</formula>
    </cfRule>
  </conditionalFormatting>
  <conditionalFormatting sqref="F176">
    <cfRule type="containsErrors" dxfId="1077" priority="2963">
      <formula>ISERROR(F176)</formula>
    </cfRule>
  </conditionalFormatting>
  <conditionalFormatting sqref="F177 F179:F181">
    <cfRule type="containsErrors" dxfId="1076" priority="2962">
      <formula>ISERROR(F177)</formula>
    </cfRule>
  </conditionalFormatting>
  <conditionalFormatting sqref="G179:G181">
    <cfRule type="containsErrors" dxfId="1075" priority="2961">
      <formula>ISERROR(G179)</formula>
    </cfRule>
  </conditionalFormatting>
  <conditionalFormatting sqref="G165">
    <cfRule type="containsErrors" dxfId="1074" priority="2958">
      <formula>ISERROR(G165)</formula>
    </cfRule>
  </conditionalFormatting>
  <conditionalFormatting sqref="H171:H174">
    <cfRule type="containsErrors" dxfId="1073" priority="2956">
      <formula>ISERROR(H171)</formula>
    </cfRule>
  </conditionalFormatting>
  <conditionalFormatting sqref="I177">
    <cfRule type="containsErrors" dxfId="1072" priority="2949">
      <formula>ISERROR(I177)</formula>
    </cfRule>
  </conditionalFormatting>
  <conditionalFormatting sqref="J177">
    <cfRule type="containsErrors" dxfId="1071" priority="2945">
      <formula>ISERROR(J177)</formula>
    </cfRule>
  </conditionalFormatting>
  <conditionalFormatting sqref="K177">
    <cfRule type="containsErrors" dxfId="1070" priority="2943">
      <formula>ISERROR(K177)</formula>
    </cfRule>
  </conditionalFormatting>
  <conditionalFormatting sqref="O179 O168:O169">
    <cfRule type="containsErrors" dxfId="1069" priority="2941">
      <formula>ISERROR(O168)</formula>
    </cfRule>
  </conditionalFormatting>
  <conditionalFormatting sqref="E156 E159 E162 E165:E166 E168 E170:E171 E188 E195:E196 E198:E199 E179:E181 E201:E204">
    <cfRule type="containsErrors" dxfId="1068" priority="2938">
      <formula>ISERROR(E156)</formula>
    </cfRule>
  </conditionalFormatting>
  <conditionalFormatting sqref="D185">
    <cfRule type="containsErrors" dxfId="1067" priority="2932">
      <formula>ISERROR(D185)</formula>
    </cfRule>
  </conditionalFormatting>
  <conditionalFormatting sqref="D186">
    <cfRule type="containsErrors" dxfId="1066" priority="2931">
      <formula>ISERROR(D186)</formula>
    </cfRule>
  </conditionalFormatting>
  <conditionalFormatting sqref="D199">
    <cfRule type="containsErrors" dxfId="1065" priority="2930">
      <formula>ISERROR(D199)</formula>
    </cfRule>
  </conditionalFormatting>
  <conditionalFormatting sqref="E157">
    <cfRule type="containsErrors" dxfId="1064" priority="2886">
      <formula>ISERROR(E157)</formula>
    </cfRule>
  </conditionalFormatting>
  <conditionalFormatting sqref="E158">
    <cfRule type="containsErrors" dxfId="1063" priority="2885">
      <formula>ISERROR(E158)</formula>
    </cfRule>
  </conditionalFormatting>
  <conditionalFormatting sqref="I156 K156">
    <cfRule type="containsErrors" dxfId="1062" priority="2884">
      <formula>ISERROR(I156)</formula>
    </cfRule>
  </conditionalFormatting>
  <conditionalFormatting sqref="H156">
    <cfRule type="containsErrors" dxfId="1061" priority="2883">
      <formula>ISERROR(H156)</formula>
    </cfRule>
  </conditionalFormatting>
  <conditionalFormatting sqref="K157">
    <cfRule type="containsErrors" dxfId="1060" priority="2882">
      <formula>ISERROR(K157)</formula>
    </cfRule>
  </conditionalFormatting>
  <conditionalFormatting sqref="H157">
    <cfRule type="containsErrors" dxfId="1059" priority="2881">
      <formula>ISERROR(H157)</formula>
    </cfRule>
  </conditionalFormatting>
  <conditionalFormatting sqref="I157">
    <cfRule type="containsErrors" dxfId="1058" priority="2880">
      <formula>ISERROR(I157)</formula>
    </cfRule>
  </conditionalFormatting>
  <conditionalFormatting sqref="J157">
    <cfRule type="containsErrors" dxfId="1057" priority="2879">
      <formula>ISERROR(J157)</formula>
    </cfRule>
  </conditionalFormatting>
  <conditionalFormatting sqref="I158">
    <cfRule type="containsErrors" dxfId="1056" priority="2878">
      <formula>ISERROR(I158)</formula>
    </cfRule>
  </conditionalFormatting>
  <conditionalFormatting sqref="K158">
    <cfRule type="containsErrors" dxfId="1055" priority="2877">
      <formula>ISERROR(K158)</formula>
    </cfRule>
  </conditionalFormatting>
  <conditionalFormatting sqref="J158">
    <cfRule type="containsErrors" dxfId="1054" priority="2876">
      <formula>ISERROR(J158)</formula>
    </cfRule>
  </conditionalFormatting>
  <conditionalFormatting sqref="H158">
    <cfRule type="containsErrors" dxfId="1053" priority="2875">
      <formula>ISERROR(H158)</formula>
    </cfRule>
  </conditionalFormatting>
  <conditionalFormatting sqref="E160">
    <cfRule type="containsErrors" dxfId="1052" priority="2862">
      <formula>ISERROR(E160)</formula>
    </cfRule>
  </conditionalFormatting>
  <conditionalFormatting sqref="E161">
    <cfRule type="containsErrors" dxfId="1051" priority="2861">
      <formula>ISERROR(E161)</formula>
    </cfRule>
  </conditionalFormatting>
  <conditionalFormatting sqref="I159 K159">
    <cfRule type="containsErrors" dxfId="1050" priority="2860">
      <formula>ISERROR(I159)</formula>
    </cfRule>
  </conditionalFormatting>
  <conditionalFormatting sqref="H159">
    <cfRule type="containsErrors" dxfId="1049" priority="2859">
      <formula>ISERROR(H159)</formula>
    </cfRule>
  </conditionalFormatting>
  <conditionalFormatting sqref="K160">
    <cfRule type="containsErrors" dxfId="1048" priority="2858">
      <formula>ISERROR(K160)</formula>
    </cfRule>
  </conditionalFormatting>
  <conditionalFormatting sqref="H160">
    <cfRule type="containsErrors" dxfId="1047" priority="2857">
      <formula>ISERROR(H160)</formula>
    </cfRule>
  </conditionalFormatting>
  <conditionalFormatting sqref="I160">
    <cfRule type="containsErrors" dxfId="1046" priority="2856">
      <formula>ISERROR(I160)</formula>
    </cfRule>
  </conditionalFormatting>
  <conditionalFormatting sqref="J160">
    <cfRule type="containsErrors" dxfId="1045" priority="2855">
      <formula>ISERROR(J160)</formula>
    </cfRule>
  </conditionalFormatting>
  <conditionalFormatting sqref="I161">
    <cfRule type="containsErrors" dxfId="1044" priority="2854">
      <formula>ISERROR(I161)</formula>
    </cfRule>
  </conditionalFormatting>
  <conditionalFormatting sqref="K161">
    <cfRule type="containsErrors" dxfId="1043" priority="2853">
      <formula>ISERROR(K161)</formula>
    </cfRule>
  </conditionalFormatting>
  <conditionalFormatting sqref="J161">
    <cfRule type="containsErrors" dxfId="1042" priority="2852">
      <formula>ISERROR(J161)</formula>
    </cfRule>
  </conditionalFormatting>
  <conditionalFormatting sqref="H161">
    <cfRule type="containsErrors" dxfId="1041" priority="2851">
      <formula>ISERROR(H161)</formula>
    </cfRule>
  </conditionalFormatting>
  <conditionalFormatting sqref="E163">
    <cfRule type="containsErrors" dxfId="1040" priority="2850">
      <formula>ISERROR(E163)</formula>
    </cfRule>
  </conditionalFormatting>
  <conditionalFormatting sqref="E164">
    <cfRule type="containsErrors" dxfId="1039" priority="2849">
      <formula>ISERROR(E164)</formula>
    </cfRule>
  </conditionalFormatting>
  <conditionalFormatting sqref="O162:O164">
    <cfRule type="containsErrors" dxfId="1038" priority="2847">
      <formula>ISERROR(O162)</formula>
    </cfRule>
  </conditionalFormatting>
  <conditionalFormatting sqref="I162 K162">
    <cfRule type="containsErrors" dxfId="1037" priority="2846">
      <formula>ISERROR(I162)</formula>
    </cfRule>
  </conditionalFormatting>
  <conditionalFormatting sqref="H162">
    <cfRule type="containsErrors" dxfId="1036" priority="2845">
      <formula>ISERROR(H162)</formula>
    </cfRule>
  </conditionalFormatting>
  <conditionalFormatting sqref="K163">
    <cfRule type="containsErrors" dxfId="1035" priority="2844">
      <formula>ISERROR(K163)</formula>
    </cfRule>
  </conditionalFormatting>
  <conditionalFormatting sqref="H163">
    <cfRule type="containsErrors" dxfId="1034" priority="2843">
      <formula>ISERROR(H163)</formula>
    </cfRule>
  </conditionalFormatting>
  <conditionalFormatting sqref="I163">
    <cfRule type="containsErrors" dxfId="1033" priority="2842">
      <formula>ISERROR(I163)</formula>
    </cfRule>
  </conditionalFormatting>
  <conditionalFormatting sqref="J163">
    <cfRule type="containsErrors" dxfId="1032" priority="2841">
      <formula>ISERROR(J163)</formula>
    </cfRule>
  </conditionalFormatting>
  <conditionalFormatting sqref="I164">
    <cfRule type="containsErrors" dxfId="1031" priority="2840">
      <formula>ISERROR(I164)</formula>
    </cfRule>
  </conditionalFormatting>
  <conditionalFormatting sqref="K164">
    <cfRule type="containsErrors" dxfId="1030" priority="2839">
      <formula>ISERROR(K164)</formula>
    </cfRule>
  </conditionalFormatting>
  <conditionalFormatting sqref="J164">
    <cfRule type="containsErrors" dxfId="1029" priority="2838">
      <formula>ISERROR(J164)</formula>
    </cfRule>
  </conditionalFormatting>
  <conditionalFormatting sqref="H164">
    <cfRule type="containsErrors" dxfId="1028" priority="2837">
      <formula>ISERROR(H164)</formula>
    </cfRule>
  </conditionalFormatting>
  <conditionalFormatting sqref="H165">
    <cfRule type="containsErrors" dxfId="1027" priority="2778">
      <formula>ISERROR(H165)</formula>
    </cfRule>
  </conditionalFormatting>
  <conditionalFormatting sqref="I165:J165">
    <cfRule type="containsErrors" dxfId="1026" priority="2776">
      <formula>ISERROR(I165)</formula>
    </cfRule>
  </conditionalFormatting>
  <conditionalFormatting sqref="K165">
    <cfRule type="containsErrors" dxfId="1025" priority="2777">
      <formula>ISERROR(K165)</formula>
    </cfRule>
  </conditionalFormatting>
  <conditionalFormatting sqref="E167">
    <cfRule type="containsErrors" dxfId="1024" priority="2775">
      <formula>ISERROR(E167)</formula>
    </cfRule>
  </conditionalFormatting>
  <conditionalFormatting sqref="K166">
    <cfRule type="containsErrors" dxfId="1023" priority="2774">
      <formula>ISERROR(K166)</formula>
    </cfRule>
  </conditionalFormatting>
  <conditionalFormatting sqref="K166">
    <cfRule type="containsErrors" dxfId="1022" priority="2773">
      <formula>ISERROR(K166)</formula>
    </cfRule>
  </conditionalFormatting>
  <conditionalFormatting sqref="H166">
    <cfRule type="containsErrors" dxfId="1021" priority="2772">
      <formula>ISERROR(H166)</formula>
    </cfRule>
  </conditionalFormatting>
  <conditionalFormatting sqref="I166">
    <cfRule type="containsErrors" dxfId="1020" priority="2771">
      <formula>ISERROR(I166)</formula>
    </cfRule>
  </conditionalFormatting>
  <conditionalFormatting sqref="J166">
    <cfRule type="containsErrors" dxfId="1019" priority="2770">
      <formula>ISERROR(J166)</formula>
    </cfRule>
  </conditionalFormatting>
  <conditionalFormatting sqref="I167">
    <cfRule type="containsErrors" dxfId="1018" priority="2769">
      <formula>ISERROR(I167)</formula>
    </cfRule>
  </conditionalFormatting>
  <conditionalFormatting sqref="H167">
    <cfRule type="containsErrors" dxfId="1017" priority="2768">
      <formula>ISERROR(H167)</formula>
    </cfRule>
  </conditionalFormatting>
  <conditionalFormatting sqref="K167">
    <cfRule type="containsErrors" dxfId="1016" priority="2767">
      <formula>ISERROR(K167)</formula>
    </cfRule>
  </conditionalFormatting>
  <conditionalFormatting sqref="J167">
    <cfRule type="containsErrors" dxfId="1015" priority="2766">
      <formula>ISERROR(J167)</formula>
    </cfRule>
  </conditionalFormatting>
  <conditionalFormatting sqref="E169">
    <cfRule type="containsErrors" dxfId="1014" priority="2765">
      <formula>ISERROR(E169)</formula>
    </cfRule>
  </conditionalFormatting>
  <conditionalFormatting sqref="I168 K168">
    <cfRule type="containsErrors" dxfId="1013" priority="2764">
      <formula>ISERROR(I168)</formula>
    </cfRule>
  </conditionalFormatting>
  <conditionalFormatting sqref="H168">
    <cfRule type="containsErrors" dxfId="1012" priority="2763">
      <formula>ISERROR(H168)</formula>
    </cfRule>
  </conditionalFormatting>
  <conditionalFormatting sqref="I169:K169">
    <cfRule type="containsErrors" dxfId="1011" priority="2762">
      <formula>ISERROR(I169)</formula>
    </cfRule>
  </conditionalFormatting>
  <conditionalFormatting sqref="H169">
    <cfRule type="containsErrors" dxfId="1010" priority="2761">
      <formula>ISERROR(H169)</formula>
    </cfRule>
  </conditionalFormatting>
  <conditionalFormatting sqref="H169">
    <cfRule type="containsErrors" dxfId="1009" priority="2760">
      <formula>ISERROR(H169)</formula>
    </cfRule>
  </conditionalFormatting>
  <conditionalFormatting sqref="I170">
    <cfRule type="containsErrors" dxfId="1008" priority="2759">
      <formula>ISERROR(I170)</formula>
    </cfRule>
  </conditionalFormatting>
  <conditionalFormatting sqref="J170">
    <cfRule type="containsErrors" dxfId="1007" priority="2758">
      <formula>ISERROR(J170)</formula>
    </cfRule>
  </conditionalFormatting>
  <conditionalFormatting sqref="K170">
    <cfRule type="containsErrors" dxfId="1006" priority="2757">
      <formula>ISERROR(K170)</formula>
    </cfRule>
  </conditionalFormatting>
  <conditionalFormatting sqref="H207">
    <cfRule type="containsErrors" dxfId="1005" priority="2756">
      <formula>ISERROR(H207)</formula>
    </cfRule>
  </conditionalFormatting>
  <conditionalFormatting sqref="I207">
    <cfRule type="containsErrors" dxfId="1004" priority="2755">
      <formula>ISERROR(I207)</formula>
    </cfRule>
  </conditionalFormatting>
  <conditionalFormatting sqref="F209:G209">
    <cfRule type="containsErrors" dxfId="1003" priority="2752">
      <formula>ISERROR(F209)</formula>
    </cfRule>
  </conditionalFormatting>
  <conditionalFormatting sqref="D209">
    <cfRule type="containsErrors" dxfId="1002" priority="2751">
      <formula>ISERROR(D209)</formula>
    </cfRule>
  </conditionalFormatting>
  <conditionalFormatting sqref="E209">
    <cfRule type="containsErrors" dxfId="1001" priority="2750">
      <formula>ISERROR(E209)</formula>
    </cfRule>
  </conditionalFormatting>
  <conditionalFormatting sqref="H208:J208">
    <cfRule type="containsErrors" dxfId="1000" priority="2749">
      <formula>ISERROR(H208)</formula>
    </cfRule>
  </conditionalFormatting>
  <conditionalFormatting sqref="H209:I209">
    <cfRule type="containsErrors" dxfId="999" priority="2748">
      <formula>ISERROR(H209)</formula>
    </cfRule>
  </conditionalFormatting>
  <conditionalFormatting sqref="E172">
    <cfRule type="containsErrors" dxfId="998" priority="2733">
      <formula>ISERROR(E172)</formula>
    </cfRule>
  </conditionalFormatting>
  <conditionalFormatting sqref="E173">
    <cfRule type="containsErrors" dxfId="997" priority="2732">
      <formula>ISERROR(E173)</formula>
    </cfRule>
  </conditionalFormatting>
  <conditionalFormatting sqref="E174">
    <cfRule type="containsErrors" dxfId="996" priority="2731">
      <formula>ISERROR(E174)</formula>
    </cfRule>
  </conditionalFormatting>
  <conditionalFormatting sqref="K171">
    <cfRule type="containsErrors" dxfId="995" priority="2730">
      <formula>ISERROR(K171)</formula>
    </cfRule>
  </conditionalFormatting>
  <conditionalFormatting sqref="I171">
    <cfRule type="containsErrors" dxfId="994" priority="2729">
      <formula>ISERROR(I171)</formula>
    </cfRule>
  </conditionalFormatting>
  <conditionalFormatting sqref="J171">
    <cfRule type="containsErrors" dxfId="993" priority="2728">
      <formula>ISERROR(J171)</formula>
    </cfRule>
  </conditionalFormatting>
  <conditionalFormatting sqref="K172">
    <cfRule type="containsErrors" dxfId="992" priority="2727">
      <formula>ISERROR(K172)</formula>
    </cfRule>
  </conditionalFormatting>
  <conditionalFormatting sqref="J172">
    <cfRule type="containsErrors" dxfId="991" priority="2726">
      <formula>ISERROR(J172)</formula>
    </cfRule>
  </conditionalFormatting>
  <conditionalFormatting sqref="I172">
    <cfRule type="containsErrors" dxfId="990" priority="2725">
      <formula>ISERROR(I172)</formula>
    </cfRule>
  </conditionalFormatting>
  <conditionalFormatting sqref="K173">
    <cfRule type="containsErrors" dxfId="989" priority="2724">
      <formula>ISERROR(K173)</formula>
    </cfRule>
  </conditionalFormatting>
  <conditionalFormatting sqref="J173">
    <cfRule type="containsErrors" dxfId="988" priority="2723">
      <formula>ISERROR(J173)</formula>
    </cfRule>
  </conditionalFormatting>
  <conditionalFormatting sqref="I173">
    <cfRule type="containsErrors" dxfId="987" priority="2722">
      <formula>ISERROR(I173)</formula>
    </cfRule>
  </conditionalFormatting>
  <conditionalFormatting sqref="K174">
    <cfRule type="containsErrors" dxfId="986" priority="2721">
      <formula>ISERROR(K174)</formula>
    </cfRule>
  </conditionalFormatting>
  <conditionalFormatting sqref="J174">
    <cfRule type="containsErrors" dxfId="985" priority="2720">
      <formula>ISERROR(J174)</formula>
    </cfRule>
  </conditionalFormatting>
  <conditionalFormatting sqref="I174">
    <cfRule type="containsErrors" dxfId="984" priority="2719">
      <formula>ISERROR(I174)</formula>
    </cfRule>
  </conditionalFormatting>
  <conditionalFormatting sqref="O173">
    <cfRule type="containsErrors" dxfId="983" priority="2717">
      <formula>ISERROR(O173)</formula>
    </cfRule>
  </conditionalFormatting>
  <conditionalFormatting sqref="O171:O172 O174">
    <cfRule type="containsErrors" dxfId="982" priority="2718">
      <formula>ISERROR(O171)</formula>
    </cfRule>
  </conditionalFormatting>
  <conditionalFormatting sqref="H198:M198">
    <cfRule type="containsErrors" dxfId="981" priority="2695">
      <formula>ISERROR(H198)</formula>
    </cfRule>
  </conditionalFormatting>
  <conditionalFormatting sqref="H199:M200">
    <cfRule type="containsErrors" dxfId="980" priority="2694">
      <formula>ISERROR(H199)</formula>
    </cfRule>
  </conditionalFormatting>
  <conditionalFormatting sqref="I203:K203">
    <cfRule type="containsErrors" dxfId="979" priority="2693">
      <formula>ISERROR(I203)</formula>
    </cfRule>
  </conditionalFormatting>
  <conditionalFormatting sqref="H180">
    <cfRule type="containsErrors" dxfId="978" priority="2692">
      <formula>ISERROR(H180)</formula>
    </cfRule>
  </conditionalFormatting>
  <conditionalFormatting sqref="I180">
    <cfRule type="containsErrors" dxfId="977" priority="2691">
      <formula>ISERROR(I180)</formula>
    </cfRule>
  </conditionalFormatting>
  <conditionalFormatting sqref="H190:M190">
    <cfRule type="containsErrors" dxfId="976" priority="2678">
      <formula>ISERROR(H190)</formula>
    </cfRule>
  </conditionalFormatting>
  <conditionalFormatting sqref="H195:M195">
    <cfRule type="containsErrors" dxfId="975" priority="2674">
      <formula>ISERROR(H195)</formula>
    </cfRule>
  </conditionalFormatting>
  <conditionalFormatting sqref="H206:I206">
    <cfRule type="containsErrors" dxfId="974" priority="2673">
      <formula>ISERROR(H206)</formula>
    </cfRule>
  </conditionalFormatting>
  <conditionalFormatting sqref="K206">
    <cfRule type="containsErrors" dxfId="973" priority="2672">
      <formula>ISERROR(K206)</formula>
    </cfRule>
  </conditionalFormatting>
  <conditionalFormatting sqref="J206">
    <cfRule type="containsErrors" dxfId="972" priority="2671">
      <formula>ISERROR(J206)</formula>
    </cfRule>
  </conditionalFormatting>
  <conditionalFormatting sqref="F182">
    <cfRule type="containsErrors" dxfId="971" priority="2666">
      <formula>ISERROR(F182)</formula>
    </cfRule>
  </conditionalFormatting>
  <conditionalFormatting sqref="G182">
    <cfRule type="containsErrors" dxfId="970" priority="2665">
      <formula>ISERROR(G182)</formula>
    </cfRule>
  </conditionalFormatting>
  <conditionalFormatting sqref="E182">
    <cfRule type="containsErrors" dxfId="969" priority="2664">
      <formula>ISERROR(E182)</formula>
    </cfRule>
  </conditionalFormatting>
  <conditionalFormatting sqref="F183">
    <cfRule type="containsErrors" dxfId="968" priority="2663">
      <formula>ISERROR(F183)</formula>
    </cfRule>
  </conditionalFormatting>
  <conditionalFormatting sqref="G183">
    <cfRule type="containsErrors" dxfId="967" priority="2662">
      <formula>ISERROR(G183)</formula>
    </cfRule>
  </conditionalFormatting>
  <conditionalFormatting sqref="E183">
    <cfRule type="containsErrors" dxfId="966" priority="2661">
      <formula>ISERROR(E183)</formula>
    </cfRule>
  </conditionalFormatting>
  <conditionalFormatting sqref="H181">
    <cfRule type="containsErrors" dxfId="965" priority="2660">
      <formula>ISERROR(H181)</formula>
    </cfRule>
  </conditionalFormatting>
  <conditionalFormatting sqref="I181:M181">
    <cfRule type="containsErrors" dxfId="964" priority="2659">
      <formula>ISERROR(I181)</formula>
    </cfRule>
  </conditionalFormatting>
  <conditionalFormatting sqref="H182">
    <cfRule type="containsErrors" dxfId="963" priority="2658">
      <formula>ISERROR(H182)</formula>
    </cfRule>
  </conditionalFormatting>
  <conditionalFormatting sqref="I182:J182 L182:M182">
    <cfRule type="containsErrors" dxfId="962" priority="2657">
      <formula>ISERROR(I182)</formula>
    </cfRule>
  </conditionalFormatting>
  <conditionalFormatting sqref="K182">
    <cfRule type="containsErrors" dxfId="961" priority="2656">
      <formula>ISERROR(K182)</formula>
    </cfRule>
  </conditionalFormatting>
  <conditionalFormatting sqref="H183">
    <cfRule type="containsErrors" dxfId="960" priority="2655">
      <formula>ISERROR(H183)</formula>
    </cfRule>
  </conditionalFormatting>
  <conditionalFormatting sqref="I183:M183">
    <cfRule type="containsErrors" dxfId="959" priority="2654">
      <formula>ISERROR(I183)</formula>
    </cfRule>
  </conditionalFormatting>
  <conditionalFormatting sqref="F187:G187">
    <cfRule type="containsErrors" dxfId="958" priority="2653">
      <formula>ISERROR(F187)</formula>
    </cfRule>
  </conditionalFormatting>
  <conditionalFormatting sqref="E187">
    <cfRule type="containsErrors" dxfId="957" priority="2652">
      <formula>ISERROR(E187)</formula>
    </cfRule>
  </conditionalFormatting>
  <conditionalFormatting sqref="D187">
    <cfRule type="containsErrors" dxfId="956" priority="2651">
      <formula>ISERROR(D187)</formula>
    </cfRule>
  </conditionalFormatting>
  <conditionalFormatting sqref="J186">
    <cfRule type="containsErrors" dxfId="955" priority="2650">
      <formula>ISERROR(J186)</formula>
    </cfRule>
  </conditionalFormatting>
  <conditionalFormatting sqref="K186">
    <cfRule type="cellIs" dxfId="954" priority="2649" operator="equal">
      <formula>0</formula>
    </cfRule>
  </conditionalFormatting>
  <conditionalFormatting sqref="H186">
    <cfRule type="containsErrors" dxfId="953" priority="2648">
      <formula>ISERROR(H186)</formula>
    </cfRule>
  </conditionalFormatting>
  <conditionalFormatting sqref="L186:M186">
    <cfRule type="containsErrors" dxfId="952" priority="2647">
      <formula>ISERROR(L186)</formula>
    </cfRule>
  </conditionalFormatting>
  <conditionalFormatting sqref="J187">
    <cfRule type="containsErrors" dxfId="951" priority="2646">
      <formula>ISERROR(J187)</formula>
    </cfRule>
  </conditionalFormatting>
  <conditionalFormatting sqref="K187">
    <cfRule type="cellIs" dxfId="950" priority="2645" operator="equal">
      <formula>0</formula>
    </cfRule>
  </conditionalFormatting>
  <conditionalFormatting sqref="H187">
    <cfRule type="containsErrors" dxfId="949" priority="2644">
      <formula>ISERROR(H187)</formula>
    </cfRule>
  </conditionalFormatting>
  <conditionalFormatting sqref="L187:M187">
    <cfRule type="containsErrors" dxfId="948" priority="2643">
      <formula>ISERROR(L187)</formula>
    </cfRule>
  </conditionalFormatting>
  <conditionalFormatting sqref="H188:M188">
    <cfRule type="containsErrors" dxfId="947" priority="2642">
      <formula>ISERROR(H188)</formula>
    </cfRule>
  </conditionalFormatting>
  <conditionalFormatting sqref="F192:G192">
    <cfRule type="containsErrors" dxfId="946" priority="2641">
      <formula>ISERROR(F192)</formula>
    </cfRule>
  </conditionalFormatting>
  <conditionalFormatting sqref="D192">
    <cfRule type="containsErrors" dxfId="945" priority="2640">
      <formula>ISERROR(D192)</formula>
    </cfRule>
  </conditionalFormatting>
  <conditionalFormatting sqref="E192">
    <cfRule type="containsErrors" dxfId="944" priority="2639">
      <formula>ISERROR(E192)</formula>
    </cfRule>
  </conditionalFormatting>
  <conditionalFormatting sqref="F193:G193">
    <cfRule type="containsErrors" dxfId="943" priority="2638">
      <formula>ISERROR(F193)</formula>
    </cfRule>
  </conditionalFormatting>
  <conditionalFormatting sqref="D193">
    <cfRule type="containsErrors" dxfId="942" priority="2637">
      <formula>ISERROR(D193)</formula>
    </cfRule>
  </conditionalFormatting>
  <conditionalFormatting sqref="E193">
    <cfRule type="containsErrors" dxfId="941" priority="2636">
      <formula>ISERROR(E193)</formula>
    </cfRule>
  </conditionalFormatting>
  <conditionalFormatting sqref="H191:K191">
    <cfRule type="containsErrors" dxfId="940" priority="2635">
      <formula>ISERROR(H191)</formula>
    </cfRule>
  </conditionalFormatting>
  <conditionalFormatting sqref="L191:M191">
    <cfRule type="containsErrors" dxfId="939" priority="2634">
      <formula>ISERROR(L191)</formula>
    </cfRule>
  </conditionalFormatting>
  <conditionalFormatting sqref="H192:M192">
    <cfRule type="containsErrors" dxfId="938" priority="2633">
      <formula>ISERROR(H192)</formula>
    </cfRule>
  </conditionalFormatting>
  <conditionalFormatting sqref="H193">
    <cfRule type="containsErrors" dxfId="937" priority="2632">
      <formula>ISERROR(H193)</formula>
    </cfRule>
  </conditionalFormatting>
  <conditionalFormatting sqref="I193:K193">
    <cfRule type="containsErrors" dxfId="936" priority="2631">
      <formula>ISERROR(I193)</formula>
    </cfRule>
  </conditionalFormatting>
  <conditionalFormatting sqref="L193:M193">
    <cfRule type="containsErrors" dxfId="935" priority="2630">
      <formula>ISERROR(L193)</formula>
    </cfRule>
  </conditionalFormatting>
  <conditionalFormatting sqref="F194:G194">
    <cfRule type="containsErrors" dxfId="934" priority="2629">
      <formula>ISERROR(F194)</formula>
    </cfRule>
  </conditionalFormatting>
  <conditionalFormatting sqref="D194">
    <cfRule type="containsErrors" dxfId="933" priority="2628">
      <formula>ISERROR(D194)</formula>
    </cfRule>
  </conditionalFormatting>
  <conditionalFormatting sqref="E194">
    <cfRule type="containsErrors" dxfId="932" priority="2627">
      <formula>ISERROR(E194)</formula>
    </cfRule>
  </conditionalFormatting>
  <conditionalFormatting sqref="F197:G197">
    <cfRule type="containsErrors" dxfId="931" priority="2625">
      <formula>ISERROR(F197)</formula>
    </cfRule>
  </conditionalFormatting>
  <conditionalFormatting sqref="D197">
    <cfRule type="containsErrors" dxfId="930" priority="2624">
      <formula>ISERROR(D197)</formula>
    </cfRule>
  </conditionalFormatting>
  <conditionalFormatting sqref="E197">
    <cfRule type="containsErrors" dxfId="929" priority="2623">
      <formula>ISERROR(E197)</formula>
    </cfRule>
  </conditionalFormatting>
  <conditionalFormatting sqref="H196:M196">
    <cfRule type="containsErrors" dxfId="928" priority="2622">
      <formula>ISERROR(H196)</formula>
    </cfRule>
  </conditionalFormatting>
  <conditionalFormatting sqref="H197 J197:M197">
    <cfRule type="containsErrors" dxfId="927" priority="2621">
      <formula>ISERROR(H197)</formula>
    </cfRule>
  </conditionalFormatting>
  <conditionalFormatting sqref="H197 J197:M197">
    <cfRule type="containsErrors" dxfId="926" priority="2620">
      <formula>ISERROR(H197)</formula>
    </cfRule>
  </conditionalFormatting>
  <conditionalFormatting sqref="I197">
    <cfRule type="containsErrors" dxfId="925" priority="2619">
      <formula>ISERROR(I197)</formula>
    </cfRule>
  </conditionalFormatting>
  <conditionalFormatting sqref="H204:K204">
    <cfRule type="containsErrors" dxfId="924" priority="2618">
      <formula>ISERROR(H204)</formula>
    </cfRule>
  </conditionalFormatting>
  <conditionalFormatting sqref="F178">
    <cfRule type="containsErrors" dxfId="923" priority="2594">
      <formula>ISERROR(F178)</formula>
    </cfRule>
  </conditionalFormatting>
  <conditionalFormatting sqref="G178">
    <cfRule type="containsErrors" dxfId="922" priority="2593">
      <formula>ISERROR(G178)</formula>
    </cfRule>
  </conditionalFormatting>
  <conditionalFormatting sqref="E178">
    <cfRule type="containsErrors" dxfId="921" priority="2592">
      <formula>ISERROR(E178)</formula>
    </cfRule>
  </conditionalFormatting>
  <conditionalFormatting sqref="H179">
    <cfRule type="containsErrors" dxfId="920" priority="2591">
      <formula>ISERROR(H179)</formula>
    </cfRule>
  </conditionalFormatting>
  <conditionalFormatting sqref="I179">
    <cfRule type="containsErrors" dxfId="919" priority="2590">
      <formula>ISERROR(I179)</formula>
    </cfRule>
  </conditionalFormatting>
  <conditionalFormatting sqref="H194">
    <cfRule type="containsErrors" dxfId="918" priority="2589">
      <formula>ISERROR(H194)</formula>
    </cfRule>
  </conditionalFormatting>
  <conditionalFormatting sqref="I194:J194 L194:M194">
    <cfRule type="containsErrors" dxfId="917" priority="2588">
      <formula>ISERROR(I194)</formula>
    </cfRule>
  </conditionalFormatting>
  <conditionalFormatting sqref="K194">
    <cfRule type="containsErrors" dxfId="916" priority="2587">
      <formula>ISERROR(K194)</formula>
    </cfRule>
  </conditionalFormatting>
  <conditionalFormatting sqref="F200:G200">
    <cfRule type="containsErrors" dxfId="915" priority="2586">
      <formula>ISERROR(F200)</formula>
    </cfRule>
  </conditionalFormatting>
  <conditionalFormatting sqref="E200">
    <cfRule type="containsErrors" dxfId="914" priority="2585">
      <formula>ISERROR(E200)</formula>
    </cfRule>
  </conditionalFormatting>
  <conditionalFormatting sqref="D200">
    <cfRule type="containsErrors" dxfId="913" priority="2584">
      <formula>ISERROR(D200)</formula>
    </cfRule>
  </conditionalFormatting>
  <conditionalFormatting sqref="H201:M201">
    <cfRule type="containsErrors" dxfId="912" priority="2580">
      <formula>ISERROR(H201)</formula>
    </cfRule>
  </conditionalFormatting>
  <conditionalFormatting sqref="H202">
    <cfRule type="containsErrors" dxfId="911" priority="2578">
      <formula>ISERROR(H202)</formula>
    </cfRule>
  </conditionalFormatting>
  <conditionalFormatting sqref="I202">
    <cfRule type="containsErrors" dxfId="910" priority="2577">
      <formula>ISERROR(I202)</formula>
    </cfRule>
  </conditionalFormatting>
  <conditionalFormatting sqref="H184">
    <cfRule type="containsErrors" dxfId="909" priority="2576">
      <formula>ISERROR(H184)</formula>
    </cfRule>
  </conditionalFormatting>
  <conditionalFormatting sqref="I184">
    <cfRule type="containsErrors" dxfId="908" priority="2575">
      <formula>ISERROR(I184)</formula>
    </cfRule>
  </conditionalFormatting>
  <conditionalFormatting sqref="H185">
    <cfRule type="containsErrors" dxfId="907" priority="2574">
      <formula>ISERROR(H185)</formula>
    </cfRule>
  </conditionalFormatting>
  <conditionalFormatting sqref="I185">
    <cfRule type="containsErrors" dxfId="906" priority="2573">
      <formula>ISERROR(I185)</formula>
    </cfRule>
  </conditionalFormatting>
  <conditionalFormatting sqref="F189:G189">
    <cfRule type="containsErrors" dxfId="905" priority="2572">
      <formula>ISERROR(F189)</formula>
    </cfRule>
  </conditionalFormatting>
  <conditionalFormatting sqref="E189">
    <cfRule type="containsErrors" dxfId="904" priority="2571">
      <formula>ISERROR(E189)</formula>
    </cfRule>
  </conditionalFormatting>
  <conditionalFormatting sqref="O150:O152">
    <cfRule type="containsErrors" dxfId="903" priority="2556">
      <formula>ISERROR(O150)</formula>
    </cfRule>
  </conditionalFormatting>
  <conditionalFormatting sqref="O154">
    <cfRule type="containsErrors" dxfId="902" priority="2554">
      <formula>ISERROR(O154)</formula>
    </cfRule>
  </conditionalFormatting>
  <conditionalFormatting sqref="O153">
    <cfRule type="containsErrors" dxfId="901" priority="2553">
      <formula>ISERROR(O153)</formula>
    </cfRule>
  </conditionalFormatting>
  <conditionalFormatting sqref="O155">
    <cfRule type="containsErrors" dxfId="900" priority="2551">
      <formula>ISERROR(O155)</formula>
    </cfRule>
  </conditionalFormatting>
  <conditionalFormatting sqref="H150:J150">
    <cfRule type="containsErrors" dxfId="899" priority="2533">
      <formula>ISERROR(H150)</formula>
    </cfRule>
  </conditionalFormatting>
  <conditionalFormatting sqref="H151">
    <cfRule type="containsErrors" dxfId="898" priority="2532">
      <formula>ISERROR(H151)</formula>
    </cfRule>
  </conditionalFormatting>
  <conditionalFormatting sqref="H151">
    <cfRule type="containsErrors" dxfId="897" priority="2531">
      <formula>ISERROR(H151)</formula>
    </cfRule>
  </conditionalFormatting>
  <conditionalFormatting sqref="I151">
    <cfRule type="containsErrors" dxfId="896" priority="2530">
      <formula>ISERROR(I151)</formula>
    </cfRule>
  </conditionalFormatting>
  <conditionalFormatting sqref="E386">
    <cfRule type="containsErrors" dxfId="895" priority="2515">
      <formula>ISERROR(E386)</formula>
    </cfRule>
  </conditionalFormatting>
  <conditionalFormatting sqref="N386:O386">
    <cfRule type="containsErrors" dxfId="894" priority="2514">
      <formula>ISERROR(N386)</formula>
    </cfRule>
  </conditionalFormatting>
  <conditionalFormatting sqref="D453:E453 G453">
    <cfRule type="containsErrors" dxfId="893" priority="2512">
      <formula>ISERROR(D453)</formula>
    </cfRule>
  </conditionalFormatting>
  <conditionalFormatting sqref="F453">
    <cfRule type="containsErrors" dxfId="892" priority="2511">
      <formula>ISERROR(F453)</formula>
    </cfRule>
  </conditionalFormatting>
  <conditionalFormatting sqref="D455:G455">
    <cfRule type="containsErrors" dxfId="891" priority="2510">
      <formula>ISERROR(D455)</formula>
    </cfRule>
  </conditionalFormatting>
  <conditionalFormatting sqref="D457:H457">
    <cfRule type="containsErrors" dxfId="890" priority="2509">
      <formula>ISERROR(D457)</formula>
    </cfRule>
  </conditionalFormatting>
  <conditionalFormatting sqref="D518">
    <cfRule type="containsErrors" dxfId="889" priority="2508">
      <formula>ISERROR(D518)</formula>
    </cfRule>
  </conditionalFormatting>
  <conditionalFormatting sqref="N518">
    <cfRule type="containsErrors" dxfId="888" priority="2507">
      <formula>ISERROR(N518)</formula>
    </cfRule>
  </conditionalFormatting>
  <conditionalFormatting sqref="F256:G256">
    <cfRule type="containsErrors" dxfId="887" priority="2501">
      <formula>ISERROR(F256)</formula>
    </cfRule>
  </conditionalFormatting>
  <conditionalFormatting sqref="E256">
    <cfRule type="containsErrors" dxfId="886" priority="2500">
      <formula>ISERROR(E256)</formula>
    </cfRule>
  </conditionalFormatting>
  <conditionalFormatting sqref="D256">
    <cfRule type="containsErrors" dxfId="885" priority="2499">
      <formula>ISERROR(D256)</formula>
    </cfRule>
  </conditionalFormatting>
  <conditionalFormatting sqref="N256">
    <cfRule type="cellIs" dxfId="884" priority="2498" operator="equal">
      <formula>0</formula>
    </cfRule>
  </conditionalFormatting>
  <conditionalFormatting sqref="F140:G140 G141:G142">
    <cfRule type="containsErrors" dxfId="883" priority="2326">
      <formula>ISERROR(F140)</formula>
    </cfRule>
  </conditionalFormatting>
  <conditionalFormatting sqref="F260:G260">
    <cfRule type="containsErrors" dxfId="882" priority="2496">
      <formula>ISERROR(F260)</formula>
    </cfRule>
  </conditionalFormatting>
  <conditionalFormatting sqref="E260">
    <cfRule type="containsErrors" dxfId="881" priority="2495">
      <formula>ISERROR(E260)</formula>
    </cfRule>
  </conditionalFormatting>
  <conditionalFormatting sqref="D260">
    <cfRule type="containsErrors" dxfId="880" priority="2494">
      <formula>ISERROR(D260)</formula>
    </cfRule>
  </conditionalFormatting>
  <conditionalFormatting sqref="N260">
    <cfRule type="cellIs" dxfId="879" priority="2493" operator="equal">
      <formula>0</formula>
    </cfRule>
  </conditionalFormatting>
  <conditionalFormatting sqref="I141">
    <cfRule type="containsErrors" dxfId="878" priority="2322">
      <formula>ISERROR(I141)</formula>
    </cfRule>
  </conditionalFormatting>
  <conditionalFormatting sqref="F266:G266">
    <cfRule type="containsErrors" dxfId="877" priority="2489">
      <formula>ISERROR(F266)</formula>
    </cfRule>
  </conditionalFormatting>
  <conditionalFormatting sqref="E266">
    <cfRule type="containsErrors" dxfId="876" priority="2488">
      <formula>ISERROR(E266)</formula>
    </cfRule>
  </conditionalFormatting>
  <conditionalFormatting sqref="D266">
    <cfRule type="containsErrors" dxfId="875" priority="2487">
      <formula>ISERROR(D266)</formula>
    </cfRule>
  </conditionalFormatting>
  <conditionalFormatting sqref="J144">
    <cfRule type="containsErrors" dxfId="874" priority="2318">
      <formula>ISERROR(J144)</formula>
    </cfRule>
  </conditionalFormatting>
  <conditionalFormatting sqref="N266">
    <cfRule type="containsErrors" dxfId="873" priority="2486">
      <formula>ISERROR(N266)</formula>
    </cfRule>
  </conditionalFormatting>
  <conditionalFormatting sqref="F268:G268">
    <cfRule type="containsErrors" dxfId="872" priority="2484">
      <formula>ISERROR(F268)</formula>
    </cfRule>
  </conditionalFormatting>
  <conditionalFormatting sqref="E268">
    <cfRule type="containsErrors" dxfId="871" priority="2483">
      <formula>ISERROR(E268)</formula>
    </cfRule>
  </conditionalFormatting>
  <conditionalFormatting sqref="D268">
    <cfRule type="containsErrors" dxfId="870" priority="2482">
      <formula>ISERROR(D268)</formula>
    </cfRule>
  </conditionalFormatting>
  <conditionalFormatting sqref="N268">
    <cfRule type="containsErrors" dxfId="869" priority="2481">
      <formula>ISERROR(N268)</formula>
    </cfRule>
  </conditionalFormatting>
  <conditionalFormatting sqref="J143">
    <cfRule type="containsErrors" dxfId="868" priority="2314">
      <formula>ISERROR(J143)</formula>
    </cfRule>
  </conditionalFormatting>
  <conditionalFormatting sqref="F270:G270">
    <cfRule type="containsErrors" dxfId="867" priority="2479">
      <formula>ISERROR(F270)</formula>
    </cfRule>
  </conditionalFormatting>
  <conditionalFormatting sqref="E270">
    <cfRule type="containsErrors" dxfId="866" priority="2478">
      <formula>ISERROR(E270)</formula>
    </cfRule>
  </conditionalFormatting>
  <conditionalFormatting sqref="D270">
    <cfRule type="containsErrors" dxfId="865" priority="2477">
      <formula>ISERROR(D270)</formula>
    </cfRule>
  </conditionalFormatting>
  <conditionalFormatting sqref="N270">
    <cfRule type="containsErrors" dxfId="864" priority="2476">
      <formula>ISERROR(N270)</formula>
    </cfRule>
  </conditionalFormatting>
  <conditionalFormatting sqref="K141">
    <cfRule type="containsErrors" dxfId="863" priority="2310">
      <formula>ISERROR(K141)</formula>
    </cfRule>
  </conditionalFormatting>
  <conditionalFormatting sqref="F272:G272">
    <cfRule type="containsErrors" dxfId="862" priority="2474">
      <formula>ISERROR(F272)</formula>
    </cfRule>
  </conditionalFormatting>
  <conditionalFormatting sqref="E272">
    <cfRule type="containsErrors" dxfId="861" priority="2473">
      <formula>ISERROR(E272)</formula>
    </cfRule>
  </conditionalFormatting>
  <conditionalFormatting sqref="D272">
    <cfRule type="containsErrors" dxfId="860" priority="2472">
      <formula>ISERROR(D272)</formula>
    </cfRule>
  </conditionalFormatting>
  <conditionalFormatting sqref="N272">
    <cfRule type="containsErrors" dxfId="859" priority="2471">
      <formula>ISERROR(N272)</formula>
    </cfRule>
  </conditionalFormatting>
  <conditionalFormatting sqref="F274:G274">
    <cfRule type="containsErrors" dxfId="858" priority="2469">
      <formula>ISERROR(F274)</formula>
    </cfRule>
  </conditionalFormatting>
  <conditionalFormatting sqref="E274">
    <cfRule type="containsErrors" dxfId="857" priority="2468">
      <formula>ISERROR(E274)</formula>
    </cfRule>
  </conditionalFormatting>
  <conditionalFormatting sqref="D274">
    <cfRule type="containsErrors" dxfId="856" priority="2467">
      <formula>ISERROR(D274)</formula>
    </cfRule>
  </conditionalFormatting>
  <conditionalFormatting sqref="N274">
    <cfRule type="containsErrors" dxfId="855" priority="2466">
      <formula>ISERROR(N274)</formula>
    </cfRule>
  </conditionalFormatting>
  <conditionalFormatting sqref="H136:I136">
    <cfRule type="containsErrors" dxfId="854" priority="2303">
      <formula>ISERROR(H136)</formula>
    </cfRule>
  </conditionalFormatting>
  <conditionalFormatting sqref="F276:G276">
    <cfRule type="containsErrors" dxfId="853" priority="2464">
      <formula>ISERROR(F276)</formula>
    </cfRule>
  </conditionalFormatting>
  <conditionalFormatting sqref="E276">
    <cfRule type="containsErrors" dxfId="852" priority="2463">
      <formula>ISERROR(E276)</formula>
    </cfRule>
  </conditionalFormatting>
  <conditionalFormatting sqref="D276">
    <cfRule type="containsErrors" dxfId="851" priority="2462">
      <formula>ISERROR(D276)</formula>
    </cfRule>
  </conditionalFormatting>
  <conditionalFormatting sqref="M275:M276 H275:H276">
    <cfRule type="containsErrors" dxfId="850" priority="2461">
      <formula>ISERROR(H275)</formula>
    </cfRule>
  </conditionalFormatting>
  <conditionalFormatting sqref="I275:I276">
    <cfRule type="containsErrors" dxfId="849" priority="2460">
      <formula>ISERROR(I275)</formula>
    </cfRule>
  </conditionalFormatting>
  <conditionalFormatting sqref="J275:J276">
    <cfRule type="containsErrors" dxfId="848" priority="2459">
      <formula>ISERROR(J275)</formula>
    </cfRule>
  </conditionalFormatting>
  <conditionalFormatting sqref="N276">
    <cfRule type="containsErrors" dxfId="847" priority="2458">
      <formula>ISERROR(N276)</formula>
    </cfRule>
  </conditionalFormatting>
  <conditionalFormatting sqref="H139">
    <cfRule type="containsErrors" dxfId="846" priority="2297">
      <formula>ISERROR(H139)</formula>
    </cfRule>
  </conditionalFormatting>
  <conditionalFormatting sqref="M277:M278 H277:H278">
    <cfRule type="containsErrors" dxfId="845" priority="2456">
      <formula>ISERROR(H277)</formula>
    </cfRule>
  </conditionalFormatting>
  <conditionalFormatting sqref="I277:I278">
    <cfRule type="containsErrors" dxfId="844" priority="2455">
      <formula>ISERROR(I277)</formula>
    </cfRule>
  </conditionalFormatting>
  <conditionalFormatting sqref="J277:J278">
    <cfRule type="containsErrors" dxfId="843" priority="2454">
      <formula>ISERROR(J277)</formula>
    </cfRule>
  </conditionalFormatting>
  <conditionalFormatting sqref="N278">
    <cfRule type="containsErrors" dxfId="842" priority="2453">
      <formula>ISERROR(N278)</formula>
    </cfRule>
  </conditionalFormatting>
  <conditionalFormatting sqref="M279:M280 H279:H280">
    <cfRule type="containsErrors" dxfId="841" priority="2451">
      <formula>ISERROR(H279)</formula>
    </cfRule>
  </conditionalFormatting>
  <conditionalFormatting sqref="I279:I280">
    <cfRule type="containsErrors" dxfId="840" priority="2450">
      <formula>ISERROR(I279)</formula>
    </cfRule>
  </conditionalFormatting>
  <conditionalFormatting sqref="J279:J280">
    <cfRule type="containsErrors" dxfId="839" priority="2449">
      <formula>ISERROR(J279)</formula>
    </cfRule>
  </conditionalFormatting>
  <conditionalFormatting sqref="N280">
    <cfRule type="containsErrors" dxfId="838" priority="2448">
      <formula>ISERROR(N280)</formula>
    </cfRule>
  </conditionalFormatting>
  <conditionalFormatting sqref="D146:E147 O146 H147">
    <cfRule type="containsErrors" dxfId="837" priority="2419">
      <formula>ISERROR(D146)</formula>
    </cfRule>
  </conditionalFormatting>
  <conditionalFormatting sqref="N146:N148">
    <cfRule type="cellIs" dxfId="836" priority="2418" operator="equal">
      <formula>0</formula>
    </cfRule>
  </conditionalFormatting>
  <conditionalFormatting sqref="N148">
    <cfRule type="cellIs" dxfId="835" priority="2413" operator="equal">
      <formula>0</formula>
    </cfRule>
  </conditionalFormatting>
  <conditionalFormatting sqref="O148">
    <cfRule type="containsErrors" dxfId="834" priority="2412">
      <formula>ISERROR(O148)</formula>
    </cfRule>
  </conditionalFormatting>
  <conditionalFormatting sqref="D145:E145">
    <cfRule type="containsErrors" dxfId="833" priority="2409">
      <formula>ISERROR(D145)</formula>
    </cfRule>
  </conditionalFormatting>
  <conditionalFormatting sqref="I145">
    <cfRule type="containsErrors" dxfId="832" priority="2408">
      <formula>ISERROR(I145)</formula>
    </cfRule>
  </conditionalFormatting>
  <conditionalFormatting sqref="O145">
    <cfRule type="containsErrors" dxfId="831" priority="2407">
      <formula>ISERROR(O145)</formula>
    </cfRule>
  </conditionalFormatting>
  <conditionalFormatting sqref="N145">
    <cfRule type="cellIs" dxfId="830" priority="2406" operator="equal">
      <formula>0</formula>
    </cfRule>
  </conditionalFormatting>
  <conditionalFormatting sqref="H148">
    <cfRule type="containsErrors" dxfId="829" priority="2405">
      <formula>ISERROR(H148)</formula>
    </cfRule>
  </conditionalFormatting>
  <conditionalFormatting sqref="H149">
    <cfRule type="containsErrors" dxfId="828" priority="2404">
      <formula>ISERROR(H149)</formula>
    </cfRule>
  </conditionalFormatting>
  <conditionalFormatting sqref="N149">
    <cfRule type="cellIs" dxfId="827" priority="2403" operator="equal">
      <formula>0</formula>
    </cfRule>
  </conditionalFormatting>
  <conditionalFormatting sqref="H146:I146">
    <cfRule type="containsErrors" dxfId="826" priority="2402">
      <formula>ISERROR(H146)</formula>
    </cfRule>
  </conditionalFormatting>
  <conditionalFormatting sqref="H145">
    <cfRule type="containsErrors" dxfId="825" priority="2401">
      <formula>ISERROR(H145)</formula>
    </cfRule>
  </conditionalFormatting>
  <conditionalFormatting sqref="H134:I134 H141">
    <cfRule type="containsErrors" dxfId="824" priority="2329">
      <formula>ISERROR(H134)</formula>
    </cfRule>
  </conditionalFormatting>
  <conditionalFormatting sqref="F139:G139">
    <cfRule type="containsErrors" dxfId="823" priority="2325">
      <formula>ISERROR(F139)</formula>
    </cfRule>
  </conditionalFormatting>
  <conditionalFormatting sqref="H142:H143">
    <cfRule type="containsErrors" dxfId="822" priority="2324">
      <formula>ISERROR(H142)</formula>
    </cfRule>
  </conditionalFormatting>
  <conditionalFormatting sqref="H144">
    <cfRule type="containsErrors" dxfId="821" priority="2323">
      <formula>ISERROR(H144)</formula>
    </cfRule>
  </conditionalFormatting>
  <conditionalFormatting sqref="I143">
    <cfRule type="containsErrors" dxfId="820" priority="2321">
      <formula>ISERROR(I143)</formula>
    </cfRule>
  </conditionalFormatting>
  <conditionalFormatting sqref="I144">
    <cfRule type="containsErrors" dxfId="819" priority="2320">
      <formula>ISERROR(I144)</formula>
    </cfRule>
  </conditionalFormatting>
  <conditionalFormatting sqref="J141">
    <cfRule type="containsErrors" dxfId="818" priority="2315">
      <formula>ISERROR(J141)</formula>
    </cfRule>
  </conditionalFormatting>
  <conditionalFormatting sqref="K143">
    <cfRule type="containsErrors" dxfId="817" priority="2309">
      <formula>ISERROR(K143)</formula>
    </cfRule>
  </conditionalFormatting>
  <conditionalFormatting sqref="K144">
    <cfRule type="containsErrors" dxfId="816" priority="2308">
      <formula>ISERROR(K144)</formula>
    </cfRule>
  </conditionalFormatting>
  <conditionalFormatting sqref="I142">
    <cfRule type="containsErrors" dxfId="815" priority="2304">
      <formula>ISERROR(I142)</formula>
    </cfRule>
  </conditionalFormatting>
  <conditionalFormatting sqref="G143">
    <cfRule type="containsErrors" dxfId="814" priority="2302">
      <formula>ISERROR(G143)</formula>
    </cfRule>
  </conditionalFormatting>
  <conditionalFormatting sqref="G144">
    <cfRule type="containsErrors" dxfId="813" priority="2300">
      <formula>ISERROR(G144)</formula>
    </cfRule>
  </conditionalFormatting>
  <conditionalFormatting sqref="H137">
    <cfRule type="containsErrors" dxfId="812" priority="2299">
      <formula>ISERROR(H137)</formula>
    </cfRule>
  </conditionalFormatting>
  <conditionalFormatting sqref="H140">
    <cfRule type="containsErrors" dxfId="811" priority="2296">
      <formula>ISERROR(H140)</formula>
    </cfRule>
  </conditionalFormatting>
  <conditionalFormatting sqref="H138">
    <cfRule type="containsErrors" dxfId="810" priority="2295">
      <formula>ISERROR(H138)</formula>
    </cfRule>
  </conditionalFormatting>
  <conditionalFormatting sqref="H135:I135">
    <cfRule type="containsErrors" dxfId="809" priority="2290">
      <formula>ISERROR(H135)</formula>
    </cfRule>
  </conditionalFormatting>
  <conditionalFormatting sqref="E143:E144">
    <cfRule type="containsErrors" dxfId="808" priority="2270">
      <formula>ISERROR(E143)</formula>
    </cfRule>
  </conditionalFormatting>
  <conditionalFormatting sqref="O144">
    <cfRule type="containsErrors" dxfId="807" priority="2265">
      <formula>ISERROR(O144)</formula>
    </cfRule>
  </conditionalFormatting>
  <conditionalFormatting sqref="W403:W535 W121:W401">
    <cfRule type="expression" dxfId="806" priority="2201">
      <formula>$AC121=1</formula>
    </cfRule>
    <cfRule type="expression" dxfId="805" priority="2202">
      <formula>$AC121=5</formula>
    </cfRule>
    <cfRule type="expression" dxfId="804" priority="2203">
      <formula>$AC121=4</formula>
    </cfRule>
    <cfRule type="expression" dxfId="803" priority="2204" stopIfTrue="1">
      <formula>$AC121=3</formula>
    </cfRule>
    <cfRule type="expression" dxfId="802" priority="2205">
      <formula>$AC121=2</formula>
    </cfRule>
  </conditionalFormatting>
  <conditionalFormatting sqref="V403:V535 V121:V401">
    <cfRule type="expression" dxfId="801" priority="2209" stopIfTrue="1">
      <formula>V121="CON AVANCE"</formula>
    </cfRule>
  </conditionalFormatting>
  <conditionalFormatting sqref="V403:V535 V121:V401">
    <cfRule type="expression" dxfId="800" priority="2208" stopIfTrue="1">
      <formula>V121="CUMPLIDA"</formula>
    </cfRule>
    <cfRule type="expression" dxfId="799" priority="2211" stopIfTrue="1">
      <formula>V121="PRÓXIMA A VENCER"</formula>
    </cfRule>
    <cfRule type="expression" dxfId="798" priority="2212" stopIfTrue="1">
      <formula>V121="VENCIDA"</formula>
    </cfRule>
  </conditionalFormatting>
  <conditionalFormatting sqref="V403:V535 V121:V401">
    <cfRule type="expression" dxfId="797" priority="2210">
      <formula>V121="EN TERMINO"</formula>
    </cfRule>
  </conditionalFormatting>
  <conditionalFormatting sqref="L446:O446 C446:J446">
    <cfRule type="containsErrors" dxfId="796" priority="2194">
      <formula>ISERROR(C446)</formula>
    </cfRule>
  </conditionalFormatting>
  <conditionalFormatting sqref="N533 X533 C533:D533">
    <cfRule type="containsErrors" dxfId="795" priority="2171">
      <formula>ISERROR(C533)</formula>
    </cfRule>
  </conditionalFormatting>
  <conditionalFormatting sqref="A536:A1048576 A1">
    <cfRule type="duplicateValues" dxfId="794" priority="2114"/>
    <cfRule type="duplicateValues" dxfId="793" priority="2137"/>
  </conditionalFormatting>
  <conditionalFormatting sqref="Q402:T402 V402:Y402">
    <cfRule type="containsErrors" dxfId="792" priority="2125">
      <formula>ISERROR(Q402)</formula>
    </cfRule>
  </conditionalFormatting>
  <conditionalFormatting sqref="W402">
    <cfRule type="expression" dxfId="791" priority="2115">
      <formula>$AC402=1</formula>
    </cfRule>
    <cfRule type="expression" dxfId="790" priority="2116">
      <formula>$AC402=5</formula>
    </cfRule>
    <cfRule type="expression" dxfId="789" priority="2117">
      <formula>$AC402=4</formula>
    </cfRule>
    <cfRule type="expression" dxfId="788" priority="2118" stopIfTrue="1">
      <formula>$AC402=3</formula>
    </cfRule>
    <cfRule type="expression" dxfId="787" priority="2119">
      <formula>$AC402=2</formula>
    </cfRule>
  </conditionalFormatting>
  <conditionalFormatting sqref="V402">
    <cfRule type="expression" dxfId="786" priority="2121" stopIfTrue="1">
      <formula>V402="CON AVANCE"</formula>
    </cfRule>
  </conditionalFormatting>
  <conditionalFormatting sqref="V402">
    <cfRule type="expression" dxfId="785" priority="2120" stopIfTrue="1">
      <formula>V402="CUMPLIDA"</formula>
    </cfRule>
    <cfRule type="expression" dxfId="784" priority="2123" stopIfTrue="1">
      <formula>V402="PRÓXIMA A VENCER"</formula>
    </cfRule>
    <cfRule type="expression" dxfId="783" priority="2124" stopIfTrue="1">
      <formula>V402="VENCIDA"</formula>
    </cfRule>
  </conditionalFormatting>
  <conditionalFormatting sqref="V402">
    <cfRule type="expression" dxfId="782" priority="2122">
      <formula>V402="EN TERMINO"</formula>
    </cfRule>
  </conditionalFormatting>
  <conditionalFormatting sqref="D132">
    <cfRule type="containsErrors" dxfId="781" priority="2111">
      <formula>ISERROR(D132)</formula>
    </cfRule>
  </conditionalFormatting>
  <conditionalFormatting sqref="H132:I132">
    <cfRule type="containsErrors" dxfId="780" priority="2110">
      <formula>ISERROR(H132)</formula>
    </cfRule>
  </conditionalFormatting>
  <conditionalFormatting sqref="H133">
    <cfRule type="containsErrors" dxfId="779" priority="2109">
      <formula>ISERROR(H133)</formula>
    </cfRule>
  </conditionalFormatting>
  <conditionalFormatting sqref="I133">
    <cfRule type="containsErrors" dxfId="778" priority="2108">
      <formula>ISERROR(I133)</formula>
    </cfRule>
  </conditionalFormatting>
  <conditionalFormatting sqref="D133">
    <cfRule type="containsErrors" dxfId="777" priority="2107">
      <formula>ISERROR(D133)</formula>
    </cfRule>
  </conditionalFormatting>
  <conditionalFormatting sqref="N133">
    <cfRule type="cellIs" dxfId="776" priority="2106" operator="equal">
      <formula>0</formula>
    </cfRule>
  </conditionalFormatting>
  <conditionalFormatting sqref="N132">
    <cfRule type="cellIs" dxfId="775" priority="2105" operator="equal">
      <formula>0</formula>
    </cfRule>
  </conditionalFormatting>
  <conditionalFormatting sqref="X132 Y121:Y133">
    <cfRule type="containsErrors" dxfId="774" priority="2096">
      <formula>ISERROR(X121)</formula>
    </cfRule>
  </conditionalFormatting>
  <conditionalFormatting sqref="X133">
    <cfRule type="containsErrors" dxfId="773" priority="2083">
      <formula>ISERROR(X133)</formula>
    </cfRule>
  </conditionalFormatting>
  <conditionalFormatting sqref="N121:N131">
    <cfRule type="cellIs" dxfId="772" priority="2061" operator="equal">
      <formula>0</formula>
    </cfRule>
  </conditionalFormatting>
  <conditionalFormatting sqref="D104:D105 D107:D111">
    <cfRule type="containsErrors" dxfId="771" priority="2027">
      <formula>ISERROR(D104)</formula>
    </cfRule>
  </conditionalFormatting>
  <conditionalFormatting sqref="D119:E120">
    <cfRule type="containsErrors" dxfId="770" priority="2026">
      <formula>ISERROR(D119)</formula>
    </cfRule>
  </conditionalFormatting>
  <conditionalFormatting sqref="D112:E112 D114:E114 D116:E116">
    <cfRule type="containsErrors" dxfId="769" priority="2025">
      <formula>ISERROR(D112)</formula>
    </cfRule>
  </conditionalFormatting>
  <conditionalFormatting sqref="H112:I112">
    <cfRule type="containsErrors" dxfId="768" priority="2024">
      <formula>ISERROR(H112)</formula>
    </cfRule>
  </conditionalFormatting>
  <conditionalFormatting sqref="D113:E113">
    <cfRule type="containsErrors" dxfId="767" priority="2022">
      <formula>ISERROR(D113)</formula>
    </cfRule>
  </conditionalFormatting>
  <conditionalFormatting sqref="D115:E115">
    <cfRule type="containsErrors" dxfId="766" priority="2021">
      <formula>ISERROR(D115)</formula>
    </cfRule>
  </conditionalFormatting>
  <conditionalFormatting sqref="D117:E117">
    <cfRule type="containsErrors" dxfId="765" priority="2020">
      <formula>ISERROR(D117)</formula>
    </cfRule>
  </conditionalFormatting>
  <conditionalFormatting sqref="D118:E118">
    <cfRule type="containsErrors" dxfId="764" priority="2019">
      <formula>ISERROR(D118)</formula>
    </cfRule>
  </conditionalFormatting>
  <conditionalFormatting sqref="E104:G105 E107:G111">
    <cfRule type="containsErrors" dxfId="763" priority="2018">
      <formula>ISERROR(E104)</formula>
    </cfRule>
  </conditionalFormatting>
  <conditionalFormatting sqref="N112">
    <cfRule type="cellIs" dxfId="762" priority="2016" operator="equal">
      <formula>0</formula>
    </cfRule>
  </conditionalFormatting>
  <conditionalFormatting sqref="N104">
    <cfRule type="cellIs" dxfId="761" priority="2015" operator="equal">
      <formula>0</formula>
    </cfRule>
  </conditionalFormatting>
  <conditionalFormatting sqref="H104">
    <cfRule type="containsErrors" dxfId="760" priority="2014">
      <formula>ISERROR(H104)</formula>
    </cfRule>
  </conditionalFormatting>
  <conditionalFormatting sqref="J106">
    <cfRule type="containsErrors" dxfId="759" priority="1950">
      <formula>ISERROR(J106)</formula>
    </cfRule>
  </conditionalFormatting>
  <conditionalFormatting sqref="N105">
    <cfRule type="cellIs" dxfId="758" priority="2012" operator="equal">
      <formula>0</formula>
    </cfRule>
  </conditionalFormatting>
  <conditionalFormatting sqref="H105">
    <cfRule type="containsErrors" dxfId="757" priority="2011">
      <formula>ISERROR(H105)</formula>
    </cfRule>
  </conditionalFormatting>
  <conditionalFormatting sqref="H106">
    <cfRule type="containsErrors" dxfId="756" priority="1948">
      <formula>ISERROR(H106)</formula>
    </cfRule>
  </conditionalFormatting>
  <conditionalFormatting sqref="N107">
    <cfRule type="cellIs" dxfId="755" priority="2009" operator="equal">
      <formula>0</formula>
    </cfRule>
  </conditionalFormatting>
  <conditionalFormatting sqref="H107">
    <cfRule type="containsErrors" dxfId="754" priority="2008">
      <formula>ISERROR(H107)</formula>
    </cfRule>
  </conditionalFormatting>
  <conditionalFormatting sqref="N108">
    <cfRule type="cellIs" dxfId="753" priority="2006" operator="equal">
      <formula>0</formula>
    </cfRule>
  </conditionalFormatting>
  <conditionalFormatting sqref="H108">
    <cfRule type="containsErrors" dxfId="752" priority="2005">
      <formula>ISERROR(H108)</formula>
    </cfRule>
  </conditionalFormatting>
  <conditionalFormatting sqref="N109">
    <cfRule type="cellIs" dxfId="751" priority="2003" operator="equal">
      <formula>0</formula>
    </cfRule>
  </conditionalFormatting>
  <conditionalFormatting sqref="H109">
    <cfRule type="containsErrors" dxfId="750" priority="2002">
      <formula>ISERROR(H109)</formula>
    </cfRule>
  </conditionalFormatting>
  <conditionalFormatting sqref="N110">
    <cfRule type="cellIs" dxfId="749" priority="2000" operator="equal">
      <formula>0</formula>
    </cfRule>
  </conditionalFormatting>
  <conditionalFormatting sqref="H110">
    <cfRule type="containsErrors" dxfId="748" priority="1999">
      <formula>ISERROR(H110)</formula>
    </cfRule>
  </conditionalFormatting>
  <conditionalFormatting sqref="N111">
    <cfRule type="cellIs" dxfId="747" priority="1997" operator="equal">
      <formula>0</formula>
    </cfRule>
  </conditionalFormatting>
  <conditionalFormatting sqref="H111">
    <cfRule type="containsErrors" dxfId="746" priority="1996">
      <formula>ISERROR(H111)</formula>
    </cfRule>
  </conditionalFormatting>
  <conditionalFormatting sqref="H113:I113">
    <cfRule type="containsErrors" dxfId="745" priority="1995">
      <formula>ISERROR(H113)</formula>
    </cfRule>
  </conditionalFormatting>
  <conditionalFormatting sqref="N113">
    <cfRule type="cellIs" dxfId="744" priority="1993" operator="equal">
      <formula>0</formula>
    </cfRule>
  </conditionalFormatting>
  <conditionalFormatting sqref="H114:I114">
    <cfRule type="containsErrors" dxfId="743" priority="1992">
      <formula>ISERROR(H114)</formula>
    </cfRule>
  </conditionalFormatting>
  <conditionalFormatting sqref="N114">
    <cfRule type="cellIs" dxfId="742" priority="1990" operator="equal">
      <formula>0</formula>
    </cfRule>
  </conditionalFormatting>
  <conditionalFormatting sqref="H116:I116">
    <cfRule type="containsErrors" dxfId="741" priority="1989">
      <formula>ISERROR(H116)</formula>
    </cfRule>
  </conditionalFormatting>
  <conditionalFormatting sqref="N116">
    <cfRule type="cellIs" dxfId="740" priority="1987" operator="equal">
      <formula>0</formula>
    </cfRule>
  </conditionalFormatting>
  <conditionalFormatting sqref="H117:I117">
    <cfRule type="containsErrors" dxfId="739" priority="1986">
      <formula>ISERROR(H117)</formula>
    </cfRule>
  </conditionalFormatting>
  <conditionalFormatting sqref="N117">
    <cfRule type="cellIs" dxfId="738" priority="1984" operator="equal">
      <formula>0</formula>
    </cfRule>
  </conditionalFormatting>
  <conditionalFormatting sqref="N118">
    <cfRule type="cellIs" dxfId="737" priority="1982" operator="equal">
      <formula>0</formula>
    </cfRule>
  </conditionalFormatting>
  <conditionalFormatting sqref="H118">
    <cfRule type="containsErrors" dxfId="736" priority="1981">
      <formula>ISERROR(H118)</formula>
    </cfRule>
  </conditionalFormatting>
  <conditionalFormatting sqref="N119">
    <cfRule type="cellIs" dxfId="735" priority="1979" operator="equal">
      <formula>0</formula>
    </cfRule>
  </conditionalFormatting>
  <conditionalFormatting sqref="H119">
    <cfRule type="containsErrors" dxfId="734" priority="1978">
      <formula>ISERROR(H119)</formula>
    </cfRule>
  </conditionalFormatting>
  <conditionalFormatting sqref="H120:I120">
    <cfRule type="containsErrors" dxfId="733" priority="1977">
      <formula>ISERROR(H120)</formula>
    </cfRule>
  </conditionalFormatting>
  <conditionalFormatting sqref="N120">
    <cfRule type="cellIs" dxfId="732" priority="1975" operator="equal">
      <formula>0</formula>
    </cfRule>
  </conditionalFormatting>
  <conditionalFormatting sqref="H115:I115">
    <cfRule type="containsErrors" dxfId="731" priority="1974">
      <formula>ISERROR(H115)</formula>
    </cfRule>
  </conditionalFormatting>
  <conditionalFormatting sqref="N115">
    <cfRule type="cellIs" dxfId="730" priority="1972" operator="equal">
      <formula>0</formula>
    </cfRule>
  </conditionalFormatting>
  <conditionalFormatting sqref="D106:G106">
    <cfRule type="containsErrors" dxfId="729" priority="1971">
      <formula>ISERROR(D106)</formula>
    </cfRule>
  </conditionalFormatting>
  <conditionalFormatting sqref="K106">
    <cfRule type="containsErrors" dxfId="728" priority="1970">
      <formula>ISERROR(K106)</formula>
    </cfRule>
  </conditionalFormatting>
  <conditionalFormatting sqref="O106">
    <cfRule type="containsErrors" dxfId="727" priority="1968">
      <formula>ISERROR(O106)</formula>
    </cfRule>
  </conditionalFormatting>
  <conditionalFormatting sqref="Q104:T120 V104:X120">
    <cfRule type="containsErrors" dxfId="726" priority="1966">
      <formula>ISERROR(Q104)</formula>
    </cfRule>
  </conditionalFormatting>
  <conditionalFormatting sqref="W104:W120">
    <cfRule type="expression" dxfId="725" priority="1956">
      <formula>$AC104=1</formula>
    </cfRule>
    <cfRule type="expression" dxfId="724" priority="1957">
      <formula>$AC104=5</formula>
    </cfRule>
    <cfRule type="expression" dxfId="723" priority="1958">
      <formula>$AC104=4</formula>
    </cfRule>
    <cfRule type="expression" dxfId="722" priority="1959" stopIfTrue="1">
      <formula>$AC104=3</formula>
    </cfRule>
    <cfRule type="expression" dxfId="721" priority="1960">
      <formula>$AC104=2</formula>
    </cfRule>
  </conditionalFormatting>
  <conditionalFormatting sqref="V104:V120">
    <cfRule type="expression" dxfId="720" priority="1962" stopIfTrue="1">
      <formula>V104="CON AVANCE"</formula>
    </cfRule>
  </conditionalFormatting>
  <conditionalFormatting sqref="V104:V120">
    <cfRule type="expression" dxfId="719" priority="1961" stopIfTrue="1">
      <formula>V104="CUMPLIDA"</formula>
    </cfRule>
    <cfRule type="expression" dxfId="718" priority="1964" stopIfTrue="1">
      <formula>V104="PRÓXIMA A VENCER"</formula>
    </cfRule>
    <cfRule type="expression" dxfId="717" priority="1965" stopIfTrue="1">
      <formula>V104="VENCIDA"</formula>
    </cfRule>
  </conditionalFormatting>
  <conditionalFormatting sqref="V104:V120">
    <cfRule type="expression" dxfId="716" priority="1963">
      <formula>V104="EN TERMINO"</formula>
    </cfRule>
  </conditionalFormatting>
  <conditionalFormatting sqref="Y104:Y120">
    <cfRule type="containsErrors" dxfId="715" priority="1955">
      <formula>ISERROR(Y104)</formula>
    </cfRule>
  </conditionalFormatting>
  <conditionalFormatting sqref="N106">
    <cfRule type="cellIs" dxfId="714" priority="1951" operator="equal">
      <formula>0</formula>
    </cfRule>
  </conditionalFormatting>
  <conditionalFormatting sqref="I106">
    <cfRule type="containsErrors" dxfId="713" priority="1949">
      <formula>ISERROR(I106)</formula>
    </cfRule>
  </conditionalFormatting>
  <conditionalFormatting sqref="D84:D91">
    <cfRule type="containsErrors" dxfId="712" priority="1721">
      <formula>ISERROR(D84)</formula>
    </cfRule>
  </conditionalFormatting>
  <conditionalFormatting sqref="D99">
    <cfRule type="containsErrors" dxfId="711" priority="1720">
      <formula>ISERROR(D99)</formula>
    </cfRule>
  </conditionalFormatting>
  <conditionalFormatting sqref="D92">
    <cfRule type="containsErrors" dxfId="710" priority="1719">
      <formula>ISERROR(D92)</formula>
    </cfRule>
  </conditionalFormatting>
  <conditionalFormatting sqref="D93">
    <cfRule type="containsErrors" dxfId="709" priority="1718">
      <formula>ISERROR(D93)</formula>
    </cfRule>
  </conditionalFormatting>
  <conditionalFormatting sqref="D94">
    <cfRule type="containsErrors" dxfId="708" priority="1717">
      <formula>ISERROR(D94)</formula>
    </cfRule>
  </conditionalFormatting>
  <conditionalFormatting sqref="D95">
    <cfRule type="containsErrors" dxfId="707" priority="1716">
      <formula>ISERROR(D95)</formula>
    </cfRule>
  </conditionalFormatting>
  <conditionalFormatting sqref="D96">
    <cfRule type="containsErrors" dxfId="706" priority="1715">
      <formula>ISERROR(D96)</formula>
    </cfRule>
  </conditionalFormatting>
  <conditionalFormatting sqref="D97">
    <cfRule type="containsErrors" dxfId="705" priority="1714">
      <formula>ISERROR(D97)</formula>
    </cfRule>
  </conditionalFormatting>
  <conditionalFormatting sqref="D98">
    <cfRule type="containsErrors" dxfId="704" priority="1713">
      <formula>ISERROR(D98)</formula>
    </cfRule>
  </conditionalFormatting>
  <conditionalFormatting sqref="D100">
    <cfRule type="containsErrors" dxfId="703" priority="1712">
      <formula>ISERROR(D100)</formula>
    </cfRule>
  </conditionalFormatting>
  <conditionalFormatting sqref="D103">
    <cfRule type="containsErrors" dxfId="702" priority="1711">
      <formula>ISERROR(D103)</formula>
    </cfRule>
  </conditionalFormatting>
  <conditionalFormatting sqref="F84:G91">
    <cfRule type="containsErrors" dxfId="701" priority="1710">
      <formula>ISERROR(F84)</formula>
    </cfRule>
  </conditionalFormatting>
  <conditionalFormatting sqref="Y84:Y103">
    <cfRule type="containsErrors" dxfId="700" priority="1695">
      <formula>ISERROR(Y84)</formula>
    </cfRule>
  </conditionalFormatting>
  <conditionalFormatting sqref="N84">
    <cfRule type="cellIs" dxfId="699" priority="1709" operator="equal">
      <formula>0</formula>
    </cfRule>
  </conditionalFormatting>
  <conditionalFormatting sqref="N85:N103">
    <cfRule type="cellIs" dxfId="698" priority="1708" operator="equal">
      <formula>0</formula>
    </cfRule>
  </conditionalFormatting>
  <conditionalFormatting sqref="Q84:T103 V84:X103">
    <cfRule type="containsErrors" dxfId="697" priority="1706">
      <formula>ISERROR(Q84)</formula>
    </cfRule>
  </conditionalFormatting>
  <conditionalFormatting sqref="W84:W103">
    <cfRule type="expression" dxfId="696" priority="1696">
      <formula>$AC84=1</formula>
    </cfRule>
    <cfRule type="expression" dxfId="695" priority="1697">
      <formula>$AC84=5</formula>
    </cfRule>
    <cfRule type="expression" dxfId="694" priority="1698">
      <formula>$AC84=4</formula>
    </cfRule>
    <cfRule type="expression" dxfId="693" priority="1699" stopIfTrue="1">
      <formula>$AC84=3</formula>
    </cfRule>
    <cfRule type="expression" dxfId="692" priority="1700">
      <formula>$AC84=2</formula>
    </cfRule>
  </conditionalFormatting>
  <conditionalFormatting sqref="V84:V103">
    <cfRule type="expression" dxfId="691" priority="1702" stopIfTrue="1">
      <formula>V84="CON AVANCE"</formula>
    </cfRule>
  </conditionalFormatting>
  <conditionalFormatting sqref="V84:V103">
    <cfRule type="expression" dxfId="690" priority="1701" stopIfTrue="1">
      <formula>V84="CUMPLIDA"</formula>
    </cfRule>
    <cfRule type="expression" dxfId="689" priority="1704" stopIfTrue="1">
      <formula>V84="PRÓXIMA A VENCER"</formula>
    </cfRule>
    <cfRule type="expression" dxfId="688" priority="1705" stopIfTrue="1">
      <formula>V84="VENCIDA"</formula>
    </cfRule>
  </conditionalFormatting>
  <conditionalFormatting sqref="V84:V103">
    <cfRule type="expression" dxfId="687" priority="1703">
      <formula>V84="EN TERMINO"</formula>
    </cfRule>
  </conditionalFormatting>
  <conditionalFormatting sqref="X122:X131">
    <cfRule type="containsErrors" dxfId="686" priority="1694">
      <formula>ISERROR(X122)</formula>
    </cfRule>
  </conditionalFormatting>
  <conditionalFormatting sqref="U402">
    <cfRule type="containsErrors" dxfId="685" priority="1291">
      <formula>ISERROR(U402)</formula>
    </cfRule>
  </conditionalFormatting>
  <conditionalFormatting sqref="U104:U120">
    <cfRule type="containsErrors" dxfId="684" priority="1290">
      <formula>ISERROR(U104)</formula>
    </cfRule>
  </conditionalFormatting>
  <conditionalFormatting sqref="U84:U103">
    <cfRule type="containsErrors" dxfId="683" priority="1289">
      <formula>ISERROR(U84)</formula>
    </cfRule>
  </conditionalFormatting>
  <conditionalFormatting sqref="D83:E83">
    <cfRule type="containsErrors" dxfId="682" priority="1288">
      <formula>ISERROR(D83)</formula>
    </cfRule>
  </conditionalFormatting>
  <conditionalFormatting sqref="Y83">
    <cfRule type="containsErrors" dxfId="681" priority="1276">
      <formula>ISERROR(Y83)</formula>
    </cfRule>
  </conditionalFormatting>
  <conditionalFormatting sqref="Q83:T83 V83:X83">
    <cfRule type="containsErrors" dxfId="680" priority="1287">
      <formula>ISERROR(Q83)</formula>
    </cfRule>
  </conditionalFormatting>
  <conditionalFormatting sqref="W83">
    <cfRule type="expression" dxfId="679" priority="1277">
      <formula>$AC83=1</formula>
    </cfRule>
    <cfRule type="expression" dxfId="678" priority="1278">
      <formula>$AC83=5</formula>
    </cfRule>
    <cfRule type="expression" dxfId="677" priority="1279">
      <formula>$AC83=4</formula>
    </cfRule>
    <cfRule type="expression" dxfId="676" priority="1280" stopIfTrue="1">
      <formula>$AC83=3</formula>
    </cfRule>
    <cfRule type="expression" dxfId="675" priority="1281">
      <formula>$AC83=2</formula>
    </cfRule>
  </conditionalFormatting>
  <conditionalFormatting sqref="V83">
    <cfRule type="expression" dxfId="674" priority="1283" stopIfTrue="1">
      <formula>V83="CON AVANCE"</formula>
    </cfRule>
  </conditionalFormatting>
  <conditionalFormatting sqref="V83">
    <cfRule type="expression" dxfId="673" priority="1282" stopIfTrue="1">
      <formula>V83="CUMPLIDA"</formula>
    </cfRule>
    <cfRule type="expression" dxfId="672" priority="1285" stopIfTrue="1">
      <formula>V83="PRÓXIMA A VENCER"</formula>
    </cfRule>
    <cfRule type="expression" dxfId="671" priority="1286" stopIfTrue="1">
      <formula>V83="VENCIDA"</formula>
    </cfRule>
  </conditionalFormatting>
  <conditionalFormatting sqref="V83">
    <cfRule type="expression" dxfId="670" priority="1284">
      <formula>V83="EN TERMINO"</formula>
    </cfRule>
  </conditionalFormatting>
  <conditionalFormatting sqref="U83">
    <cfRule type="containsErrors" dxfId="669" priority="1275">
      <formula>ISERROR(U83)</formula>
    </cfRule>
  </conditionalFormatting>
  <conditionalFormatting sqref="N83">
    <cfRule type="cellIs" dxfId="668" priority="1274" operator="equal">
      <formula>0</formula>
    </cfRule>
  </conditionalFormatting>
  <conditionalFormatting sqref="N56:N82">
    <cfRule type="cellIs" dxfId="667" priority="1197" operator="equal">
      <formula>0</formula>
    </cfRule>
  </conditionalFormatting>
  <conditionalFormatting sqref="Q56:T82">
    <cfRule type="containsErrors" dxfId="666" priority="1194">
      <formula>ISERROR(Q56)</formula>
    </cfRule>
  </conditionalFormatting>
  <conditionalFormatting sqref="V56:W82">
    <cfRule type="containsErrors" dxfId="665" priority="1193">
      <formula>ISERROR(V56)</formula>
    </cfRule>
  </conditionalFormatting>
  <conditionalFormatting sqref="W56:W82">
    <cfRule type="expression" dxfId="664" priority="1183">
      <formula>$AC56=1</formula>
    </cfRule>
    <cfRule type="expression" dxfId="663" priority="1184">
      <formula>$AC56=5</formula>
    </cfRule>
    <cfRule type="expression" dxfId="662" priority="1185">
      <formula>$AC56=4</formula>
    </cfRule>
    <cfRule type="expression" dxfId="661" priority="1186" stopIfTrue="1">
      <formula>$AC56=3</formula>
    </cfRule>
    <cfRule type="expression" dxfId="660" priority="1187">
      <formula>$AC56=2</formula>
    </cfRule>
  </conditionalFormatting>
  <conditionalFormatting sqref="V56:V82">
    <cfRule type="expression" dxfId="659" priority="1189" stopIfTrue="1">
      <formula>V56="CON AVANCE"</formula>
    </cfRule>
  </conditionalFormatting>
  <conditionalFormatting sqref="V56:V82">
    <cfRule type="expression" dxfId="658" priority="1188" stopIfTrue="1">
      <formula>V56="CUMPLIDA"</formula>
    </cfRule>
    <cfRule type="expression" dxfId="657" priority="1191" stopIfTrue="1">
      <formula>V56="PRÓXIMA A VENCER"</formula>
    </cfRule>
    <cfRule type="expression" dxfId="656" priority="1192" stopIfTrue="1">
      <formula>V56="VENCIDA"</formula>
    </cfRule>
  </conditionalFormatting>
  <conditionalFormatting sqref="V56:V82">
    <cfRule type="expression" dxfId="655" priority="1190">
      <formula>V56="EN TERMINO"</formula>
    </cfRule>
  </conditionalFormatting>
  <conditionalFormatting sqref="I58 I69 I71">
    <cfRule type="containsErrors" dxfId="654" priority="1182">
      <formula>ISERROR(I58)</formula>
    </cfRule>
  </conditionalFormatting>
  <conditionalFormatting sqref="F72:G74">
    <cfRule type="containsErrors" dxfId="653" priority="1181">
      <formula>ISERROR(F72)</formula>
    </cfRule>
  </conditionalFormatting>
  <conditionalFormatting sqref="F71:G71">
    <cfRule type="containsErrors" dxfId="652" priority="1180">
      <formula>ISERROR(F71)</formula>
    </cfRule>
  </conditionalFormatting>
  <conditionalFormatting sqref="F76:G76 G77:G78">
    <cfRule type="containsErrors" dxfId="651" priority="1179">
      <formula>ISERROR(F76)</formula>
    </cfRule>
  </conditionalFormatting>
  <conditionalFormatting sqref="F75:G75">
    <cfRule type="containsErrors" dxfId="650" priority="1178">
      <formula>ISERROR(F75)</formula>
    </cfRule>
  </conditionalFormatting>
  <conditionalFormatting sqref="I79">
    <cfRule type="containsErrors" dxfId="649" priority="1177">
      <formula>ISERROR(I79)</formula>
    </cfRule>
  </conditionalFormatting>
  <conditionalFormatting sqref="I80">
    <cfRule type="containsErrors" dxfId="648" priority="1176">
      <formula>ISERROR(I80)</formula>
    </cfRule>
  </conditionalFormatting>
  <conditionalFormatting sqref="I81">
    <cfRule type="containsErrors" dxfId="647" priority="1175">
      <formula>ISERROR(I81)</formula>
    </cfRule>
  </conditionalFormatting>
  <conditionalFormatting sqref="J80">
    <cfRule type="containsErrors" dxfId="646" priority="1172">
      <formula>ISERROR(J80)</formula>
    </cfRule>
  </conditionalFormatting>
  <conditionalFormatting sqref="J77">
    <cfRule type="containsErrors" dxfId="645" priority="1170">
      <formula>ISERROR(J77)</formula>
    </cfRule>
  </conditionalFormatting>
  <conditionalFormatting sqref="I82">
    <cfRule type="containsErrors" dxfId="644" priority="1174">
      <formula>ISERROR(I82)</formula>
    </cfRule>
  </conditionalFormatting>
  <conditionalFormatting sqref="J69">
    <cfRule type="containsErrors" dxfId="643" priority="1173">
      <formula>ISERROR(J69)</formula>
    </cfRule>
  </conditionalFormatting>
  <conditionalFormatting sqref="J79">
    <cfRule type="containsErrors" dxfId="642" priority="1169">
      <formula>ISERROR(J79)</formula>
    </cfRule>
  </conditionalFormatting>
  <conditionalFormatting sqref="J71">
    <cfRule type="containsErrors" dxfId="641" priority="1171">
      <formula>ISERROR(J71)</formula>
    </cfRule>
  </conditionalFormatting>
  <conditionalFormatting sqref="J81">
    <cfRule type="containsErrors" dxfId="640" priority="1168">
      <formula>ISERROR(J81)</formula>
    </cfRule>
  </conditionalFormatting>
  <conditionalFormatting sqref="J82">
    <cfRule type="containsErrors" dxfId="639" priority="1167">
      <formula>ISERROR(J82)</formula>
    </cfRule>
  </conditionalFormatting>
  <conditionalFormatting sqref="K81">
    <cfRule type="containsErrors" dxfId="638" priority="1161">
      <formula>ISERROR(K81)</formula>
    </cfRule>
  </conditionalFormatting>
  <conditionalFormatting sqref="K82">
    <cfRule type="containsErrors" dxfId="637" priority="1160">
      <formula>ISERROR(K82)</formula>
    </cfRule>
  </conditionalFormatting>
  <conditionalFormatting sqref="K69">
    <cfRule type="containsErrors" dxfId="636" priority="1166">
      <formula>ISERROR(K69)</formula>
    </cfRule>
  </conditionalFormatting>
  <conditionalFormatting sqref="K71">
    <cfRule type="containsErrors" dxfId="635" priority="1165">
      <formula>ISERROR(K71)</formula>
    </cfRule>
  </conditionalFormatting>
  <conditionalFormatting sqref="K77">
    <cfRule type="containsErrors" dxfId="634" priority="1164">
      <formula>ISERROR(K77)</formula>
    </cfRule>
  </conditionalFormatting>
  <conditionalFormatting sqref="K79">
    <cfRule type="containsErrors" dxfId="633" priority="1163">
      <formula>ISERROR(K79)</formula>
    </cfRule>
  </conditionalFormatting>
  <conditionalFormatting sqref="K80">
    <cfRule type="containsErrors" dxfId="632" priority="1162">
      <formula>ISERROR(K80)</formula>
    </cfRule>
  </conditionalFormatting>
  <conditionalFormatting sqref="H56:I57">
    <cfRule type="containsErrors" dxfId="631" priority="1159">
      <formula>ISERROR(H56)</formula>
    </cfRule>
  </conditionalFormatting>
  <conditionalFormatting sqref="I78">
    <cfRule type="containsErrors" dxfId="630" priority="1158">
      <formula>ISERROR(I78)</formula>
    </cfRule>
  </conditionalFormatting>
  <conditionalFormatting sqref="H66:I66">
    <cfRule type="containsErrors" dxfId="629" priority="1157">
      <formula>ISERROR(H66)</formula>
    </cfRule>
  </conditionalFormatting>
  <conditionalFormatting sqref="G79">
    <cfRule type="containsErrors" dxfId="628" priority="1156">
      <formula>ISERROR(G79)</formula>
    </cfRule>
  </conditionalFormatting>
  <conditionalFormatting sqref="G80">
    <cfRule type="containsErrors" dxfId="627" priority="1155">
      <formula>ISERROR(G80)</formula>
    </cfRule>
  </conditionalFormatting>
  <conditionalFormatting sqref="H72">
    <cfRule type="containsErrors" dxfId="626" priority="1154">
      <formula>ISERROR(H72)</formula>
    </cfRule>
  </conditionalFormatting>
  <conditionalFormatting sqref="H74">
    <cfRule type="containsErrors" dxfId="625" priority="1153">
      <formula>ISERROR(H74)</formula>
    </cfRule>
  </conditionalFormatting>
  <conditionalFormatting sqref="I59">
    <cfRule type="containsErrors" dxfId="624" priority="1152">
      <formula>ISERROR(I59)</formula>
    </cfRule>
  </conditionalFormatting>
  <conditionalFormatting sqref="J64">
    <cfRule type="containsErrors" dxfId="623" priority="1151">
      <formula>ISERROR(J64)</formula>
    </cfRule>
  </conditionalFormatting>
  <conditionalFormatting sqref="K64">
    <cfRule type="containsErrors" dxfId="622" priority="1150">
      <formula>ISERROR(K64)</formula>
    </cfRule>
  </conditionalFormatting>
  <conditionalFormatting sqref="I60:I61">
    <cfRule type="containsErrors" dxfId="621" priority="1149">
      <formula>ISERROR(I60)</formula>
    </cfRule>
  </conditionalFormatting>
  <conditionalFormatting sqref="H65">
    <cfRule type="containsErrors" dxfId="620" priority="1148">
      <formula>ISERROR(H65)</formula>
    </cfRule>
  </conditionalFormatting>
  <conditionalFormatting sqref="I65">
    <cfRule type="containsErrors" dxfId="619" priority="1147">
      <formula>ISERROR(I65)</formula>
    </cfRule>
  </conditionalFormatting>
  <conditionalFormatting sqref="J65">
    <cfRule type="containsErrors" dxfId="618" priority="1146">
      <formula>ISERROR(J65)</formula>
    </cfRule>
  </conditionalFormatting>
  <conditionalFormatting sqref="K65">
    <cfRule type="containsErrors" dxfId="617" priority="1145">
      <formula>ISERROR(K65)</formula>
    </cfRule>
  </conditionalFormatting>
  <conditionalFormatting sqref="I64">
    <cfRule type="containsErrors" dxfId="616" priority="1144">
      <formula>ISERROR(I64)</formula>
    </cfRule>
  </conditionalFormatting>
  <conditionalFormatting sqref="J70">
    <cfRule type="containsErrors" dxfId="615" priority="1143">
      <formula>ISERROR(J70)</formula>
    </cfRule>
  </conditionalFormatting>
  <conditionalFormatting sqref="K70">
    <cfRule type="containsErrors" dxfId="614" priority="1142">
      <formula>ISERROR(K70)</formula>
    </cfRule>
  </conditionalFormatting>
  <conditionalFormatting sqref="I70">
    <cfRule type="containsErrors" dxfId="613" priority="1141">
      <formula>ISERROR(I70)</formula>
    </cfRule>
  </conditionalFormatting>
  <conditionalFormatting sqref="K67">
    <cfRule type="containsErrors" dxfId="612" priority="1140">
      <formula>ISERROR(K67)</formula>
    </cfRule>
  </conditionalFormatting>
  <conditionalFormatting sqref="I67">
    <cfRule type="containsErrors" dxfId="611" priority="1139">
      <formula>ISERROR(I67)</formula>
    </cfRule>
  </conditionalFormatting>
  <conditionalFormatting sqref="J68">
    <cfRule type="containsErrors" dxfId="610" priority="1138">
      <formula>ISERROR(J68)</formula>
    </cfRule>
  </conditionalFormatting>
  <conditionalFormatting sqref="K68">
    <cfRule type="containsErrors" dxfId="609" priority="1137">
      <formula>ISERROR(K68)</formula>
    </cfRule>
  </conditionalFormatting>
  <conditionalFormatting sqref="I68">
    <cfRule type="containsErrors" dxfId="608" priority="1136">
      <formula>ISERROR(I68)</formula>
    </cfRule>
  </conditionalFormatting>
  <conditionalFormatting sqref="H60">
    <cfRule type="containsErrors" dxfId="607" priority="1135">
      <formula>ISERROR(H60)</formula>
    </cfRule>
  </conditionalFormatting>
  <conditionalFormatting sqref="H61">
    <cfRule type="containsErrors" dxfId="606" priority="1134">
      <formula>ISERROR(H61)</formula>
    </cfRule>
  </conditionalFormatting>
  <conditionalFormatting sqref="H64">
    <cfRule type="containsErrors" dxfId="605" priority="1133">
      <formula>ISERROR(H64)</formula>
    </cfRule>
  </conditionalFormatting>
  <conditionalFormatting sqref="H63">
    <cfRule type="containsErrors" dxfId="604" priority="1132">
      <formula>ISERROR(H63)</formula>
    </cfRule>
  </conditionalFormatting>
  <conditionalFormatting sqref="H62">
    <cfRule type="containsErrors" dxfId="603" priority="1131">
      <formula>ISERROR(H62)</formula>
    </cfRule>
  </conditionalFormatting>
  <conditionalFormatting sqref="H67">
    <cfRule type="containsErrors" dxfId="602" priority="1130">
      <formula>ISERROR(H67)</formula>
    </cfRule>
  </conditionalFormatting>
  <conditionalFormatting sqref="J67">
    <cfRule type="containsErrors" dxfId="601" priority="1129">
      <formula>ISERROR(J67)</formula>
    </cfRule>
  </conditionalFormatting>
  <conditionalFormatting sqref="H81">
    <cfRule type="containsErrors" dxfId="600" priority="1128">
      <formula>ISERROR(H81)</formula>
    </cfRule>
  </conditionalFormatting>
  <conditionalFormatting sqref="H82">
    <cfRule type="containsErrors" dxfId="599" priority="1127">
      <formula>ISERROR(H82)</formula>
    </cfRule>
  </conditionalFormatting>
  <conditionalFormatting sqref="H69:H71">
    <cfRule type="containsErrors" dxfId="598" priority="1126">
      <formula>ISERROR(H69)</formula>
    </cfRule>
  </conditionalFormatting>
  <conditionalFormatting sqref="H68">
    <cfRule type="containsErrors" dxfId="597" priority="1125">
      <formula>ISERROR(H68)</formula>
    </cfRule>
  </conditionalFormatting>
  <conditionalFormatting sqref="H78">
    <cfRule type="containsErrors" dxfId="596" priority="1124">
      <formula>ISERROR(H78)</formula>
    </cfRule>
  </conditionalFormatting>
  <conditionalFormatting sqref="H79">
    <cfRule type="containsErrors" dxfId="595" priority="1123">
      <formula>ISERROR(H79)</formula>
    </cfRule>
  </conditionalFormatting>
  <conditionalFormatting sqref="H80">
    <cfRule type="containsErrors" dxfId="594" priority="1122">
      <formula>ISERROR(H80)</formula>
    </cfRule>
  </conditionalFormatting>
  <conditionalFormatting sqref="H77">
    <cfRule type="containsErrors" dxfId="593" priority="1121">
      <formula>ISERROR(H77)</formula>
    </cfRule>
  </conditionalFormatting>
  <conditionalFormatting sqref="I77">
    <cfRule type="containsErrors" dxfId="592" priority="1120">
      <formula>ISERROR(I77)</formula>
    </cfRule>
  </conditionalFormatting>
  <conditionalFormatting sqref="O58:O62 O72:O79 O64:O68">
    <cfRule type="containsErrors" dxfId="591" priority="1119">
      <formula>ISERROR(O58)</formula>
    </cfRule>
  </conditionalFormatting>
  <conditionalFormatting sqref="O63">
    <cfRule type="containsErrors" dxfId="590" priority="1118">
      <formula>ISERROR(O63)</formula>
    </cfRule>
  </conditionalFormatting>
  <conditionalFormatting sqref="O56:O57">
    <cfRule type="containsErrors" dxfId="589" priority="1116">
      <formula>ISERROR(O56)</formula>
    </cfRule>
  </conditionalFormatting>
  <conditionalFormatting sqref="AA62:AA82 Z62:Z87 Z57:AA61 AA56">
    <cfRule type="containsErrors" dxfId="588" priority="1110">
      <formula>ISERROR(Z56)</formula>
    </cfRule>
  </conditionalFormatting>
  <conditionalFormatting sqref="Y56:Y82">
    <cfRule type="containsErrors" dxfId="587" priority="1109">
      <formula>ISERROR(Y56)</formula>
    </cfRule>
  </conditionalFormatting>
  <conditionalFormatting sqref="K176">
    <cfRule type="containsErrors" dxfId="586" priority="1071">
      <formula>ISERROR(K176)</formula>
    </cfRule>
  </conditionalFormatting>
  <conditionalFormatting sqref="H176">
    <cfRule type="containsErrors" dxfId="585" priority="1070">
      <formula>ISERROR(H176)</formula>
    </cfRule>
  </conditionalFormatting>
  <conditionalFormatting sqref="J176">
    <cfRule type="containsErrors" dxfId="584" priority="1069">
      <formula>ISERROR(J176)</formula>
    </cfRule>
  </conditionalFormatting>
  <conditionalFormatting sqref="I176">
    <cfRule type="containsErrors" dxfId="583" priority="1068">
      <formula>ISERROR(I176)</formula>
    </cfRule>
  </conditionalFormatting>
  <conditionalFormatting sqref="H283">
    <cfRule type="containsErrors" dxfId="582" priority="1067">
      <formula>ISERROR(H283)</formula>
    </cfRule>
  </conditionalFormatting>
  <conditionalFormatting sqref="J283">
    <cfRule type="containsErrors" dxfId="581" priority="1066">
      <formula>ISERROR(J283)</formula>
    </cfRule>
  </conditionalFormatting>
  <conditionalFormatting sqref="I283">
    <cfRule type="containsErrors" dxfId="580" priority="1065">
      <formula>ISERROR(I283)</formula>
    </cfRule>
  </conditionalFormatting>
  <conditionalFormatting sqref="K283">
    <cfRule type="containsErrors" dxfId="579" priority="1064">
      <formula>ISERROR(K283)</formula>
    </cfRule>
  </conditionalFormatting>
  <conditionalFormatting sqref="P171:P173">
    <cfRule type="containsErrors" dxfId="578" priority="804">
      <formula>ISERROR(P171)</formula>
    </cfRule>
  </conditionalFormatting>
  <conditionalFormatting sqref="P135:P142 P215:P242 P387:P411 P413:P445 P447:P451 P458:P508 P529:P532 P534:P535">
    <cfRule type="cellIs" dxfId="577" priority="803" operator="equal">
      <formula>0</formula>
    </cfRule>
  </conditionalFormatting>
  <conditionalFormatting sqref="P104:P120">
    <cfRule type="cellIs" dxfId="576" priority="801" operator="equal">
      <formula>0</formula>
    </cfRule>
  </conditionalFormatting>
  <conditionalFormatting sqref="P243 P284:P286 P245 P150:P151 P156 P159 P162 P168:P169 P183 P198 P200 P207:P208 P189:P190 P204">
    <cfRule type="containsErrors" dxfId="575" priority="800">
      <formula>ISERROR(P150)</formula>
    </cfRule>
  </conditionalFormatting>
  <conditionalFormatting sqref="P296:P298 P300:P307 P510:P516 P519:P523 P525 P211:P214">
    <cfRule type="cellIs" dxfId="574" priority="799" operator="equal">
      <formula>0</formula>
    </cfRule>
  </conditionalFormatting>
  <conditionalFormatting sqref="P244">
    <cfRule type="cellIs" dxfId="573" priority="797" operator="equal">
      <formula>0</formula>
    </cfRule>
  </conditionalFormatting>
  <conditionalFormatting sqref="P246">
    <cfRule type="cellIs" dxfId="572" priority="796" operator="equal">
      <formula>0</formula>
    </cfRule>
  </conditionalFormatting>
  <conditionalFormatting sqref="P247:P248">
    <cfRule type="cellIs" dxfId="571" priority="795" operator="equal">
      <formula>0</formula>
    </cfRule>
  </conditionalFormatting>
  <conditionalFormatting sqref="P249">
    <cfRule type="cellIs" dxfId="570" priority="794" operator="equal">
      <formula>0</formula>
    </cfRule>
  </conditionalFormatting>
  <conditionalFormatting sqref="P250">
    <cfRule type="cellIs" dxfId="569" priority="793" operator="equal">
      <formula>0</formula>
    </cfRule>
  </conditionalFormatting>
  <conditionalFormatting sqref="P251">
    <cfRule type="cellIs" dxfId="568" priority="792" operator="equal">
      <formula>0</formula>
    </cfRule>
  </conditionalFormatting>
  <conditionalFormatting sqref="P252">
    <cfRule type="cellIs" dxfId="567" priority="791" operator="equal">
      <formula>0</formula>
    </cfRule>
  </conditionalFormatting>
  <conditionalFormatting sqref="P253">
    <cfRule type="cellIs" dxfId="566" priority="790" operator="equal">
      <formula>0</formula>
    </cfRule>
  </conditionalFormatting>
  <conditionalFormatting sqref="P254">
    <cfRule type="cellIs" dxfId="565" priority="789" operator="equal">
      <formula>0</formula>
    </cfRule>
  </conditionalFormatting>
  <conditionalFormatting sqref="P255">
    <cfRule type="cellIs" dxfId="564" priority="788" operator="equal">
      <formula>0</formula>
    </cfRule>
  </conditionalFormatting>
  <conditionalFormatting sqref="P283">
    <cfRule type="cellIs" dxfId="563" priority="787" operator="equal">
      <formula>0</formula>
    </cfRule>
  </conditionalFormatting>
  <conditionalFormatting sqref="P287">
    <cfRule type="cellIs" dxfId="562" priority="786" operator="equal">
      <formula>0</formula>
    </cfRule>
  </conditionalFormatting>
  <conditionalFormatting sqref="P288:P289">
    <cfRule type="cellIs" dxfId="561" priority="785" operator="equal">
      <formula>0</formula>
    </cfRule>
  </conditionalFormatting>
  <conditionalFormatting sqref="P290:P291">
    <cfRule type="cellIs" dxfId="560" priority="784" operator="equal">
      <formula>0</formula>
    </cfRule>
  </conditionalFormatting>
  <conditionalFormatting sqref="P292:P293">
    <cfRule type="cellIs" dxfId="559" priority="783" operator="equal">
      <formula>0</formula>
    </cfRule>
  </conditionalFormatting>
  <conditionalFormatting sqref="P294">
    <cfRule type="cellIs" dxfId="558" priority="782" operator="equal">
      <formula>0</formula>
    </cfRule>
  </conditionalFormatting>
  <conditionalFormatting sqref="P308">
    <cfRule type="cellIs" dxfId="557" priority="781" operator="equal">
      <formula>0</formula>
    </cfRule>
  </conditionalFormatting>
  <conditionalFormatting sqref="P526">
    <cfRule type="cellIs" dxfId="556" priority="780" operator="equal">
      <formula>0</formula>
    </cfRule>
  </conditionalFormatting>
  <conditionalFormatting sqref="P210">
    <cfRule type="cellIs" dxfId="555" priority="779" operator="equal">
      <formula>0</formula>
    </cfRule>
  </conditionalFormatting>
  <conditionalFormatting sqref="P257">
    <cfRule type="cellIs" dxfId="554" priority="778" operator="equal">
      <formula>0</formula>
    </cfRule>
  </conditionalFormatting>
  <conditionalFormatting sqref="P259">
    <cfRule type="cellIs" dxfId="553" priority="777" operator="equal">
      <formula>0</formula>
    </cfRule>
  </conditionalFormatting>
  <conditionalFormatting sqref="P261">
    <cfRule type="cellIs" dxfId="552" priority="776" operator="equal">
      <formula>0</formula>
    </cfRule>
  </conditionalFormatting>
  <conditionalFormatting sqref="P263">
    <cfRule type="cellIs" dxfId="551" priority="775" operator="equal">
      <formula>0</formula>
    </cfRule>
  </conditionalFormatting>
  <conditionalFormatting sqref="P265">
    <cfRule type="cellIs" dxfId="550" priority="774" operator="equal">
      <formula>0</formula>
    </cfRule>
  </conditionalFormatting>
  <conditionalFormatting sqref="P267">
    <cfRule type="cellIs" dxfId="549" priority="773" operator="equal">
      <formula>0</formula>
    </cfRule>
  </conditionalFormatting>
  <conditionalFormatting sqref="P269">
    <cfRule type="cellIs" dxfId="548" priority="772" operator="equal">
      <formula>0</formula>
    </cfRule>
  </conditionalFormatting>
  <conditionalFormatting sqref="P271">
    <cfRule type="cellIs" dxfId="547" priority="771" operator="equal">
      <formula>0</formula>
    </cfRule>
  </conditionalFormatting>
  <conditionalFormatting sqref="P273">
    <cfRule type="cellIs" dxfId="546" priority="770" operator="equal">
      <formula>0</formula>
    </cfRule>
  </conditionalFormatting>
  <conditionalFormatting sqref="P275">
    <cfRule type="cellIs" dxfId="545" priority="769" operator="equal">
      <formula>0</formula>
    </cfRule>
  </conditionalFormatting>
  <conditionalFormatting sqref="P277">
    <cfRule type="cellIs" dxfId="544" priority="768" operator="equal">
      <formula>0</formula>
    </cfRule>
  </conditionalFormatting>
  <conditionalFormatting sqref="P279">
    <cfRule type="cellIs" dxfId="543" priority="767" operator="equal">
      <formula>0</formula>
    </cfRule>
  </conditionalFormatting>
  <conditionalFormatting sqref="P281">
    <cfRule type="cellIs" dxfId="542" priority="766" operator="equal">
      <formula>0</formula>
    </cfRule>
  </conditionalFormatting>
  <conditionalFormatting sqref="P145">
    <cfRule type="cellIs" dxfId="541" priority="765" operator="equal">
      <formula>0</formula>
    </cfRule>
  </conditionalFormatting>
  <conditionalFormatting sqref="P146">
    <cfRule type="cellIs" dxfId="540" priority="764" operator="equal">
      <formula>0</formula>
    </cfRule>
  </conditionalFormatting>
  <conditionalFormatting sqref="P147">
    <cfRule type="cellIs" dxfId="539" priority="763" operator="equal">
      <formula>0</formula>
    </cfRule>
  </conditionalFormatting>
  <conditionalFormatting sqref="P148">
    <cfRule type="cellIs" dxfId="538" priority="762" operator="equal">
      <formula>0</formula>
    </cfRule>
  </conditionalFormatting>
  <conditionalFormatting sqref="P149">
    <cfRule type="cellIs" dxfId="537" priority="761" operator="equal">
      <formula>0</formula>
    </cfRule>
  </conditionalFormatting>
  <conditionalFormatting sqref="P152">
    <cfRule type="cellIs" dxfId="536" priority="760" operator="equal">
      <formula>0</formula>
    </cfRule>
  </conditionalFormatting>
  <conditionalFormatting sqref="P153">
    <cfRule type="cellIs" dxfId="535" priority="759" operator="equal">
      <formula>0</formula>
    </cfRule>
  </conditionalFormatting>
  <conditionalFormatting sqref="P154">
    <cfRule type="cellIs" dxfId="534" priority="756" operator="equal">
      <formula>0</formula>
    </cfRule>
  </conditionalFormatting>
  <conditionalFormatting sqref="P155">
    <cfRule type="cellIs" dxfId="533" priority="755" operator="equal">
      <formula>0</formula>
    </cfRule>
  </conditionalFormatting>
  <conditionalFormatting sqref="P157">
    <cfRule type="cellIs" dxfId="532" priority="754" operator="equal">
      <formula>0</formula>
    </cfRule>
  </conditionalFormatting>
  <conditionalFormatting sqref="P158">
    <cfRule type="cellIs" dxfId="531" priority="753" operator="equal">
      <formula>0</formula>
    </cfRule>
  </conditionalFormatting>
  <conditionalFormatting sqref="P160">
    <cfRule type="cellIs" dxfId="530" priority="752" operator="equal">
      <formula>0</formula>
    </cfRule>
  </conditionalFormatting>
  <conditionalFormatting sqref="P161">
    <cfRule type="cellIs" dxfId="529" priority="751" operator="equal">
      <formula>0</formula>
    </cfRule>
  </conditionalFormatting>
  <conditionalFormatting sqref="P163">
    <cfRule type="cellIs" dxfId="528" priority="750" operator="equal">
      <formula>0</formula>
    </cfRule>
  </conditionalFormatting>
  <conditionalFormatting sqref="P164">
    <cfRule type="cellIs" dxfId="527" priority="749" operator="equal">
      <formula>0</formula>
    </cfRule>
  </conditionalFormatting>
  <conditionalFormatting sqref="P165">
    <cfRule type="cellIs" dxfId="526" priority="748" operator="equal">
      <formula>0</formula>
    </cfRule>
  </conditionalFormatting>
  <conditionalFormatting sqref="P166">
    <cfRule type="cellIs" dxfId="525" priority="747" operator="equal">
      <formula>0</formula>
    </cfRule>
  </conditionalFormatting>
  <conditionalFormatting sqref="P167">
    <cfRule type="cellIs" dxfId="524" priority="746" operator="equal">
      <formula>0</formula>
    </cfRule>
  </conditionalFormatting>
  <conditionalFormatting sqref="P170">
    <cfRule type="cellIs" dxfId="523" priority="745" operator="equal">
      <formula>0</formula>
    </cfRule>
  </conditionalFormatting>
  <conditionalFormatting sqref="P174">
    <cfRule type="cellIs" dxfId="522" priority="744" operator="equal">
      <formula>0</formula>
    </cfRule>
  </conditionalFormatting>
  <conditionalFormatting sqref="P176">
    <cfRule type="cellIs" dxfId="521" priority="743" operator="equal">
      <formula>0</formula>
    </cfRule>
  </conditionalFormatting>
  <conditionalFormatting sqref="P177">
    <cfRule type="cellIs" dxfId="520" priority="742" operator="equal">
      <formula>0</formula>
    </cfRule>
  </conditionalFormatting>
  <conditionalFormatting sqref="P178">
    <cfRule type="cellIs" dxfId="519" priority="741" operator="equal">
      <formula>0</formula>
    </cfRule>
  </conditionalFormatting>
  <conditionalFormatting sqref="P179">
    <cfRule type="cellIs" dxfId="518" priority="740" operator="equal">
      <formula>0</formula>
    </cfRule>
  </conditionalFormatting>
  <conditionalFormatting sqref="P180">
    <cfRule type="cellIs" dxfId="517" priority="739" operator="equal">
      <formula>0</formula>
    </cfRule>
  </conditionalFormatting>
  <conditionalFormatting sqref="P181">
    <cfRule type="cellIs" dxfId="516" priority="738" operator="equal">
      <formula>0</formula>
    </cfRule>
  </conditionalFormatting>
  <conditionalFormatting sqref="P182">
    <cfRule type="cellIs" dxfId="515" priority="737" operator="equal">
      <formula>0</formula>
    </cfRule>
  </conditionalFormatting>
  <conditionalFormatting sqref="P184">
    <cfRule type="cellIs" dxfId="514" priority="736" operator="equal">
      <formula>0</formula>
    </cfRule>
  </conditionalFormatting>
  <conditionalFormatting sqref="P185">
    <cfRule type="cellIs" dxfId="513" priority="735" operator="equal">
      <formula>0</formula>
    </cfRule>
  </conditionalFormatting>
  <conditionalFormatting sqref="P186">
    <cfRule type="cellIs" dxfId="512" priority="734" operator="equal">
      <formula>0</formula>
    </cfRule>
  </conditionalFormatting>
  <conditionalFormatting sqref="P187">
    <cfRule type="cellIs" dxfId="511" priority="733" operator="equal">
      <formula>0</formula>
    </cfRule>
  </conditionalFormatting>
  <conditionalFormatting sqref="P188">
    <cfRule type="cellIs" dxfId="510" priority="732" operator="equal">
      <formula>0</formula>
    </cfRule>
  </conditionalFormatting>
  <conditionalFormatting sqref="P191">
    <cfRule type="cellIs" dxfId="509" priority="731" operator="equal">
      <formula>0</formula>
    </cfRule>
  </conditionalFormatting>
  <conditionalFormatting sqref="P192">
    <cfRule type="cellIs" dxfId="508" priority="730" operator="equal">
      <formula>0</formula>
    </cfRule>
  </conditionalFormatting>
  <conditionalFormatting sqref="P193">
    <cfRule type="cellIs" dxfId="507" priority="729" operator="equal">
      <formula>0</formula>
    </cfRule>
  </conditionalFormatting>
  <conditionalFormatting sqref="P194">
    <cfRule type="cellIs" dxfId="506" priority="728" operator="equal">
      <formula>0</formula>
    </cfRule>
  </conditionalFormatting>
  <conditionalFormatting sqref="P195">
    <cfRule type="cellIs" dxfId="505" priority="727" operator="equal">
      <formula>0</formula>
    </cfRule>
  </conditionalFormatting>
  <conditionalFormatting sqref="P196">
    <cfRule type="cellIs" dxfId="504" priority="726" operator="equal">
      <formula>0</formula>
    </cfRule>
  </conditionalFormatting>
  <conditionalFormatting sqref="P197">
    <cfRule type="cellIs" dxfId="503" priority="725" operator="equal">
      <formula>0</formula>
    </cfRule>
  </conditionalFormatting>
  <conditionalFormatting sqref="P199">
    <cfRule type="cellIs" dxfId="502" priority="724" operator="equal">
      <formula>0</formula>
    </cfRule>
  </conditionalFormatting>
  <conditionalFormatting sqref="P201">
    <cfRule type="cellIs" dxfId="501" priority="723" operator="equal">
      <formula>0</formula>
    </cfRule>
  </conditionalFormatting>
  <conditionalFormatting sqref="P202">
    <cfRule type="cellIs" dxfId="500" priority="722" operator="equal">
      <formula>0</formula>
    </cfRule>
  </conditionalFormatting>
  <conditionalFormatting sqref="P203">
    <cfRule type="cellIs" dxfId="499" priority="721" operator="equal">
      <formula>0</formula>
    </cfRule>
  </conditionalFormatting>
  <conditionalFormatting sqref="P205">
    <cfRule type="cellIs" dxfId="498" priority="720" operator="equal">
      <formula>0</formula>
    </cfRule>
  </conditionalFormatting>
  <conditionalFormatting sqref="P206">
    <cfRule type="cellIs" dxfId="497" priority="719" operator="equal">
      <formula>0</formula>
    </cfRule>
  </conditionalFormatting>
  <conditionalFormatting sqref="P209">
    <cfRule type="cellIs" dxfId="496" priority="718" operator="equal">
      <formula>0</formula>
    </cfRule>
  </conditionalFormatting>
  <conditionalFormatting sqref="P134">
    <cfRule type="cellIs" dxfId="495" priority="717" operator="equal">
      <formula>0</formula>
    </cfRule>
  </conditionalFormatting>
  <conditionalFormatting sqref="P143">
    <cfRule type="cellIs" dxfId="494" priority="716" operator="equal">
      <formula>0</formula>
    </cfRule>
  </conditionalFormatting>
  <conditionalFormatting sqref="P144">
    <cfRule type="cellIs" dxfId="493" priority="715" operator="equal">
      <formula>0</formula>
    </cfRule>
  </conditionalFormatting>
  <conditionalFormatting sqref="P256">
    <cfRule type="cellIs" dxfId="492" priority="714" operator="equal">
      <formula>0</formula>
    </cfRule>
  </conditionalFormatting>
  <conditionalFormatting sqref="P258">
    <cfRule type="cellIs" dxfId="491" priority="713" operator="equal">
      <formula>0</formula>
    </cfRule>
  </conditionalFormatting>
  <conditionalFormatting sqref="P262">
    <cfRule type="cellIs" dxfId="490" priority="712" operator="equal">
      <formula>0</formula>
    </cfRule>
  </conditionalFormatting>
  <conditionalFormatting sqref="P295">
    <cfRule type="cellIs" dxfId="489" priority="711" operator="equal">
      <formula>0</formula>
    </cfRule>
  </conditionalFormatting>
  <conditionalFormatting sqref="P299">
    <cfRule type="cellIs" dxfId="488" priority="710" operator="equal">
      <formula>0</formula>
    </cfRule>
  </conditionalFormatting>
  <conditionalFormatting sqref="P386">
    <cfRule type="cellIs" dxfId="487" priority="708" operator="equal">
      <formula>0</formula>
    </cfRule>
  </conditionalFormatting>
  <conditionalFormatting sqref="P412">
    <cfRule type="cellIs" dxfId="486" priority="707" operator="equal">
      <formula>0</formula>
    </cfRule>
  </conditionalFormatting>
  <conditionalFormatting sqref="P452">
    <cfRule type="cellIs" dxfId="485" priority="706" operator="equal">
      <formula>0</formula>
    </cfRule>
  </conditionalFormatting>
  <conditionalFormatting sqref="P453">
    <cfRule type="cellIs" dxfId="484" priority="705" operator="equal">
      <formula>0</formula>
    </cfRule>
  </conditionalFormatting>
  <conditionalFormatting sqref="P454">
    <cfRule type="cellIs" dxfId="483" priority="704" operator="equal">
      <formula>0</formula>
    </cfRule>
  </conditionalFormatting>
  <conditionalFormatting sqref="P455">
    <cfRule type="cellIs" dxfId="482" priority="703" operator="equal">
      <formula>0</formula>
    </cfRule>
  </conditionalFormatting>
  <conditionalFormatting sqref="P456">
    <cfRule type="cellIs" dxfId="481" priority="702" operator="equal">
      <formula>0</formula>
    </cfRule>
  </conditionalFormatting>
  <conditionalFormatting sqref="P457">
    <cfRule type="cellIs" dxfId="480" priority="701" operator="equal">
      <formula>0</formula>
    </cfRule>
  </conditionalFormatting>
  <conditionalFormatting sqref="P509">
    <cfRule type="cellIs" dxfId="479" priority="700" operator="equal">
      <formula>0</formula>
    </cfRule>
  </conditionalFormatting>
  <conditionalFormatting sqref="P517">
    <cfRule type="cellIs" dxfId="478" priority="699" operator="equal">
      <formula>0</formula>
    </cfRule>
  </conditionalFormatting>
  <conditionalFormatting sqref="P518">
    <cfRule type="cellIs" dxfId="477" priority="698" operator="equal">
      <formula>0</formula>
    </cfRule>
  </conditionalFormatting>
  <conditionalFormatting sqref="P524">
    <cfRule type="cellIs" dxfId="476" priority="697" operator="equal">
      <formula>0</formula>
    </cfRule>
  </conditionalFormatting>
  <conditionalFormatting sqref="P527">
    <cfRule type="cellIs" dxfId="475" priority="696" operator="equal">
      <formula>0</formula>
    </cfRule>
  </conditionalFormatting>
  <conditionalFormatting sqref="P528">
    <cfRule type="cellIs" dxfId="474" priority="695" operator="equal">
      <formula>0</formula>
    </cfRule>
  </conditionalFormatting>
  <conditionalFormatting sqref="P446">
    <cfRule type="cellIs" dxfId="473" priority="694" operator="equal">
      <formula>0</formula>
    </cfRule>
  </conditionalFormatting>
  <conditionalFormatting sqref="P533">
    <cfRule type="cellIs" dxfId="472" priority="693" operator="equal">
      <formula>0</formula>
    </cfRule>
  </conditionalFormatting>
  <conditionalFormatting sqref="P133">
    <cfRule type="cellIs" dxfId="471" priority="692" operator="equal">
      <formula>0</formula>
    </cfRule>
  </conditionalFormatting>
  <conditionalFormatting sqref="P132">
    <cfRule type="cellIs" dxfId="470" priority="691" operator="equal">
      <formula>0</formula>
    </cfRule>
  </conditionalFormatting>
  <conditionalFormatting sqref="P121:P131">
    <cfRule type="cellIs" dxfId="469" priority="690" operator="equal">
      <formula>0</formula>
    </cfRule>
  </conditionalFormatting>
  <conditionalFormatting sqref="P84:P103">
    <cfRule type="cellIs" dxfId="468" priority="689" operator="equal">
      <formula>0</formula>
    </cfRule>
  </conditionalFormatting>
  <conditionalFormatting sqref="P260">
    <cfRule type="cellIs" dxfId="467" priority="688" operator="equal">
      <formula>0</formula>
    </cfRule>
  </conditionalFormatting>
  <conditionalFormatting sqref="P264">
    <cfRule type="cellIs" dxfId="466" priority="687" operator="equal">
      <formula>0</formula>
    </cfRule>
  </conditionalFormatting>
  <conditionalFormatting sqref="P266">
    <cfRule type="cellIs" dxfId="465" priority="686" operator="equal">
      <formula>0</formula>
    </cfRule>
  </conditionalFormatting>
  <conditionalFormatting sqref="P268">
    <cfRule type="cellIs" dxfId="464" priority="685" operator="equal">
      <formula>0</formula>
    </cfRule>
  </conditionalFormatting>
  <conditionalFormatting sqref="P270">
    <cfRule type="cellIs" dxfId="463" priority="684" operator="equal">
      <formula>0</formula>
    </cfRule>
  </conditionalFormatting>
  <conditionalFormatting sqref="P272">
    <cfRule type="cellIs" dxfId="462" priority="683" operator="equal">
      <formula>0</formula>
    </cfRule>
  </conditionalFormatting>
  <conditionalFormatting sqref="P274">
    <cfRule type="cellIs" dxfId="461" priority="682" operator="equal">
      <formula>0</formula>
    </cfRule>
  </conditionalFormatting>
  <conditionalFormatting sqref="P276">
    <cfRule type="cellIs" dxfId="460" priority="681" operator="equal">
      <formula>0</formula>
    </cfRule>
  </conditionalFormatting>
  <conditionalFormatting sqref="P278">
    <cfRule type="cellIs" dxfId="459" priority="680" operator="equal">
      <formula>0</formula>
    </cfRule>
  </conditionalFormatting>
  <conditionalFormatting sqref="P280">
    <cfRule type="cellIs" dxfId="458" priority="679" operator="equal">
      <formula>0</formula>
    </cfRule>
  </conditionalFormatting>
  <conditionalFormatting sqref="P282">
    <cfRule type="cellIs" dxfId="457" priority="678" operator="equal">
      <formula>0</formula>
    </cfRule>
  </conditionalFormatting>
  <conditionalFormatting sqref="P83">
    <cfRule type="cellIs" dxfId="456" priority="608" operator="equal">
      <formula>0</formula>
    </cfRule>
  </conditionalFormatting>
  <conditionalFormatting sqref="P56:P82">
    <cfRule type="cellIs" dxfId="455" priority="550" operator="equal">
      <formula>0</formula>
    </cfRule>
  </conditionalFormatting>
  <conditionalFormatting sqref="O531">
    <cfRule type="containsErrors" dxfId="454" priority="367">
      <formula>ISERROR(O531)</formula>
    </cfRule>
  </conditionalFormatting>
  <conditionalFormatting sqref="O69">
    <cfRule type="containsErrors" dxfId="453" priority="548">
      <formula>ISERROR(O69)</formula>
    </cfRule>
  </conditionalFormatting>
  <conditionalFormatting sqref="O70">
    <cfRule type="containsErrors" dxfId="452" priority="547">
      <formula>ISERROR(O70)</formula>
    </cfRule>
  </conditionalFormatting>
  <conditionalFormatting sqref="O71">
    <cfRule type="containsErrors" dxfId="451" priority="546">
      <formula>ISERROR(O71)</formula>
    </cfRule>
  </conditionalFormatting>
  <conditionalFormatting sqref="O80">
    <cfRule type="containsErrors" dxfId="450" priority="545">
      <formula>ISERROR(O80)</formula>
    </cfRule>
  </conditionalFormatting>
  <conditionalFormatting sqref="O112">
    <cfRule type="containsErrors" dxfId="449" priority="544">
      <formula>ISERROR(O112)</formula>
    </cfRule>
  </conditionalFormatting>
  <conditionalFormatting sqref="O113">
    <cfRule type="containsErrors" dxfId="448" priority="543">
      <formula>ISERROR(O113)</formula>
    </cfRule>
  </conditionalFormatting>
  <conditionalFormatting sqref="O114">
    <cfRule type="containsErrors" dxfId="447" priority="542">
      <formula>ISERROR(O114)</formula>
    </cfRule>
  </conditionalFormatting>
  <conditionalFormatting sqref="O115">
    <cfRule type="containsErrors" dxfId="446" priority="541">
      <formula>ISERROR(O115)</formula>
    </cfRule>
  </conditionalFormatting>
  <conditionalFormatting sqref="O116">
    <cfRule type="containsErrors" dxfId="445" priority="540">
      <formula>ISERROR(O116)</formula>
    </cfRule>
  </conditionalFormatting>
  <conditionalFormatting sqref="O117">
    <cfRule type="containsErrors" dxfId="444" priority="539">
      <formula>ISERROR(O117)</formula>
    </cfRule>
  </conditionalFormatting>
  <conditionalFormatting sqref="O120">
    <cfRule type="containsErrors" dxfId="443" priority="538">
      <formula>ISERROR(O120)</formula>
    </cfRule>
  </conditionalFormatting>
  <conditionalFormatting sqref="O256">
    <cfRule type="containsErrors" dxfId="442" priority="537">
      <formula>ISERROR(O256)</formula>
    </cfRule>
  </conditionalFormatting>
  <conditionalFormatting sqref="O260">
    <cfRule type="containsErrors" dxfId="441" priority="536">
      <formula>ISERROR(O260)</formula>
    </cfRule>
  </conditionalFormatting>
  <conditionalFormatting sqref="O262">
    <cfRule type="containsErrors" dxfId="440" priority="535">
      <formula>ISERROR(O262)</formula>
    </cfRule>
  </conditionalFormatting>
  <conditionalFormatting sqref="O264">
    <cfRule type="containsErrors" dxfId="439" priority="534">
      <formula>ISERROR(O264)</formula>
    </cfRule>
  </conditionalFormatting>
  <conditionalFormatting sqref="O266">
    <cfRule type="containsErrors" dxfId="438" priority="533">
      <formula>ISERROR(O266)</formula>
    </cfRule>
  </conditionalFormatting>
  <conditionalFormatting sqref="O268">
    <cfRule type="containsErrors" dxfId="437" priority="532">
      <formula>ISERROR(O268)</formula>
    </cfRule>
  </conditionalFormatting>
  <conditionalFormatting sqref="O270">
    <cfRule type="containsErrors" dxfId="436" priority="531">
      <formula>ISERROR(O270)</formula>
    </cfRule>
  </conditionalFormatting>
  <conditionalFormatting sqref="O272">
    <cfRule type="containsErrors" dxfId="435" priority="530">
      <formula>ISERROR(O272)</formula>
    </cfRule>
  </conditionalFormatting>
  <conditionalFormatting sqref="O273">
    <cfRule type="containsErrors" dxfId="434" priority="529">
      <formula>ISERROR(O273)</formula>
    </cfRule>
  </conditionalFormatting>
  <conditionalFormatting sqref="O274">
    <cfRule type="containsErrors" dxfId="433" priority="528">
      <formula>ISERROR(O274)</formula>
    </cfRule>
  </conditionalFormatting>
  <conditionalFormatting sqref="O275">
    <cfRule type="containsErrors" dxfId="432" priority="527">
      <formula>ISERROR(O275)</formula>
    </cfRule>
  </conditionalFormatting>
  <conditionalFormatting sqref="O276">
    <cfRule type="containsErrors" dxfId="431" priority="526">
      <formula>ISERROR(O276)</formula>
    </cfRule>
  </conditionalFormatting>
  <conditionalFormatting sqref="O277">
    <cfRule type="containsErrors" dxfId="430" priority="525">
      <formula>ISERROR(O277)</formula>
    </cfRule>
  </conditionalFormatting>
  <conditionalFormatting sqref="O278">
    <cfRule type="containsErrors" dxfId="429" priority="524">
      <formula>ISERROR(O278)</formula>
    </cfRule>
  </conditionalFormatting>
  <conditionalFormatting sqref="O279">
    <cfRule type="containsErrors" dxfId="428" priority="523">
      <formula>ISERROR(O279)</formula>
    </cfRule>
  </conditionalFormatting>
  <conditionalFormatting sqref="O280">
    <cfRule type="containsErrors" dxfId="427" priority="522">
      <formula>ISERROR(O280)</formula>
    </cfRule>
  </conditionalFormatting>
  <conditionalFormatting sqref="O282">
    <cfRule type="containsErrors" dxfId="426" priority="521">
      <formula>ISERROR(O282)</formula>
    </cfRule>
  </conditionalFormatting>
  <conditionalFormatting sqref="O314">
    <cfRule type="containsErrors" dxfId="425" priority="520">
      <formula>ISERROR(O314)</formula>
    </cfRule>
  </conditionalFormatting>
  <conditionalFormatting sqref="O361">
    <cfRule type="containsErrors" dxfId="424" priority="519">
      <formula>ISERROR(O361)</formula>
    </cfRule>
  </conditionalFormatting>
  <conditionalFormatting sqref="O364">
    <cfRule type="containsErrors" dxfId="423" priority="518">
      <formula>ISERROR(O364)</formula>
    </cfRule>
  </conditionalFormatting>
  <conditionalFormatting sqref="O518">
    <cfRule type="containsErrors" dxfId="422" priority="517">
      <formula>ISERROR(O518)</formula>
    </cfRule>
  </conditionalFormatting>
  <conditionalFormatting sqref="O184">
    <cfRule type="containsErrors" dxfId="421" priority="516">
      <formula>ISERROR(O184)</formula>
    </cfRule>
  </conditionalFormatting>
  <conditionalFormatting sqref="O185">
    <cfRule type="containsErrors" dxfId="420" priority="515">
      <formula>ISERROR(O185)</formula>
    </cfRule>
  </conditionalFormatting>
  <conditionalFormatting sqref="O189">
    <cfRule type="containsErrors" dxfId="419" priority="514">
      <formula>ISERROR(O189)</formula>
    </cfRule>
  </conditionalFormatting>
  <conditionalFormatting sqref="O190">
    <cfRule type="containsErrors" dxfId="418" priority="513">
      <formula>ISERROR(O190)</formula>
    </cfRule>
  </conditionalFormatting>
  <conditionalFormatting sqref="O195">
    <cfRule type="containsErrors" dxfId="417" priority="512">
      <formula>ISERROR(O195)</formula>
    </cfRule>
  </conditionalFormatting>
  <conditionalFormatting sqref="O206">
    <cfRule type="containsErrors" dxfId="416" priority="511">
      <formula>ISERROR(O206)</formula>
    </cfRule>
  </conditionalFormatting>
  <conditionalFormatting sqref="O284">
    <cfRule type="containsErrors" dxfId="415" priority="510">
      <formula>ISERROR(O284)</formula>
    </cfRule>
  </conditionalFormatting>
  <conditionalFormatting sqref="O286">
    <cfRule type="containsErrors" dxfId="414" priority="509">
      <formula>ISERROR(O286)</formula>
    </cfRule>
  </conditionalFormatting>
  <conditionalFormatting sqref="O288">
    <cfRule type="containsErrors" dxfId="413" priority="507">
      <formula>ISERROR(O288)</formula>
    </cfRule>
  </conditionalFormatting>
  <conditionalFormatting sqref="O289">
    <cfRule type="containsErrors" dxfId="412" priority="506">
      <formula>ISERROR(O289)</formula>
    </cfRule>
  </conditionalFormatting>
  <conditionalFormatting sqref="O301">
    <cfRule type="containsErrors" dxfId="411" priority="505">
      <formula>ISERROR(O301)</formula>
    </cfRule>
  </conditionalFormatting>
  <conditionalFormatting sqref="O302">
    <cfRule type="containsErrors" dxfId="410" priority="504">
      <formula>ISERROR(O302)</formula>
    </cfRule>
  </conditionalFormatting>
  <conditionalFormatting sqref="O317">
    <cfRule type="containsErrors" dxfId="409" priority="503">
      <formula>ISERROR(O317)</formula>
    </cfRule>
  </conditionalFormatting>
  <conditionalFormatting sqref="O329">
    <cfRule type="containsErrors" dxfId="408" priority="502">
      <formula>ISERROR(O329)</formula>
    </cfRule>
  </conditionalFormatting>
  <conditionalFormatting sqref="O330">
    <cfRule type="containsErrors" dxfId="407" priority="501">
      <formula>ISERROR(O330)</formula>
    </cfRule>
  </conditionalFormatting>
  <conditionalFormatting sqref="O352">
    <cfRule type="containsErrors" dxfId="406" priority="500">
      <formula>ISERROR(O352)</formula>
    </cfRule>
  </conditionalFormatting>
  <conditionalFormatting sqref="O362">
    <cfRule type="containsErrors" dxfId="405" priority="499">
      <formula>ISERROR(O362)</formula>
    </cfRule>
  </conditionalFormatting>
  <conditionalFormatting sqref="O365">
    <cfRule type="containsErrors" dxfId="404" priority="498">
      <formula>ISERROR(O365)</formula>
    </cfRule>
  </conditionalFormatting>
  <conditionalFormatting sqref="O366">
    <cfRule type="containsErrors" dxfId="403" priority="497">
      <formula>ISERROR(O366)</formula>
    </cfRule>
  </conditionalFormatting>
  <conditionalFormatting sqref="O375">
    <cfRule type="containsErrors" dxfId="402" priority="496">
      <formula>ISERROR(O375)</formula>
    </cfRule>
  </conditionalFormatting>
  <conditionalFormatting sqref="O378">
    <cfRule type="containsErrors" dxfId="401" priority="495">
      <formula>ISERROR(O378)</formula>
    </cfRule>
  </conditionalFormatting>
  <conditionalFormatting sqref="O383">
    <cfRule type="containsErrors" dxfId="400" priority="494">
      <formula>ISERROR(O383)</formula>
    </cfRule>
  </conditionalFormatting>
  <conditionalFormatting sqref="O384">
    <cfRule type="containsErrors" dxfId="399" priority="493">
      <formula>ISERROR(O384)</formula>
    </cfRule>
  </conditionalFormatting>
  <conditionalFormatting sqref="O392">
    <cfRule type="containsErrors" dxfId="398" priority="492">
      <formula>ISERROR(O392)</formula>
    </cfRule>
  </conditionalFormatting>
  <conditionalFormatting sqref="O393">
    <cfRule type="containsErrors" dxfId="397" priority="491">
      <formula>ISERROR(O393)</formula>
    </cfRule>
  </conditionalFormatting>
  <conditionalFormatting sqref="O394">
    <cfRule type="containsErrors" dxfId="396" priority="490">
      <formula>ISERROR(O394)</formula>
    </cfRule>
  </conditionalFormatting>
  <conditionalFormatting sqref="O395">
    <cfRule type="containsErrors" dxfId="395" priority="489">
      <formula>ISERROR(O395)</formula>
    </cfRule>
  </conditionalFormatting>
  <conditionalFormatting sqref="O396">
    <cfRule type="containsErrors" dxfId="394" priority="488">
      <formula>ISERROR(O396)</formula>
    </cfRule>
  </conditionalFormatting>
  <conditionalFormatting sqref="O398">
    <cfRule type="containsErrors" dxfId="393" priority="487">
      <formula>ISERROR(O398)</formula>
    </cfRule>
  </conditionalFormatting>
  <conditionalFormatting sqref="O399">
    <cfRule type="containsErrors" dxfId="392" priority="486">
      <formula>ISERROR(O399)</formula>
    </cfRule>
  </conditionalFormatting>
  <conditionalFormatting sqref="O410">
    <cfRule type="containsErrors" dxfId="391" priority="485">
      <formula>ISERROR(O410)</formula>
    </cfRule>
  </conditionalFormatting>
  <conditionalFormatting sqref="O413">
    <cfRule type="containsErrors" dxfId="390" priority="484">
      <formula>ISERROR(O413)</formula>
    </cfRule>
  </conditionalFormatting>
  <conditionalFormatting sqref="O423">
    <cfRule type="containsErrors" dxfId="389" priority="483">
      <formula>ISERROR(O423)</formula>
    </cfRule>
  </conditionalFormatting>
  <conditionalFormatting sqref="O426">
    <cfRule type="containsErrors" dxfId="388" priority="482">
      <formula>ISERROR(O426)</formula>
    </cfRule>
  </conditionalFormatting>
  <conditionalFormatting sqref="O427">
    <cfRule type="containsErrors" dxfId="387" priority="481">
      <formula>ISERROR(O427)</formula>
    </cfRule>
  </conditionalFormatting>
  <conditionalFormatting sqref="O435">
    <cfRule type="containsErrors" dxfId="386" priority="480">
      <formula>ISERROR(O435)</formula>
    </cfRule>
  </conditionalFormatting>
  <conditionalFormatting sqref="O462">
    <cfRule type="containsErrors" dxfId="385" priority="479">
      <formula>ISERROR(O462)</formula>
    </cfRule>
  </conditionalFormatting>
  <conditionalFormatting sqref="O467">
    <cfRule type="containsErrors" dxfId="384" priority="478">
      <formula>ISERROR(O467)</formula>
    </cfRule>
  </conditionalFormatting>
  <conditionalFormatting sqref="O468">
    <cfRule type="containsErrors" dxfId="383" priority="477">
      <formula>ISERROR(O468)</formula>
    </cfRule>
  </conditionalFormatting>
  <conditionalFormatting sqref="O473">
    <cfRule type="containsErrors" dxfId="382" priority="476">
      <formula>ISERROR(O473)</formula>
    </cfRule>
  </conditionalFormatting>
  <conditionalFormatting sqref="O122">
    <cfRule type="containsErrors" dxfId="381" priority="475">
      <formula>ISERROR(O122)</formula>
    </cfRule>
  </conditionalFormatting>
  <conditionalFormatting sqref="O123">
    <cfRule type="containsErrors" dxfId="380" priority="474">
      <formula>ISERROR(O123)</formula>
    </cfRule>
  </conditionalFormatting>
  <conditionalFormatting sqref="O124">
    <cfRule type="containsErrors" dxfId="379" priority="473">
      <formula>ISERROR(O124)</formula>
    </cfRule>
  </conditionalFormatting>
  <conditionalFormatting sqref="O125">
    <cfRule type="containsErrors" dxfId="378" priority="472">
      <formula>ISERROR(O125)</formula>
    </cfRule>
  </conditionalFormatting>
  <conditionalFormatting sqref="O127">
    <cfRule type="containsErrors" dxfId="377" priority="471">
      <formula>ISERROR(O127)</formula>
    </cfRule>
  </conditionalFormatting>
  <conditionalFormatting sqref="O128">
    <cfRule type="containsErrors" dxfId="376" priority="470">
      <formula>ISERROR(O128)</formula>
    </cfRule>
  </conditionalFormatting>
  <conditionalFormatting sqref="O129">
    <cfRule type="containsErrors" dxfId="375" priority="469">
      <formula>ISERROR(O129)</formula>
    </cfRule>
  </conditionalFormatting>
  <conditionalFormatting sqref="O130">
    <cfRule type="containsErrors" dxfId="374" priority="468">
      <formula>ISERROR(O130)</formula>
    </cfRule>
  </conditionalFormatting>
  <conditionalFormatting sqref="O131">
    <cfRule type="containsErrors" dxfId="373" priority="467">
      <formula>ISERROR(O131)</formula>
    </cfRule>
  </conditionalFormatting>
  <conditionalFormatting sqref="O132">
    <cfRule type="containsErrors" dxfId="372" priority="466">
      <formula>ISERROR(O132)</formula>
    </cfRule>
  </conditionalFormatting>
  <conditionalFormatting sqref="O133">
    <cfRule type="containsErrors" dxfId="371" priority="465">
      <formula>ISERROR(O133)</formula>
    </cfRule>
  </conditionalFormatting>
  <conditionalFormatting sqref="O216">
    <cfRule type="containsErrors" dxfId="370" priority="464">
      <formula>ISERROR(O216)</formula>
    </cfRule>
  </conditionalFormatting>
  <conditionalFormatting sqref="O217">
    <cfRule type="containsErrors" dxfId="369" priority="463">
      <formula>ISERROR(O217)</formula>
    </cfRule>
  </conditionalFormatting>
  <conditionalFormatting sqref="O218">
    <cfRule type="containsErrors" dxfId="368" priority="462">
      <formula>ISERROR(O218)</formula>
    </cfRule>
  </conditionalFormatting>
  <conditionalFormatting sqref="O219">
    <cfRule type="containsErrors" dxfId="367" priority="461">
      <formula>ISERROR(O219)</formula>
    </cfRule>
  </conditionalFormatting>
  <conditionalFormatting sqref="O220">
    <cfRule type="containsErrors" dxfId="366" priority="460">
      <formula>ISERROR(O220)</formula>
    </cfRule>
  </conditionalFormatting>
  <conditionalFormatting sqref="O221">
    <cfRule type="containsErrors" dxfId="365" priority="459">
      <formula>ISERROR(O221)</formula>
    </cfRule>
  </conditionalFormatting>
  <conditionalFormatting sqref="O222">
    <cfRule type="containsErrors" dxfId="364" priority="458">
      <formula>ISERROR(O222)</formula>
    </cfRule>
  </conditionalFormatting>
  <conditionalFormatting sqref="O223">
    <cfRule type="containsErrors" dxfId="363" priority="457">
      <formula>ISERROR(O223)</formula>
    </cfRule>
  </conditionalFormatting>
  <conditionalFormatting sqref="O224">
    <cfRule type="containsErrors" dxfId="362" priority="456">
      <formula>ISERROR(O224)</formula>
    </cfRule>
  </conditionalFormatting>
  <conditionalFormatting sqref="O225">
    <cfRule type="containsErrors" dxfId="361" priority="455">
      <formula>ISERROR(O225)</formula>
    </cfRule>
  </conditionalFormatting>
  <conditionalFormatting sqref="O226">
    <cfRule type="containsErrors" dxfId="360" priority="454">
      <formula>ISERROR(O226)</formula>
    </cfRule>
  </conditionalFormatting>
  <conditionalFormatting sqref="O227">
    <cfRule type="containsErrors" dxfId="359" priority="453">
      <formula>ISERROR(O227)</formula>
    </cfRule>
  </conditionalFormatting>
  <conditionalFormatting sqref="O228">
    <cfRule type="containsErrors" dxfId="358" priority="452">
      <formula>ISERROR(O228)</formula>
    </cfRule>
  </conditionalFormatting>
  <conditionalFormatting sqref="O229">
    <cfRule type="containsErrors" dxfId="357" priority="451">
      <formula>ISERROR(O229)</formula>
    </cfRule>
  </conditionalFormatting>
  <conditionalFormatting sqref="O230">
    <cfRule type="containsErrors" dxfId="356" priority="450">
      <formula>ISERROR(O230)</formula>
    </cfRule>
  </conditionalFormatting>
  <conditionalFormatting sqref="O231">
    <cfRule type="containsErrors" dxfId="355" priority="449">
      <formula>ISERROR(O231)</formula>
    </cfRule>
  </conditionalFormatting>
  <conditionalFormatting sqref="O232">
    <cfRule type="containsErrors" dxfId="354" priority="448">
      <formula>ISERROR(O232)</formula>
    </cfRule>
  </conditionalFormatting>
  <conditionalFormatting sqref="O234">
    <cfRule type="containsErrors" dxfId="353" priority="447">
      <formula>ISERROR(O234)</formula>
    </cfRule>
  </conditionalFormatting>
  <conditionalFormatting sqref="O235">
    <cfRule type="containsErrors" dxfId="352" priority="446">
      <formula>ISERROR(O235)</formula>
    </cfRule>
  </conditionalFormatting>
  <conditionalFormatting sqref="O236">
    <cfRule type="containsErrors" dxfId="351" priority="445">
      <formula>ISERROR(O236)</formula>
    </cfRule>
  </conditionalFormatting>
  <conditionalFormatting sqref="O237">
    <cfRule type="containsErrors" dxfId="350" priority="444">
      <formula>ISERROR(O237)</formula>
    </cfRule>
  </conditionalFormatting>
  <conditionalFormatting sqref="O238">
    <cfRule type="containsErrors" dxfId="349" priority="443">
      <formula>ISERROR(O238)</formula>
    </cfRule>
  </conditionalFormatting>
  <conditionalFormatting sqref="O240">
    <cfRule type="containsErrors" dxfId="348" priority="442">
      <formula>ISERROR(O240)</formula>
    </cfRule>
  </conditionalFormatting>
  <conditionalFormatting sqref="O242">
    <cfRule type="containsErrors" dxfId="347" priority="441">
      <formula>ISERROR(O242)</formula>
    </cfRule>
  </conditionalFormatting>
  <conditionalFormatting sqref="O312">
    <cfRule type="containsErrors" dxfId="346" priority="440">
      <formula>ISERROR(O312)</formula>
    </cfRule>
  </conditionalFormatting>
  <conditionalFormatting sqref="O313">
    <cfRule type="containsErrors" dxfId="345" priority="439">
      <formula>ISERROR(O313)</formula>
    </cfRule>
  </conditionalFormatting>
  <conditionalFormatting sqref="O350">
    <cfRule type="containsErrors" dxfId="344" priority="438">
      <formula>ISERROR(O350)</formula>
    </cfRule>
  </conditionalFormatting>
  <conditionalFormatting sqref="O81">
    <cfRule type="containsErrors" dxfId="343" priority="437">
      <formula>ISERROR(O81)</formula>
    </cfRule>
  </conditionalFormatting>
  <conditionalFormatting sqref="O82">
    <cfRule type="containsErrors" dxfId="342" priority="436">
      <formula>ISERROR(O82)</formula>
    </cfRule>
  </conditionalFormatting>
  <conditionalFormatting sqref="O84">
    <cfRule type="containsErrors" dxfId="341" priority="435">
      <formula>ISERROR(O84)</formula>
    </cfRule>
  </conditionalFormatting>
  <conditionalFormatting sqref="O92">
    <cfRule type="containsErrors" dxfId="340" priority="434">
      <formula>ISERROR(O92)</formula>
    </cfRule>
  </conditionalFormatting>
  <conditionalFormatting sqref="O93">
    <cfRule type="containsErrors" dxfId="339" priority="433">
      <formula>ISERROR(O93)</formula>
    </cfRule>
  </conditionalFormatting>
  <conditionalFormatting sqref="O98">
    <cfRule type="containsErrors" dxfId="338" priority="432">
      <formula>ISERROR(O98)</formula>
    </cfRule>
  </conditionalFormatting>
  <conditionalFormatting sqref="O99">
    <cfRule type="containsErrors" dxfId="337" priority="431">
      <formula>ISERROR(O99)</formula>
    </cfRule>
  </conditionalFormatting>
  <conditionalFormatting sqref="O104">
    <cfRule type="containsErrors" dxfId="336" priority="430">
      <formula>ISERROR(O104)</formula>
    </cfRule>
  </conditionalFormatting>
  <conditionalFormatting sqref="O105">
    <cfRule type="containsErrors" dxfId="335" priority="429">
      <formula>ISERROR(O105)</formula>
    </cfRule>
  </conditionalFormatting>
  <conditionalFormatting sqref="O107">
    <cfRule type="containsErrors" dxfId="334" priority="428">
      <formula>ISERROR(O107)</formula>
    </cfRule>
  </conditionalFormatting>
  <conditionalFormatting sqref="O108">
    <cfRule type="containsErrors" dxfId="333" priority="427">
      <formula>ISERROR(O108)</formula>
    </cfRule>
  </conditionalFormatting>
  <conditionalFormatting sqref="O109">
    <cfRule type="containsErrors" dxfId="332" priority="426">
      <formula>ISERROR(O109)</formula>
    </cfRule>
  </conditionalFormatting>
  <conditionalFormatting sqref="O110">
    <cfRule type="containsErrors" dxfId="331" priority="425">
      <formula>ISERROR(O110)</formula>
    </cfRule>
  </conditionalFormatting>
  <conditionalFormatting sqref="O111">
    <cfRule type="containsErrors" dxfId="330" priority="424">
      <formula>ISERROR(O111)</formula>
    </cfRule>
  </conditionalFormatting>
  <conditionalFormatting sqref="O118">
    <cfRule type="containsErrors" dxfId="329" priority="423">
      <formula>ISERROR(O118)</formula>
    </cfRule>
  </conditionalFormatting>
  <conditionalFormatting sqref="O119">
    <cfRule type="containsErrors" dxfId="328" priority="422">
      <formula>ISERROR(O119)</formula>
    </cfRule>
  </conditionalFormatting>
  <conditionalFormatting sqref="O147">
    <cfRule type="containsErrors" dxfId="327" priority="421">
      <formula>ISERROR(O147)</formula>
    </cfRule>
  </conditionalFormatting>
  <conditionalFormatting sqref="O149">
    <cfRule type="containsErrors" dxfId="326" priority="420">
      <formula>ISERROR(O149)</formula>
    </cfRule>
  </conditionalFormatting>
  <conditionalFormatting sqref="O181">
    <cfRule type="containsErrors" dxfId="325" priority="419">
      <formula>ISERROR(O181)</formula>
    </cfRule>
  </conditionalFormatting>
  <conditionalFormatting sqref="O182">
    <cfRule type="containsErrors" dxfId="324" priority="418">
      <formula>ISERROR(O182)</formula>
    </cfRule>
  </conditionalFormatting>
  <conditionalFormatting sqref="O183">
    <cfRule type="containsErrors" dxfId="323" priority="417">
      <formula>ISERROR(O183)</formula>
    </cfRule>
  </conditionalFormatting>
  <conditionalFormatting sqref="O187">
    <cfRule type="containsErrors" dxfId="322" priority="416">
      <formula>ISERROR(O187)</formula>
    </cfRule>
  </conditionalFormatting>
  <conditionalFormatting sqref="O188">
    <cfRule type="containsErrors" dxfId="321" priority="415">
      <formula>ISERROR(O188)</formula>
    </cfRule>
  </conditionalFormatting>
  <conditionalFormatting sqref="O191">
    <cfRule type="containsErrors" dxfId="320" priority="414">
      <formula>ISERROR(O191)</formula>
    </cfRule>
  </conditionalFormatting>
  <conditionalFormatting sqref="O192">
    <cfRule type="containsErrors" dxfId="319" priority="413">
      <formula>ISERROR(O192)</formula>
    </cfRule>
  </conditionalFormatting>
  <conditionalFormatting sqref="O193">
    <cfRule type="containsErrors" dxfId="318" priority="412">
      <formula>ISERROR(O193)</formula>
    </cfRule>
  </conditionalFormatting>
  <conditionalFormatting sqref="O194">
    <cfRule type="containsErrors" dxfId="317" priority="411">
      <formula>ISERROR(O194)</formula>
    </cfRule>
  </conditionalFormatting>
  <conditionalFormatting sqref="O196">
    <cfRule type="containsErrors" dxfId="316" priority="410">
      <formula>ISERROR(O196)</formula>
    </cfRule>
  </conditionalFormatting>
  <conditionalFormatting sqref="O197">
    <cfRule type="containsErrors" dxfId="315" priority="409">
      <formula>ISERROR(O197)</formula>
    </cfRule>
  </conditionalFormatting>
  <conditionalFormatting sqref="O204">
    <cfRule type="containsErrors" dxfId="314" priority="408">
      <formula>ISERROR(O204)</formula>
    </cfRule>
  </conditionalFormatting>
  <conditionalFormatting sqref="O205">
    <cfRule type="containsErrors" dxfId="313" priority="407">
      <formula>ISERROR(O205)</formula>
    </cfRule>
  </conditionalFormatting>
  <conditionalFormatting sqref="O248">
    <cfRule type="containsErrors" dxfId="312" priority="406">
      <formula>ISERROR(O248)</formula>
    </cfRule>
  </conditionalFormatting>
  <conditionalFormatting sqref="O294">
    <cfRule type="containsErrors" dxfId="311" priority="405">
      <formula>ISERROR(O294)</formula>
    </cfRule>
  </conditionalFormatting>
  <conditionalFormatting sqref="O300">
    <cfRule type="containsErrors" dxfId="310" priority="404">
      <formula>ISERROR(O300)</formula>
    </cfRule>
  </conditionalFormatting>
  <conditionalFormatting sqref="O319">
    <cfRule type="containsErrors" dxfId="309" priority="403">
      <formula>ISERROR(O319)</formula>
    </cfRule>
  </conditionalFormatting>
  <conditionalFormatting sqref="O320">
    <cfRule type="containsErrors" dxfId="308" priority="402">
      <formula>ISERROR(O320)</formula>
    </cfRule>
  </conditionalFormatting>
  <conditionalFormatting sqref="O321">
    <cfRule type="containsErrors" dxfId="307" priority="401">
      <formula>ISERROR(O321)</formula>
    </cfRule>
  </conditionalFormatting>
  <conditionalFormatting sqref="O322">
    <cfRule type="containsErrors" dxfId="306" priority="400">
      <formula>ISERROR(O322)</formula>
    </cfRule>
  </conditionalFormatting>
  <conditionalFormatting sqref="O325">
    <cfRule type="containsErrors" dxfId="305" priority="399">
      <formula>ISERROR(O325)</formula>
    </cfRule>
  </conditionalFormatting>
  <conditionalFormatting sqref="O326">
    <cfRule type="containsErrors" dxfId="304" priority="398">
      <formula>ISERROR(O326)</formula>
    </cfRule>
  </conditionalFormatting>
  <conditionalFormatting sqref="O327">
    <cfRule type="containsErrors" dxfId="303" priority="397">
      <formula>ISERROR(O327)</formula>
    </cfRule>
  </conditionalFormatting>
  <conditionalFormatting sqref="O469">
    <cfRule type="containsErrors" dxfId="302" priority="396">
      <formula>ISERROR(O469)</formula>
    </cfRule>
  </conditionalFormatting>
  <conditionalFormatting sqref="O470">
    <cfRule type="containsErrors" dxfId="301" priority="395">
      <formula>ISERROR(O470)</formula>
    </cfRule>
  </conditionalFormatting>
  <conditionalFormatting sqref="O471">
    <cfRule type="containsErrors" dxfId="300" priority="394">
      <formula>ISERROR(O471)</formula>
    </cfRule>
  </conditionalFormatting>
  <conditionalFormatting sqref="O472">
    <cfRule type="containsErrors" dxfId="299" priority="393">
      <formula>ISERROR(O472)</formula>
    </cfRule>
  </conditionalFormatting>
  <conditionalFormatting sqref="O323">
    <cfRule type="containsErrors" dxfId="298" priority="391">
      <formula>ISERROR(O323)</formula>
    </cfRule>
  </conditionalFormatting>
  <conditionalFormatting sqref="O165">
    <cfRule type="containsErrors" dxfId="297" priority="390">
      <formula>ISERROR(O165)</formula>
    </cfRule>
  </conditionalFormatting>
  <conditionalFormatting sqref="O176">
    <cfRule type="containsErrors" dxfId="296" priority="389">
      <formula>ISERROR(O176)</formula>
    </cfRule>
  </conditionalFormatting>
  <conditionalFormatting sqref="O177">
    <cfRule type="containsErrors" dxfId="295" priority="388">
      <formula>ISERROR(O177)</formula>
    </cfRule>
  </conditionalFormatting>
  <conditionalFormatting sqref="O178">
    <cfRule type="containsErrors" dxfId="294" priority="387">
      <formula>ISERROR(O178)</formula>
    </cfRule>
  </conditionalFormatting>
  <conditionalFormatting sqref="O233">
    <cfRule type="containsErrors" dxfId="293" priority="386">
      <formula>ISERROR(O233)</formula>
    </cfRule>
  </conditionalFormatting>
  <conditionalFormatting sqref="O239">
    <cfRule type="containsErrors" dxfId="292" priority="385">
      <formula>ISERROR(O239)</formula>
    </cfRule>
  </conditionalFormatting>
  <conditionalFormatting sqref="O241">
    <cfRule type="containsErrors" dxfId="291" priority="384">
      <formula>ISERROR(O241)</formula>
    </cfRule>
  </conditionalFormatting>
  <conditionalFormatting sqref="O283">
    <cfRule type="containsErrors" dxfId="290" priority="383">
      <formula>ISERROR(O283)</formula>
    </cfRule>
  </conditionalFormatting>
  <conditionalFormatting sqref="O342">
    <cfRule type="containsErrors" dxfId="289" priority="382">
      <formula>ISERROR(O342)</formula>
    </cfRule>
  </conditionalFormatting>
  <conditionalFormatting sqref="O343">
    <cfRule type="containsErrors" dxfId="288" priority="381">
      <formula>ISERROR(O343)</formula>
    </cfRule>
  </conditionalFormatting>
  <conditionalFormatting sqref="O344">
    <cfRule type="containsErrors" dxfId="287" priority="380">
      <formula>ISERROR(O344)</formula>
    </cfRule>
  </conditionalFormatting>
  <conditionalFormatting sqref="O345">
    <cfRule type="containsErrors" dxfId="286" priority="379">
      <formula>ISERROR(O345)</formula>
    </cfRule>
  </conditionalFormatting>
  <conditionalFormatting sqref="O346">
    <cfRule type="containsErrors" dxfId="285" priority="378">
      <formula>ISERROR(O346)</formula>
    </cfRule>
  </conditionalFormatting>
  <conditionalFormatting sqref="O347">
    <cfRule type="containsErrors" dxfId="284" priority="377">
      <formula>ISERROR(O347)</formula>
    </cfRule>
  </conditionalFormatting>
  <conditionalFormatting sqref="O367">
    <cfRule type="containsErrors" dxfId="283" priority="376">
      <formula>ISERROR(O367)</formula>
    </cfRule>
  </conditionalFormatting>
  <conditionalFormatting sqref="O438">
    <cfRule type="containsErrors" dxfId="282" priority="375">
      <formula>ISERROR(O438)</formula>
    </cfRule>
  </conditionalFormatting>
  <conditionalFormatting sqref="O439">
    <cfRule type="containsErrors" dxfId="281" priority="374">
      <formula>ISERROR(O439)</formula>
    </cfRule>
  </conditionalFormatting>
  <conditionalFormatting sqref="O440">
    <cfRule type="containsErrors" dxfId="280" priority="373">
      <formula>ISERROR(O440)</formula>
    </cfRule>
  </conditionalFormatting>
  <conditionalFormatting sqref="O441">
    <cfRule type="containsErrors" dxfId="279" priority="372">
      <formula>ISERROR(O441)</formula>
    </cfRule>
  </conditionalFormatting>
  <conditionalFormatting sqref="O443">
    <cfRule type="containsErrors" dxfId="278" priority="371">
      <formula>ISERROR(O443)</formula>
    </cfRule>
  </conditionalFormatting>
  <conditionalFormatting sqref="O444">
    <cfRule type="containsErrors" dxfId="277" priority="370">
      <formula>ISERROR(O444)</formula>
    </cfRule>
  </conditionalFormatting>
  <conditionalFormatting sqref="O450">
    <cfRule type="containsErrors" dxfId="276" priority="369">
      <formula>ISERROR(O450)</formula>
    </cfRule>
  </conditionalFormatting>
  <conditionalFormatting sqref="O458">
    <cfRule type="containsErrors" dxfId="275" priority="368">
      <formula>ISERROR(O458)</formula>
    </cfRule>
  </conditionalFormatting>
  <conditionalFormatting sqref="D47 D49">
    <cfRule type="containsErrors" dxfId="274" priority="342">
      <formula>ISERROR(D47)</formula>
    </cfRule>
  </conditionalFormatting>
  <conditionalFormatting sqref="D48">
    <cfRule type="containsErrors" dxfId="273" priority="340">
      <formula>ISERROR(D48)</formula>
    </cfRule>
  </conditionalFormatting>
  <conditionalFormatting sqref="D50">
    <cfRule type="containsErrors" dxfId="272" priority="339">
      <formula>ISERROR(D50)</formula>
    </cfRule>
  </conditionalFormatting>
  <conditionalFormatting sqref="D51">
    <cfRule type="containsErrors" dxfId="271" priority="338">
      <formula>ISERROR(D51)</formula>
    </cfRule>
  </conditionalFormatting>
  <conditionalFormatting sqref="D38:D39 D41:D45">
    <cfRule type="containsErrors" dxfId="270" priority="344">
      <formula>ISERROR(D38)</formula>
    </cfRule>
  </conditionalFormatting>
  <conditionalFormatting sqref="D52:D53">
    <cfRule type="containsErrors" dxfId="269" priority="343">
      <formula>ISERROR(D52)</formula>
    </cfRule>
  </conditionalFormatting>
  <conditionalFormatting sqref="D46">
    <cfRule type="containsErrors" dxfId="268" priority="341">
      <formula>ISERROR(D46)</formula>
    </cfRule>
  </conditionalFormatting>
  <conditionalFormatting sqref="D40">
    <cfRule type="containsErrors" dxfId="267" priority="337">
      <formula>ISERROR(D40)</formula>
    </cfRule>
  </conditionalFormatting>
  <conditionalFormatting sqref="F38:G45">
    <cfRule type="containsErrors" dxfId="266" priority="336">
      <formula>ISERROR(F38)</formula>
    </cfRule>
  </conditionalFormatting>
  <conditionalFormatting sqref="K39">
    <cfRule type="containsErrors" dxfId="265" priority="334">
      <formula>ISERROR(K39)</formula>
    </cfRule>
  </conditionalFormatting>
  <conditionalFormatting sqref="H39:J39">
    <cfRule type="containsErrors" dxfId="264" priority="333">
      <formula>ISERROR(H39)</formula>
    </cfRule>
  </conditionalFormatting>
  <conditionalFormatting sqref="H43">
    <cfRule type="containsErrors" dxfId="263" priority="327">
      <formula>ISERROR(H43)</formula>
    </cfRule>
  </conditionalFormatting>
  <conditionalFormatting sqref="K38">
    <cfRule type="containsErrors" dxfId="262" priority="332">
      <formula>ISERROR(K38)</formula>
    </cfRule>
  </conditionalFormatting>
  <conditionalFormatting sqref="J38">
    <cfRule type="containsErrors" dxfId="261" priority="331">
      <formula>ISERROR(J38)</formula>
    </cfRule>
  </conditionalFormatting>
  <conditionalFormatting sqref="I38">
    <cfRule type="containsErrors" dxfId="260" priority="330">
      <formula>ISERROR(I38)</formula>
    </cfRule>
  </conditionalFormatting>
  <conditionalFormatting sqref="H40">
    <cfRule type="containsErrors" dxfId="259" priority="329">
      <formula>ISERROR(H40)</formula>
    </cfRule>
  </conditionalFormatting>
  <conditionalFormatting sqref="H41">
    <cfRule type="containsErrors" dxfId="258" priority="328">
      <formula>ISERROR(H41)</formula>
    </cfRule>
  </conditionalFormatting>
  <conditionalFormatting sqref="H44">
    <cfRule type="containsErrors" dxfId="257" priority="326">
      <formula>ISERROR(H44)</formula>
    </cfRule>
  </conditionalFormatting>
  <conditionalFormatting sqref="H45">
    <cfRule type="containsErrors" dxfId="256" priority="325">
      <formula>ISERROR(H45)</formula>
    </cfRule>
  </conditionalFormatting>
  <conditionalFormatting sqref="K47">
    <cfRule type="containsErrors" dxfId="255" priority="323">
      <formula>ISERROR(K47)</formula>
    </cfRule>
  </conditionalFormatting>
  <conditionalFormatting sqref="H46">
    <cfRule type="containsErrors" dxfId="254" priority="324">
      <formula>ISERROR(H46)</formula>
    </cfRule>
  </conditionalFormatting>
  <conditionalFormatting sqref="H47 J47">
    <cfRule type="containsErrors" dxfId="253" priority="322">
      <formula>ISERROR(H47)</formula>
    </cfRule>
  </conditionalFormatting>
  <conditionalFormatting sqref="H42">
    <cfRule type="containsErrors" dxfId="252" priority="320">
      <formula>ISERROR(H42)</formula>
    </cfRule>
  </conditionalFormatting>
  <conditionalFormatting sqref="H55">
    <cfRule type="containsErrors" dxfId="251" priority="321">
      <formula>ISERROR(H55)</formula>
    </cfRule>
  </conditionalFormatting>
  <conditionalFormatting sqref="H38">
    <cfRule type="containsErrors" dxfId="250" priority="319">
      <formula>ISERROR(H38)</formula>
    </cfRule>
  </conditionalFormatting>
  <conditionalFormatting sqref="I47">
    <cfRule type="containsErrors" dxfId="249" priority="318">
      <formula>ISERROR(I47)</formula>
    </cfRule>
  </conditionalFormatting>
  <conditionalFormatting sqref="I40">
    <cfRule type="containsErrors" dxfId="248" priority="317">
      <formula>ISERROR(I40)</formula>
    </cfRule>
  </conditionalFormatting>
  <conditionalFormatting sqref="J40">
    <cfRule type="containsErrors" dxfId="247" priority="315">
      <formula>ISERROR(J40)</formula>
    </cfRule>
  </conditionalFormatting>
  <conditionalFormatting sqref="K40">
    <cfRule type="containsErrors" dxfId="246" priority="316">
      <formula>ISERROR(K40)</formula>
    </cfRule>
  </conditionalFormatting>
  <conditionalFormatting sqref="K45">
    <cfRule type="containsErrors" dxfId="245" priority="298">
      <formula>ISERROR(K45)</formula>
    </cfRule>
  </conditionalFormatting>
  <conditionalFormatting sqref="I45">
    <cfRule type="containsErrors" dxfId="244" priority="299">
      <formula>ISERROR(I45)</formula>
    </cfRule>
  </conditionalFormatting>
  <conditionalFormatting sqref="J44">
    <cfRule type="containsErrors" dxfId="243" priority="300">
      <formula>ISERROR(J44)</formula>
    </cfRule>
  </conditionalFormatting>
  <conditionalFormatting sqref="H54">
    <cfRule type="containsErrors" dxfId="242" priority="314">
      <formula>ISERROR(H54)</formula>
    </cfRule>
  </conditionalFormatting>
  <conditionalFormatting sqref="I55">
    <cfRule type="containsErrors" dxfId="241" priority="313">
      <formula>ISERROR(I55)</formula>
    </cfRule>
  </conditionalFormatting>
  <conditionalFormatting sqref="J55">
    <cfRule type="containsErrors" dxfId="240" priority="311">
      <formula>ISERROR(J55)</formula>
    </cfRule>
  </conditionalFormatting>
  <conditionalFormatting sqref="K55">
    <cfRule type="containsErrors" dxfId="239" priority="312">
      <formula>ISERROR(K55)</formula>
    </cfRule>
  </conditionalFormatting>
  <conditionalFormatting sqref="J48">
    <cfRule type="containsErrors" dxfId="238" priority="290">
      <formula>ISERROR(J48)</formula>
    </cfRule>
  </conditionalFormatting>
  <conditionalFormatting sqref="I41">
    <cfRule type="containsErrors" dxfId="237" priority="310">
      <formula>ISERROR(I41)</formula>
    </cfRule>
  </conditionalFormatting>
  <conditionalFormatting sqref="J41">
    <cfRule type="containsErrors" dxfId="236" priority="308">
      <formula>ISERROR(J41)</formula>
    </cfRule>
  </conditionalFormatting>
  <conditionalFormatting sqref="K41">
    <cfRule type="containsErrors" dxfId="235" priority="309">
      <formula>ISERROR(K41)</formula>
    </cfRule>
  </conditionalFormatting>
  <conditionalFormatting sqref="K42">
    <cfRule type="containsErrors" dxfId="234" priority="307">
      <formula>ISERROR(K42)</formula>
    </cfRule>
  </conditionalFormatting>
  <conditionalFormatting sqref="I42">
    <cfRule type="containsErrors" dxfId="233" priority="306">
      <formula>ISERROR(I42)</formula>
    </cfRule>
  </conditionalFormatting>
  <conditionalFormatting sqref="I43">
    <cfRule type="containsErrors" dxfId="232" priority="305">
      <formula>ISERROR(I43)</formula>
    </cfRule>
  </conditionalFormatting>
  <conditionalFormatting sqref="J43">
    <cfRule type="containsErrors" dxfId="231" priority="303">
      <formula>ISERROR(J43)</formula>
    </cfRule>
  </conditionalFormatting>
  <conditionalFormatting sqref="K43">
    <cfRule type="containsErrors" dxfId="230" priority="304">
      <formula>ISERROR(K43)</formula>
    </cfRule>
  </conditionalFormatting>
  <conditionalFormatting sqref="I44">
    <cfRule type="containsErrors" dxfId="229" priority="302">
      <formula>ISERROR(I44)</formula>
    </cfRule>
  </conditionalFormatting>
  <conditionalFormatting sqref="K44">
    <cfRule type="containsErrors" dxfId="228" priority="301">
      <formula>ISERROR(K44)</formula>
    </cfRule>
  </conditionalFormatting>
  <conditionalFormatting sqref="J45">
    <cfRule type="containsErrors" dxfId="227" priority="297">
      <formula>ISERROR(J45)</formula>
    </cfRule>
  </conditionalFormatting>
  <conditionalFormatting sqref="I46">
    <cfRule type="containsErrors" dxfId="226" priority="296">
      <formula>ISERROR(I46)</formula>
    </cfRule>
  </conditionalFormatting>
  <conditionalFormatting sqref="J46">
    <cfRule type="containsErrors" dxfId="225" priority="294">
      <formula>ISERROR(J46)</formula>
    </cfRule>
  </conditionalFormatting>
  <conditionalFormatting sqref="K46">
    <cfRule type="containsErrors" dxfId="224" priority="295">
      <formula>ISERROR(K46)</formula>
    </cfRule>
  </conditionalFormatting>
  <conditionalFormatting sqref="H48">
    <cfRule type="containsErrors" dxfId="223" priority="293">
      <formula>ISERROR(H48)</formula>
    </cfRule>
  </conditionalFormatting>
  <conditionalFormatting sqref="I48">
    <cfRule type="containsErrors" dxfId="222" priority="292">
      <formula>ISERROR(I48)</formula>
    </cfRule>
  </conditionalFormatting>
  <conditionalFormatting sqref="K48">
    <cfRule type="containsErrors" dxfId="221" priority="291">
      <formula>ISERROR(K48)</formula>
    </cfRule>
  </conditionalFormatting>
  <conditionalFormatting sqref="J49">
    <cfRule type="containsErrors" dxfId="220" priority="286">
      <formula>ISERROR(J49)</formula>
    </cfRule>
  </conditionalFormatting>
  <conditionalFormatting sqref="H49">
    <cfRule type="containsErrors" dxfId="219" priority="289">
      <formula>ISERROR(H49)</formula>
    </cfRule>
  </conditionalFormatting>
  <conditionalFormatting sqref="I49">
    <cfRule type="containsErrors" dxfId="218" priority="288">
      <formula>ISERROR(I49)</formula>
    </cfRule>
  </conditionalFormatting>
  <conditionalFormatting sqref="K49">
    <cfRule type="containsErrors" dxfId="217" priority="287">
      <formula>ISERROR(K49)</formula>
    </cfRule>
  </conditionalFormatting>
  <conditionalFormatting sqref="H50">
    <cfRule type="containsErrors" dxfId="216" priority="285">
      <formula>ISERROR(H50)</formula>
    </cfRule>
  </conditionalFormatting>
  <conditionalFormatting sqref="H52">
    <cfRule type="containsErrors" dxfId="215" priority="335">
      <formula>ISERROR(H52)</formula>
    </cfRule>
  </conditionalFormatting>
  <conditionalFormatting sqref="J50">
    <cfRule type="containsErrors" dxfId="214" priority="282">
      <formula>ISERROR(J50)</formula>
    </cfRule>
  </conditionalFormatting>
  <conditionalFormatting sqref="I50">
    <cfRule type="containsErrors" dxfId="213" priority="284">
      <formula>ISERROR(I50)</formula>
    </cfRule>
  </conditionalFormatting>
  <conditionalFormatting sqref="K50">
    <cfRule type="containsErrors" dxfId="212" priority="283">
      <formula>ISERROR(K50)</formula>
    </cfRule>
  </conditionalFormatting>
  <conditionalFormatting sqref="J51">
    <cfRule type="containsErrors" dxfId="211" priority="279">
      <formula>ISERROR(J51)</formula>
    </cfRule>
  </conditionalFormatting>
  <conditionalFormatting sqref="I51">
    <cfRule type="containsErrors" dxfId="210" priority="281">
      <formula>ISERROR(I51)</formula>
    </cfRule>
  </conditionalFormatting>
  <conditionalFormatting sqref="K51">
    <cfRule type="containsErrors" dxfId="209" priority="280">
      <formula>ISERROR(K51)</formula>
    </cfRule>
  </conditionalFormatting>
  <conditionalFormatting sqref="J52">
    <cfRule type="containsErrors" dxfId="208" priority="276">
      <formula>ISERROR(J52)</formula>
    </cfRule>
  </conditionalFormatting>
  <conditionalFormatting sqref="I52">
    <cfRule type="containsErrors" dxfId="207" priority="278">
      <formula>ISERROR(I52)</formula>
    </cfRule>
  </conditionalFormatting>
  <conditionalFormatting sqref="K52">
    <cfRule type="containsErrors" dxfId="206" priority="277">
      <formula>ISERROR(K52)</formula>
    </cfRule>
  </conditionalFormatting>
  <conditionalFormatting sqref="J53">
    <cfRule type="containsErrors" dxfId="205" priority="273">
      <formula>ISERROR(J53)</formula>
    </cfRule>
  </conditionalFormatting>
  <conditionalFormatting sqref="I53">
    <cfRule type="containsErrors" dxfId="204" priority="275">
      <formula>ISERROR(I53)</formula>
    </cfRule>
  </conditionalFormatting>
  <conditionalFormatting sqref="K53">
    <cfRule type="containsErrors" dxfId="203" priority="274">
      <formula>ISERROR(K53)</formula>
    </cfRule>
  </conditionalFormatting>
  <conditionalFormatting sqref="J54">
    <cfRule type="containsErrors" dxfId="202" priority="270">
      <formula>ISERROR(J54)</formula>
    </cfRule>
  </conditionalFormatting>
  <conditionalFormatting sqref="I54">
    <cfRule type="containsErrors" dxfId="201" priority="272">
      <formula>ISERROR(I54)</formula>
    </cfRule>
  </conditionalFormatting>
  <conditionalFormatting sqref="K54">
    <cfRule type="containsErrors" dxfId="200" priority="271">
      <formula>ISERROR(K54)</formula>
    </cfRule>
  </conditionalFormatting>
  <conditionalFormatting sqref="J42">
    <cfRule type="containsErrors" dxfId="199" priority="269">
      <formula>ISERROR(J42)</formula>
    </cfRule>
  </conditionalFormatting>
  <conditionalFormatting sqref="N37:N55">
    <cfRule type="cellIs" dxfId="198" priority="268" operator="equal">
      <formula>0</formula>
    </cfRule>
  </conditionalFormatting>
  <conditionalFormatting sqref="O51:O54">
    <cfRule type="containsErrors" dxfId="197" priority="267">
      <formula>ISERROR(O51)</formula>
    </cfRule>
  </conditionalFormatting>
  <conditionalFormatting sqref="O46">
    <cfRule type="containsErrors" dxfId="196" priority="266">
      <formula>ISERROR(O46)</formula>
    </cfRule>
  </conditionalFormatting>
  <conditionalFormatting sqref="O43">
    <cfRule type="containsErrors" dxfId="195" priority="265">
      <formula>ISERROR(O43)</formula>
    </cfRule>
  </conditionalFormatting>
  <conditionalFormatting sqref="O44">
    <cfRule type="containsErrors" dxfId="194" priority="264">
      <formula>ISERROR(O44)</formula>
    </cfRule>
  </conditionalFormatting>
  <conditionalFormatting sqref="O45">
    <cfRule type="containsErrors" dxfId="193" priority="263">
      <formula>ISERROR(O45)</formula>
    </cfRule>
  </conditionalFormatting>
  <conditionalFormatting sqref="O50">
    <cfRule type="containsErrors" dxfId="192" priority="262">
      <formula>ISERROR(O50)</formula>
    </cfRule>
  </conditionalFormatting>
  <conditionalFormatting sqref="O55">
    <cfRule type="containsErrors" dxfId="191" priority="261">
      <formula>ISERROR(O55)</formula>
    </cfRule>
  </conditionalFormatting>
  <conditionalFormatting sqref="O42">
    <cfRule type="containsErrors" dxfId="190" priority="260">
      <formula>ISERROR(O42)</formula>
    </cfRule>
  </conditionalFormatting>
  <conditionalFormatting sqref="O38:O40">
    <cfRule type="containsErrors" dxfId="189" priority="259">
      <formula>ISERROR(O38)</formula>
    </cfRule>
  </conditionalFormatting>
  <conditionalFormatting sqref="O47">
    <cfRule type="containsErrors" dxfId="188" priority="258">
      <formula>ISERROR(O47)</formula>
    </cfRule>
  </conditionalFormatting>
  <conditionalFormatting sqref="O48">
    <cfRule type="containsErrors" dxfId="187" priority="257">
      <formula>ISERROR(O48)</formula>
    </cfRule>
  </conditionalFormatting>
  <conditionalFormatting sqref="O49">
    <cfRule type="containsErrors" dxfId="186" priority="256">
      <formula>ISERROR(O49)</formula>
    </cfRule>
  </conditionalFormatting>
  <conditionalFormatting sqref="O41">
    <cfRule type="containsErrors" dxfId="185" priority="255">
      <formula>ISERROR(O41)</formula>
    </cfRule>
  </conditionalFormatting>
  <conditionalFormatting sqref="P37:P38">
    <cfRule type="cellIs" dxfId="184" priority="252" operator="equal">
      <formula>0</formula>
    </cfRule>
  </conditionalFormatting>
  <conditionalFormatting sqref="P39:P55">
    <cfRule type="cellIs" dxfId="183" priority="251" operator="equal">
      <formula>0</formula>
    </cfRule>
  </conditionalFormatting>
  <conditionalFormatting sqref="Q38:Q55">
    <cfRule type="containsErrors" dxfId="182" priority="248">
      <formula>ISERROR(Q38)</formula>
    </cfRule>
  </conditionalFormatting>
  <conditionalFormatting sqref="U38:U55">
    <cfRule type="containsErrors" dxfId="181" priority="247">
      <formula>ISERROR(U38)</formula>
    </cfRule>
  </conditionalFormatting>
  <conditionalFormatting sqref="R38:T55">
    <cfRule type="containsErrors" dxfId="180" priority="246">
      <formula>ISERROR(R38)</formula>
    </cfRule>
  </conditionalFormatting>
  <conditionalFormatting sqref="V38:W55">
    <cfRule type="containsErrors" dxfId="179" priority="245">
      <formula>ISERROR(V38)</formula>
    </cfRule>
  </conditionalFormatting>
  <conditionalFormatting sqref="W38:W55">
    <cfRule type="expression" dxfId="178" priority="235">
      <formula>$AC38=1</formula>
    </cfRule>
    <cfRule type="expression" dxfId="177" priority="236">
      <formula>$AC38=5</formula>
    </cfRule>
    <cfRule type="expression" dxfId="176" priority="237">
      <formula>$AC38=4</formula>
    </cfRule>
    <cfRule type="expression" dxfId="175" priority="238" stopIfTrue="1">
      <formula>$AC38=3</formula>
    </cfRule>
    <cfRule type="expression" dxfId="174" priority="239">
      <formula>$AC38=2</formula>
    </cfRule>
  </conditionalFormatting>
  <conditionalFormatting sqref="V38:V55">
    <cfRule type="expression" dxfId="173" priority="241" stopIfTrue="1">
      <formula>V38="CON AVANCE"</formula>
    </cfRule>
  </conditionalFormatting>
  <conditionalFormatting sqref="V38:V55">
    <cfRule type="expression" dxfId="172" priority="240" stopIfTrue="1">
      <formula>V38="CUMPLIDA"</formula>
    </cfRule>
    <cfRule type="expression" dxfId="171" priority="243" stopIfTrue="1">
      <formula>V38="PRÓXIMA A VENCER"</formula>
    </cfRule>
    <cfRule type="expression" dxfId="170" priority="244" stopIfTrue="1">
      <formula>V38="VENCIDA"</formula>
    </cfRule>
  </conditionalFormatting>
  <conditionalFormatting sqref="V38:V55">
    <cfRule type="expression" dxfId="169" priority="242">
      <formula>V38="EN TERMINO"</formula>
    </cfRule>
  </conditionalFormatting>
  <conditionalFormatting sqref="Z38:Z56">
    <cfRule type="containsErrors" dxfId="168" priority="228">
      <formula>ISERROR(Z38)</formula>
    </cfRule>
  </conditionalFormatting>
  <conditionalFormatting sqref="AA38:AA55">
    <cfRule type="containsErrors" dxfId="167" priority="227">
      <formula>ISERROR(AA38)</formula>
    </cfRule>
  </conditionalFormatting>
  <conditionalFormatting sqref="D386">
    <cfRule type="containsErrors" dxfId="166" priority="226">
      <formula>ISERROR(D386)</formula>
    </cfRule>
  </conditionalFormatting>
  <conditionalFormatting sqref="L37:M37">
    <cfRule type="containsErrors" dxfId="165" priority="222">
      <formula>ISERROR(L37)</formula>
    </cfRule>
  </conditionalFormatting>
  <conditionalFormatting sqref="Q37">
    <cfRule type="containsErrors" dxfId="164" priority="221">
      <formula>ISERROR(Q37)</formula>
    </cfRule>
  </conditionalFormatting>
  <conditionalFormatting sqref="U37">
    <cfRule type="containsErrors" dxfId="163" priority="220">
      <formula>ISERROR(U37)</formula>
    </cfRule>
  </conditionalFormatting>
  <conditionalFormatting sqref="W37">
    <cfRule type="expression" dxfId="162" priority="208">
      <formula>$AC37=1</formula>
    </cfRule>
    <cfRule type="expression" dxfId="161" priority="209">
      <formula>$AC37=5</formula>
    </cfRule>
    <cfRule type="expression" dxfId="160" priority="210">
      <formula>$AC37=4</formula>
    </cfRule>
    <cfRule type="expression" dxfId="159" priority="211" stopIfTrue="1">
      <formula>$AC37=3</formula>
    </cfRule>
    <cfRule type="expression" dxfId="158" priority="212">
      <formula>$AC37=2</formula>
    </cfRule>
  </conditionalFormatting>
  <conditionalFormatting sqref="V37">
    <cfRule type="expression" dxfId="157" priority="214" stopIfTrue="1">
      <formula>V37="CON AVANCE"</formula>
    </cfRule>
  </conditionalFormatting>
  <conditionalFormatting sqref="V37">
    <cfRule type="expression" dxfId="156" priority="213" stopIfTrue="1">
      <formula>V37="CUMPLIDA"</formula>
    </cfRule>
    <cfRule type="expression" dxfId="155" priority="216" stopIfTrue="1">
      <formula>V37="PRÓXIMA A VENCER"</formula>
    </cfRule>
    <cfRule type="expression" dxfId="154" priority="217" stopIfTrue="1">
      <formula>V37="VENCIDA"</formula>
    </cfRule>
  </conditionalFormatting>
  <conditionalFormatting sqref="V37">
    <cfRule type="expression" dxfId="153" priority="215">
      <formula>V37="EN TERMINO"</formula>
    </cfRule>
  </conditionalFormatting>
  <conditionalFormatting sqref="AA37">
    <cfRule type="containsErrors" dxfId="152" priority="204">
      <formula>ISERROR(AA37)</formula>
    </cfRule>
  </conditionalFormatting>
  <conditionalFormatting sqref="R37:T37">
    <cfRule type="containsErrors" dxfId="151" priority="203">
      <formula>ISERROR(R37)</formula>
    </cfRule>
  </conditionalFormatting>
  <conditionalFormatting sqref="V37:W37">
    <cfRule type="containsErrors" dxfId="150" priority="202">
      <formula>ISERROR(V37)</formula>
    </cfRule>
  </conditionalFormatting>
  <conditionalFormatting sqref="O36 X36:Y36 D36:K36">
    <cfRule type="containsErrors" dxfId="149" priority="200">
      <formula>ISERROR(D36)</formula>
    </cfRule>
  </conditionalFormatting>
  <conditionalFormatting sqref="N36">
    <cfRule type="cellIs" dxfId="148" priority="198" operator="equal">
      <formula>0</formula>
    </cfRule>
  </conditionalFormatting>
  <conditionalFormatting sqref="L36:M36">
    <cfRule type="containsErrors" dxfId="147" priority="194">
      <formula>ISERROR(L36)</formula>
    </cfRule>
  </conditionalFormatting>
  <conditionalFormatting sqref="Q36">
    <cfRule type="containsErrors" dxfId="146" priority="193">
      <formula>ISERROR(Q36)</formula>
    </cfRule>
  </conditionalFormatting>
  <conditionalFormatting sqref="U36">
    <cfRule type="containsErrors" dxfId="145" priority="192">
      <formula>ISERROR(U36)</formula>
    </cfRule>
  </conditionalFormatting>
  <conditionalFormatting sqref="R36:T36">
    <cfRule type="containsErrors" dxfId="144" priority="191">
      <formula>ISERROR(R36)</formula>
    </cfRule>
  </conditionalFormatting>
  <conditionalFormatting sqref="V36:W36">
    <cfRule type="containsErrors" dxfId="143" priority="190">
      <formula>ISERROR(V36)</formula>
    </cfRule>
  </conditionalFormatting>
  <conditionalFormatting sqref="W36">
    <cfRule type="expression" dxfId="142" priority="180">
      <formula>$AC36=1</formula>
    </cfRule>
    <cfRule type="expression" dxfId="141" priority="181">
      <formula>$AC36=5</formula>
    </cfRule>
    <cfRule type="expression" dxfId="140" priority="182">
      <formula>$AC36=4</formula>
    </cfRule>
    <cfRule type="expression" dxfId="139" priority="183" stopIfTrue="1">
      <formula>$AC36=3</formula>
    </cfRule>
    <cfRule type="expression" dxfId="138" priority="184">
      <formula>$AC36=2</formula>
    </cfRule>
  </conditionalFormatting>
  <conditionalFormatting sqref="V36">
    <cfRule type="expression" dxfId="137" priority="186" stopIfTrue="1">
      <formula>V36="CON AVANCE"</formula>
    </cfRule>
  </conditionalFormatting>
  <conditionalFormatting sqref="V36">
    <cfRule type="expression" dxfId="136" priority="185" stopIfTrue="1">
      <formula>V36="CUMPLIDA"</formula>
    </cfRule>
    <cfRule type="expression" dxfId="135" priority="188" stopIfTrue="1">
      <formula>V36="PRÓXIMA A VENCER"</formula>
    </cfRule>
    <cfRule type="expression" dxfId="134" priority="189" stopIfTrue="1">
      <formula>V36="VENCIDA"</formula>
    </cfRule>
  </conditionalFormatting>
  <conditionalFormatting sqref="V36">
    <cfRule type="expression" dxfId="133" priority="187">
      <formula>V36="EN TERMINO"</formula>
    </cfRule>
  </conditionalFormatting>
  <conditionalFormatting sqref="Z36">
    <cfRule type="containsErrors" dxfId="132" priority="177">
      <formula>ISERROR(Z36)</formula>
    </cfRule>
  </conditionalFormatting>
  <conditionalFormatting sqref="AA36">
    <cfRule type="containsErrors" dxfId="131" priority="176">
      <formula>ISERROR(AA36)</formula>
    </cfRule>
  </conditionalFormatting>
  <conditionalFormatting sqref="D19:D23 D17">
    <cfRule type="containsErrors" dxfId="130" priority="175">
      <formula>ISERROR(D17)</formula>
    </cfRule>
  </conditionalFormatting>
  <conditionalFormatting sqref="D31:E32 O28:O32">
    <cfRule type="containsErrors" dxfId="129" priority="174">
      <formula>ISERROR(D28)</formula>
    </cfRule>
  </conditionalFormatting>
  <conditionalFormatting sqref="O35">
    <cfRule type="containsErrors" dxfId="128" priority="172">
      <formula>ISERROR(O35)</formula>
    </cfRule>
  </conditionalFormatting>
  <conditionalFormatting sqref="O33">
    <cfRule type="containsErrors" dxfId="127" priority="173">
      <formula>ISERROR(O33)</formula>
    </cfRule>
  </conditionalFormatting>
  <conditionalFormatting sqref="E34">
    <cfRule type="containsErrors" dxfId="126" priority="171">
      <formula>ISERROR(E34)</formula>
    </cfRule>
  </conditionalFormatting>
  <conditionalFormatting sqref="D24:E24 D26:E26 D28:E28">
    <cfRule type="containsErrors" dxfId="125" priority="170">
      <formula>ISERROR(D24)</formula>
    </cfRule>
  </conditionalFormatting>
  <conditionalFormatting sqref="O26 H24:I25 H26">
    <cfRule type="containsErrors" dxfId="124" priority="169">
      <formula>ISERROR(H24)</formula>
    </cfRule>
  </conditionalFormatting>
  <conditionalFormatting sqref="O24:O25">
    <cfRule type="containsErrors" dxfId="123" priority="168">
      <formula>ISERROR(O24)</formula>
    </cfRule>
  </conditionalFormatting>
  <conditionalFormatting sqref="D25:E25">
    <cfRule type="containsErrors" dxfId="122" priority="167">
      <formula>ISERROR(D25)</formula>
    </cfRule>
  </conditionalFormatting>
  <conditionalFormatting sqref="O27">
    <cfRule type="containsErrors" dxfId="121" priority="166">
      <formula>ISERROR(O27)</formula>
    </cfRule>
  </conditionalFormatting>
  <conditionalFormatting sqref="D27:E27">
    <cfRule type="containsErrors" dxfId="120" priority="165">
      <formula>ISERROR(D27)</formula>
    </cfRule>
  </conditionalFormatting>
  <conditionalFormatting sqref="I26">
    <cfRule type="containsErrors" dxfId="119" priority="164">
      <formula>ISERROR(I26)</formula>
    </cfRule>
  </conditionalFormatting>
  <conditionalFormatting sqref="H27:I27">
    <cfRule type="containsErrors" dxfId="118" priority="163">
      <formula>ISERROR(H27)</formula>
    </cfRule>
  </conditionalFormatting>
  <conditionalFormatting sqref="D29:E29">
    <cfRule type="containsErrors" dxfId="117" priority="162">
      <formula>ISERROR(D29)</formula>
    </cfRule>
  </conditionalFormatting>
  <conditionalFormatting sqref="D30:E30">
    <cfRule type="containsErrors" dxfId="116" priority="161">
      <formula>ISERROR(D30)</formula>
    </cfRule>
  </conditionalFormatting>
  <conditionalFormatting sqref="H28:I28">
    <cfRule type="containsErrors" dxfId="115" priority="160">
      <formula>ISERROR(H28)</formula>
    </cfRule>
  </conditionalFormatting>
  <conditionalFormatting sqref="H29:I29">
    <cfRule type="containsErrors" dxfId="114" priority="159">
      <formula>ISERROR(H29)</formula>
    </cfRule>
  </conditionalFormatting>
  <conditionalFormatting sqref="I30">
    <cfRule type="containsErrors" dxfId="113" priority="158">
      <formula>ISERROR(I30)</formula>
    </cfRule>
  </conditionalFormatting>
  <conditionalFormatting sqref="H30">
    <cfRule type="containsErrors" dxfId="112" priority="157">
      <formula>ISERROR(H30)</formula>
    </cfRule>
  </conditionalFormatting>
  <conditionalFormatting sqref="H31:I31">
    <cfRule type="containsErrors" dxfId="111" priority="156">
      <formula>ISERROR(H31)</formula>
    </cfRule>
  </conditionalFormatting>
  <conditionalFormatting sqref="H32">
    <cfRule type="containsErrors" dxfId="110" priority="155">
      <formula>ISERROR(H32)</formula>
    </cfRule>
  </conditionalFormatting>
  <conditionalFormatting sqref="I32">
    <cfRule type="containsErrors" dxfId="109" priority="154">
      <formula>ISERROR(I32)</formula>
    </cfRule>
  </conditionalFormatting>
  <conditionalFormatting sqref="H33">
    <cfRule type="containsErrors" dxfId="108" priority="153">
      <formula>ISERROR(H33)</formula>
    </cfRule>
  </conditionalFormatting>
  <conditionalFormatting sqref="J33">
    <cfRule type="containsErrors" dxfId="107" priority="152">
      <formula>ISERROR(J33)</formula>
    </cfRule>
  </conditionalFormatting>
  <conditionalFormatting sqref="K33">
    <cfRule type="containsErrors" dxfId="106" priority="151">
      <formula>ISERROR(K33)</formula>
    </cfRule>
  </conditionalFormatting>
  <conditionalFormatting sqref="I33">
    <cfRule type="containsErrors" dxfId="105" priority="150">
      <formula>ISERROR(I33)</formula>
    </cfRule>
  </conditionalFormatting>
  <conditionalFormatting sqref="E35">
    <cfRule type="containsErrors" dxfId="104" priority="149">
      <formula>ISERROR(E35)</formula>
    </cfRule>
  </conditionalFormatting>
  <conditionalFormatting sqref="I34">
    <cfRule type="containsErrors" dxfId="103" priority="148">
      <formula>ISERROR(I34)</formula>
    </cfRule>
  </conditionalFormatting>
  <conditionalFormatting sqref="J34">
    <cfRule type="containsErrors" dxfId="102" priority="147">
      <formula>ISERROR(J34)</formula>
    </cfRule>
  </conditionalFormatting>
  <conditionalFormatting sqref="K34">
    <cfRule type="containsErrors" dxfId="101" priority="146">
      <formula>ISERROR(K34)</formula>
    </cfRule>
  </conditionalFormatting>
  <conditionalFormatting sqref="H34">
    <cfRule type="containsErrors" dxfId="100" priority="145">
      <formula>ISERROR(H34)</formula>
    </cfRule>
  </conditionalFormatting>
  <conditionalFormatting sqref="I35">
    <cfRule type="containsErrors" dxfId="99" priority="144">
      <formula>ISERROR(I35)</formula>
    </cfRule>
  </conditionalFormatting>
  <conditionalFormatting sqref="J35">
    <cfRule type="containsErrors" dxfId="98" priority="143">
      <formula>ISERROR(J35)</formula>
    </cfRule>
  </conditionalFormatting>
  <conditionalFormatting sqref="K35">
    <cfRule type="containsErrors" dxfId="97" priority="142">
      <formula>ISERROR(K35)</formula>
    </cfRule>
  </conditionalFormatting>
  <conditionalFormatting sqref="H35">
    <cfRule type="containsErrors" dxfId="96" priority="141">
      <formula>ISERROR(H35)</formula>
    </cfRule>
  </conditionalFormatting>
  <conditionalFormatting sqref="K17:K23 E17:G23">
    <cfRule type="containsErrors" dxfId="95" priority="140">
      <formula>ISERROR(E17)</formula>
    </cfRule>
  </conditionalFormatting>
  <conditionalFormatting sqref="O20">
    <cfRule type="containsErrors" dxfId="94" priority="137">
      <formula>ISERROR(O20)</formula>
    </cfRule>
  </conditionalFormatting>
  <conditionalFormatting sqref="O22">
    <cfRule type="containsErrors" dxfId="93" priority="136">
      <formula>ISERROR(O22)</formula>
    </cfRule>
  </conditionalFormatting>
  <conditionalFormatting sqref="O19">
    <cfRule type="containsErrors" dxfId="92" priority="135">
      <formula>ISERROR(O19)</formula>
    </cfRule>
  </conditionalFormatting>
  <conditionalFormatting sqref="O21">
    <cfRule type="containsErrors" dxfId="91" priority="134">
      <formula>ISERROR(O21)</formula>
    </cfRule>
  </conditionalFormatting>
  <conditionalFormatting sqref="O23">
    <cfRule type="containsErrors" dxfId="90" priority="133">
      <formula>ISERROR(O23)</formula>
    </cfRule>
  </conditionalFormatting>
  <conditionalFormatting sqref="H18:J23">
    <cfRule type="containsErrors" dxfId="89" priority="132">
      <formula>ISERROR(H18)</formula>
    </cfRule>
  </conditionalFormatting>
  <conditionalFormatting sqref="H17">
    <cfRule type="containsErrors" dxfId="88" priority="131">
      <formula>ISERROR(H17)</formula>
    </cfRule>
  </conditionalFormatting>
  <conditionalFormatting sqref="H17">
    <cfRule type="containsErrors" dxfId="87" priority="130">
      <formula>ISERROR(H17)</formula>
    </cfRule>
  </conditionalFormatting>
  <conditionalFormatting sqref="I17">
    <cfRule type="containsErrors" dxfId="86" priority="129">
      <formula>ISERROR(I17)</formula>
    </cfRule>
  </conditionalFormatting>
  <conditionalFormatting sqref="D18">
    <cfRule type="containsErrors" dxfId="85" priority="128">
      <formula>ISERROR(D18)</formula>
    </cfRule>
  </conditionalFormatting>
  <conditionalFormatting sqref="E33">
    <cfRule type="containsErrors" dxfId="84" priority="127">
      <formula>ISERROR(E33)</formula>
    </cfRule>
  </conditionalFormatting>
  <conditionalFormatting sqref="O34">
    <cfRule type="containsErrors" dxfId="83" priority="126">
      <formula>ISERROR(O34)</formula>
    </cfRule>
  </conditionalFormatting>
  <conditionalFormatting sqref="N17:N35">
    <cfRule type="cellIs" dxfId="82" priority="125" operator="equal">
      <formula>0</formula>
    </cfRule>
  </conditionalFormatting>
  <conditionalFormatting sqref="O18">
    <cfRule type="containsErrors" dxfId="81" priority="124">
      <formula>ISERROR(O18)</formula>
    </cfRule>
  </conditionalFormatting>
  <conditionalFormatting sqref="O17">
    <cfRule type="containsErrors" dxfId="80" priority="123">
      <formula>ISERROR(O17)</formula>
    </cfRule>
  </conditionalFormatting>
  <conditionalFormatting sqref="A2:A535">
    <cfRule type="duplicateValues" dxfId="79" priority="4110"/>
  </conditionalFormatting>
  <conditionalFormatting sqref="A2:A535">
    <cfRule type="duplicateValues" dxfId="78" priority="4111"/>
    <cfRule type="duplicateValues" dxfId="77" priority="4112"/>
  </conditionalFormatting>
  <conditionalFormatting sqref="P17:P35">
    <cfRule type="cellIs" dxfId="76" priority="122" operator="equal">
      <formula>0</formula>
    </cfRule>
  </conditionalFormatting>
  <conditionalFormatting sqref="C16">
    <cfRule type="containsErrors" dxfId="75" priority="118">
      <formula>ISERROR(C16)</formula>
    </cfRule>
  </conditionalFormatting>
  <conditionalFormatting sqref="D16">
    <cfRule type="containsErrors" dxfId="74" priority="106">
      <formula>ISERROR(D16)</formula>
    </cfRule>
  </conditionalFormatting>
  <conditionalFormatting sqref="E16:G16 K16">
    <cfRule type="containsErrors" dxfId="73" priority="105">
      <formula>ISERROR(E16)</formula>
    </cfRule>
  </conditionalFormatting>
  <conditionalFormatting sqref="N16">
    <cfRule type="cellIs" dxfId="72" priority="104" operator="equal">
      <formula>0</formula>
    </cfRule>
  </conditionalFormatting>
  <conditionalFormatting sqref="O16">
    <cfRule type="containsErrors" dxfId="71" priority="103">
      <formula>ISERROR(O16)</formula>
    </cfRule>
  </conditionalFormatting>
  <conditionalFormatting sqref="H16:J16">
    <cfRule type="containsErrors" dxfId="70" priority="102">
      <formula>ISERROR(H16)</formula>
    </cfRule>
  </conditionalFormatting>
  <conditionalFormatting sqref="P16">
    <cfRule type="cellIs" dxfId="69" priority="101" operator="equal">
      <formula>0</formula>
    </cfRule>
  </conditionalFormatting>
  <conditionalFormatting sqref="X17:Y35 X2:Y2 X16 Y3:Y16 X3:X14">
    <cfRule type="containsErrors" dxfId="68" priority="94">
      <formula>ISERROR(X2)</formula>
    </cfRule>
  </conditionalFormatting>
  <conditionalFormatting sqref="Q2:Q35">
    <cfRule type="containsErrors" dxfId="67" priority="93">
      <formula>ISERROR(Q2)</formula>
    </cfRule>
  </conditionalFormatting>
  <conditionalFormatting sqref="U2:U35">
    <cfRule type="containsErrors" dxfId="66" priority="92">
      <formula>ISERROR(U2)</formula>
    </cfRule>
  </conditionalFormatting>
  <conditionalFormatting sqref="R2:T35">
    <cfRule type="containsErrors" dxfId="65" priority="91">
      <formula>ISERROR(R2)</formula>
    </cfRule>
  </conditionalFormatting>
  <conditionalFormatting sqref="V2:W35">
    <cfRule type="containsErrors" dxfId="64" priority="90">
      <formula>ISERROR(V2)</formula>
    </cfRule>
  </conditionalFormatting>
  <conditionalFormatting sqref="W2:W35">
    <cfRule type="expression" dxfId="63" priority="80">
      <formula>$AC2=1</formula>
    </cfRule>
    <cfRule type="expression" dxfId="62" priority="81">
      <formula>$AC2=5</formula>
    </cfRule>
    <cfRule type="expression" dxfId="61" priority="82">
      <formula>$AC2=4</formula>
    </cfRule>
    <cfRule type="expression" dxfId="60" priority="83" stopIfTrue="1">
      <formula>$AC2=3</formula>
    </cfRule>
    <cfRule type="expression" dxfId="59" priority="84">
      <formula>$AC2=2</formula>
    </cfRule>
  </conditionalFormatting>
  <conditionalFormatting sqref="V2:V35">
    <cfRule type="expression" dxfId="58" priority="86" stopIfTrue="1">
      <formula>V2="CON AVANCE"</formula>
    </cfRule>
  </conditionalFormatting>
  <conditionalFormatting sqref="V2:V35">
    <cfRule type="expression" dxfId="57" priority="85" stopIfTrue="1">
      <formula>V2="CUMPLIDA"</formula>
    </cfRule>
    <cfRule type="expression" dxfId="56" priority="88" stopIfTrue="1">
      <formula>V2="PRÓXIMA A VENCER"</formula>
    </cfRule>
    <cfRule type="expression" dxfId="55" priority="89" stopIfTrue="1">
      <formula>V2="VENCIDA"</formula>
    </cfRule>
  </conditionalFormatting>
  <conditionalFormatting sqref="V2:V35">
    <cfRule type="expression" dxfId="54" priority="87">
      <formula>V2="EN TERMINO"</formula>
    </cfRule>
  </conditionalFormatting>
  <conditionalFormatting sqref="Z2:Z35">
    <cfRule type="containsErrors" dxfId="53" priority="77">
      <formula>ISERROR(Z2)</formula>
    </cfRule>
  </conditionalFormatting>
  <conditionalFormatting sqref="AA2:AA35">
    <cfRule type="containsErrors" dxfId="52" priority="76">
      <formula>ISERROR(AA2)</formula>
    </cfRule>
  </conditionalFormatting>
  <conditionalFormatting sqref="AC2:AE535">
    <cfRule type="containsErrors" dxfId="51" priority="74">
      <formula>ISERROR(AC2)</formula>
    </cfRule>
  </conditionalFormatting>
  <conditionalFormatting sqref="AB2:AB535">
    <cfRule type="containsErrors" dxfId="50" priority="73">
      <formula>ISERROR(AB2)</formula>
    </cfRule>
  </conditionalFormatting>
  <conditionalFormatting sqref="Z37">
    <cfRule type="containsErrors" dxfId="49" priority="72">
      <formula>ISERROR(Z37)</formula>
    </cfRule>
  </conditionalFormatting>
  <conditionalFormatting sqref="C15">
    <cfRule type="containsErrors" dxfId="48" priority="68">
      <formula>ISERROR(C15)</formula>
    </cfRule>
  </conditionalFormatting>
  <conditionalFormatting sqref="K15 D15 O15 F15:G15">
    <cfRule type="containsErrors" dxfId="47" priority="67">
      <formula>ISERROR(D15)</formula>
    </cfRule>
  </conditionalFormatting>
  <conditionalFormatting sqref="N15">
    <cfRule type="cellIs" dxfId="46" priority="66" operator="equal">
      <formula>0</formula>
    </cfRule>
  </conditionalFormatting>
  <conditionalFormatting sqref="H15:J15">
    <cfRule type="containsErrors" dxfId="45" priority="65">
      <formula>ISERROR(H15)</formula>
    </cfRule>
  </conditionalFormatting>
  <conditionalFormatting sqref="P15">
    <cfRule type="cellIs" dxfId="44" priority="64" operator="equal">
      <formula>0</formula>
    </cfRule>
  </conditionalFormatting>
  <conditionalFormatting sqref="X15">
    <cfRule type="containsErrors" dxfId="43" priority="61">
      <formula>ISERROR(X15)</formula>
    </cfRule>
  </conditionalFormatting>
  <conditionalFormatting sqref="E15">
    <cfRule type="containsErrors" dxfId="42" priority="44">
      <formula>ISERROR(E15)</formula>
    </cfRule>
  </conditionalFormatting>
  <conditionalFormatting sqref="D5:D7 D2:D3">
    <cfRule type="containsErrors" dxfId="41" priority="41">
      <formula>ISERROR(D2)</formula>
    </cfRule>
  </conditionalFormatting>
  <conditionalFormatting sqref="N3:N14">
    <cfRule type="cellIs" dxfId="40" priority="40" operator="equal">
      <formula>0</formula>
    </cfRule>
  </conditionalFormatting>
  <conditionalFormatting sqref="D14">
    <cfRule type="containsErrors" dxfId="39" priority="39">
      <formula>ISERROR(D14)</formula>
    </cfRule>
  </conditionalFormatting>
  <conditionalFormatting sqref="D8 D10:D11">
    <cfRule type="containsErrors" dxfId="38" priority="38">
      <formula>ISERROR(D8)</formula>
    </cfRule>
  </conditionalFormatting>
  <conditionalFormatting sqref="H8:I9 H10">
    <cfRule type="containsErrors" dxfId="37" priority="37">
      <formula>ISERROR(H8)</formula>
    </cfRule>
  </conditionalFormatting>
  <conditionalFormatting sqref="D9">
    <cfRule type="containsErrors" dxfId="36" priority="36">
      <formula>ISERROR(D9)</formula>
    </cfRule>
  </conditionalFormatting>
  <conditionalFormatting sqref="I10">
    <cfRule type="containsErrors" dxfId="35" priority="35">
      <formula>ISERROR(I10)</formula>
    </cfRule>
  </conditionalFormatting>
  <conditionalFormatting sqref="D12">
    <cfRule type="containsErrors" dxfId="34" priority="34">
      <formula>ISERROR(D12)</formula>
    </cfRule>
  </conditionalFormatting>
  <conditionalFormatting sqref="D13">
    <cfRule type="containsErrors" dxfId="33" priority="33">
      <formula>ISERROR(D13)</formula>
    </cfRule>
  </conditionalFormatting>
  <conditionalFormatting sqref="H11:I11">
    <cfRule type="containsErrors" dxfId="32" priority="32">
      <formula>ISERROR(H11)</formula>
    </cfRule>
  </conditionalFormatting>
  <conditionalFormatting sqref="H12:I12">
    <cfRule type="containsErrors" dxfId="31" priority="31">
      <formula>ISERROR(H12)</formula>
    </cfRule>
  </conditionalFormatting>
  <conditionalFormatting sqref="I13">
    <cfRule type="containsErrors" dxfId="30" priority="30">
      <formula>ISERROR(I13)</formula>
    </cfRule>
  </conditionalFormatting>
  <conditionalFormatting sqref="H13">
    <cfRule type="containsErrors" dxfId="29" priority="29">
      <formula>ISERROR(H13)</formula>
    </cfRule>
  </conditionalFormatting>
  <conditionalFormatting sqref="H14:I14">
    <cfRule type="containsErrors" dxfId="28" priority="28">
      <formula>ISERROR(H14)</formula>
    </cfRule>
  </conditionalFormatting>
  <conditionalFormatting sqref="F2:G7 K2:K7">
    <cfRule type="containsErrors" dxfId="27" priority="27">
      <formula>ISERROR(F2)</formula>
    </cfRule>
  </conditionalFormatting>
  <conditionalFormatting sqref="N2">
    <cfRule type="cellIs" dxfId="26" priority="26" operator="equal">
      <formula>0</formula>
    </cfRule>
  </conditionalFormatting>
  <conditionalFormatting sqref="H2:J2 H4:J7">
    <cfRule type="containsErrors" dxfId="25" priority="25">
      <formula>ISERROR(H2)</formula>
    </cfRule>
  </conditionalFormatting>
  <conditionalFormatting sqref="H3">
    <cfRule type="containsErrors" dxfId="24" priority="24">
      <formula>ISERROR(H3)</formula>
    </cfRule>
  </conditionalFormatting>
  <conditionalFormatting sqref="H3">
    <cfRule type="containsErrors" dxfId="23" priority="23">
      <formula>ISERROR(H3)</formula>
    </cfRule>
  </conditionalFormatting>
  <conditionalFormatting sqref="I3">
    <cfRule type="containsErrors" dxfId="22" priority="22">
      <formula>ISERROR(I3)</formula>
    </cfRule>
  </conditionalFormatting>
  <conditionalFormatting sqref="D4">
    <cfRule type="containsErrors" dxfId="21" priority="21">
      <formula>ISERROR(D4)</formula>
    </cfRule>
  </conditionalFormatting>
  <conditionalFormatting sqref="O6">
    <cfRule type="containsErrors" dxfId="20" priority="20">
      <formula>ISERROR(O6)</formula>
    </cfRule>
  </conditionalFormatting>
  <conditionalFormatting sqref="O2">
    <cfRule type="containsErrors" dxfId="19" priority="19">
      <formula>ISERROR(O2)</formula>
    </cfRule>
  </conditionalFormatting>
  <conditionalFormatting sqref="O3">
    <cfRule type="containsErrors" dxfId="18" priority="18">
      <formula>ISERROR(O3)</formula>
    </cfRule>
  </conditionalFormatting>
  <conditionalFormatting sqref="O4">
    <cfRule type="containsErrors" dxfId="17" priority="17">
      <formula>ISERROR(O4)</formula>
    </cfRule>
  </conditionalFormatting>
  <conditionalFormatting sqref="O5">
    <cfRule type="containsErrors" dxfId="16" priority="16">
      <formula>ISERROR(O5)</formula>
    </cfRule>
  </conditionalFormatting>
  <conditionalFormatting sqref="O7">
    <cfRule type="containsErrors" dxfId="15" priority="15">
      <formula>ISERROR(O7)</formula>
    </cfRule>
  </conditionalFormatting>
  <conditionalFormatting sqref="O8">
    <cfRule type="containsErrors" dxfId="14" priority="14">
      <formula>ISERROR(O8)</formula>
    </cfRule>
  </conditionalFormatting>
  <conditionalFormatting sqref="O9">
    <cfRule type="containsErrors" dxfId="13" priority="13">
      <formula>ISERROR(O9)</formula>
    </cfRule>
  </conditionalFormatting>
  <conditionalFormatting sqref="O10">
    <cfRule type="containsErrors" dxfId="12" priority="12">
      <formula>ISERROR(O10)</formula>
    </cfRule>
  </conditionalFormatting>
  <conditionalFormatting sqref="O11">
    <cfRule type="containsErrors" dxfId="11" priority="11">
      <formula>ISERROR(O11)</formula>
    </cfRule>
  </conditionalFormatting>
  <conditionalFormatting sqref="O12">
    <cfRule type="containsErrors" dxfId="10" priority="10">
      <formula>ISERROR(O12)</formula>
    </cfRule>
  </conditionalFormatting>
  <conditionalFormatting sqref="O13">
    <cfRule type="containsErrors" dxfId="9" priority="9">
      <formula>ISERROR(O13)</formula>
    </cfRule>
  </conditionalFormatting>
  <conditionalFormatting sqref="O14">
    <cfRule type="containsErrors" dxfId="8" priority="8">
      <formula>ISERROR(O14)</formula>
    </cfRule>
  </conditionalFormatting>
  <conditionalFormatting sqref="E2:E14">
    <cfRule type="containsErrors" dxfId="7" priority="7">
      <formula>ISERROR(E2)</formula>
    </cfRule>
  </conditionalFormatting>
  <conditionalFormatting sqref="P2:P14">
    <cfRule type="cellIs" dxfId="6" priority="6" operator="equal">
      <formula>0</formula>
    </cfRule>
  </conditionalFormatting>
  <conditionalFormatting sqref="P36">
    <cfRule type="cellIs" dxfId="5" priority="3" operator="equal">
      <formula>0</formula>
    </cfRule>
  </conditionalFormatting>
  <dataValidations disablePrompts="1" count="3">
    <dataValidation type="whole" operator="greaterThanOrEqual" allowBlank="1" showInputMessage="1" showErrorMessage="1" sqref="JO336:JO337 TK336:TK337 ADG336:ADG337 ANC336:ANC337 AWY336:AWY337 BGU336:BGU337 BQQ336:BQQ337 CAM336:CAM337 CKI336:CKI337 CUE336:CUE337 DEA336:DEA337 DNW336:DNW337 DXS336:DXS337 EHO336:EHO337 ERK336:ERK337 FBG336:FBG337 FLC336:FLC337 FUY336:FUY337 GEU336:GEU337 GOQ336:GOQ337 GYM336:GYM337 HII336:HII337 HSE336:HSE337 ICA336:ICA337 ILW336:ILW337 IVS336:IVS337 JFO336:JFO337 JPK336:JPK337 JZG336:JZG337 KJC336:KJC337 KSY336:KSY337 LCU336:LCU337 LMQ336:LMQ337 LWM336:LWM337 MGI336:MGI337 MQE336:MQE337 NAA336:NAA337 NJW336:NJW337 NTS336:NTS337 ODO336:ODO337 ONK336:ONK337 OXG336:OXG337 PHC336:PHC337 PQY336:PQY337 QAU336:QAU337 QKQ336:QKQ337 QUM336:QUM337 REI336:REI337 ROE336:ROE337 RYA336:RYA337 SHW336:SHW337 SRS336:SRS337 TBO336:TBO337 TLK336:TLK337 TVG336:TVG337 UFC336:UFC337 UOY336:UOY337 UYU336:UYU337 VIQ336:VIQ337 VSM336:VSM337 WCI336:WCI337 WME336:WME337 WWA336:WWA337 JO333 TK333 ADG333 ANC333 AWY333 BGU333 BQQ333 CAM333 CKI333 CUE333 DEA333 DNW333 DXS333 EHO333 ERK333 FBG333 FLC333 FUY333 GEU333 GOQ333 GYM333 HII333 HSE333 ICA333 ILW333 IVS333 JFO333 JPK333 JZG333 KJC333 KSY333 LCU333 LMQ333 LWM333 MGI333 MQE333 NAA333 NJW333 NTS333 ODO333 ONK333 OXG333 PHC333 PQY333 QAU333 QKQ333 QUM333 REI333 ROE333 RYA333 SHW333 SRS333 TBO333 TLK333 TVG333 UFC333 UOY333 UYU333 VIQ333 VSM333 WCI333 WME333 WWA333 JO464:JO465 TK464:TK465 ADG464:ADG465 ANC464:ANC465 AWY464:AWY465 BGU464:BGU465 BQQ464:BQQ465 CAM464:CAM465 CKI464:CKI465 CUE464:CUE465 DEA464:DEA465 DNW464:DNW465 DXS464:DXS465 EHO464:EHO465 ERK464:ERK465 FBG464:FBG465 FLC464:FLC465 FUY464:FUY465 GEU464:GEU465 GOQ464:GOQ465 GYM464:GYM465 HII464:HII465 HSE464:HSE465 ICA464:ICA465 ILW464:ILW465 IVS464:IVS465 JFO464:JFO465 JPK464:JPK465 JZG464:JZG465 KJC464:KJC465 KSY464:KSY465 LCU464:LCU465 LMQ464:LMQ465 LWM464:LWM465 MGI464:MGI465 MQE464:MQE465 NAA464:NAA465 NJW464:NJW465 NTS464:NTS465 ODO464:ODO465 ONK464:ONK465 OXG464:OXG465 PHC464:PHC465 PQY464:PQY465 QAU464:QAU465 QKQ464:QKQ465 QUM464:QUM465 REI464:REI465 ROE464:ROE465 RYA464:RYA465 SHW464:SHW465 SRS464:SRS465 TBO464:TBO465 TLK464:TLK465 TVG464:TVG465 UFC464:UFC465 UOY464:UOY465 UYU464:UYU465 VIQ464:VIQ465 VSM464:VSM465 WCI464:WCI465 WME464:WME465 WWA464:WWA465 JO459 TK459 ADG459 ANC459 AWY459 BGU459 BQQ459 CAM459 CKI459 CUE459 DEA459 DNW459 DXS459 EHO459 ERK459 FBG459 FLC459 FUY459 GEU459 GOQ459 GYM459 HII459 HSE459 ICA459 ILW459 IVS459 JFO459 JPK459 JZG459 KJC459 KSY459 LCU459 LMQ459 LWM459 MGI459 MQE459 NAA459 NJW459 NTS459 ODO459 ONK459 OXG459 PHC459 PQY459 QAU459 QKQ459 QUM459 REI459 ROE459 RYA459 SHW459 SRS459 TBO459 TLK459 TVG459 UFC459 UOY459 UYU459 VIQ459 VSM459 WCI459 WME459 WWA459 WWA467 WME467 WCI467 VSM467 VIQ467 UYU467 UOY467 UFC467 TVG467 TLK467 TBO467 SRS467 SHW467 RYA467 ROE467 REI467 QUM467 QKQ467 QAU467 PQY467 PHC467 OXG467 ONK467 ODO467 NTS467 NJW467 NAA467 MQE467 MGI467 LWM467 LMQ467 LCU467 KSY467 KJC467 JZG467 JPK467 JFO467 IVS467 ILW467 ICA467 HSE467 HII467 GYM467 GOQ467 GEU467 FUY467 FLC467 FBG467 ERK467 EHO467 DXS467 DNW467 DEA467 CUE467 CKI467 CAM467 BQQ467 BGU467 AWY467 ANC467 ADG467 TK467 JO467 K178 K429:K430 JI429:JI430 TE429:TE430 ADA429:ADA430 AMW429:AMW430 AWS429:AWS430 BGO429:BGO430 BQK429:BQK430 CAG429:CAG430 CKC429:CKC430 CTY429:CTY430 DDU429:DDU430 DNQ429:DNQ430 DXM429:DXM430 EHI429:EHI430 ERE429:ERE430 FBA429:FBA430 FKW429:FKW430 FUS429:FUS430 GEO429:GEO430 GOK429:GOK430 GYG429:GYG430 HIC429:HIC430 HRY429:HRY430 IBU429:IBU430 ILQ429:ILQ430 IVM429:IVM430 JFI429:JFI430 JPE429:JPE430 JZA429:JZA430 KIW429:KIW430 KSS429:KSS430 LCO429:LCO430 LMK429:LMK430 LWG429:LWG430 MGC429:MGC430 MPY429:MPY430 MZU429:MZU430 NJQ429:NJQ430 NTM429:NTM430 ODI429:ODI430 ONE429:ONE430 OXA429:OXA430 PGW429:PGW430 PQS429:PQS430 QAO429:QAO430 QKK429:QKK430 QUG429:QUG430 REC429:REC430 RNY429:RNY430 RXU429:RXU430 SHQ429:SHQ430 SRM429:SRM430 TBI429:TBI430 TLE429:TLE430 TVA429:TVA430 UEW429:UEW430 UOS429:UOS430 UYO429:UYO430 VIK429:VIK430 VSG429:VSG430 WCC429:WCC430 WLY429:WLY430 WVU429:WVU430 JO354:JO355 TK354:TK355 ADG354:ADG355 ANC354:ANC355 AWY354:AWY355 BGU354:BGU355 BQQ354:BQQ355 CAM354:CAM355 CKI354:CKI355 CUE354:CUE355 DEA354:DEA355 DNW354:DNW355 DXS354:DXS355 EHO354:EHO355 ERK354:ERK355 FBG354:FBG355 FLC354:FLC355 FUY354:FUY355 GEU354:GEU355 GOQ354:GOQ355 GYM354:GYM355 HII354:HII355 HSE354:HSE355 ICA354:ICA355 ILW354:ILW355 IVS354:IVS355 JFO354:JFO355 JPK354:JPK355 JZG354:JZG355 KJC354:KJC355 KSY354:KSY355 LCU354:LCU355 LMQ354:LMQ355 LWM354:LWM355 MGI354:MGI355 MQE354:MQE355 NAA354:NAA355 NJW354:NJW355 NTS354:NTS355 ODO354:ODO355 ONK354:ONK355 OXG354:OXG355 PHC354:PHC355 PQY354:PQY355 QAU354:QAU355 QKQ354:QKQ355 QUM354:QUM355 REI354:REI355 ROE354:ROE355 RYA354:RYA355 SHW354:SHW355 SRS354:SRS355 TBO354:TBO355 TLK354:TLK355 TVG354:TVG355 UFC354:UFC355 UOY354:UOY355 UYU354:UYU355 VIQ354:VIQ355 VSM354:VSM355 WCI354:WCI355 WME354:WME355 WWA354:WWA355 K479:K535 WWA299:WWA301 WME299:WME301 WCI299:WCI301 VSM299:VSM301 VIQ299:VIQ301 UYU299:UYU301 UOY299:UOY301 UFC299:UFC301 TVG299:TVG301 TLK299:TLK301 TBO299:TBO301 SRS299:SRS301 SHW299:SHW301 RYA299:RYA301 ROE299:ROE301 REI299:REI301 QUM299:QUM301 QKQ299:QKQ301 QAU299:QAU301 PQY299:PQY301 PHC299:PHC301 OXG299:OXG301 ONK299:ONK301 ODO299:ODO301 NTS299:NTS301 NJW299:NJW301 NAA299:NAA301 MQE299:MQE301 MGI299:MGI301 LWM299:LWM301 LMQ299:LMQ301 LCU299:LCU301 KSY299:KSY301 KJC299:KJC301 JZG299:JZG301 JPK299:JPK301 JFO299:JFO301 IVS299:IVS301 ILW299:ILW301 ICA299:ICA301 HSE299:HSE301 HII299:HII301 GYM299:GYM301 GOQ299:GOQ301 GEU299:GEU301 FUY299:FUY301 FLC299:FLC301 FBG299:FBG301 ERK299:ERK301 EHO299:EHO301 DXS299:DXS301 DNW299:DNW301 DEA299:DEA301 CUE299:CUE301 CKI299:CKI301 CAM299:CAM301 BQQ299:BQQ301 BGU299:BGU301 AWY299:AWY301 ANC299:ANC301 ADG299:ADG301 TK299:TK301 JO299:JO301 WWA311:WWA319 WME311:WME319 WCI311:WCI319 VSM311:VSM319 VIQ311:VIQ319 UYU311:UYU319 UOY311:UOY319 UFC311:UFC319 TVG311:TVG319 TLK311:TLK319 TBO311:TBO319 SRS311:SRS319 SHW311:SHW319 RYA311:RYA319 ROE311:ROE319 REI311:REI319 QUM311:QUM319 QKQ311:QKQ319 QAU311:QAU319 PQY311:PQY319 PHC311:PHC319 OXG311:OXG319 ONK311:ONK319 ODO311:ODO319 NTS311:NTS319 NJW311:NJW319 NAA311:NAA319 MQE311:MQE319 MGI311:MGI319 LWM311:LWM319 LMQ311:LMQ319 LCU311:LCU319 KSY311:KSY319 KJC311:KJC319 JZG311:JZG319 JPK311:JPK319 JFO311:JFO319 IVS311:IVS319 ILW311:ILW319 ICA311:ICA319 HSE311:HSE319 HII311:HII319 GYM311:GYM319 GOQ311:GOQ319 GEU311:GEU319 FUY311:FUY319 FLC311:FLC319 FBG311:FBG319 ERK311:ERK319 EHO311:EHO319 DXS311:DXS319 DNW311:DNW319 DEA311:DEA319 CUE311:CUE319 CKI311:CKI319 CAM311:CAM319 BQQ311:BQQ319 BGU311:BGU319 AWY311:AWY319 ANC311:ANC319 ADG311:ADG319 TK311:TK319 JO311:JO319 L321 JO340 TK340 ADG340 ANC340 AWY340 BGU340 BQQ340 CAM340 CKI340 CUE340 DEA340 DNW340 DXS340 EHO340 ERK340 FBG340 FLC340 FUY340 GEU340 GOQ340 GYM340 HII340 HSE340 ICA340 ILW340 IVS340 JFO340 JPK340 JZG340 KJC340 KSY340 LCU340 LMQ340 LWM340 MGI340 MQE340 NAA340 NJW340 NTS340 ODO340 ONK340 OXG340 PHC340 PQY340 QAU340 QKQ340 QUM340 REI340 ROE340 RYA340 SHW340 SRS340 TBO340 TLK340 TVG340 UFC340 UOY340 UYU340 VIQ340 VSM340 WCI340 WME340 WWA340 WWA403:WWA406 WME403:WME406 WCI403:WCI406 VSM403:VSM406 VIQ403:VIQ406 UYU403:UYU406 UOY403:UOY406 UFC403:UFC406 TVG403:TVG406 TLK403:TLK406 TBO403:TBO406 SRS403:SRS406 SHW403:SHW406 RYA403:RYA406 ROE403:ROE406 REI403:REI406 QUM403:QUM406 QKQ403:QKQ406 QAU403:QAU406 PQY403:PQY406 PHC403:PHC406 OXG403:OXG406 ONK403:ONK406 ODO403:ODO406 NTS403:NTS406 NJW403:NJW406 NAA403:NAA406 MQE403:MQE406 MGI403:MGI406 LWM403:LWM406 LMQ403:LMQ406 LCU403:LCU406 KSY403:KSY406 KJC403:KJC406 JZG403:JZG406 JPK403:JPK406 JFO403:JFO406 IVS403:IVS406 ILW403:ILW406 ICA403:ICA406 HSE403:HSE406 HII403:HII406 GYM403:GYM406 GOQ403:GOQ406 GEU403:GEU406 FUY403:FUY406 FLC403:FLC406 FBG403:FBG406 ERK403:ERK406 EHO403:EHO406 DXS403:DXS406 DNW403:DNW406 DEA403:DEA406 CUE403:CUE406 CKI403:CKI406 CAM403:CAM406 BQQ403:BQQ406 BGU403:BGU406 AWY403:AWY406 ANC403:ANC406 ADG403:ADG406 TK403:TK406 JO403:JO406 K474:K477 JI474:JI477 TE474:TE477 ADA474:ADA477 AMW474:AMW477 AWS474:AWS477 BGO474:BGO477 BQK474:BQK477 CAG474:CAG477 CKC474:CKC477 CTY474:CTY477 DDU474:DDU477 DNQ474:DNQ477 DXM474:DXM477 EHI474:EHI477 ERE474:ERE477 FBA474:FBA477 FKW474:FKW477 FUS474:FUS477 GEO474:GEO477 GOK474:GOK477 GYG474:GYG477 HIC474:HIC477 HRY474:HRY477 IBU474:IBU477 ILQ474:ILQ477 IVM474:IVM477 JFI474:JFI477 JPE474:JPE477 JZA474:JZA477 KIW474:KIW477 KSS474:KSS477 LCO474:LCO477 LMK474:LMK477 LWG474:LWG477 MGC474:MGC477 MPY474:MPY477 MZU474:MZU477 NJQ474:NJQ477 NTM474:NTM477 ODI474:ODI477 ONE474:ONE477 OXA474:OXA477 PGW474:PGW477 PQS474:PQS477 QAO474:QAO477 QKK474:QKK477 QUG474:QUG477 REC474:REC477 RNY474:RNY477 RXU474:RXU477 SHQ474:SHQ477 SRM474:SRM477 TBI474:TBI477 TLE474:TLE477 TVA474:TVA477 UEW474:UEW477 UOS474:UOS477 UYO474:UYO477 VIK474:VIK477 VSG474:VSG477 WCC474:WCC477 WLY474:WLY477 WVU474:WVU477 JO387:JO388 TK387:TK388 ADG387:ADG388 ANC387:ANC388 AWY387:AWY388 BGU387:BGU388 BQQ387:BQQ388 CAM387:CAM388 CKI387:CKI388 CUE387:CUE388 DEA387:DEA388 DNW387:DNW388 DXS387:DXS388 EHO387:EHO388 ERK387:ERK388 FBG387:FBG388 FLC387:FLC388 FUY387:FUY388 GEU387:GEU388 GOQ387:GOQ388 GYM387:GYM388 HII387:HII388 HSE387:HSE388 ICA387:ICA388 ILW387:ILW388 IVS387:IVS388 JFO387:JFO388 JPK387:JPK388 JZG387:JZG388 KJC387:KJC388 KSY387:KSY388 LCU387:LCU388 LMQ387:LMQ388 LWM387:LWM388 MGI387:MGI388 MQE387:MQE388 NAA387:NAA388 NJW387:NJW388 NTS387:NTS388 ODO387:ODO388 ONK387:ONK388 OXG387:OXG388 PHC387:PHC388 PQY387:PQY388 QAU387:QAU388 QKQ387:QKQ388 QUM387:QUM388 REI387:REI388 ROE387:ROE388 RYA387:RYA388 SHW387:SHW388 SRS387:SRS388 TBO387:TBO388 TLK387:TLK388 TVG387:TVG388 UFC387:UFC388 UOY387:UOY388 UYU387:UYU388 VIQ387:VIQ388 VSM387:VSM388 WCI387:WCI388 WME387:WME388 WWA387:WWA388 RYA435:RYA445 REI435:REI445 ROE435:ROE445 WWA435:WWA445 SHW435:SHW445 SRS435:SRS445 TBO435:TBO445 TLK435:TLK445 TVG435:TVG445 UFC435:UFC445 UOY435:UOY445 UYU435:UYU445 VIQ435:VIQ445 VSM435:VSM445 WCI435:WCI445 WME435:WME445 JO435:JO445 TK435:TK445 ADG435:ADG445 ANC435:ANC445 AWY435:AWY445 BGU435:BGU445 BQQ435:BQQ445 CAM435:CAM445 CKI435:CKI445 CUE435:CUE445 DEA435:DEA445 DNW435:DNW445 DXS435:DXS445 EHO435:EHO445 ERK435:ERK445 FBG435:FBG445 FLC435:FLC445 FUY435:FUY445 GEU435:GEU445 GOQ435:GOQ445 GYM435:GYM445 HII435:HII445 HSE435:HSE445 ICA435:ICA445 ILW435:ILW445 IVS435:IVS445 JFO435:JFO445 JPK435:JPK445 JZG435:JZG445 KJC435:KJC445 KSY435:KSY445 LCU435:LCU445 LMQ435:LMQ445 LWM435:LWM445 MGI435:MGI445 MQE435:MQE445 NAA435:NAA445 NJW435:NJW445 NTS435:NTS445 ODO435:ODO445 ONK435:ONK445 OXG435:OXG445 PHC435:PHC445 PQY435:PQY445 QAU435:QAU445 QKQ435:QKQ445 QUM435:QUM445 NTM479:NTM535 ODI479:ODI535 ONE479:ONE535 OXA479:OXA535 LCO479:LCO535 LMK479:LMK535 LWG479:LWG535 MGC479:MGC535 WVU479:WVU535 PGW479:PGW535 PQS479:PQS535 QAO479:QAO535 QKK479:QKK535 QUG479:QUG535 REC479:REC535 MPY479:MPY535 RNY479:RNY535 RXU479:RXU535 SHQ479:SHQ535 SRM479:SRM535 TBI479:TBI535 TLE479:TLE535 TVA479:TVA535 UEW479:UEW535 UOS479:UOS535 UYO479:UYO535 VIK479:VIK535 VSG479:VSG535 MZU479:MZU535 JO367:JO371 TK367:TK371 ADG367:ADG371 ANC367:ANC371 AWY367:AWY371 BGU367:BGU371 BQQ367:BQQ371 CAM367:CAM371 CKI367:CKI371 CUE367:CUE371 DEA367:DEA371 DNW367:DNW371 DXS367:DXS371 EHO367:EHO371 ERK367:ERK371 FBG367:FBG371 FLC367:FLC371 FUY367:FUY371 GEU367:GEU371 GOQ367:GOQ371 GYM367:GYM371 HII367:HII371 HSE367:HSE371 ICA367:ICA371 ILW367:ILW371 IVS367:IVS371 JFO367:JFO371 JPK367:JPK371 JZG367:JZG371 KJC367:KJC371 KSY367:KSY371 LCU367:LCU371 LMQ367:LMQ371 LWM367:LWM371 MGI367:MGI371 MQE367:MQE371 NAA367:NAA371 NJW367:NJW371 NTS367:NTS371 ODO367:ODO371 ONK367:ONK371 OXG367:OXG371 PHC367:PHC371 PQY367:PQY371 QAU367:QAU371 QKQ367:QKQ371 QUM367:QUM371 REI367:REI371 ROE367:ROE371 RYA367:RYA371 SHW367:SHW371 SRS367:SRS371 TBO367:TBO371 TLK367:TLK371 TVG367:TVG371 UFC367:UFC371 UOY367:UOY371 UYU367:UYU371 VIQ367:VIQ371 VSM367:VSM371 WCI367:WCI371 WME367:WME371 WWA367:WWA371 WCC479:WCC535 WWA423:WWA425 WME423:WME425 WCI423:WCI425 VSM423:VSM425 VIQ423:VIQ425 UYU423:UYU425 UOY423:UOY425 UFC423:UFC425 TVG423:TVG425 TLK423:TLK425 TBO423:TBO425 SRS423:SRS425 SHW423:SHW425 RYA423:RYA425 ROE423:ROE425 REI423:REI425 QUM423:QUM425 QKQ423:QKQ425 QAU423:QAU425 PQY423:PQY425 PHC423:PHC425 OXG423:OXG425 ONK423:ONK425 ODO423:ODO425 NTS423:NTS425 NJW423:NJW425 NAA423:NAA425 MQE423:MQE425 MGI423:MGI425 LWM423:LWM425 LMQ423:LMQ425 LCU423:LCU425 KSY423:KSY425 KJC423:KJC425 JZG423:JZG425 JPK423:JPK425 JFO423:JFO425 IVS423:IVS425 ILW423:ILW425 ICA423:ICA425 HSE423:HSE425 HII423:HII425 GYM423:GYM425 GOQ423:GOQ425 GEU423:GEU425 FUY423:FUY425 FLC423:FLC425 FBG423:FBG425 ERK423:ERK425 EHO423:EHO425 DXS423:DXS425 DNW423:DNW425 DEA423:DEA425 CUE423:CUE425 CKI423:CKI425 CAM423:CAM425 BQQ423:BQQ425 BGU423:BGU425 AWY423:AWY425 ANC423:ANC425 ADG423:ADG425 TK423:TK425 JO423:JO425 WVU432:WVU439 WLY432:WLY439 WCC432:WCC439 VSG432:VSG439 VIK432:VIK439 UYO432:UYO439 UOS432:UOS439 UEW432:UEW439 TVA432:TVA439 TLE432:TLE439 TBI432:TBI439 SRM432:SRM439 SHQ432:SHQ439 RXU432:RXU439 RNY432:RNY439 REC432:REC439 QUG432:QUG439 QKK432:QKK439 QAO432:QAO439 PQS432:PQS439 PGW432:PGW439 OXA432:OXA439 ONE432:ONE439 ODI432:ODI439 NTM432:NTM439 NJQ432:NJQ439 MZU432:MZU439 MPY432:MPY439 MGC432:MGC439 LWG432:LWG439 LMK432:LMK439 LCO432:LCO439 KSS432:KSS439 KIW432:KIW439 JZA432:JZA439 JPE432:JPE439 JFI432:JFI439 IVM432:IVM439 ILQ432:ILQ439 IBU432:IBU439 HRY432:HRY439 HIC432:HIC439 GYG432:GYG439 GOK432:GOK439 GEO432:GEO439 FUS432:FUS439 FKW432:FKW439 FBA432:FBA439 ERE432:ERE439 EHI432:EHI439 DXM432:DXM439 DNQ432:DNQ439 DDU432:DDU439 CTY432:CTY439 CKC432:CKC439 CAG432:CAG439 BQK432:BQK439 BGO432:BGO439 AWS432:AWS439 AMW432:AMW439 ADA432:ADA439 TE432:TE439 JI432:JI439 K432:K439 NJQ479:NJQ535 K441:K469 JI441:JI469 TE441:TE469 ADA441:ADA469 AMW441:AMW469 AWS441:AWS469 BGO441:BGO469 BQK441:BQK469 CAG441:CAG469 CKC441:CKC469 CTY441:CTY469 DDU441:DDU469 DNQ441:DNQ469 DXM441:DXM469 EHI441:EHI469 ERE441:ERE469 FBA441:FBA469 FKW441:FKW469 FUS441:FUS469 GEO441:GEO469 GOK441:GOK469 GYG441:GYG469 HIC441:HIC469 HRY441:HRY469 IBU441:IBU469 ILQ441:ILQ469 IVM441:IVM469 JFI441:JFI469 JPE441:JPE469 JZA441:JZA469 KIW441:KIW469 KSS441:KSS469 LCO441:LCO469 LMK441:LMK469 LWG441:LWG469 MGC441:MGC469 MPY441:MPY469 MZU441:MZU469 NJQ441:NJQ469 NTM441:NTM469 ODI441:ODI469 ONE441:ONE469 OXA441:OXA469 PGW441:PGW469 PQS441:PQS469 QAO441:QAO469 QKK441:QKK469 QUG441:QUG469 REC441:REC469 RNY441:RNY469 RXU441:RXU469 SHQ441:SHQ469 SRM441:SRM469 TBI441:TBI469 TLE441:TLE469 TVA441:TVA469 UEW441:UEW469 UOS441:UOS469 UYO441:UYO469 VIK441:VIK469 VSG441:VSG469 WCC441:WCC469 WLY441:WLY469 WVU441:WVU469 WLY479:WLY535 JN478:JO535 TJ478:TK535 ADF478:ADG535 ANB478:ANC535 AWX478:AWY535 BGT478:BGU535 BQP478:BQQ535 CAL478:CAM535 CKH478:CKI535 CUD478:CUE535 DDZ478:DEA535 DNV478:DNW535 DXR478:DXS535 EHN478:EHO535 ERJ478:ERK535 FBF478:FBG535 FLB478:FLC535 FUX478:FUY535 GET478:GEU535 GOP478:GOQ535 GYL478:GYM535 HIH478:HII535 HSD478:HSE535 IBZ478:ICA535 ILV478:ILW535 IVR478:IVS535 JFN478:JFO535 JPJ478:JPK535 JZF478:JZG535 KJB478:KJC535 KSX478:KSY535 LCT478:LCU535 LMP478:LMQ535 LWL478:LWM535 MGH478:MGI535 MQD478:MQE535 MZZ478:NAA535 NJV478:NJW535 NTR478:NTS535 ODN478:ODO535 ONJ478:ONK535 OXF478:OXG535 PHB478:PHC535 PQX478:PQY535 QAT478:QAU535 QKP478:QKQ535 QUL478:QUM535 REH478:REI535 ROD478:ROE535 RXZ478:RYA535 SHV478:SHW535 SRR478:SRS535 TBN478:TBO535 TLJ478:TLK535 TVF478:TVG535 UFB478:UFC535 UOX478:UOY535 UYT478:UYU535 VIP478:VIQ535 VSL478:VSM535 WCH478:WCI535 WMD478:WME535 WVZ478:WWA535 JI479:JI535 TE479:TE535 ADA479:ADA535 AMW479:AMW535 AWS479:AWS535 BGO479:BGO535 BQK479:BQK535 CAG479:CAG535 CKC479:CKC535 CTY479:CTY535 DDU479:DDU535 DNQ479:DNQ535 DXM479:DXM535 EHI479:EHI535 ERE479:ERE535 FBA479:FBA535 FKW479:FKW535 FUS479:FUS535 GEO479:GEO535 GOK479:GOK535 GYG479:GYG535 HIC479:HIC535 HRY479:HRY535 IBU479:IBU535 ILQ479:ILQ535 IVM479:IVM535 JFI479:JFI535 JPE479:JPE535 JZA479:JZA535 KIW479:KIW535 KSS479:KSS535 P383 P416 P449 P525 SRM351:SRM427 WVU351:WVU427 P440 TBI351:TBI427 TLE351:TLE427 TVA351:TVA427 UEW351:UEW427 UOS351:UOS427 P342 P445:P446 UYO351:UYO427 VIK351:VIK427 VSG351:VSG427 WCC351:WCC427 WLY351:WLY427 K284:K294 K301:K344 JI301:JI344 TE301:TE344 ADA301:ADA344 AMW301:AMW344 AWS301:AWS344 BGO301:BGO344 BQK301:BQK344 CAG301:CAG344 CKC301:CKC344 CTY301:CTY344 DDU301:DDU344 DNQ301:DNQ344 DXM301:DXM344 EHI301:EHI344 ERE301:ERE344 FBA301:FBA344 FKW301:FKW344 FUS301:FUS344 GEO301:GEO344 GOK301:GOK344 GYG301:GYG344 HIC301:HIC344 HRY301:HRY344 IBU301:IBU344 ILQ301:ILQ344 IVM301:IVM344 JFI301:JFI344 JPE301:JPE344 JZA301:JZA344 KIW301:KIW344 KSS301:KSS344 LCO301:LCO344 LMK301:LMK344 LWG301:LWG344 MGC301:MGC344 MPY301:MPY344 MZU301:MZU344 NJQ301:NJQ344 NTM301:NTM344 ODI301:ODI344 ONE301:ONE344 OXA301:OXA344 PGW301:PGW344 PQS301:PQS344 QAO301:QAO344 QKK301:QKK344 QUG301:QUG344 REC301:REC344 RNY301:RNY344 RXU301:RXU344 SHQ301:SHQ344 SRM301:SRM344 TBI301:TBI344 TLE301:TLE344 TVA301:TVA344 UEW301:UEW344 UOS301:UOS344 UYO301:UYO344 VIK301:VIK344 VSG301:VSG344 WCC301:WCC344 WLY301:WLY344 WVU301:WVU344 UOX299:UOX477 UYT299:UYT477 VIP299:VIP477 VSL299:VSL477 WCH299:WCH477 WMD299:WMD477 WVZ299:WVZ477 JN299:JN477 TJ299:TJ477 ADF299:ADF477 ANB299:ANB477 AWX299:AWX477 BGT299:BGT477 BQP299:BQP477 CAL299:CAL477 CKH299:CKH477 CUD299:CUD477 DDZ299:DDZ477 DNV299:DNV477 DXR299:DXR477 EHN299:EHN477 ERJ299:ERJ477 FBF299:FBF477 FLB299:FLB477 FUX299:FUX477 GOP299:GOP477 GYL299:GYL477 HIH299:HIH477 HSD299:HSD477 IBZ299:IBZ477 ILV299:ILV477 IVR299:IVR477 JFN299:JFN477 JPJ299:JPJ477 JZF299:JZF477 KJB299:KJB477 KSX299:KSX477 LCT299:LCT477 LMP299:LMP477 LWL299:LWL477 MGH299:MGH477 MQD299:MQD477 MZZ299:MZZ477 NJV299:NJV477 NTR299:NTR477 ODN299:ODN477 ONJ299:ONJ477 OXF299:OXF477 PHB299:PHB477 PQX299:PQX477 QAT299:QAT477 QKP299:QKP477 QUL299:QUL477 REH299:REH477 ROD299:ROD477 RXZ299:RXZ477 SHV299:SHV477 SRR299:SRR477 TBN299:TBN477 TLJ299:TLJ477 GET299:GET477 TVF299:TVF477 UFB299:UFB477 K351:K427 JI351:JI427 TE351:TE427 ADA351:ADA427 AMW351:AMW427 AWS351:AWS427 BGO351:BGO427 BQK351:BQK427 CAG351:CAG427 CKC351:CKC427 CTY351:CTY427 DDU351:DDU427 DNQ351:DNQ427 DXM351:DXM427 EHI351:EHI427 ERE351:ERE427 FBA351:FBA427 FKW351:FKW427 FUS351:FUS427 GEO351:GEO427 GOK351:GOK427 GYG351:GYG427 HIC351:HIC427 HRY351:HRY427 IBU351:IBU427 ILQ351:ILQ427 IVM351:IVM427 JFI351:JFI427 JPE351:JPE427 JZA351:JZA427 KIW351:KIW427 KSS351:KSS427 LCO351:LCO427 LMK351:LMK427 LWG351:LWG427 MGC351:MGC427 MPY351:MPY427 MZU351:MZU427 NJQ351:NJQ427 NTM351:NTM427 ODI351:ODI427 ONE351:ONE427 OXA351:OXA427 PGW351:PGW427 PQS351:PQS427 QAO351:QAO427 QKK351:QKK427 QUG351:QUG427 REC351:REC427 RNY351:RNY427 RXU351:RXU427 SHQ351:SHQ427" xr:uid="{00000000-0002-0000-0200-000000000000}">
      <formula1>1</formula1>
    </dataValidation>
    <dataValidation type="whole" operator="greaterThanOrEqual" allowBlank="1" showInputMessage="1" showErrorMessage="1" sqref="JO338:JO339 TK338:TK339 ADG338:ADG339 ANC338:ANC339 AWY338:AWY339 BGU338:BGU339 BQQ338:BQQ339 CAM338:CAM339 CKI338:CKI339 CUE338:CUE339 DEA338:DEA339 DNW338:DNW339 DXS338:DXS339 EHO338:EHO339 ERK338:ERK339 FBG338:FBG339 FLC338:FLC339 FUY338:FUY339 GEU338:GEU339 GOQ338:GOQ339 GYM338:GYM339 HII338:HII339 HSE338:HSE339 ICA338:ICA339 ILW338:ILW339 IVS338:IVS339 JFO338:JFO339 JPK338:JPK339 JZG338:JZG339 KJC338:KJC339 KSY338:KSY339 LCU338:LCU339 LMQ338:LMQ339 LWM338:LWM339 MGI338:MGI339 MQE338:MQE339 NAA338:NAA339 NJW338:NJW339 NTS338:NTS339 ODO338:ODO339 ONK338:ONK339 OXG338:OXG339 PHC338:PHC339 PQY338:PQY339 QAU338:QAU339 QKQ338:QKQ339 QUM338:QUM339 REI338:REI339 ROE338:ROE339 RYA338:RYA339 SHW338:SHW339 SRS338:SRS339 TBO338:TBO339 TLK338:TLK339 TVG338:TVG339 UFC338:UFC339 UOY338:UOY339 UYU338:UYU339 VIQ338:VIQ339 VSM338:VSM339 WCI338:WCI339 WME338:WME339 WWA338:WWA339 JO407:JO409 TK407:TK409 ADG407:ADG409 ANC407:ANC409 AWY407:AWY409 BGU407:BGU409 BQQ407:BQQ409 CAM407:CAM409 CKI407:CKI409 CUE407:CUE409 DEA407:DEA409 DNW407:DNW409 DXS407:DXS409 EHO407:EHO409 ERK407:ERK409 FBG407:FBG409 FLC407:FLC409 FUY407:FUY409 GEU407:GEU409 GOQ407:GOQ409 GYM407:GYM409 HII407:HII409 HSE407:HSE409 ICA407:ICA409 ILW407:ILW409 IVS407:IVS409 JFO407:JFO409 JPK407:JPK409 JZG407:JZG409 KJC407:KJC409 KSY407:KSY409 LCU407:LCU409 LMQ407:LMQ409 LWM407:LWM409 MGI407:MGI409 MQE407:MQE409 NAA407:NAA409 NJW407:NJW409 NTS407:NTS409 ODO407:ODO409 ONK407:ONK409 OXG407:OXG409 PHC407:PHC409 PQY407:PQY409 QAU407:QAU409 QKQ407:QKQ409 QUM407:QUM409 REI407:REI409 ROE407:ROE409 RYA407:RYA409 SHW407:SHW409 SRS407:SRS409 TBO407:TBO409 TLK407:TLK409 TVG407:TVG409 UFC407:UFC409 UOY407:UOY409 UYU407:UYU409 VIQ407:VIQ409 VSM407:VSM409 WCI407:WCI409 WME407:WME409 WWA407:WWA409 WWA460:WWA463 WME460:WME463 WCI460:WCI463 VSM460:VSM463 VIQ460:VIQ463 UYU460:UYU463 UOY460:UOY463 UFC460:UFC463 TVG460:TVG463 TLK460:TLK463 TBO460:TBO463 SRS460:SRS463 SHW460:SHW463 RYA460:RYA463 ROE460:ROE463 REI460:REI463 QUM460:QUM463 QKQ460:QKQ463 QAU460:QAU463 PQY460:PQY463 PHC460:PHC463 OXG460:OXG463 ONK460:ONK463 ODO460:ODO463 NTS460:NTS463 NJW460:NJW463 NAA460:NAA463 MQE460:MQE463 MGI460:MGI463 LWM460:LWM463 LMQ460:LMQ463 LCU460:LCU463 KSY460:KSY463 KJC460:KJC463 JZG460:JZG463 JPK460:JPK463 JFO460:JFO463 IVS460:IVS463 ILW460:ILW463 ICA460:ICA463 HSE460:HSE463 HII460:HII463 GYM460:GYM463 GOQ460:GOQ463 GEU460:GEU463 FUY460:FUY463 FLC460:FLC463 FBG460:FBG463 ERK460:ERK463 EHO460:EHO463 DXS460:DXS463 DNW460:DNW463 DEA460:DEA463 CUE460:CUE463 CKI460:CKI463 CAM460:CAM463 BQQ460:BQQ463 BGU460:BGU463 AWY460:AWY463 ANC460:ANC463 ADG460:ADG463 TK460:TK463 JO460:JO463 JO466 TK466 ADG466 ANC466 AWY466 BGU466 BQQ466 CAM466 CKI466 CUE466 DEA466 DNW466 DXS466 EHO466 ERK466 FBG466 FLC466 FUY466 GEU466 GOQ466 GYM466 HII466 HSE466 ICA466 ILW466 IVS466 JFO466 JPK466 JZG466 KJC466 KSY466 LCU466 LMQ466 LWM466 MGI466 MQE466 NAA466 NJW466 NTS466 ODO466 ONK466 OXG466 PHC466 PQY466 QAU466 QKQ466 QUM466 REI466 ROE466 RYA466 SHW466 SRS466 TBO466 TLK466 TVG466 UFC466 UOY466 UYU466 VIQ466 VSM466 WCI466 WME466 WWA466 GYM468:GYM477 GOQ468:GOQ477 GEU468:GEU477 FUY468:FUY477 FLC468:FLC477 FBG468:FBG477 ERK468:ERK477 EHO468:EHO477 DXS468:DXS477 DNW468:DNW477 WWA302:WWA310 WME302:WME310 WCI302:WCI310 VSM302:VSM310 VIQ302:VIQ310 UYU302:UYU310 UOY302:UOY310 UFC302:UFC310 TVG302:TVG310 TLK302:TLK310 TBO302:TBO310 SRS302:SRS310 SHW302:SHW310 RYA302:RYA310 ROE302:ROE310 REI302:REI310 QUM302:QUM310 QKQ302:QKQ310 QAU302:QAU310 PQY302:PQY310 PHC302:PHC310 OXG302:OXG310 ONK302:ONK310 ODO302:ODO310 NTS302:NTS310 NJW302:NJW310 NAA302:NAA310 MQE302:MQE310 MGI302:MGI310 LWM302:LWM310 LMQ302:LMQ310 LCU302:LCU310 KSY302:KSY310 KJC302:KJC310 JZG302:JZG310 JPK302:JPK310 JFO302:JFO310 IVS302:IVS310 ILW302:ILW310 ICA302:ICA310 HSE302:HSE310 HII302:HII310 GYM302:GYM310 GOQ302:GOQ310 GEU302:GEU310 FUY302:FUY310 FLC302:FLC310 FBG302:FBG310 ERK302:ERK310 EHO302:EHO310 DXS302:DXS310 DNW302:DNW310 DEA302:DEA310 CUE302:CUE310 CKI302:CKI310 CAM302:CAM310 BQQ302:BQQ310 BGU302:BGU310 AWY302:AWY310 ANC302:ANC310 ADG302:ADG310 TK302:TK310 JO302:JO310 DEA468:DEA477 CUE468:CUE477 CKI468:CKI477 CAM468:CAM477 BQQ468:BQQ477 BGU468:BGU477 AWY468:AWY477 ANC468:ANC477 WWA468:WWA477 ADG468:ADG477 HSE334:HSE335 ICA334:ICA335 ILW334:ILW335 IVS334:IVS335 JFO334:JFO335 JPK334:JPK335 JZG334:JZG335 KJC334:KJC335 KSY334:KSY335 LCU334:LCU335 LMQ334:LMQ335 LWM334:LWM335 MGI334:MGI335 MQE334:MQE335 NAA334:NAA335 NJW334:NJW335 NTS334:NTS335 ODO334:ODO335 ONK334:ONK335 OXG334:OXG335 PHC334:PHC335 PQY334:PQY335 QAU334:QAU335 QKQ334:QKQ335 QUM334:QUM335 REI334:REI335 ROE334:ROE335 RYA334:RYA335 SHW334:SHW335 SRS334:SRS335 TBO334:TBO335 TLK334:TLK335 TVG334:TVG335 UFC334:UFC335 UOY334:UOY335 UYU334:UYU335 VIQ334:VIQ335 VSM334:VSM335 WCI334:WCI335 WME334:WME335 WWA334:WWA335 TK334:TK335 JO334:JO335 ADG334:ADG335 ANC334:ANC335 AWY334:AWY335 BGU334:BGU335 BQQ334:BQQ335 CAM334:CAM335 CKI334:CKI335 CUE334:CUE335 DEA334:DEA335 DNW334:DNW335 DXS334:DXS335 EHO334:EHO335 ERK334:ERK335 FBG334:FBG335 FLC334:FLC335 FUY334:FUY335 GEU334:GEU335 GOQ334:GOQ335 GYM334:GYM335 HII334:HII335 TK468:TK477 WWA389:WWA402 WME389:WME402 WCI389:WCI402 VSM389:VSM402 VIQ389:VIQ402 UYU389:UYU402 UOY389:UOY402 UFC389:UFC402 TVG389:TVG402 TLK389:TLK402 TBO389:TBO402 SRS389:SRS402 SHW389:SHW402 RYA389:RYA402 ROE389:ROE402 REI389:REI402 QUM389:QUM402 QKQ389:QKQ402 QAU389:QAU402 PQY389:PQY402 PHC389:PHC402 OXG389:OXG402 ONK389:ONK402 ODO389:ODO402 NTS389:NTS402 NJW389:NJW402 NAA389:NAA402 MQE389:MQE402 MGI389:MGI402 LWM389:LWM402 LMQ389:LMQ402 LCU389:LCU402 KSY389:KSY402 KJC389:KJC402 JZG389:JZG402 JPK389:JPK402 JFO389:JFO402 IVS389:IVS402 ILW389:ILW402 ICA389:ICA402 HSE389:HSE402 HII389:HII402 GYM389:GYM402 GOQ389:GOQ402 GEU389:GEU402 FUY389:FUY402 FLC389:FLC402 FBG389:FBG402 ERK389:ERK402 EHO389:EHO402 DXS389:DXS402 DNW389:DNW402 DEA389:DEA402 CUE389:CUE402 CKI389:CKI402 CAM389:CAM402 BQQ389:BQQ402 BGU389:BGU402 AWY389:AWY402 ANC389:ANC402 ADG389:ADG402 TK389:TK402 JO389:JO402 JO426:JO434 TK426:TK434 ADG426:ADG434 ANC426:ANC434 AWY426:AWY434 BGU426:BGU434 BQQ426:BQQ434 CAM426:CAM434 CKI426:CKI434 CUE426:CUE434 DEA426:DEA434 DNW426:DNW434 DXS426:DXS434 EHO426:EHO434 ERK426:ERK434 FBG426:FBG434 FLC426:FLC434 FUY426:FUY434 GEU426:GEU434 GOQ426:GOQ434 GYM426:GYM434 HII426:HII434 HSE426:HSE434 ICA426:ICA434 ILW426:ILW434 IVS426:IVS434 JFO426:JFO434 JPK426:JPK434 JZG426:JZG434 KJC426:KJC434 KSY426:KSY434 LCU426:LCU434 LMQ426:LMQ434 LWM426:LWM434 MGI426:MGI434 MQE426:MQE434 NAA426:NAA434 NJW426:NJW434 NTS426:NTS434 ODO426:ODO434 ONK426:ONK434 OXG426:OXG434 PHC426:PHC434 PQY426:PQY434 QAU426:QAU434 QKQ426:QKQ434 QUM426:QUM434 REI426:REI434 ROE426:ROE434 RYA426:RYA434 SHW426:SHW434 SRS426:SRS434 TBO426:TBO434 TLK426:TLK434 TVG426:TVG434 UFC426:UFC434 UOY426:UOY434 UYU426:UYU434 VIQ426:VIQ434 VSM426:VSM434 WCI426:WCI434 WME426:WME434 WWA426:WWA434 JO468:JO477 WME468:WME477 WCI468:WCI477 VSM468:VSM477 VIQ468:VIQ477 UYU468:UYU477 UOY468:UOY477 UFC468:UFC477 TVG468:TVG477 TLK468:TLK477 TBO468:TBO477 SRS468:SRS477 SHW468:SHW477 RYA468:RYA477 ROE468:ROE477 REI468:REI477 QUM468:QUM477 QKQ468:QKQ477 QAU468:QAU477 PQY468:PQY477 PHC468:PHC477 OXG468:OXG477 ONK468:ONK477 ODO468:ODO477 NTS468:NTS477 NJW468:NJW477 NAA468:NAA477 MQE468:MQE477 MGI468:MGI477 LWM468:LWM477 LMQ468:LMQ477 LCU468:LCU477 KSY468:KSY477 KJC468:KJC477 JZG468:JZG477 JPK468:JPK477 JFO468:JFO477 IVS468:IVS477 ILW468:ILW477 ICA468:ICA477 HSE468:HSE477 HII468:HII477 KJC448:KJC458 JZG448:JZG458 JPK448:JPK458 JFO448:JFO458 IVS448:IVS458 ILW448:ILW458 ICA448:ICA458 HSE448:HSE458 HII448:HII458 GYM448:GYM458 GOQ448:GOQ458 GEU448:GEU458 FUY448:FUY458 FLC448:FLC458 FBG448:FBG458 ERK448:ERK458 EHO448:EHO458 DXS448:DXS458 DNW448:DNW458 DEA448:DEA458 CUE448:CUE458 CKI448:CKI458 CAM448:CAM458 BQQ448:BQQ458 TK448:TK458 BGU448:BGU458 WWA341:WWA353 WME341:WME353 WCI341:WCI353 VSM341:VSM353 VIQ341:VIQ353 UYU341:UYU353 UOY341:UOY353 UFC341:UFC353 TVG341:TVG353 TLK341:TLK353 TBO341:TBO353 SRS341:SRS353 SHW341:SHW353 RYA341:RYA353 ROE341:ROE353 REI341:REI353 QUM341:QUM353 QKQ341:QKQ353 QAU341:QAU353 PQY341:PQY353 PHC341:PHC353 OXG341:OXG353 ONK341:ONK353 ODO341:ODO353 NTS341:NTS353 NJW341:NJW353 NAA341:NAA353 MQE341:MQE353 MGI341:MGI353 LWM341:LWM353 LMQ341:LMQ353 LCU341:LCU353 KSY341:KSY353 KJC341:KJC353 JZG341:JZG353 JPK341:JPK353 JFO341:JFO353 IVS341:IVS353 ILW341:ILW353 ICA341:ICA353 HSE341:HSE353 HII341:HII353 GYM341:GYM353 GOQ341:GOQ353 GEU341:GEU353 FUY341:FUY353 FLC341:FLC353 FBG341:FBG353 ERK341:ERK353 EHO341:EHO353 DXS341:DXS353 DNW341:DNW353 DEA341:DEA353 CUE341:CUE353 CKI341:CKI353 CAM341:CAM353 BQQ341:BQQ353 BGU341:BGU353 AWY341:AWY353 ANC341:ANC353 ADG341:ADG353 TK341:TK353 JO341:JO353 AWY448:AWY458 WWA356:WWA365 WME356:WME365 WCI356:WCI365 VSM356:VSM365 VIQ356:VIQ365 UYU356:UYU365 UOY356:UOY365 UFC356:UFC365 TVG356:TVG365 TLK356:TLK365 TBO356:TBO365 SRS356:SRS365 SHW356:SHW365 RYA356:RYA365 ROE356:ROE365 REI356:REI365 QUM356:QUM365 QKQ356:QKQ365 QAU356:QAU365 PQY356:PQY365 PHC356:PHC365 OXG356:OXG365 ONK356:ONK365 ODO356:ODO365 NTS356:NTS365 NJW356:NJW365 NAA356:NAA365 MQE356:MQE365 MGI356:MGI365 LWM356:LWM365 LMQ356:LMQ365 LCU356:LCU365 KSY356:KSY365 KJC356:KJC365 JZG356:JZG365 JPK356:JPK365 JFO356:JFO365 IVS356:IVS365 ILW356:ILW365 ICA356:ICA365 HSE356:HSE365 HII356:HII365 GYM356:GYM365 GOQ356:GOQ365 GEU356:GEU365 FUY356:FUY365 FLC356:FLC365 FBG356:FBG365 ERK356:ERK365 EHO356:EHO365 DXS356:DXS365 DNW356:DNW365 DEA356:DEA365 CUE356:CUE365 CKI356:CKI365 CAM356:CAM365 BQQ356:BQQ365 BGU356:BGU365 AWY356:AWY365 ANC356:ANC365 ADG356:ADG365 TK356:TK365 JO356:JO365 ANC448:ANC458 PHC411:PHC422 OXG411:OXG422 ONK411:ONK422 ODO411:ODO422 NTS411:NTS422 NJW411:NJW422 NAA411:NAA422 MQE411:MQE422 MGI411:MGI422 LWM411:LWM422 LMQ411:LMQ422 LCU411:LCU422 KSY411:KSY422 KJC411:KJC422 JZG411:JZG422 JPK411:JPK422 JFO411:JFO422 IVS411:IVS422 ILW411:ILW422 ICA411:ICA422 HSE411:HSE422 HII411:HII422 GYM411:GYM422 GOQ411:GOQ422 GEU411:GEU422 FUY411:FUY422 FLC411:FLC422 FBG411:FBG422 ERK411:ERK422 EHO411:EHO422 DXS411:DXS422 DNW411:DNW422 DEA411:DEA422 CUE411:CUE422 CKI411:CKI422 CAM411:CAM422 BQQ411:BQQ422 BGU411:BGU422 AWY411:AWY422 ANC411:ANC422 ADG411:ADG422 TK411:TK422 JO411:JO422 WME411:WME422 WWA411:WWA422 WCI411:WCI422 VSM411:VSM422 VIQ411:VIQ422 UYU411:UYU422 UOY411:UOY422 UFC411:UFC422 TVG411:TVG422 TLK411:TLK422 TBO411:TBO422 SRS411:SRS422 SHW411:SHW422 RYA411:RYA422 ROE411:ROE422 REI411:REI422 QUM411:QUM422 QKQ411:QKQ422 QAU411:QAU422 PQY411:PQY422 JO446 TK446 ADG446 ANC446 AWY446 BGU446 BQQ446 CAM446 CKI446 CUE446 DEA446 DNW446 DXS446 EHO446 ERK446 FBG446 FLC446 FUY446 GEU446 GOQ446 GYM446 HII446 HSE446 ICA446 ILW446 IVS446 JFO446 JPK446 JZG446 KJC446 KSY446 LCU446 LMQ446 LWM446 MGI446 MQE446 NAA446 NJW446 NTS446 ODO446 ONK446 OXG446 PHC446 PQY446 QAU446 QKQ446 QUM446 REI446 ROE446 RYA446 SHW446 SRS446 TBO446 TLK446 TVG446 UFC446 UOY446 UYU446 VIQ446 VSM446 WCI446 WME446 WWA446 ADG448:ADG458 JO448:JO458 WWA448:WWA458 WME448:WME458 WCI448:WCI458 VSM448:VSM458 VIQ448:VIQ458 UYU448:UYU458 UOY448:UOY458 UFC448:UFC458 TVG448:TVG458 TLK448:TLK458 TBO448:TBO458 SRS448:SRS458 SHW448:SHW458 RYA448:RYA458 ROE448:ROE458 REI448:REI458 QUM448:QUM458 QKQ448:QKQ458 QAU448:QAU458 PQY448:PQY458 PHC448:PHC458 OXG448:OXG458 ONK448:ONK458 ODO448:ODO458 NTS448:NTS458 NJW448:NJW458 NAA448:NAA458 MQE448:MQE458 MGI448:MGI458 LWM448:LWM458 LMQ448:LMQ458 LCU448:LCU458 KSY448:KSY458 DEA372:DEA386 CUE372:CUE386 CKI372:CKI386 CAM372:CAM386 BQQ372:BQQ386 BGU372:BGU386 AWY372:AWY386 ANC372:ANC386 ADG372:ADG386 TK372:TK386 JO372:JO386 WWA320:WWA332 WME320:WME332 WCI320:WCI332 VSM320:VSM332 VIQ320:VIQ332 UYU320:UYU332 UOY320:UOY332 UFC320:UFC332 TVG320:TVG332 TLK320:TLK332 TBO320:TBO332 SRS320:SRS332 SHW320:SHW332 RYA320:RYA332 ROE320:ROE332 REI320:REI332 QUM320:QUM332 QKQ320:QKQ332 QAU320:QAU332 PQY320:PQY332 PHC320:PHC332 OXG320:OXG332 ONK320:ONK332 ODO320:ODO332 NTS320:NTS332 NJW320:NJW332 NAA320:NAA332 MQE320:MQE332 MGI320:MGI332 LWM320:LWM332 LMQ320:LMQ332 LCU320:LCU332 KSY320:KSY332 KJC320:KJC332 JZG320:JZG332 JPK320:JPK332 JFO320:JFO332 IVS320:IVS332 ILW320:ILW332 ICA320:ICA332 HSE320:HSE332 HII320:HII332 GYM320:GYM332 GOQ320:GOQ332 GEU320:GEU332 FUY320:FUY332 FLC320:FLC332 FBG320:FBG332 ERK320:ERK332 EHO320:EHO332 DXS320:DXS332 DNW320:DNW332 DEA320:DEA332 CUE320:CUE332 CKI320:CKI332 CAM320:CAM332 BQQ320:BQQ332 BGU320:BGU332 AWY320:AWY332 ANC320:ANC332 ADG320:ADG332 TK320:TK332 JO320:JO332 WWA372:WWA386 WME372:WME386 WCI372:WCI386 VSM372:VSM386 VIQ372:VIQ386 UYU372:UYU386 UOY372:UOY386 UFC372:UFC386 TVG372:TVG386 TLK372:TLK386 TBO372:TBO386 SRS372:SRS386 SHW372:SHW386 RYA372:RYA386 ROE372:ROE386 REI372:REI386 QUM372:QUM386 QKQ372:QKQ386 QAU372:QAU386 PQY372:PQY386 PHC372:PHC386 OXG372:OXG386 ONK372:ONK386 ODO372:ODO386 NTS372:NTS386 NJW372:NJW386 NAA372:NAA386 MQE372:MQE386 MGI372:MGI386 LWM372:LWM386 LMQ372:LMQ386 LCU372:LCU386 KSY372:KSY386 KJC372:KJC386 JZG372:JZG386 JPK372:JPK386 JFO372:JFO386 IVS372:IVS386 ILW372:ILW386 ICA372:ICA386 HSE372:HSE386 HII372:HII386 GYM372:GYM386 GOQ372:GOQ386 GEU372:GEU386 FUY372:FUY386 FLC372:FLC386 FBG372:FBG386 ERK372:ERK386 EHO372:EHO386 DXS372:DXS386 DNW372:DNW386" xr:uid="{00000000-0002-0000-0200-000001000000}">
      <formula1>0</formula1>
    </dataValidation>
    <dataValidation operator="greaterThanOrEqual" allowBlank="1" showInputMessage="1" showErrorMessage="1" sqref="P439" xr:uid="{0E7D41A1-576C-4E5B-8668-26BA1B9844BF}"/>
  </dataValidations>
  <pageMargins left="0.31496062992125984" right="0.70866141732283472" top="1.1811023622047245" bottom="0.55118110236220474" header="0.31496062992125984" footer="0"/>
  <pageSetup scale="37" fitToHeight="0" orientation="landscape" r:id="rId1"/>
  <headerFooter>
    <oddHeader>&amp;L&amp;"Arial,Negrita"
Fecha de presentación:&amp;"Arial,Normal" 24 de octubre de 2017.&amp;C&amp;"Arial,Negrita"INFORME PRESENTADO A LA CONTRALORÍA GENERAL DE LA REPÚBLICA
SEGUIMIENTO PLAN DE MEJORAMIENTO
FORMULARIO N° 14.1</oddHeader>
    <oddFooter>&amp;L&amp;"Arial,Negrita"Elaboró:&amp;"Arial,Normal" Oficina de Control Interno.</oddFooter>
  </headerFooter>
  <ignoredErrors>
    <ignoredError sqref="Z38" formula="1"/>
  </ignoredError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3" tint="0.59999389629810485"/>
  </sheetPr>
  <dimension ref="A1:M82"/>
  <sheetViews>
    <sheetView showGridLines="0" zoomScaleNormal="100" workbookViewId="0">
      <selection activeCell="A4" sqref="A4"/>
    </sheetView>
  </sheetViews>
  <sheetFormatPr baseColWidth="10" defaultColWidth="11.42578125" defaultRowHeight="12.75" x14ac:dyDescent="0.2"/>
  <cols>
    <col min="1" max="1" width="75.85546875" style="11" customWidth="1"/>
    <col min="2" max="2" width="30.5703125" style="11" customWidth="1"/>
    <col min="3" max="3" width="14.140625" style="11" customWidth="1"/>
    <col min="4" max="4" width="12" style="11" customWidth="1"/>
    <col min="5" max="5" width="13.5703125" style="11" customWidth="1"/>
    <col min="6" max="6" width="18" style="11" customWidth="1"/>
    <col min="7" max="7" width="17" style="21" customWidth="1"/>
    <col min="8" max="8" width="12.85546875" style="21" customWidth="1"/>
    <col min="9" max="9" width="8.5703125" style="21" customWidth="1"/>
    <col min="10" max="10" width="20.140625" style="21" customWidth="1"/>
    <col min="11" max="11" width="11.42578125" style="21"/>
    <col min="12" max="12" width="8.5703125" style="21" customWidth="1"/>
    <col min="13" max="13" width="11.42578125" style="21"/>
    <col min="14" max="16384" width="11.42578125" style="11"/>
  </cols>
  <sheetData>
    <row r="1" spans="1:11" ht="18" customHeight="1" x14ac:dyDescent="0.2">
      <c r="B1" s="224" t="s">
        <v>1580</v>
      </c>
      <c r="C1" s="224"/>
      <c r="D1" s="224"/>
      <c r="E1" s="224"/>
      <c r="F1" s="224"/>
      <c r="G1" s="224"/>
      <c r="H1" s="224"/>
    </row>
    <row r="2" spans="1:11" ht="17.25" customHeight="1" x14ac:dyDescent="0.2">
      <c r="B2" s="225" t="s">
        <v>867</v>
      </c>
      <c r="C2" s="225"/>
      <c r="D2" s="225"/>
      <c r="E2" s="225"/>
      <c r="F2" s="225"/>
      <c r="G2" s="225"/>
      <c r="H2" s="225"/>
      <c r="J2" s="223" t="s">
        <v>876</v>
      </c>
      <c r="K2" s="223"/>
    </row>
    <row r="3" spans="1:11" ht="16.5" hidden="1" customHeight="1" x14ac:dyDescent="0.2">
      <c r="B3" s="9" t="s">
        <v>168</v>
      </c>
      <c r="C3" s="9" t="s">
        <v>160</v>
      </c>
      <c r="D3" s="127"/>
      <c r="E3" s="127"/>
      <c r="F3" s="127"/>
      <c r="G3" s="127"/>
      <c r="H3"/>
      <c r="I3"/>
      <c r="J3" s="71"/>
      <c r="K3" s="71"/>
    </row>
    <row r="4" spans="1:11" ht="18.75" customHeight="1" x14ac:dyDescent="0.2">
      <c r="A4" s="175" t="s">
        <v>2319</v>
      </c>
      <c r="B4" s="228" t="s">
        <v>164</v>
      </c>
      <c r="C4" s="232" t="s">
        <v>11</v>
      </c>
      <c r="D4" s="233" t="s">
        <v>882</v>
      </c>
      <c r="E4" s="233" t="s">
        <v>1579</v>
      </c>
      <c r="F4" s="233" t="s">
        <v>1872</v>
      </c>
      <c r="G4" s="228" t="s">
        <v>12</v>
      </c>
      <c r="H4"/>
      <c r="I4"/>
      <c r="J4" s="72" t="s">
        <v>2330</v>
      </c>
      <c r="K4" s="174">
        <f>'PLAN DE MEJORAMIENTO CGR-INVIAS'!AA548</f>
        <v>0.66153622697899594</v>
      </c>
    </row>
    <row r="5" spans="1:11" ht="15" customHeight="1" x14ac:dyDescent="0.2">
      <c r="A5" s="171" t="s">
        <v>1219</v>
      </c>
      <c r="B5" s="230" t="s">
        <v>165</v>
      </c>
      <c r="C5" s="227"/>
      <c r="D5" s="227">
        <v>63</v>
      </c>
      <c r="E5" s="227">
        <v>13</v>
      </c>
      <c r="F5" s="227"/>
      <c r="G5" s="227">
        <v>76</v>
      </c>
      <c r="H5"/>
      <c r="I5"/>
      <c r="J5" s="72" t="s">
        <v>2331</v>
      </c>
      <c r="K5" s="174">
        <f>'PLAN DE MEJORAMIENTO CGR-INVIAS'!AA549</f>
        <v>0.63239848807869758</v>
      </c>
    </row>
    <row r="6" spans="1:11" ht="15" customHeight="1" x14ac:dyDescent="0.2">
      <c r="A6" s="171" t="s">
        <v>1220</v>
      </c>
      <c r="B6" s="230" t="s">
        <v>166</v>
      </c>
      <c r="C6" s="227"/>
      <c r="D6" s="227">
        <v>41</v>
      </c>
      <c r="E6" s="227">
        <v>19</v>
      </c>
      <c r="F6" s="227"/>
      <c r="G6" s="227">
        <v>60</v>
      </c>
      <c r="H6"/>
      <c r="I6"/>
    </row>
    <row r="7" spans="1:11" ht="15" customHeight="1" x14ac:dyDescent="0.2">
      <c r="A7" s="171" t="s">
        <v>1221</v>
      </c>
      <c r="B7" s="230" t="s">
        <v>167</v>
      </c>
      <c r="C7" s="227"/>
      <c r="D7" s="227">
        <v>7</v>
      </c>
      <c r="E7" s="227"/>
      <c r="F7" s="227"/>
      <c r="G7" s="227">
        <v>7</v>
      </c>
      <c r="H7"/>
      <c r="I7"/>
    </row>
    <row r="8" spans="1:11" ht="15" customHeight="1" x14ac:dyDescent="0.2">
      <c r="A8" s="171" t="s">
        <v>1222</v>
      </c>
      <c r="B8" s="230" t="s">
        <v>192</v>
      </c>
      <c r="C8" s="227"/>
      <c r="D8" s="227">
        <v>8</v>
      </c>
      <c r="E8" s="227"/>
      <c r="F8" s="227"/>
      <c r="G8" s="227">
        <v>8</v>
      </c>
      <c r="H8"/>
      <c r="I8"/>
    </row>
    <row r="9" spans="1:11" ht="15" customHeight="1" x14ac:dyDescent="0.2">
      <c r="A9" s="171" t="s">
        <v>1223</v>
      </c>
      <c r="B9" s="230" t="s">
        <v>193</v>
      </c>
      <c r="C9" s="227"/>
      <c r="D9" s="227">
        <v>14</v>
      </c>
      <c r="E9" s="227">
        <v>10</v>
      </c>
      <c r="F9" s="227"/>
      <c r="G9" s="227">
        <v>24</v>
      </c>
      <c r="H9"/>
      <c r="I9"/>
    </row>
    <row r="10" spans="1:11" ht="15" customHeight="1" x14ac:dyDescent="0.2">
      <c r="A10" s="171" t="s">
        <v>1224</v>
      </c>
      <c r="B10" s="230" t="s">
        <v>258</v>
      </c>
      <c r="C10" s="227">
        <v>1</v>
      </c>
      <c r="D10" s="227">
        <v>48</v>
      </c>
      <c r="E10" s="227">
        <v>13</v>
      </c>
      <c r="F10" s="227"/>
      <c r="G10" s="227">
        <v>62</v>
      </c>
      <c r="H10"/>
      <c r="I10"/>
    </row>
    <row r="11" spans="1:11" ht="15" customHeight="1" x14ac:dyDescent="0.2">
      <c r="A11" s="171" t="s">
        <v>1225</v>
      </c>
      <c r="B11" s="230" t="s">
        <v>827</v>
      </c>
      <c r="C11" s="227"/>
      <c r="D11" s="227">
        <v>3</v>
      </c>
      <c r="E11" s="227">
        <v>1</v>
      </c>
      <c r="F11" s="227"/>
      <c r="G11" s="227">
        <v>4</v>
      </c>
      <c r="H11"/>
      <c r="I11"/>
    </row>
    <row r="12" spans="1:11" ht="15" customHeight="1" x14ac:dyDescent="0.2">
      <c r="A12" s="171" t="s">
        <v>1226</v>
      </c>
      <c r="B12" s="230" t="s">
        <v>949</v>
      </c>
      <c r="C12" s="227"/>
      <c r="D12" s="227">
        <v>39</v>
      </c>
      <c r="E12" s="227">
        <v>5</v>
      </c>
      <c r="F12" s="227"/>
      <c r="G12" s="227">
        <v>44</v>
      </c>
      <c r="H12"/>
      <c r="I12"/>
    </row>
    <row r="13" spans="1:11" ht="15" customHeight="1" x14ac:dyDescent="0.2">
      <c r="A13" s="171" t="s">
        <v>1227</v>
      </c>
      <c r="B13" s="230" t="s">
        <v>1012</v>
      </c>
      <c r="C13" s="227"/>
      <c r="D13" s="227">
        <v>3</v>
      </c>
      <c r="E13" s="227">
        <v>5</v>
      </c>
      <c r="F13" s="227"/>
      <c r="G13" s="227">
        <v>8</v>
      </c>
      <c r="H13"/>
      <c r="I13"/>
      <c r="J13" s="70"/>
    </row>
    <row r="14" spans="1:11" ht="15" customHeight="1" x14ac:dyDescent="0.2">
      <c r="A14" s="171" t="s">
        <v>1228</v>
      </c>
      <c r="B14" s="230" t="s">
        <v>1090</v>
      </c>
      <c r="C14" s="227"/>
      <c r="D14" s="227">
        <v>3</v>
      </c>
      <c r="E14" s="227">
        <v>25</v>
      </c>
      <c r="F14" s="227"/>
      <c r="G14" s="227">
        <v>28</v>
      </c>
      <c r="H14"/>
      <c r="I14"/>
      <c r="J14" s="69"/>
    </row>
    <row r="15" spans="1:11" ht="15" customHeight="1" x14ac:dyDescent="0.2">
      <c r="A15" s="171" t="s">
        <v>1378</v>
      </c>
      <c r="B15" s="230" t="s">
        <v>1213</v>
      </c>
      <c r="C15" s="227"/>
      <c r="D15" s="227">
        <v>1</v>
      </c>
      <c r="E15" s="227">
        <v>4</v>
      </c>
      <c r="F15" s="227"/>
      <c r="G15" s="227">
        <v>5</v>
      </c>
      <c r="H15"/>
      <c r="I15"/>
    </row>
    <row r="16" spans="1:11" ht="15" customHeight="1" x14ac:dyDescent="0.2">
      <c r="A16" s="171" t="s">
        <v>1349</v>
      </c>
      <c r="B16" s="230" t="s">
        <v>1237</v>
      </c>
      <c r="C16" s="227"/>
      <c r="D16" s="227">
        <v>32</v>
      </c>
      <c r="E16" s="227">
        <v>22</v>
      </c>
      <c r="F16" s="227"/>
      <c r="G16" s="227">
        <v>54</v>
      </c>
      <c r="H16"/>
      <c r="I16"/>
    </row>
    <row r="17" spans="1:9" ht="15" customHeight="1" x14ac:dyDescent="0.2">
      <c r="A17" s="171" t="s">
        <v>1379</v>
      </c>
      <c r="B17" s="230" t="s">
        <v>1370</v>
      </c>
      <c r="C17" s="227"/>
      <c r="D17" s="227">
        <v>6</v>
      </c>
      <c r="E17" s="227"/>
      <c r="F17" s="227"/>
      <c r="G17" s="227">
        <v>6</v>
      </c>
      <c r="H17"/>
      <c r="I17"/>
    </row>
    <row r="18" spans="1:9" ht="15" customHeight="1" x14ac:dyDescent="0.2">
      <c r="A18" s="171" t="s">
        <v>1582</v>
      </c>
      <c r="B18" s="172" t="s">
        <v>1570</v>
      </c>
      <c r="C18" s="227"/>
      <c r="D18" s="227">
        <v>3</v>
      </c>
      <c r="E18" s="227">
        <v>2</v>
      </c>
      <c r="F18" s="227"/>
      <c r="G18" s="227">
        <v>5</v>
      </c>
      <c r="H18"/>
      <c r="I18"/>
    </row>
    <row r="19" spans="1:9" ht="15" customHeight="1" x14ac:dyDescent="0.2">
      <c r="A19" s="171" t="s">
        <v>1583</v>
      </c>
      <c r="B19" s="172" t="s">
        <v>1577</v>
      </c>
      <c r="C19" s="227"/>
      <c r="D19" s="227">
        <v>8</v>
      </c>
      <c r="E19" s="227">
        <v>3</v>
      </c>
      <c r="F19" s="227"/>
      <c r="G19" s="227">
        <v>11</v>
      </c>
      <c r="H19"/>
      <c r="I19"/>
    </row>
    <row r="20" spans="1:9" ht="15" customHeight="1" x14ac:dyDescent="0.2">
      <c r="A20" s="171" t="s">
        <v>1713</v>
      </c>
      <c r="B20" s="172" t="s">
        <v>1674</v>
      </c>
      <c r="C20" s="227"/>
      <c r="D20" s="227"/>
      <c r="E20" s="227">
        <v>2</v>
      </c>
      <c r="F20" s="227"/>
      <c r="G20" s="227">
        <v>2</v>
      </c>
      <c r="H20"/>
      <c r="I20" s="132"/>
    </row>
    <row r="21" spans="1:9" ht="15" customHeight="1" x14ac:dyDescent="0.2">
      <c r="A21" s="171" t="s">
        <v>1866</v>
      </c>
      <c r="B21" s="172" t="s">
        <v>1762</v>
      </c>
      <c r="C21" s="227"/>
      <c r="D21" s="227">
        <v>10</v>
      </c>
      <c r="E21" s="227">
        <v>7</v>
      </c>
      <c r="F21" s="227"/>
      <c r="G21" s="227">
        <v>17</v>
      </c>
      <c r="H21"/>
      <c r="I21" s="26"/>
    </row>
    <row r="22" spans="1:9" ht="15" customHeight="1" x14ac:dyDescent="0.2">
      <c r="A22" s="171" t="s">
        <v>1867</v>
      </c>
      <c r="B22" s="172" t="s">
        <v>1828</v>
      </c>
      <c r="C22" s="227"/>
      <c r="D22" s="227">
        <v>1</v>
      </c>
      <c r="E22" s="227">
        <v>6</v>
      </c>
      <c r="F22" s="227"/>
      <c r="G22" s="227">
        <v>7</v>
      </c>
      <c r="H22"/>
      <c r="I22" s="26"/>
    </row>
    <row r="23" spans="1:9" ht="15" customHeight="1" x14ac:dyDescent="0.2">
      <c r="A23" s="171" t="s">
        <v>1868</v>
      </c>
      <c r="B23" s="172" t="s">
        <v>1829</v>
      </c>
      <c r="C23" s="227"/>
      <c r="D23" s="227"/>
      <c r="E23" s="227">
        <v>1</v>
      </c>
      <c r="F23" s="227"/>
      <c r="G23" s="227">
        <v>1</v>
      </c>
      <c r="H23"/>
      <c r="I23" s="26"/>
    </row>
    <row r="24" spans="1:9" ht="15" customHeight="1" x14ac:dyDescent="0.2">
      <c r="A24" s="171" t="s">
        <v>1869</v>
      </c>
      <c r="B24" s="172" t="s">
        <v>1830</v>
      </c>
      <c r="C24" s="227"/>
      <c r="D24" s="227">
        <v>5</v>
      </c>
      <c r="E24" s="227">
        <v>7</v>
      </c>
      <c r="F24" s="227"/>
      <c r="G24" s="227">
        <v>12</v>
      </c>
      <c r="H24"/>
      <c r="I24" s="26"/>
    </row>
    <row r="25" spans="1:9" ht="15" customHeight="1" x14ac:dyDescent="0.2">
      <c r="A25" s="171" t="s">
        <v>1716</v>
      </c>
      <c r="B25" s="172" t="s">
        <v>1831</v>
      </c>
      <c r="C25" s="227"/>
      <c r="D25" s="227">
        <v>2</v>
      </c>
      <c r="E25" s="227">
        <v>9</v>
      </c>
      <c r="F25" s="227"/>
      <c r="G25" s="227">
        <v>11</v>
      </c>
      <c r="H25"/>
      <c r="I25" s="26"/>
    </row>
    <row r="26" spans="1:9" ht="15" customHeight="1" x14ac:dyDescent="0.2">
      <c r="A26" s="171" t="s">
        <v>1874</v>
      </c>
      <c r="B26" s="172" t="s">
        <v>1880</v>
      </c>
      <c r="C26" s="227"/>
      <c r="D26" s="227"/>
      <c r="E26" s="227">
        <v>1</v>
      </c>
      <c r="F26" s="227"/>
      <c r="G26" s="227">
        <v>1</v>
      </c>
      <c r="H26"/>
      <c r="I26" s="26"/>
    </row>
    <row r="27" spans="1:9" ht="15" customHeight="1" x14ac:dyDescent="0.2">
      <c r="A27" s="171" t="s">
        <v>1953</v>
      </c>
      <c r="B27" s="172" t="s">
        <v>1885</v>
      </c>
      <c r="C27" s="173">
        <v>3</v>
      </c>
      <c r="D27" s="173">
        <v>9</v>
      </c>
      <c r="E27" s="173">
        <v>15</v>
      </c>
      <c r="F27" s="173"/>
      <c r="G27" s="173">
        <v>27</v>
      </c>
      <c r="H27"/>
      <c r="I27" s="26"/>
    </row>
    <row r="28" spans="1:9" ht="15" customHeight="1" x14ac:dyDescent="0.2">
      <c r="A28" s="171" t="s">
        <v>2132</v>
      </c>
      <c r="B28" s="172" t="s">
        <v>2130</v>
      </c>
      <c r="C28" s="227">
        <v>3</v>
      </c>
      <c r="D28" s="227"/>
      <c r="E28" s="227">
        <v>15</v>
      </c>
      <c r="F28" s="227"/>
      <c r="G28" s="227">
        <v>18</v>
      </c>
      <c r="H28"/>
      <c r="I28" s="26"/>
    </row>
    <row r="29" spans="1:9" ht="15" customHeight="1" x14ac:dyDescent="0.2">
      <c r="A29" s="171" t="s">
        <v>2169</v>
      </c>
      <c r="B29" s="172" t="s">
        <v>2168</v>
      </c>
      <c r="C29" s="227">
        <v>1</v>
      </c>
      <c r="D29" s="227">
        <v>1</v>
      </c>
      <c r="E29" s="227"/>
      <c r="F29" s="227"/>
      <c r="G29" s="227">
        <v>2</v>
      </c>
      <c r="H29"/>
      <c r="I29" s="26"/>
    </row>
    <row r="30" spans="1:9" ht="15" customHeight="1" x14ac:dyDescent="0.2">
      <c r="A30" s="171" t="s">
        <v>2274</v>
      </c>
      <c r="B30" s="172" t="s">
        <v>2270</v>
      </c>
      <c r="C30" s="227"/>
      <c r="D30" s="227"/>
      <c r="E30" s="227">
        <v>1</v>
      </c>
      <c r="F30" s="227"/>
      <c r="G30" s="227">
        <v>1</v>
      </c>
      <c r="H30"/>
      <c r="I30" s="26"/>
    </row>
    <row r="31" spans="1:9" ht="15" customHeight="1" x14ac:dyDescent="0.2">
      <c r="A31" s="171" t="s">
        <v>2275</v>
      </c>
      <c r="B31" s="172" t="s">
        <v>2271</v>
      </c>
      <c r="C31" s="227">
        <v>12</v>
      </c>
      <c r="D31" s="227">
        <v>5</v>
      </c>
      <c r="E31" s="227">
        <v>1</v>
      </c>
      <c r="F31" s="227">
        <v>2</v>
      </c>
      <c r="G31" s="227">
        <v>20</v>
      </c>
      <c r="H31"/>
      <c r="I31" s="26"/>
    </row>
    <row r="32" spans="1:9" ht="23.1" customHeight="1" x14ac:dyDescent="0.2">
      <c r="A32" s="171" t="s">
        <v>2320</v>
      </c>
      <c r="B32" s="172" t="s">
        <v>2318</v>
      </c>
      <c r="C32" s="227">
        <v>2</v>
      </c>
      <c r="D32" s="227">
        <v>4</v>
      </c>
      <c r="E32" s="227"/>
      <c r="F32" s="227">
        <v>7</v>
      </c>
      <c r="G32" s="227">
        <v>13</v>
      </c>
      <c r="H32"/>
      <c r="I32" s="26"/>
    </row>
    <row r="33" spans="2:9" x14ac:dyDescent="0.2">
      <c r="B33" s="231" t="s">
        <v>12</v>
      </c>
      <c r="C33" s="229">
        <v>22</v>
      </c>
      <c r="D33" s="229">
        <v>316</v>
      </c>
      <c r="E33" s="229">
        <v>187</v>
      </c>
      <c r="F33" s="229">
        <v>9</v>
      </c>
      <c r="G33" s="229">
        <v>534</v>
      </c>
      <c r="H33"/>
      <c r="I33" s="26"/>
    </row>
    <row r="34" spans="2:9" x14ac:dyDescent="0.2">
      <c r="B34"/>
      <c r="C34"/>
      <c r="D34"/>
      <c r="E34"/>
      <c r="F34"/>
      <c r="G34"/>
      <c r="H34"/>
      <c r="I34" s="26"/>
    </row>
    <row r="35" spans="2:9" x14ac:dyDescent="0.2">
      <c r="B35"/>
      <c r="C35"/>
      <c r="D35"/>
      <c r="E35"/>
      <c r="F35"/>
      <c r="G35"/>
      <c r="H35"/>
      <c r="I35" s="26"/>
    </row>
    <row r="36" spans="2:9" x14ac:dyDescent="0.2">
      <c r="B36"/>
      <c r="C36"/>
      <c r="D36"/>
      <c r="E36"/>
      <c r="F36"/>
      <c r="G36"/>
      <c r="H36"/>
      <c r="I36" s="26"/>
    </row>
    <row r="37" spans="2:9" ht="12.75" customHeight="1" x14ac:dyDescent="0.2">
      <c r="B37" s="226" t="s">
        <v>2329</v>
      </c>
      <c r="C37" s="226"/>
      <c r="D37" s="226"/>
      <c r="E37" s="226"/>
      <c r="F37" s="226"/>
      <c r="G37" s="226"/>
      <c r="H37" s="239"/>
      <c r="I37" s="26"/>
    </row>
    <row r="38" spans="2:9" x14ac:dyDescent="0.2">
      <c r="B38" s="226"/>
      <c r="C38" s="226"/>
      <c r="D38" s="226"/>
      <c r="E38" s="226"/>
      <c r="F38" s="226"/>
      <c r="G38" s="226"/>
      <c r="H38" s="239"/>
      <c r="I38" s="26"/>
    </row>
    <row r="39" spans="2:9" x14ac:dyDescent="0.2">
      <c r="B39" s="226"/>
      <c r="C39" s="226"/>
      <c r="D39" s="226"/>
      <c r="E39" s="226"/>
      <c r="F39" s="226"/>
      <c r="G39" s="226"/>
      <c r="H39" s="239"/>
      <c r="I39" s="26"/>
    </row>
    <row r="40" spans="2:9" x14ac:dyDescent="0.2">
      <c r="B40" s="226"/>
      <c r="C40" s="226"/>
      <c r="D40" s="226"/>
      <c r="E40" s="226"/>
      <c r="F40" s="226"/>
      <c r="G40" s="226"/>
      <c r="H40" s="239"/>
      <c r="I40" s="26"/>
    </row>
    <row r="41" spans="2:9" x14ac:dyDescent="0.2">
      <c r="B41" s="226"/>
      <c r="C41" s="226"/>
      <c r="D41" s="226"/>
      <c r="E41" s="226"/>
      <c r="F41" s="226"/>
      <c r="G41" s="226"/>
      <c r="H41" s="239"/>
      <c r="I41" s="26"/>
    </row>
    <row r="42" spans="2:9" x14ac:dyDescent="0.2">
      <c r="B42" s="226"/>
      <c r="C42" s="226"/>
      <c r="D42" s="226"/>
      <c r="E42" s="226"/>
      <c r="F42" s="226"/>
      <c r="G42" s="226"/>
      <c r="H42" s="239"/>
      <c r="I42" s="26"/>
    </row>
    <row r="43" spans="2:9" x14ac:dyDescent="0.2">
      <c r="B43" s="226"/>
      <c r="C43" s="226"/>
      <c r="D43" s="226"/>
      <c r="E43" s="226"/>
      <c r="F43" s="226"/>
      <c r="G43" s="226"/>
      <c r="H43" s="239"/>
      <c r="I43" s="26"/>
    </row>
    <row r="44" spans="2:9" x14ac:dyDescent="0.2">
      <c r="B44"/>
      <c r="C44"/>
      <c r="D44"/>
      <c r="E44"/>
      <c r="F44"/>
      <c r="G44" s="22"/>
    </row>
    <row r="45" spans="2:9" x14ac:dyDescent="0.2">
      <c r="B45"/>
      <c r="C45"/>
      <c r="D45"/>
      <c r="E45"/>
      <c r="F45"/>
      <c r="G45" s="22"/>
    </row>
    <row r="46" spans="2:9" x14ac:dyDescent="0.2">
      <c r="B46"/>
      <c r="C46"/>
      <c r="D46"/>
      <c r="E46"/>
      <c r="F46"/>
      <c r="G46" s="22"/>
    </row>
    <row r="47" spans="2:9" x14ac:dyDescent="0.2">
      <c r="B47"/>
      <c r="C47"/>
      <c r="D47"/>
      <c r="E47"/>
      <c r="F47"/>
      <c r="G47" s="22"/>
    </row>
    <row r="48" spans="2:9" x14ac:dyDescent="0.2">
      <c r="B48"/>
      <c r="C48"/>
      <c r="D48"/>
      <c r="E48"/>
      <c r="F48"/>
      <c r="G48" s="22"/>
    </row>
    <row r="49" spans="2:7" x14ac:dyDescent="0.2">
      <c r="B49"/>
      <c r="C49"/>
      <c r="D49"/>
      <c r="E49"/>
      <c r="F49"/>
      <c r="G49" s="22"/>
    </row>
    <row r="50" spans="2:7" x14ac:dyDescent="0.2">
      <c r="B50"/>
      <c r="C50"/>
      <c r="D50"/>
      <c r="E50"/>
      <c r="F50"/>
      <c r="G50" s="22"/>
    </row>
    <row r="51" spans="2:7" x14ac:dyDescent="0.2">
      <c r="B51"/>
      <c r="C51"/>
      <c r="D51"/>
      <c r="E51"/>
      <c r="F51"/>
      <c r="G51" s="22"/>
    </row>
    <row r="52" spans="2:7" x14ac:dyDescent="0.2">
      <c r="B52"/>
      <c r="C52"/>
      <c r="D52"/>
      <c r="E52"/>
      <c r="F52"/>
      <c r="G52" s="22"/>
    </row>
    <row r="53" spans="2:7" x14ac:dyDescent="0.2">
      <c r="B53"/>
      <c r="C53"/>
      <c r="D53"/>
      <c r="E53"/>
      <c r="F53"/>
      <c r="G53" s="22"/>
    </row>
    <row r="54" spans="2:7" x14ac:dyDescent="0.2">
      <c r="B54"/>
      <c r="C54"/>
      <c r="D54"/>
      <c r="E54"/>
      <c r="F54"/>
      <c r="G54" s="22"/>
    </row>
    <row r="55" spans="2:7" x14ac:dyDescent="0.2">
      <c r="B55"/>
      <c r="C55"/>
      <c r="D55"/>
      <c r="E55"/>
      <c r="F55"/>
      <c r="G55" s="22"/>
    </row>
    <row r="56" spans="2:7" x14ac:dyDescent="0.2">
      <c r="B56"/>
      <c r="C56"/>
      <c r="D56"/>
      <c r="E56"/>
      <c r="F56"/>
      <c r="G56" s="22"/>
    </row>
    <row r="57" spans="2:7" x14ac:dyDescent="0.2">
      <c r="B57"/>
      <c r="C57"/>
      <c r="D57"/>
      <c r="E57"/>
      <c r="F57"/>
      <c r="G57" s="22"/>
    </row>
    <row r="58" spans="2:7" x14ac:dyDescent="0.2">
      <c r="B58"/>
      <c r="C58"/>
      <c r="D58"/>
      <c r="E58"/>
      <c r="F58"/>
      <c r="G58" s="22"/>
    </row>
    <row r="59" spans="2:7" x14ac:dyDescent="0.2">
      <c r="B59"/>
      <c r="C59"/>
      <c r="D59"/>
      <c r="E59"/>
      <c r="F59"/>
      <c r="G59" s="22"/>
    </row>
    <row r="60" spans="2:7" x14ac:dyDescent="0.2">
      <c r="B60"/>
      <c r="C60"/>
      <c r="D60"/>
      <c r="E60"/>
      <c r="F60"/>
      <c r="G60" s="22"/>
    </row>
    <row r="61" spans="2:7" x14ac:dyDescent="0.2">
      <c r="B61"/>
      <c r="C61"/>
      <c r="D61"/>
      <c r="E61"/>
      <c r="F61"/>
      <c r="G61" s="22"/>
    </row>
    <row r="62" spans="2:7" x14ac:dyDescent="0.2">
      <c r="B62"/>
      <c r="C62"/>
      <c r="D62"/>
      <c r="E62"/>
      <c r="F62"/>
      <c r="G62" s="22"/>
    </row>
    <row r="63" spans="2:7" x14ac:dyDescent="0.2">
      <c r="B63"/>
      <c r="C63"/>
      <c r="D63"/>
      <c r="E63"/>
      <c r="F63"/>
      <c r="G63" s="22"/>
    </row>
    <row r="64" spans="2:7" x14ac:dyDescent="0.2">
      <c r="B64"/>
      <c r="C64"/>
      <c r="D64"/>
      <c r="E64"/>
      <c r="F64"/>
      <c r="G64" s="22"/>
    </row>
    <row r="65" spans="2:7" x14ac:dyDescent="0.2">
      <c r="B65"/>
      <c r="C65"/>
      <c r="D65"/>
      <c r="E65"/>
      <c r="F65"/>
      <c r="G65" s="22"/>
    </row>
    <row r="66" spans="2:7" x14ac:dyDescent="0.2">
      <c r="B66"/>
      <c r="C66"/>
      <c r="D66"/>
      <c r="E66"/>
      <c r="F66"/>
      <c r="G66" s="22"/>
    </row>
    <row r="67" spans="2:7" x14ac:dyDescent="0.2">
      <c r="B67"/>
      <c r="C67"/>
      <c r="D67"/>
      <c r="E67"/>
      <c r="F67"/>
      <c r="G67" s="22"/>
    </row>
    <row r="68" spans="2:7" x14ac:dyDescent="0.2">
      <c r="B68"/>
      <c r="C68"/>
      <c r="D68"/>
      <c r="E68"/>
      <c r="F68"/>
      <c r="G68" s="22"/>
    </row>
    <row r="69" spans="2:7" x14ac:dyDescent="0.2">
      <c r="B69"/>
      <c r="C69"/>
      <c r="D69"/>
      <c r="E69"/>
      <c r="F69"/>
      <c r="G69" s="22"/>
    </row>
    <row r="70" spans="2:7" x14ac:dyDescent="0.2">
      <c r="B70"/>
      <c r="C70"/>
      <c r="D70"/>
      <c r="E70"/>
      <c r="F70"/>
      <c r="G70" s="22"/>
    </row>
    <row r="71" spans="2:7" x14ac:dyDescent="0.2">
      <c r="B71"/>
      <c r="C71"/>
      <c r="D71"/>
      <c r="E71"/>
      <c r="F71"/>
      <c r="G71" s="22"/>
    </row>
    <row r="72" spans="2:7" x14ac:dyDescent="0.2">
      <c r="B72"/>
      <c r="C72"/>
      <c r="D72"/>
      <c r="E72"/>
      <c r="F72"/>
      <c r="G72" s="22"/>
    </row>
    <row r="73" spans="2:7" x14ac:dyDescent="0.2">
      <c r="B73"/>
      <c r="C73"/>
      <c r="D73"/>
      <c r="E73"/>
      <c r="F73"/>
      <c r="G73" s="22"/>
    </row>
    <row r="74" spans="2:7" x14ac:dyDescent="0.2">
      <c r="B74"/>
      <c r="C74"/>
      <c r="D74"/>
      <c r="E74"/>
      <c r="F74"/>
      <c r="G74" s="22"/>
    </row>
    <row r="75" spans="2:7" x14ac:dyDescent="0.2">
      <c r="B75"/>
      <c r="C75"/>
      <c r="D75"/>
      <c r="E75"/>
      <c r="F75"/>
      <c r="G75" s="22"/>
    </row>
    <row r="76" spans="2:7" x14ac:dyDescent="0.2">
      <c r="B76"/>
      <c r="C76"/>
      <c r="D76"/>
      <c r="E76"/>
      <c r="F76"/>
      <c r="G76" s="22"/>
    </row>
    <row r="77" spans="2:7" x14ac:dyDescent="0.2">
      <c r="B77"/>
      <c r="C77"/>
      <c r="D77"/>
      <c r="E77"/>
      <c r="F77"/>
      <c r="G77" s="22"/>
    </row>
    <row r="78" spans="2:7" x14ac:dyDescent="0.2">
      <c r="B78"/>
      <c r="C78"/>
      <c r="D78"/>
      <c r="E78"/>
      <c r="F78"/>
      <c r="G78" s="22"/>
    </row>
    <row r="79" spans="2:7" x14ac:dyDescent="0.2">
      <c r="B79"/>
      <c r="C79"/>
      <c r="D79"/>
      <c r="E79"/>
      <c r="F79"/>
      <c r="G79" s="22"/>
    </row>
    <row r="80" spans="2:7" x14ac:dyDescent="0.2">
      <c r="B80"/>
      <c r="C80"/>
      <c r="D80"/>
      <c r="E80"/>
      <c r="F80"/>
      <c r="G80" s="22"/>
    </row>
    <row r="81" spans="2:7" x14ac:dyDescent="0.2">
      <c r="B81"/>
      <c r="C81"/>
      <c r="D81"/>
      <c r="E81"/>
      <c r="F81"/>
      <c r="G81" s="22"/>
    </row>
    <row r="82" spans="2:7" x14ac:dyDescent="0.2">
      <c r="B82"/>
      <c r="C82"/>
      <c r="D82"/>
      <c r="E82"/>
      <c r="F82"/>
      <c r="G82" s="22"/>
    </row>
  </sheetData>
  <sheetProtection algorithmName="SHA-512" hashValue="Xe9V8S50MoiLv8ohy3aLzCmF6hzKwfgaijsWq2nFfiZkjI/oMApy5VbmPIcnTMieeqTZPWcONybdVxPRmvAlRA==" saltValue="UKol6WpdU0Q/pCmuq8AI2A==" spinCount="100000" sheet="1" objects="1" scenarios="1" autoFilter="0"/>
  <mergeCells count="4">
    <mergeCell ref="B1:H1"/>
    <mergeCell ref="B2:H2"/>
    <mergeCell ref="J2:K2"/>
    <mergeCell ref="B37:G43"/>
  </mergeCells>
  <conditionalFormatting sqref="D4:G4">
    <cfRule type="expression" dxfId="4" priority="8">
      <formula>D$4="CUMPLIDA"</formula>
    </cfRule>
    <cfRule type="expression" dxfId="3" priority="9">
      <formula>D$4="CON AVANCE"</formula>
    </cfRule>
    <cfRule type="expression" dxfId="2" priority="10">
      <formula>D$4="EN TERMINO"</formula>
    </cfRule>
    <cfRule type="expression" dxfId="1" priority="11">
      <formula>D$4="PRÓXIMA A VENCER"</formula>
    </cfRule>
    <cfRule type="expression" dxfId="0" priority="12">
      <formula>D$4="VENCIDA"</formula>
    </cfRule>
  </conditionalFormatting>
  <pageMargins left="0.7" right="0.7" top="0.75" bottom="0.75" header="0.3" footer="0.3"/>
  <pageSetup paperSize="14"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SIGLAS DEPENDENCIAS</vt:lpstr>
      <vt:lpstr>PLAN DE MEJORAMIENTO CGR-INVIAS</vt:lpstr>
      <vt:lpstr>HALLAZGOS CGR CONSOLIDADOS</vt:lpstr>
      <vt:lpstr>'HALLAZGOS CGR CONSOLIDADOS'!Área_de_impresión</vt:lpstr>
      <vt:lpstr>'PLAN DE MEJORAMIENTO CGR-INVIAS'!Área_de_impresión</vt:lpstr>
    </vt:vector>
  </TitlesOfParts>
  <Company>OFICINA DE PLANEACION-CGR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 INVIAS vigente.</dc:title>
  <dc:creator>Oficina de Control Interno;William Alfonso Artunduaga Bonilla</dc:creator>
  <cp:keywords>Reservado por la Oficina de Control Interno.;William Alfonso Artunduaga Bonilla</cp:keywords>
  <cp:lastModifiedBy>Administrador</cp:lastModifiedBy>
  <cp:lastPrinted>2022-03-10T20:42:07Z</cp:lastPrinted>
  <dcterms:created xsi:type="dcterms:W3CDTF">2003-11-14T08:59:56Z</dcterms:created>
  <dcterms:modified xsi:type="dcterms:W3CDTF">2022-06-07T16:01:55Z</dcterms:modified>
</cp:coreProperties>
</file>